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919D5C4AF7AC4D1DB0C2CC1440299C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67100" y="182880"/>
          <a:ext cx="990600" cy="76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782B6C025B7D4844A0081FFB1342521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67100" y="915035"/>
          <a:ext cx="1123950" cy="695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3FA7868F9A6A43BF94F4F173E98EA80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67100" y="1503680"/>
          <a:ext cx="1085850" cy="352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77123EE3B3C34EDB93F93BC615D36D7B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467100" y="1812290"/>
          <a:ext cx="1066800" cy="381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AE433C0368614DA8A6CFB28364FB3F9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467100" y="2152015"/>
          <a:ext cx="742950" cy="304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12C40AEE324A44C2B34E864C00A5373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467100" y="2456815"/>
          <a:ext cx="981075" cy="361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E8877933CD6A48AE8029758CA19546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467100" y="2807970"/>
          <a:ext cx="942975" cy="666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8A3F222FA5F24EB587F41EC84F65640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467100" y="3474720"/>
          <a:ext cx="1228725" cy="581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A23702AEF2A34C2FA26F124F260408D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467100" y="3924935"/>
          <a:ext cx="1047750" cy="742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6E9E4D12CCE7422E891E7218DEE175A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467100" y="4599940"/>
          <a:ext cx="781050" cy="942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829524599EDF4C97BB743BE263401099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3467100" y="5542915"/>
          <a:ext cx="1447800" cy="847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EAA5ED30BB904DF7ADD283F1072EEB2E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467100" y="6100445"/>
          <a:ext cx="131445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" name="ID_6AF9D00EF54847F295D2769F73F03CD9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3467100" y="6569710"/>
          <a:ext cx="1543050" cy="1095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" name="ID_17547F0031534D04B8D257F624649E7F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467100" y="7245350"/>
          <a:ext cx="1628775" cy="1238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" name="ID_B8CBBEF57B76493EB65CFF82F5AA27E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467100" y="7969250"/>
          <a:ext cx="118110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7" name="ID_FF9382D66A284D3B9BD80508F7541C11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467100" y="8531860"/>
          <a:ext cx="1571625" cy="704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8" name="ID_4D85187A9A02416CBACCAAF102A3C801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3467100" y="8948420"/>
          <a:ext cx="819150" cy="771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9" name="ID_B54125181D09494B8DB5D37F528D7C7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3467100" y="9719945"/>
          <a:ext cx="771525" cy="542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0" name="ID_0DE526D44FB9482EA92FA3F4AE9B1248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3467100" y="10262870"/>
          <a:ext cx="828675" cy="6000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" name="ID_C3C7153D3C5546ECAABE343A9D67B05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3467100" y="10862945"/>
          <a:ext cx="1038225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2" name="ID_22933007A79F41679D43DAE49F7530E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3467100" y="11456670"/>
          <a:ext cx="847725" cy="657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3" name="ID_92A1827F52AB481BA921C8ADBCDE3193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3467100" y="12113895"/>
          <a:ext cx="952500" cy="6096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4" name="ID_B6DD3F78EDDD44DA851F1C36846E5094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467100" y="12723495"/>
          <a:ext cx="1047750" cy="733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5" name="ID_001EB6649E074AEDA1E631DC1B8B9F87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3467100" y="13390245"/>
          <a:ext cx="828675" cy="733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6" name="ID_45A90FAAFB0140418241F61FAF883B8E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3467100" y="14123670"/>
          <a:ext cx="933450" cy="6762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7" name="ID_0C6F5EF6A2C742B7BD82DE5C1158B3F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3467100" y="14799945"/>
          <a:ext cx="1047750" cy="847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8" name="ID_3F05F1EA15C94DF0887F94E4B848FA04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3467100" y="15570200"/>
          <a:ext cx="1181100" cy="904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9" name="ID_243736512BDB483A96DF390A4F5647E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3924300" y="2152015"/>
          <a:ext cx="1066800" cy="342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0" name="ID_4288D26C7A86449591822D317F14C9A9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3924300" y="2458085"/>
          <a:ext cx="971550" cy="352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1" name="ID_99C647C189AD4535B6B2F67EE8C1011F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3924300" y="2803525"/>
          <a:ext cx="1057275" cy="542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2" name="ID_FB9BF2C126EC4735922341E9B7FC32D3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3924300" y="3963670"/>
          <a:ext cx="923925" cy="314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3" name="ID_651E18D8D7794B2082298D11DA089F86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3924300" y="4277995"/>
          <a:ext cx="1076325" cy="323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4" name="ID_3B2421D9C20A425CABFF5AAC7C485475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3924300" y="4564380"/>
          <a:ext cx="1114425" cy="4857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5" name="ID_8A91BCA10E264186850B7542A5E12CB6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3924300" y="4979035"/>
          <a:ext cx="1009650" cy="447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6" name="ID_EB424C29CAAE4E87BC5F32F39D2E59C5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3924300" y="17393285"/>
          <a:ext cx="1419225" cy="1295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7" name="ID_AE4897C440B346B5A29B850EE7A20C60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3924300" y="11115040"/>
          <a:ext cx="125730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8" name="ID_0AB699CC6C87423D8171BBB9F8C68688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3924300" y="11663680"/>
          <a:ext cx="1238250" cy="800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9" name="ID_865B280A48D644FE8A8BA40EF8B33FFC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3924300" y="12278995"/>
          <a:ext cx="1295400" cy="581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0" name="ID_A0309D59FCD14CA7B1A937D92D96DDF3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3924300" y="12827635"/>
          <a:ext cx="1295400" cy="666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1" name="ID_4139FBDDD6F44DA29F4386D273AC1204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3924300" y="13376275"/>
          <a:ext cx="1238250" cy="561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2" name="ID_DEC7CB250DC945BB8CBD3D2B62BC1EB0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3924300" y="13924915"/>
          <a:ext cx="1171575" cy="533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3" name="ID_EBF762B7B69E4E2FA4DF25B0418D0B0F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3924300" y="11663680"/>
          <a:ext cx="1400175" cy="742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4" name="ID_7E1B92CB79BB4CBDB44BE975FC4F18F6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3924300" y="3307715"/>
          <a:ext cx="1066800" cy="533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6" name="ID_53C3465B758344988A12E016B6E8F12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3924300" y="6994525"/>
          <a:ext cx="952500" cy="695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7" name="ID_DE16622908324B5C845BF53EE8FA0EE9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3924300" y="8364855"/>
          <a:ext cx="1552575" cy="1009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0" name="ID_292A425AA21B444F80B74593B048F053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3924300" y="3783965"/>
          <a:ext cx="1226820" cy="35052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1" name="ID_9B6FF47063D44198944D18CAFD4C2662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3924300" y="19939000"/>
          <a:ext cx="876300" cy="552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2" name="ID_78AEC9A9BD164A57B9E0DA043C5DA320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3924300" y="20491450"/>
          <a:ext cx="1028700" cy="552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4" name="ID_0344F8B15CD941A387CDAD6DAD5F42DE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3924300" y="27313890"/>
          <a:ext cx="1381125" cy="1314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5" name="ID_B0F14A0C1A724BC48198B5A9DF965859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3924300" y="915035"/>
          <a:ext cx="1000125" cy="619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6" name="ID_F30A30D5C5014CE39745290E9AA3D532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3924300" y="22185630"/>
          <a:ext cx="914400" cy="5905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7" name="ID_C3F436A1EC5742BFB78E8C7F9625BC69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3924300" y="29394785"/>
          <a:ext cx="76200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8" name="ID_C6102E0477F04118AC89A0C1E21EA7D5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3924300" y="26988770"/>
          <a:ext cx="1038225" cy="1009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3" name="ID_2278C36EBF964F2BBB1C381DA8A1D14E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3924300" y="27914600"/>
          <a:ext cx="1066800" cy="923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8" name="ID_A1695CA7E80543268231E73B274C83DF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3924300" y="28739465"/>
          <a:ext cx="942975" cy="1000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5" name="ID_6FBA0D7C30224E079A14E388B7A80A26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3924300" y="6832600"/>
          <a:ext cx="1028700" cy="4286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9" name="ID_7A818E3013914853A9EFDEAE9BF6E772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3924300" y="7229475"/>
          <a:ext cx="1038225" cy="447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2" name="ID_35576D90A4CC457E8EE0FBEFB585AAA1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3924300" y="7639685"/>
          <a:ext cx="1038225" cy="561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3" name="ID_2450844B1E604A0DB88E8A1DC84FB60D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3924300" y="8154670"/>
          <a:ext cx="1114425" cy="5715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4" name="ID_9EB8D6673CDD4F89B9D9C1788830AB97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3924300" y="8642985"/>
          <a:ext cx="1276350" cy="5048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5" name="ID_D44602CEC63A45A1BFBFFC2A86D3929E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3924300" y="9019540"/>
          <a:ext cx="1200150" cy="5905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6" name="ID_DDB2AAD25DE242EDADEF3E20DA9E604F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3924300" y="10154920"/>
          <a:ext cx="914400" cy="704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7" name="ID_5FE2B6D717B84202A34C44ADA99D8606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3924300" y="12680315"/>
          <a:ext cx="962025" cy="619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8" name="ID_6D77EC53A91642839B81ACF0C0E45A48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3924300" y="13912215"/>
          <a:ext cx="1790700" cy="923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9" name="ID_A5B26B88572849BF8B98C54E98A5033D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3924300" y="14403070"/>
          <a:ext cx="93345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1" name="ID_A3DD8E2FF8964B9C8850FD61A7C26128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3924300" y="15088870"/>
          <a:ext cx="933450" cy="695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3" name="ID_F949643B242C4191846E2555F344B0B4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3924300" y="15784195"/>
          <a:ext cx="830580" cy="52578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6" name="ID_9D738A3F24C24A8195141EB18B14F2AE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3924300" y="16309975"/>
          <a:ext cx="1114425" cy="695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9" name="ID_94DF3013D80E49B088588A1885D59B8C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3924300" y="10178415"/>
          <a:ext cx="1028700" cy="466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0" name="ID_65A470F6201841E4AC6EB3E439B3DE8F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3924300" y="10610215"/>
          <a:ext cx="952500" cy="5143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1" name="ID_AA2DFB748661451D94459913926AEF0F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3924300" y="15154910"/>
          <a:ext cx="790575" cy="657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0" name="ID_D94F0DB8909647DBBB28EDAE3EB72332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3924300" y="18317845"/>
          <a:ext cx="1409700" cy="714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2" name="ID_34C819E688AB46B5B2B487DE9F0621D0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3924300" y="18800445"/>
          <a:ext cx="139065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4" name="ID_D115C62B28AC4266B6AA082857E52062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3924300" y="19269710"/>
          <a:ext cx="1419225" cy="752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5" name="ID_9F30B13D3A0F4130AE0F116CFE693F95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3924300" y="19774535"/>
          <a:ext cx="1285875" cy="1009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8" name="ID_D643DEC9553641DDB7B4FB80E6DFF700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3924300" y="21264880"/>
          <a:ext cx="1066800" cy="1181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9" name="ID_24EEA67180314072B6CC844BA90CC7EE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3924300" y="22217380"/>
          <a:ext cx="1114425" cy="12668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0" name="ID_41DC15838E2D4A6CBD30E6E99CA7C6F0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3924300" y="23169880"/>
          <a:ext cx="914400" cy="752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1" name="ID_7667A57E86454C8882052BC191914E1B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3924300" y="23922355"/>
          <a:ext cx="1276350" cy="1114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2" name="ID_016B945204454020A160E6BC45103344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3924300" y="24753570"/>
          <a:ext cx="1076325" cy="1219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3" name="ID_3990C40384384B10B6745C2BA6338B4D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3924300" y="25706070"/>
          <a:ext cx="1381125" cy="838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4" name="ID_770A2E6E2CDF4230ABE6FD76A4FBACBD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3924300" y="26283920"/>
          <a:ext cx="1362075" cy="771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5" name="ID_3FD2FAE87D204CBA8FDE335CF9E25EC6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3924300" y="26823035"/>
          <a:ext cx="1333500" cy="723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6" name="ID_D90C5F6E84744643BD98A4A53D62718D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3924300" y="27339925"/>
          <a:ext cx="1219200" cy="771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7" name="ID_458ED637CF4E45659D65B95FC7FFC109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3924300" y="27942540"/>
          <a:ext cx="1095375" cy="1009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8" name="ID_374792D46A174E5A89550F8C7462AD6D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3924300" y="28820110"/>
          <a:ext cx="1181100" cy="904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9" name="ID_69793A4FA5C04505B39ACF810D79C1A4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3924300" y="29549725"/>
          <a:ext cx="1828800" cy="628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0" name="ID_56278848FE184650BD8FC266E593871E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3924300" y="29876750"/>
          <a:ext cx="1285875" cy="723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1" name="ID_D3FC4682F9534AFDBD5A0F5AA7685D25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3924300" y="30412690"/>
          <a:ext cx="742950" cy="1381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2" name="ID_190694FD91554C249E2F72BFD5B3A95C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3924300" y="31365190"/>
          <a:ext cx="952500" cy="657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3" name="ID_3B0C0820FED640F280C1FEF95DE6053C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3924300" y="32022415"/>
          <a:ext cx="1476375" cy="723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4" name="ID_F24158B1A2A24B0F946B85570FFCA01E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3924300" y="32489140"/>
          <a:ext cx="1019175" cy="12668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6" name="ID_F83F0793F870473194E1DD5C21327DD9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3924300" y="33441640"/>
          <a:ext cx="131445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7" name="ID_8B2046934FBF43DD9DDF606E62EB51B8"/>
        <xdr:cNvPicPr>
          <a:picLocks noChangeAspect="1"/>
        </xdr:cNvPicPr>
      </xdr:nvPicPr>
      <xdr:blipFill>
        <a:blip r:embed="rId94"/>
        <a:stretch>
          <a:fillRect/>
        </a:stretch>
      </xdr:blipFill>
      <xdr:spPr>
        <a:xfrm>
          <a:off x="3924300" y="33910905"/>
          <a:ext cx="1314450" cy="476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8" name="ID_7C400AB5FF5248508153A05BAEB15590"/>
        <xdr:cNvPicPr>
          <a:picLocks noChangeAspect="1"/>
        </xdr:cNvPicPr>
      </xdr:nvPicPr>
      <xdr:blipFill>
        <a:blip r:embed="rId95"/>
        <a:stretch>
          <a:fillRect/>
        </a:stretch>
      </xdr:blipFill>
      <xdr:spPr>
        <a:xfrm>
          <a:off x="3924300" y="36857940"/>
          <a:ext cx="1019175" cy="752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9" name="ID_A4EC05477782407EBE5FE4850F2FF09B"/>
        <xdr:cNvPicPr>
          <a:picLocks noChangeAspect="1"/>
        </xdr:cNvPicPr>
      </xdr:nvPicPr>
      <xdr:blipFill>
        <a:blip r:embed="rId96"/>
        <a:stretch>
          <a:fillRect/>
        </a:stretch>
      </xdr:blipFill>
      <xdr:spPr>
        <a:xfrm>
          <a:off x="3924300" y="37560885"/>
          <a:ext cx="807720" cy="57912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0" name="ID_1FF474BCD7F542E3B4C96873737C194D"/>
        <xdr:cNvPicPr>
          <a:picLocks noChangeAspect="1"/>
        </xdr:cNvPicPr>
      </xdr:nvPicPr>
      <xdr:blipFill>
        <a:blip r:embed="rId97"/>
        <a:stretch>
          <a:fillRect/>
        </a:stretch>
      </xdr:blipFill>
      <xdr:spPr>
        <a:xfrm>
          <a:off x="3924300" y="38140005"/>
          <a:ext cx="866775" cy="733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1" name="ID_4CE22950848B4218B5852F3FDBB09CD0"/>
        <xdr:cNvPicPr>
          <a:picLocks noChangeAspect="1"/>
        </xdr:cNvPicPr>
      </xdr:nvPicPr>
      <xdr:blipFill>
        <a:blip r:embed="rId98"/>
        <a:stretch>
          <a:fillRect/>
        </a:stretch>
      </xdr:blipFill>
      <xdr:spPr>
        <a:xfrm>
          <a:off x="3924300" y="38873430"/>
          <a:ext cx="981075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2" name="ID_59B6021A7D87460DB8E14008A1FFD8B5"/>
        <xdr:cNvPicPr>
          <a:picLocks noChangeAspect="1"/>
        </xdr:cNvPicPr>
      </xdr:nvPicPr>
      <xdr:blipFill>
        <a:blip r:embed="rId99"/>
        <a:stretch>
          <a:fillRect/>
        </a:stretch>
      </xdr:blipFill>
      <xdr:spPr>
        <a:xfrm>
          <a:off x="3924300" y="39502080"/>
          <a:ext cx="790575" cy="76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3" name="ID_EA02BB275DF242D091A57B157E75EFED"/>
        <xdr:cNvPicPr>
          <a:picLocks noChangeAspect="1"/>
        </xdr:cNvPicPr>
      </xdr:nvPicPr>
      <xdr:blipFill>
        <a:blip r:embed="rId100"/>
        <a:stretch>
          <a:fillRect/>
        </a:stretch>
      </xdr:blipFill>
      <xdr:spPr>
        <a:xfrm>
          <a:off x="3924300" y="40264080"/>
          <a:ext cx="695325" cy="704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4" name="ID_E7BAF9679D4543DA8400E2A31177D95E"/>
        <xdr:cNvPicPr>
          <a:picLocks noChangeAspect="1"/>
        </xdr:cNvPicPr>
      </xdr:nvPicPr>
      <xdr:blipFill>
        <a:blip r:embed="rId101"/>
        <a:stretch>
          <a:fillRect/>
        </a:stretch>
      </xdr:blipFill>
      <xdr:spPr>
        <a:xfrm>
          <a:off x="3924300" y="40968930"/>
          <a:ext cx="1028700" cy="552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5" name="ID_2E5D38CC78DA428FBDFECBA21FAACA8B"/>
        <xdr:cNvPicPr>
          <a:picLocks noChangeAspect="1"/>
        </xdr:cNvPicPr>
      </xdr:nvPicPr>
      <xdr:blipFill>
        <a:blip r:embed="rId102"/>
        <a:stretch>
          <a:fillRect/>
        </a:stretch>
      </xdr:blipFill>
      <xdr:spPr>
        <a:xfrm>
          <a:off x="3924300" y="43672760"/>
          <a:ext cx="771525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6" name="ID_10E910CE278B404AB7A02E0B679797DF"/>
        <xdr:cNvPicPr>
          <a:picLocks noChangeAspect="1"/>
        </xdr:cNvPicPr>
      </xdr:nvPicPr>
      <xdr:blipFill>
        <a:blip r:embed="rId103"/>
        <a:stretch>
          <a:fillRect/>
        </a:stretch>
      </xdr:blipFill>
      <xdr:spPr>
        <a:xfrm>
          <a:off x="3924300" y="44686220"/>
          <a:ext cx="895350" cy="714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7" name="ID_1C1620702E1F4D2E8F22B5DE2AF2CDB2"/>
        <xdr:cNvPicPr>
          <a:picLocks noChangeAspect="1"/>
        </xdr:cNvPicPr>
      </xdr:nvPicPr>
      <xdr:blipFill>
        <a:blip r:embed="rId104"/>
        <a:stretch>
          <a:fillRect/>
        </a:stretch>
      </xdr:blipFill>
      <xdr:spPr>
        <a:xfrm>
          <a:off x="3924300" y="44503340"/>
          <a:ext cx="866775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8" name="ID_748F131178774794AB6A82E13D193305"/>
        <xdr:cNvPicPr>
          <a:picLocks noChangeAspect="1"/>
        </xdr:cNvPicPr>
      </xdr:nvPicPr>
      <xdr:blipFill>
        <a:blip r:embed="rId105"/>
        <a:stretch>
          <a:fillRect/>
        </a:stretch>
      </xdr:blipFill>
      <xdr:spPr>
        <a:xfrm>
          <a:off x="3924300" y="44320460"/>
          <a:ext cx="752475" cy="628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9" name="ID_986DBA3438C1441BAF9DE62354265708"/>
        <xdr:cNvPicPr>
          <a:picLocks noChangeAspect="1"/>
        </xdr:cNvPicPr>
      </xdr:nvPicPr>
      <xdr:blipFill>
        <a:blip r:embed="rId106"/>
        <a:stretch>
          <a:fillRect/>
        </a:stretch>
      </xdr:blipFill>
      <xdr:spPr>
        <a:xfrm>
          <a:off x="3924300" y="44869100"/>
          <a:ext cx="752475" cy="8096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0" name="ID_DADA1D4D162C45BEA35731746238B350"/>
        <xdr:cNvPicPr>
          <a:picLocks noChangeAspect="1"/>
        </xdr:cNvPicPr>
      </xdr:nvPicPr>
      <xdr:blipFill>
        <a:blip r:embed="rId107"/>
        <a:stretch>
          <a:fillRect/>
        </a:stretch>
      </xdr:blipFill>
      <xdr:spPr>
        <a:xfrm>
          <a:off x="3924300" y="48232060"/>
          <a:ext cx="80010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1" name="ID_1AFA3D03DC674D5A8778E53B7202098F"/>
        <xdr:cNvPicPr>
          <a:picLocks noChangeAspect="1"/>
        </xdr:cNvPicPr>
      </xdr:nvPicPr>
      <xdr:blipFill>
        <a:blip r:embed="rId108"/>
        <a:stretch>
          <a:fillRect/>
        </a:stretch>
      </xdr:blipFill>
      <xdr:spPr>
        <a:xfrm>
          <a:off x="3924300" y="50205005"/>
          <a:ext cx="78105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2" name="ID_FA14C601293B49BEB509E9A9593E6DEA"/>
        <xdr:cNvPicPr>
          <a:picLocks noChangeAspect="1"/>
        </xdr:cNvPicPr>
      </xdr:nvPicPr>
      <xdr:blipFill>
        <a:blip r:embed="rId109"/>
        <a:stretch>
          <a:fillRect/>
        </a:stretch>
      </xdr:blipFill>
      <xdr:spPr>
        <a:xfrm>
          <a:off x="3924300" y="49839245"/>
          <a:ext cx="762000" cy="6762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3" name="ID_ED4C3446C57D4EC192B4E2B201C79557"/>
        <xdr:cNvPicPr>
          <a:picLocks noChangeAspect="1"/>
        </xdr:cNvPicPr>
      </xdr:nvPicPr>
      <xdr:blipFill>
        <a:blip r:embed="rId110"/>
        <a:stretch>
          <a:fillRect/>
        </a:stretch>
      </xdr:blipFill>
      <xdr:spPr>
        <a:xfrm>
          <a:off x="3924300" y="49656365"/>
          <a:ext cx="838200" cy="50292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4" name="ID_2FAA249904BF4AE2AC3BF4FFD29CCB3E"/>
        <xdr:cNvPicPr>
          <a:picLocks noChangeAspect="1"/>
        </xdr:cNvPicPr>
      </xdr:nvPicPr>
      <xdr:blipFill>
        <a:blip r:embed="rId111"/>
        <a:stretch>
          <a:fillRect/>
        </a:stretch>
      </xdr:blipFill>
      <xdr:spPr>
        <a:xfrm>
          <a:off x="3924300" y="50022125"/>
          <a:ext cx="93345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5" name="ID_66F4E0059F58441EB6FE6885D049EDD6"/>
        <xdr:cNvPicPr>
          <a:picLocks noChangeAspect="1"/>
        </xdr:cNvPicPr>
      </xdr:nvPicPr>
      <xdr:blipFill>
        <a:blip r:embed="rId112"/>
        <a:stretch>
          <a:fillRect/>
        </a:stretch>
      </xdr:blipFill>
      <xdr:spPr>
        <a:xfrm>
          <a:off x="3924300" y="53685440"/>
          <a:ext cx="1266825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6" name="ID_391D7E36C0B5474BB072331A515A799A"/>
        <xdr:cNvPicPr>
          <a:picLocks noChangeAspect="1"/>
        </xdr:cNvPicPr>
      </xdr:nvPicPr>
      <xdr:blipFill>
        <a:blip r:embed="rId113"/>
        <a:stretch>
          <a:fillRect/>
        </a:stretch>
      </xdr:blipFill>
      <xdr:spPr>
        <a:xfrm>
          <a:off x="3924300" y="49892585"/>
          <a:ext cx="1847850" cy="8667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7" name="ID_48594AD68DD84B2099837F0E4E5DD0E5"/>
        <xdr:cNvPicPr>
          <a:picLocks noChangeAspect="1"/>
        </xdr:cNvPicPr>
      </xdr:nvPicPr>
      <xdr:blipFill>
        <a:blip r:embed="rId114"/>
        <a:stretch>
          <a:fillRect/>
        </a:stretch>
      </xdr:blipFill>
      <xdr:spPr>
        <a:xfrm>
          <a:off x="3924300" y="49526825"/>
          <a:ext cx="1200150" cy="1238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8" name="ID_311C7DCA20124247949F960E6AF83633"/>
        <xdr:cNvPicPr>
          <a:picLocks noChangeAspect="1"/>
        </xdr:cNvPicPr>
      </xdr:nvPicPr>
      <xdr:blipFill>
        <a:blip r:embed="rId115"/>
        <a:stretch>
          <a:fillRect/>
        </a:stretch>
      </xdr:blipFill>
      <xdr:spPr>
        <a:xfrm>
          <a:off x="3924300" y="49161065"/>
          <a:ext cx="1276350" cy="12763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9" name="ID_23F1F9DC6BE644CCA5C1DDAE02ADE9FC"/>
        <xdr:cNvPicPr>
          <a:picLocks noChangeAspect="1"/>
        </xdr:cNvPicPr>
      </xdr:nvPicPr>
      <xdr:blipFill>
        <a:blip r:embed="rId116"/>
        <a:stretch>
          <a:fillRect/>
        </a:stretch>
      </xdr:blipFill>
      <xdr:spPr>
        <a:xfrm>
          <a:off x="3924300" y="48795305"/>
          <a:ext cx="1143000" cy="1219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0" name="ID_B69479F8B3B7401C9A495FA8F053AC84"/>
        <xdr:cNvPicPr>
          <a:picLocks noChangeAspect="1"/>
        </xdr:cNvPicPr>
      </xdr:nvPicPr>
      <xdr:blipFill>
        <a:blip r:embed="rId117"/>
        <a:stretch>
          <a:fillRect/>
        </a:stretch>
      </xdr:blipFill>
      <xdr:spPr>
        <a:xfrm>
          <a:off x="3924300" y="48429545"/>
          <a:ext cx="1314450" cy="12477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1" name="ID_F3C2B2D08FE94AC8AB1E32DF56EB1C2D"/>
        <xdr:cNvPicPr>
          <a:picLocks noChangeAspect="1"/>
        </xdr:cNvPicPr>
      </xdr:nvPicPr>
      <xdr:blipFill>
        <a:blip r:embed="rId118"/>
        <a:stretch>
          <a:fillRect/>
        </a:stretch>
      </xdr:blipFill>
      <xdr:spPr>
        <a:xfrm>
          <a:off x="3924300" y="47698025"/>
          <a:ext cx="1238250" cy="942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2" name="ID_28E7D91F6C394542A96022461C79BA15"/>
        <xdr:cNvPicPr>
          <a:picLocks noChangeAspect="1"/>
        </xdr:cNvPicPr>
      </xdr:nvPicPr>
      <xdr:blipFill>
        <a:blip r:embed="rId119"/>
        <a:stretch>
          <a:fillRect/>
        </a:stretch>
      </xdr:blipFill>
      <xdr:spPr>
        <a:xfrm>
          <a:off x="3924300" y="46966505"/>
          <a:ext cx="1609725" cy="1171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3" name="ID_F0AEAB59FA05435A8E3C466C679C848E"/>
        <xdr:cNvPicPr>
          <a:picLocks noChangeAspect="1"/>
        </xdr:cNvPicPr>
      </xdr:nvPicPr>
      <xdr:blipFill>
        <a:blip r:embed="rId120"/>
        <a:stretch>
          <a:fillRect/>
        </a:stretch>
      </xdr:blipFill>
      <xdr:spPr>
        <a:xfrm>
          <a:off x="3924300" y="50624105"/>
          <a:ext cx="1733550" cy="914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4" name="ID_1D53CF384E7A465FA833A88ED90CAF08"/>
        <xdr:cNvPicPr>
          <a:picLocks noChangeAspect="1"/>
        </xdr:cNvPicPr>
      </xdr:nvPicPr>
      <xdr:blipFill>
        <a:blip r:embed="rId121"/>
        <a:stretch>
          <a:fillRect/>
        </a:stretch>
      </xdr:blipFill>
      <xdr:spPr>
        <a:xfrm>
          <a:off x="3924300" y="42577385"/>
          <a:ext cx="1466850" cy="7810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5" name="ID_A2BCA97CED3B4E08ADBB3EC87BA871ED"/>
        <xdr:cNvPicPr>
          <a:picLocks noChangeAspect="1"/>
        </xdr:cNvPicPr>
      </xdr:nvPicPr>
      <xdr:blipFill>
        <a:blip r:embed="rId122"/>
        <a:stretch>
          <a:fillRect/>
        </a:stretch>
      </xdr:blipFill>
      <xdr:spPr>
        <a:xfrm>
          <a:off x="3924300" y="43126025"/>
          <a:ext cx="1295400" cy="857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6" name="ID_9621ADCC2B5B4920A85908034E68D169"/>
        <xdr:cNvPicPr>
          <a:picLocks noChangeAspect="1"/>
        </xdr:cNvPicPr>
      </xdr:nvPicPr>
      <xdr:blipFill>
        <a:blip r:embed="rId123"/>
        <a:stretch>
          <a:fillRect/>
        </a:stretch>
      </xdr:blipFill>
      <xdr:spPr>
        <a:xfrm>
          <a:off x="3924300" y="43674665"/>
          <a:ext cx="1533525" cy="847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7" name="ID_CF25BC6AED2F43A1B0C6A31A78BB3B3A"/>
        <xdr:cNvPicPr>
          <a:picLocks noChangeAspect="1"/>
        </xdr:cNvPicPr>
      </xdr:nvPicPr>
      <xdr:blipFill>
        <a:blip r:embed="rId124"/>
        <a:stretch>
          <a:fillRect/>
        </a:stretch>
      </xdr:blipFill>
      <xdr:spPr>
        <a:xfrm>
          <a:off x="3924300" y="44223305"/>
          <a:ext cx="1628775" cy="723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8" name="ID_3DE16B52CD81487CA89BC1F1D813D62C"/>
        <xdr:cNvPicPr>
          <a:picLocks noChangeAspect="1"/>
        </xdr:cNvPicPr>
      </xdr:nvPicPr>
      <xdr:blipFill>
        <a:blip r:embed="rId125"/>
        <a:stretch>
          <a:fillRect/>
        </a:stretch>
      </xdr:blipFill>
      <xdr:spPr>
        <a:xfrm>
          <a:off x="3924300" y="44771945"/>
          <a:ext cx="1666875" cy="876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9" name="ID_B6951C49546A4F22B1E2671F30D5BDB6"/>
        <xdr:cNvPicPr>
          <a:picLocks noChangeAspect="1"/>
        </xdr:cNvPicPr>
      </xdr:nvPicPr>
      <xdr:blipFill>
        <a:blip r:embed="rId126"/>
        <a:stretch>
          <a:fillRect/>
        </a:stretch>
      </xdr:blipFill>
      <xdr:spPr>
        <a:xfrm>
          <a:off x="3924300" y="45503465"/>
          <a:ext cx="1695450" cy="800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0" name="ID_D8970940F3AC40B89172A999CA515403"/>
        <xdr:cNvPicPr>
          <a:picLocks noChangeAspect="1"/>
        </xdr:cNvPicPr>
      </xdr:nvPicPr>
      <xdr:blipFill>
        <a:blip r:embed="rId127"/>
        <a:stretch>
          <a:fillRect/>
        </a:stretch>
      </xdr:blipFill>
      <xdr:spPr>
        <a:xfrm>
          <a:off x="3924300" y="46234985"/>
          <a:ext cx="1647825" cy="1152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7" name="ID_E3684A825DB444C4A58C84456213940C"/>
        <xdr:cNvPicPr>
          <a:picLocks noChangeAspect="1"/>
        </xdr:cNvPicPr>
      </xdr:nvPicPr>
      <xdr:blipFill>
        <a:blip r:embed="rId128"/>
        <a:stretch>
          <a:fillRect/>
        </a:stretch>
      </xdr:blipFill>
      <xdr:spPr>
        <a:xfrm>
          <a:off x="3924300" y="42943145"/>
          <a:ext cx="876300" cy="857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5" name="ID_24E7D4A667AB4355841A5D53EA456781"/>
        <xdr:cNvPicPr>
          <a:picLocks noChangeAspect="1"/>
        </xdr:cNvPicPr>
      </xdr:nvPicPr>
      <xdr:blipFill>
        <a:blip r:embed="rId129"/>
        <a:stretch>
          <a:fillRect/>
        </a:stretch>
      </xdr:blipFill>
      <xdr:spPr>
        <a:xfrm>
          <a:off x="3924300" y="42760265"/>
          <a:ext cx="1104900" cy="838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1" name="ID_DB0DB7EAC831447E8127E03D525DBC71"/>
        <xdr:cNvPicPr>
          <a:picLocks noChangeAspect="1"/>
        </xdr:cNvPicPr>
      </xdr:nvPicPr>
      <xdr:blipFill>
        <a:blip r:embed="rId130"/>
        <a:stretch>
          <a:fillRect/>
        </a:stretch>
      </xdr:blipFill>
      <xdr:spPr>
        <a:xfrm>
          <a:off x="3924300" y="42577385"/>
          <a:ext cx="771525" cy="771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2" name="ID_88BAC56BB5774A549663A40B4B5156E8"/>
        <xdr:cNvPicPr>
          <a:picLocks noChangeAspect="1"/>
        </xdr:cNvPicPr>
      </xdr:nvPicPr>
      <xdr:blipFill>
        <a:blip r:embed="rId131"/>
        <a:stretch>
          <a:fillRect/>
        </a:stretch>
      </xdr:blipFill>
      <xdr:spPr>
        <a:xfrm>
          <a:off x="3924300" y="43126025"/>
          <a:ext cx="1247775" cy="1009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3" name="ID_0543505CEB224B09B82CBABBC6595654"/>
        <xdr:cNvPicPr>
          <a:picLocks noChangeAspect="1"/>
        </xdr:cNvPicPr>
      </xdr:nvPicPr>
      <xdr:blipFill>
        <a:blip r:embed="rId132"/>
        <a:stretch>
          <a:fillRect/>
        </a:stretch>
      </xdr:blipFill>
      <xdr:spPr>
        <a:xfrm>
          <a:off x="5676900" y="85445600"/>
          <a:ext cx="1047750" cy="666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4" name="ID_56804EAEFB72440891DF124DFD33B589"/>
        <xdr:cNvPicPr>
          <a:picLocks noChangeAspect="1"/>
        </xdr:cNvPicPr>
      </xdr:nvPicPr>
      <xdr:blipFill>
        <a:blip r:embed="rId133"/>
        <a:stretch>
          <a:fillRect/>
        </a:stretch>
      </xdr:blipFill>
      <xdr:spPr>
        <a:xfrm>
          <a:off x="5676900" y="85262720"/>
          <a:ext cx="962025" cy="733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5" name="ID_C8B7AA6B43F142EBA95ECDEE9049A391"/>
        <xdr:cNvPicPr>
          <a:picLocks noChangeAspect="1"/>
        </xdr:cNvPicPr>
      </xdr:nvPicPr>
      <xdr:blipFill>
        <a:blip r:embed="rId134"/>
        <a:stretch>
          <a:fillRect/>
        </a:stretch>
      </xdr:blipFill>
      <xdr:spPr>
        <a:xfrm>
          <a:off x="5676900" y="85079840"/>
          <a:ext cx="981075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6" name="ID_74B6DE2FD5F047A49E492821FDAACABB"/>
        <xdr:cNvPicPr>
          <a:picLocks noChangeAspect="1"/>
        </xdr:cNvPicPr>
      </xdr:nvPicPr>
      <xdr:blipFill>
        <a:blip r:embed="rId135"/>
        <a:stretch>
          <a:fillRect/>
        </a:stretch>
      </xdr:blipFill>
      <xdr:spPr>
        <a:xfrm>
          <a:off x="5676900" y="84896960"/>
          <a:ext cx="809625" cy="6381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7" name="ID_F2F45869962B4490ABD03C30EC0C1584"/>
        <xdr:cNvPicPr>
          <a:picLocks noChangeAspect="1"/>
        </xdr:cNvPicPr>
      </xdr:nvPicPr>
      <xdr:blipFill>
        <a:blip r:embed="rId136"/>
        <a:stretch>
          <a:fillRect/>
        </a:stretch>
      </xdr:blipFill>
      <xdr:spPr>
        <a:xfrm>
          <a:off x="5676900" y="85628480"/>
          <a:ext cx="1123950" cy="733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8" name="ID_C7E147945B1F4B95A134760252CC3C1B"/>
        <xdr:cNvPicPr>
          <a:picLocks noChangeAspect="1"/>
        </xdr:cNvPicPr>
      </xdr:nvPicPr>
      <xdr:blipFill>
        <a:blip r:embed="rId137"/>
        <a:stretch>
          <a:fillRect/>
        </a:stretch>
      </xdr:blipFill>
      <xdr:spPr>
        <a:xfrm>
          <a:off x="5676900" y="90339545"/>
          <a:ext cx="847725" cy="542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9" name="ID_C97FBDC856B64BDCA66F8D4472DFADE3"/>
        <xdr:cNvPicPr>
          <a:picLocks noChangeAspect="1"/>
        </xdr:cNvPicPr>
      </xdr:nvPicPr>
      <xdr:blipFill>
        <a:blip r:embed="rId138"/>
        <a:stretch>
          <a:fillRect/>
        </a:stretch>
      </xdr:blipFill>
      <xdr:spPr>
        <a:xfrm>
          <a:off x="5676900" y="90156665"/>
          <a:ext cx="1028700" cy="495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0" name="ID_ACE9D7218F464E9A8BF19EC29BCDBB0E"/>
        <xdr:cNvPicPr>
          <a:picLocks noChangeAspect="1"/>
        </xdr:cNvPicPr>
      </xdr:nvPicPr>
      <xdr:blipFill>
        <a:blip r:embed="rId139"/>
        <a:stretch>
          <a:fillRect/>
        </a:stretch>
      </xdr:blipFill>
      <xdr:spPr>
        <a:xfrm>
          <a:off x="5676900" y="89973785"/>
          <a:ext cx="971550" cy="542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1" name="ID_B1FEDA88166741298690BCDDFDFA712A"/>
        <xdr:cNvPicPr>
          <a:picLocks noChangeAspect="1"/>
        </xdr:cNvPicPr>
      </xdr:nvPicPr>
      <xdr:blipFill>
        <a:blip r:embed="rId140"/>
        <a:stretch>
          <a:fillRect/>
        </a:stretch>
      </xdr:blipFill>
      <xdr:spPr>
        <a:xfrm>
          <a:off x="5676900" y="90705305"/>
          <a:ext cx="1019175" cy="5143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2" name="ID_B30135380C484DB3A49F060902582BCB"/>
        <xdr:cNvPicPr>
          <a:picLocks noChangeAspect="1"/>
        </xdr:cNvPicPr>
      </xdr:nvPicPr>
      <xdr:blipFill>
        <a:blip r:embed="rId141"/>
        <a:stretch>
          <a:fillRect/>
        </a:stretch>
      </xdr:blipFill>
      <xdr:spPr>
        <a:xfrm>
          <a:off x="5676900" y="94051120"/>
          <a:ext cx="1038225" cy="542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3" name="ID_0BA784BE913A4014BA5CEBFACA0139F1"/>
        <xdr:cNvPicPr>
          <a:picLocks noChangeAspect="1"/>
        </xdr:cNvPicPr>
      </xdr:nvPicPr>
      <xdr:blipFill>
        <a:blip r:embed="rId142"/>
        <a:stretch>
          <a:fillRect/>
        </a:stretch>
      </xdr:blipFill>
      <xdr:spPr>
        <a:xfrm>
          <a:off x="5676900" y="93868240"/>
          <a:ext cx="923925" cy="552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4" name="ID_E588568C964B4212B16EBBE8E05C441A"/>
        <xdr:cNvPicPr>
          <a:picLocks noChangeAspect="1"/>
        </xdr:cNvPicPr>
      </xdr:nvPicPr>
      <xdr:blipFill>
        <a:blip r:embed="rId143"/>
        <a:stretch>
          <a:fillRect/>
        </a:stretch>
      </xdr:blipFill>
      <xdr:spPr>
        <a:xfrm>
          <a:off x="5676900" y="93685360"/>
          <a:ext cx="1171575" cy="6096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5" name="ID_9662ED28460A47CCA461E29E7078438E"/>
        <xdr:cNvPicPr>
          <a:picLocks noChangeAspect="1"/>
        </xdr:cNvPicPr>
      </xdr:nvPicPr>
      <xdr:blipFill>
        <a:blip r:embed="rId144"/>
        <a:stretch>
          <a:fillRect/>
        </a:stretch>
      </xdr:blipFill>
      <xdr:spPr>
        <a:xfrm>
          <a:off x="5676900" y="93502480"/>
          <a:ext cx="885825" cy="666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6" name="ID_6C24A420478C4801BF8B93E850426379"/>
        <xdr:cNvPicPr>
          <a:picLocks noChangeAspect="1"/>
        </xdr:cNvPicPr>
      </xdr:nvPicPr>
      <xdr:blipFill>
        <a:blip r:embed="rId145"/>
        <a:stretch>
          <a:fillRect/>
        </a:stretch>
      </xdr:blipFill>
      <xdr:spPr>
        <a:xfrm>
          <a:off x="5676900" y="94234000"/>
          <a:ext cx="1123950" cy="523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7" name="ID_F064BA48D72140DFBF170BF3007E5CFA"/>
        <xdr:cNvPicPr>
          <a:picLocks noChangeAspect="1"/>
        </xdr:cNvPicPr>
      </xdr:nvPicPr>
      <xdr:blipFill>
        <a:blip r:embed="rId146"/>
        <a:stretch>
          <a:fillRect/>
        </a:stretch>
      </xdr:blipFill>
      <xdr:spPr>
        <a:xfrm>
          <a:off x="5676900" y="97333435"/>
          <a:ext cx="563880" cy="70866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8" name="ID_F999A8BB69204158A3B25B6A2183C4A8"/>
        <xdr:cNvPicPr>
          <a:picLocks noChangeAspect="1"/>
        </xdr:cNvPicPr>
      </xdr:nvPicPr>
      <xdr:blipFill>
        <a:blip r:embed="rId147"/>
        <a:stretch>
          <a:fillRect/>
        </a:stretch>
      </xdr:blipFill>
      <xdr:spPr>
        <a:xfrm>
          <a:off x="5676900" y="915035"/>
          <a:ext cx="914400" cy="714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9" name="ID_4DA07298DBA0429BB6149D35BB154850"/>
        <xdr:cNvPicPr>
          <a:picLocks noChangeAspect="1"/>
        </xdr:cNvPicPr>
      </xdr:nvPicPr>
      <xdr:blipFill>
        <a:blip r:embed="rId148"/>
        <a:stretch>
          <a:fillRect/>
        </a:stretch>
      </xdr:blipFill>
      <xdr:spPr>
        <a:xfrm>
          <a:off x="5676900" y="1629410"/>
          <a:ext cx="1123950" cy="733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0" name="ID_4DEA0262091D48E5A59E1B8295D4E438"/>
        <xdr:cNvPicPr>
          <a:picLocks noChangeAspect="1"/>
        </xdr:cNvPicPr>
      </xdr:nvPicPr>
      <xdr:blipFill>
        <a:blip r:embed="rId149"/>
        <a:stretch>
          <a:fillRect/>
        </a:stretch>
      </xdr:blipFill>
      <xdr:spPr>
        <a:xfrm>
          <a:off x="5676900" y="9232265"/>
          <a:ext cx="1162050" cy="9525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1" name="ID_8B18468424014624A038341641CAD865"/>
        <xdr:cNvPicPr>
          <a:picLocks noChangeAspect="1"/>
        </xdr:cNvPicPr>
      </xdr:nvPicPr>
      <xdr:blipFill>
        <a:blip r:embed="rId150"/>
        <a:stretch>
          <a:fillRect/>
        </a:stretch>
      </xdr:blipFill>
      <xdr:spPr>
        <a:xfrm>
          <a:off x="5676900" y="8866505"/>
          <a:ext cx="1190625" cy="1114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2" name="ID_9D145259DCE042748B71D306FF8C7703"/>
        <xdr:cNvPicPr>
          <a:picLocks noChangeAspect="1"/>
        </xdr:cNvPicPr>
      </xdr:nvPicPr>
      <xdr:blipFill>
        <a:blip r:embed="rId151"/>
        <a:stretch>
          <a:fillRect/>
        </a:stretch>
      </xdr:blipFill>
      <xdr:spPr>
        <a:xfrm>
          <a:off x="5676900" y="8683625"/>
          <a:ext cx="857250" cy="876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3" name="ID_99FF9BC1225D48BAA28ACEF45C40F27C"/>
        <xdr:cNvPicPr>
          <a:picLocks noChangeAspect="1"/>
        </xdr:cNvPicPr>
      </xdr:nvPicPr>
      <xdr:blipFill>
        <a:blip r:embed="rId152"/>
        <a:stretch>
          <a:fillRect/>
        </a:stretch>
      </xdr:blipFill>
      <xdr:spPr>
        <a:xfrm>
          <a:off x="5676900" y="12852400"/>
          <a:ext cx="1247775" cy="1181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4" name="ID_4233065AECC5457D8C64338DE423FE7D"/>
        <xdr:cNvPicPr>
          <a:picLocks noChangeAspect="1"/>
        </xdr:cNvPicPr>
      </xdr:nvPicPr>
      <xdr:blipFill>
        <a:blip r:embed="rId153"/>
        <a:stretch>
          <a:fillRect/>
        </a:stretch>
      </xdr:blipFill>
      <xdr:spPr>
        <a:xfrm>
          <a:off x="5676900" y="13753465"/>
          <a:ext cx="1019175" cy="1219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5" name="ID_4B504AD84AAD4F01BBC17D605CDDD852"/>
        <xdr:cNvPicPr>
          <a:picLocks noChangeAspect="1"/>
        </xdr:cNvPicPr>
      </xdr:nvPicPr>
      <xdr:blipFill>
        <a:blip r:embed="rId154"/>
        <a:stretch>
          <a:fillRect/>
        </a:stretch>
      </xdr:blipFill>
      <xdr:spPr>
        <a:xfrm>
          <a:off x="5676900" y="68472050"/>
          <a:ext cx="914400" cy="561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6" name="ID_6A93E5240CB04D8997B3F7B73CA1ABF9"/>
        <xdr:cNvPicPr>
          <a:picLocks noChangeAspect="1"/>
        </xdr:cNvPicPr>
      </xdr:nvPicPr>
      <xdr:blipFill>
        <a:blip r:embed="rId155"/>
        <a:stretch>
          <a:fillRect/>
        </a:stretch>
      </xdr:blipFill>
      <xdr:spPr>
        <a:xfrm>
          <a:off x="5676900" y="86292055"/>
          <a:ext cx="819150" cy="476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7" name="ID_3C205509353D45FD9F7D4464A55D37CC"/>
        <xdr:cNvPicPr>
          <a:picLocks noChangeAspect="1"/>
        </xdr:cNvPicPr>
      </xdr:nvPicPr>
      <xdr:blipFill>
        <a:blip r:embed="rId156"/>
        <a:stretch>
          <a:fillRect/>
        </a:stretch>
      </xdr:blipFill>
      <xdr:spPr>
        <a:xfrm>
          <a:off x="5676900" y="92038170"/>
          <a:ext cx="838200" cy="666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8" name="ID_EDC0268086A14D8E86F356F1F50AE0D8"/>
        <xdr:cNvPicPr>
          <a:picLocks noChangeAspect="1"/>
        </xdr:cNvPicPr>
      </xdr:nvPicPr>
      <xdr:blipFill>
        <a:blip r:embed="rId157"/>
        <a:stretch>
          <a:fillRect/>
        </a:stretch>
      </xdr:blipFill>
      <xdr:spPr>
        <a:xfrm>
          <a:off x="5676900" y="105098850"/>
          <a:ext cx="895350" cy="942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9" name="ID_D36A6D52594D43DB88A22DF5790F566E"/>
        <xdr:cNvPicPr>
          <a:picLocks noChangeAspect="1"/>
        </xdr:cNvPicPr>
      </xdr:nvPicPr>
      <xdr:blipFill>
        <a:blip r:embed="rId158"/>
        <a:stretch>
          <a:fillRect/>
        </a:stretch>
      </xdr:blipFill>
      <xdr:spPr>
        <a:xfrm>
          <a:off x="5676900" y="106041825"/>
          <a:ext cx="923925" cy="8572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<sst xmlns="http://schemas.openxmlformats.org/spreadsheetml/2006/main" count="299" uniqueCount="298">
  <si>
    <t>CAS号</t>
  </si>
  <si>
    <t>英文名</t>
  </si>
  <si>
    <t>结构式</t>
  </si>
  <si>
    <t>64584-34-5</t>
  </si>
  <si>
    <t>4-Iodo-2,5-dimethoxyphenylisopropylamine</t>
  </si>
  <si>
    <t>52842-59-8</t>
  </si>
  <si>
    <t>1-(2,5-dimethoxy-4-methylphenyl)butan-2-amine</t>
  </si>
  <si>
    <t>1222814-77-8</t>
  </si>
  <si>
    <t>2-[4-(2-fluoroethyl)-2,5-dimethoxyphenyl]ethanamine</t>
  </si>
  <si>
    <t>219986-94-4</t>
  </si>
  <si>
    <t>1-(4-bromofuro[2,3-f][1]benzofuran-8-yl)propan-2-amine</t>
  </si>
  <si>
    <t>64778-72-9</t>
  </si>
  <si>
    <t>Isoproscaline</t>
  </si>
  <si>
    <t>61-52-9</t>
  </si>
  <si>
    <t>N,N-Dipropyltryptamine</t>
  </si>
  <si>
    <t>850032-72-3</t>
  </si>
  <si>
    <t>N-Methyl-N-propyltryptamine</t>
  </si>
  <si>
    <t>5599-69-9</t>
  </si>
  <si>
    <t>N-Ethyl-N-methyltryptamine</t>
  </si>
  <si>
    <t>850032-68-7</t>
  </si>
  <si>
    <t>N-Ethyl-N-propyltryptamine</t>
  </si>
  <si>
    <t>1445751-40-5</t>
  </si>
  <si>
    <t>4-Acetoxyethylmethyltryptamine</t>
  </si>
  <si>
    <t>1218-40-2</t>
  </si>
  <si>
    <t>5-Methoxy-N,N-diethyltryptamine</t>
  </si>
  <si>
    <t>1-t-Butyloxycarbonyl-N,N-Dimethyltryptamine</t>
  </si>
  <si>
    <t>tert-butyl 3-(2-(diallylamino)ethyl)-5-methoxy-1H-indole-1-carboxylate</t>
  </si>
  <si>
    <t>tert-butyl 3-(2-(isopropyl(methyl)amino)ethyl)-5-methoxy-1H-indole-1-carboxylate</t>
  </si>
  <si>
    <t>132367-76-1</t>
  </si>
  <si>
    <t>5-Iodo-2-aminoindane</t>
  </si>
  <si>
    <t>5,6-benzofuranyl-2-aminoindane</t>
  </si>
  <si>
    <t>205652-94-4</t>
  </si>
  <si>
    <t>N-Ethyl-5-trifluoromethyl-2-aminoindane</t>
  </si>
  <si>
    <t>136468-19-4</t>
  </si>
  <si>
    <t>5-Methoxy-6-methyl-2-aminoindane</t>
  </si>
  <si>
    <t>(6aR,9R)-N,N-Diethyl-7-methyl-4-Benzoyl-4,6,6a,7,8,9-hexahydroindolo[4,3-fg]quinoline-9-carboxamide</t>
  </si>
  <si>
    <t>(6aR,9R)-4-(Cyclopropanecarbonyl)-N,N-diethyl-7-prop-2-enyl-,6,6a,,8,9-hexahydroindolo[4,3-fg]quinoline-9-carboxamide</t>
  </si>
  <si>
    <t>63916-05-2</t>
  </si>
  <si>
    <t>N-phenyl-N-[1-(4-phenylpiperidin-1-yl)propan-2-yl]propanamide</t>
  </si>
  <si>
    <t>N-{1-[methyl(2-phenylethyl)amino]propan-2-yl}-N-phenylpropanamide</t>
  </si>
  <si>
    <t>76754-18-2</t>
  </si>
  <si>
    <t>N-phenyl-N-[(1R,5S)-8-(2-phenylethyl)-8-azabicyclo[3.2.1]octan-3-yl]propanamide</t>
  </si>
  <si>
    <t>344235-54-7</t>
  </si>
  <si>
    <t>N-phenyl-N-[1-(2-phenylethyl)azepan-4-yl]propanamide</t>
  </si>
  <si>
    <t>714190-52-0</t>
  </si>
  <si>
    <t>2-[2-[(4-ethoxyphenyl)methyl]-5-nitrobenzimidazol-1-yl]-N,N-dimethylethanamine</t>
  </si>
  <si>
    <t>2-[2-[(4-butan-2-yloxyphenyl)methyl]-5-nitrobenzimidazol-1-yl]-N,N-diethylethanamine</t>
  </si>
  <si>
    <t>82657-23-6</t>
  </si>
  <si>
    <t>3,4-dichloro-N-[(1R,2R)-2-(dimethylamino)cyclohexyl]-N-methylbenzamide</t>
  </si>
  <si>
    <t>67198-13-4</t>
  </si>
  <si>
    <t>2-(3,4-dichlorophenyl)-N-methyl-N-[(1R,2R)-2-pyrrolidin-1-ylcyclohexyl]acetamide</t>
  </si>
  <si>
    <t>96744-75-1</t>
  </si>
  <si>
    <t>N-methyl-2-phenyl-N-[(5R,7S,8S)-7-(pyrrolidin-1-yl)-1-oxaspiro[4.5]dec-8-yl]acetamide</t>
  </si>
  <si>
    <t>87151-85-7</t>
  </si>
  <si>
    <t>2-(3,4-Dichlorophenyl)-N-methyl-N-[(5R,7S,8S)-7-pyrrolidin-1-yl-1-oxaspiro[4.5]decan-8-yl] acetamide</t>
  </si>
  <si>
    <t>124378-77-4</t>
  </si>
  <si>
    <t>2-(1-Benzofuran-4-yl)-N-methyl-N-[(5R,7S,8S)-7-pyrrolidin-1-yl-1-oxaspiro[4.5]decan-8-yl]acetamide</t>
  </si>
  <si>
    <t>119878-31-8</t>
  </si>
  <si>
    <t>3,4-Dibromo-N-methyl-N-[(5S,6R)-1-methyl-1-azaspiro[4.5]decan-6-yl]benzamide</t>
  </si>
  <si>
    <t>492451-07-7</t>
  </si>
  <si>
    <t>2-(3,4-dichlorophenyl)-N-[(2S)-1-(2,5-dihydropyrrol-1-yl)-3-methylbutan-2-yl]-N-methylacetamide</t>
  </si>
  <si>
    <t>2370977-17-4</t>
  </si>
  <si>
    <t>2-(2,4-dichlorophenyl)-N-[(1S,2S)-2-(dimethylamino)cyclohexyl]-N-methylacetamide</t>
  </si>
  <si>
    <t>2488874-96-8</t>
  </si>
  <si>
    <t>N-[(1R,2R)-2-(dimethylamino)cyclohexyl]-N-methyl-1,3-benzodioxole-5-carboxamide</t>
  </si>
  <si>
    <t>1441000-45-8</t>
  </si>
  <si>
    <t>Opiranserin</t>
  </si>
  <si>
    <t>1401029-50-2</t>
  </si>
  <si>
    <t>N-[(5-fluoropyridin-3-yl)methyl]-2-[(9R)-9-pyridin-2-yl-6-oxaspiro[4.5]decan-9-yl]ethanamine</t>
  </si>
  <si>
    <t>2095345-71-2</t>
  </si>
  <si>
    <t>(1'S)-N-[2-[(9R)-9-pyridin-2-yl-6-oxaspiro[4.5]decan-9-yl]ethyl]spiro[1,3-dithiolane-2,4'-2,3-dihydro-1H-naphthalene]-1'-amine</t>
  </si>
  <si>
    <t>(1R,2R)-2-methoxy-N-[2-[(9R)-9-pyridin-2-yl-6-oxaspiro[4.5]decan-9-yl]ethyl]-2,3-dihydro-1H-inden-1-amine</t>
  </si>
  <si>
    <t>[(3-chlorophenyl)methyl]({2-[(5S,9R)-9-(5-fluoropyridin-2-yl)-2,6-dioxaspiro[4.5]decan-9-yl]ethyl})amine</t>
  </si>
  <si>
    <t>(αR,5α,7α)-4,5-epoxy-3-hydroxy-6-methoxy-α,17-dimethyl-α-(2-phenylethyl)-6,14-ethenomorphine Pran-7-methanol</t>
  </si>
  <si>
    <t>1374406-56-0</t>
  </si>
  <si>
    <t>7α-[(R)-1-hydroxy-1-methyl-3-(thiophen-3-yl)-propyl]-6,14-endo-ethanotetrahydrooripavine</t>
  </si>
  <si>
    <t>131575-03-6</t>
  </si>
  <si>
    <t>3-Hydroxy-14-methoxy-5,17-dimethyl-7,8-dihydro-4,5α-epoxy-morphinan-6-one</t>
  </si>
  <si>
    <t>3-Hydroxy-14-(3-phenylpropoxy)-5-methyl-7,8-dihydro-4,5α-epoxy-17-methylmorphinan-6-one</t>
  </si>
  <si>
    <t>751-01-9</t>
  </si>
  <si>
    <t>7,8-didehydro-4,5α-epoxy-14-cinnamoyl-3-methoxy-17-methylmorphinan-6-one</t>
  </si>
  <si>
    <t>4778-96-5</t>
  </si>
  <si>
    <t>3,6,14-trihydroxy-4,5α-epoxy-17-(2-phenylethyl)morphinan</t>
  </si>
  <si>
    <t>722450-07-9</t>
  </si>
  <si>
    <t>3-hydroxy-4,5α-epoxy-17-(2-phenylethyl)morphinan</t>
  </si>
  <si>
    <t>27767-85-7</t>
  </si>
  <si>
    <t>17-(2-(Furan-2-yl)ethyl)-3-hydroxymorphinan</t>
  </si>
  <si>
    <t>62509-10-8</t>
  </si>
  <si>
    <t>(4R,4aS,7aR,12bS)-4a,9-dihydroxy-3-([(R)-tetrahydrofuran-2-yl]methyl)-2,3,4,4a,5,6-hexahydro-1H-4,12-methanobenzofuro[3,2-e]isoquinolin-7(7aH)one</t>
  </si>
  <si>
    <t>3222-88-6</t>
  </si>
  <si>
    <t>8-[1-(4-chlorophenyl)ethyl]-1-phenyl-1,3,8-triazaspiro[4.5]decan-4-one</t>
  </si>
  <si>
    <t>863513-91-1</t>
  </si>
  <si>
    <t>(1r,4r)-6'-Fluoro-N,N-dimethyl-4-phenyl-4',9'-dihydro-3'H-spiro[cyclohexane-1,1'-pyrano[3,4-b]indol]-4-amine</t>
  </si>
  <si>
    <t>1997387-43-5</t>
  </si>
  <si>
    <t>1-[(2S)-2-(Dimethylamino)-3-(4-hydroxyphenyl)propyl]-3-[(2S)-1-(thiophen-3-yl)propan-2-yl]urea</t>
  </si>
  <si>
    <t>127093-63-4</t>
  </si>
  <si>
    <t>(5S)-5-[(1S)-2-[bis[(2R)-butan-2-yl]amino]-1-hydroxyethyl]-1-(2-chlorobenzyl)pyrrolidin-2-one</t>
  </si>
  <si>
    <t>1849034-34-9</t>
  </si>
  <si>
    <t>N-[[1-[[(5S)-5-hydroxy-5,6,7,8-tetrahydronaphthalen-2-yl]methyl]piperidin-2-yl]methyl]-N-phenylpropanamide</t>
  </si>
  <si>
    <t>54160-31-5</t>
  </si>
  <si>
    <t>1-[4,4-Di(thiophen-2-yl)but-3-en-2-yl]piperidine</t>
  </si>
  <si>
    <t>2244737-98-0</t>
  </si>
  <si>
    <t>3-{1-[1-(4-bromophenyl)ethyl]piperidin-4-yl}-1H-benzimidazol-2-one</t>
  </si>
  <si>
    <t>616898-54-5</t>
  </si>
  <si>
    <t>trans-4-(p-Bromophenyl)-4-(dimethylamino)-1-(2-(thiophen-2-yl)ethyl)cyclohexanol</t>
  </si>
  <si>
    <t>448-34-0</t>
  </si>
  <si>
    <t>1-(3-((E)-3-Phenylprop-2-enyl)-3,8-diazabicyclo[3.2.1]octan-8-yl)propan-1-one</t>
  </si>
  <si>
    <t>140924-11-4</t>
  </si>
  <si>
    <t>1-[(2R,6S)-2,6-dimethyl-4-[(E)-3-phenylprop-2-enyl]piperazin-1-yl]propan-1-one</t>
  </si>
  <si>
    <t>469-80-7</t>
  </si>
  <si>
    <t>Pheneridine</t>
  </si>
  <si>
    <t>258500-87-7</t>
  </si>
  <si>
    <t>ethyl 4-(4-fluorophenyl)-1-methylpiperidine-4-carboxylate</t>
  </si>
  <si>
    <t>878895-45-5</t>
  </si>
  <si>
    <t>[3-(4-acetyl-1-methylpiperidin-4-yl)phenyl] acetate</t>
  </si>
  <si>
    <t>64058-44-2</t>
  </si>
  <si>
    <t>1-[4-(3-hydroxyphenyl)-1-methylpiperidin-4-yl]ethanone</t>
  </si>
  <si>
    <t>428-37-5</t>
  </si>
  <si>
    <t>3-(1-methyl-3-propyl-pyrrolidin-3-yl)phenol</t>
  </si>
  <si>
    <t>65619-06-9</t>
  </si>
  <si>
    <t>4-(Dimethylamino)-4-(4-methylphenyl)cyclohexan-1-one</t>
  </si>
  <si>
    <t>433265-65-7</t>
  </si>
  <si>
    <t>3-[(1R,2R)-2-dimethylaminomethylcyclohexyl]phenol</t>
  </si>
  <si>
    <t>63269-31-8</t>
  </si>
  <si>
    <t>3-{(R)-Dimethylamino-[(1R,2R)-2-hydroxycyclohexyl]}methyl]phenol</t>
  </si>
  <si>
    <t>114538-73-7</t>
  </si>
  <si>
    <t>4-ethylsulfonyl-N,N-dimethyl-4,4-diphenylbutan-2-amine</t>
  </si>
  <si>
    <t>1767-88-0</t>
  </si>
  <si>
    <t>4-(Morpholin-4-yl)-2,2-diphenyl-1-(pyrrolidin-1-yl)butan-1-one</t>
  </si>
  <si>
    <t>60996-94-3</t>
  </si>
  <si>
    <t>4,4-diphenyl-6-(1-pyrrolidinyl)-heptan-3-one</t>
  </si>
  <si>
    <t>66194-36-3</t>
  </si>
  <si>
    <t>6-{3,4-dihydro-2H-spiro[naphthalene-1,4'-piperidine]-1'-yl}-4,4-diphenylhexan-3-one</t>
  </si>
  <si>
    <t>152674-96-9</t>
  </si>
  <si>
    <t>(6aR,10aR)-3-(2-Methyl-6-bromohex-2-yl)-6,6,9-trimethyl-6a,7,10,10a-tetrahydrobenzo[c]chromen-1-ol</t>
  </si>
  <si>
    <t>212835-02-4</t>
  </si>
  <si>
    <t>(6aR,10aR)-3-(1-Adamantyl)-6,6,9-trimethyl-6a,7,10,10a-tetrahydrobenzo[c]chromen-1-ol</t>
  </si>
  <si>
    <t>1256842-49-5</t>
  </si>
  <si>
    <t>(6aR,9R,10aR)-3-(1-hexylcyclobut-1-yl)-6a,7,8,9,10,10a-hexahydro-6,6-dimethyl-6H-dibenzo[b,d]pyran-1,9 diol</t>
  </si>
  <si>
    <t>129658-01-1</t>
  </si>
  <si>
    <t>(6aR,9R,10aR)-6,6-dimethyl-3-(5-phenylpentan-2-yloxy)-6a,7,8,9,10,10a-hexahydrobenzo[c]chromene-1,9-diol</t>
  </si>
  <si>
    <t>140835-18-3</t>
  </si>
  <si>
    <t>(6aR,8S,9S,10aR)-9-(hydroxymethyl)-6,6-dimethyl-3-(2-methyloctan-2-yl)-8,9-ditritio-7,8,10,10a-tetrahydro-6aH-benzo[c]chromen-1-ol</t>
  </si>
  <si>
    <t>181139-62-8</t>
  </si>
  <si>
    <t>(6aR,9R,10aR)-3-[(E)-hept-1-enyl]-9-(hydroxymethyl)-6,6-dimethyl-6a,7,8,9,10,10a-hexahydrobenzo[c]chromen-1-ol</t>
  </si>
  <si>
    <t>587023-54-9</t>
  </si>
  <si>
    <t>(6S,6aR,9R,10aR)-9-(hydroxymethyl)-6-[(E)-3-hydroxyprop-1-enyl]-6-methyl-3-(2-methyloctan-2-yl)-6a,7,8,9,10,10a-hexahydrobenzo[c]chromen-1-ol</t>
  </si>
  <si>
    <t>303113-08-8</t>
  </si>
  <si>
    <t>(6S,6aR,9R,10aR)-9-(Hydroxymethyl)-6-(3-hydroxyprop-1-ynyl)-6-methyl-3-(2-methyloctan-2-yl)-6a,7,8,9,10,10a-hexahydrobenzo[c]chromen-1-ol</t>
  </si>
  <si>
    <t>131543-22-1</t>
  </si>
  <si>
    <t>(11R)-2-Methyl-11-[(morpholin-4-yl)methyl]-3-(naphthalene-1-carbonyl)-9-oxa-1-azatricyclo[6.3.1.04,12]dodeca-2,4(12),5,7-tetraene</t>
  </si>
  <si>
    <t>824960-02-3</t>
  </si>
  <si>
    <t>(4-propylnaphthalen-1-y)l-(1-pentylindol-3-yl)methanone</t>
  </si>
  <si>
    <t>1366067-59-5</t>
  </si>
  <si>
    <t>(4-bromonaphthalen-1-yl)-(1-pentylindol-3-yl)methanone</t>
  </si>
  <si>
    <t>824960-03-4</t>
  </si>
  <si>
    <t>(2-methyl-1-pentylindol-3-yl)-(4-propylnaphthalen-1-yl)methanone</t>
  </si>
  <si>
    <t>316189-74-9</t>
  </si>
  <si>
    <t>(4-methoxynaphthalen-1-yl)-(2-methyl-1-pentylindol-3-yl)methanone</t>
  </si>
  <si>
    <t>71048-87-8</t>
  </si>
  <si>
    <t>[(6S,6aR,9R,10aR)- 9-hydroxy- 6-methyl- 3-[(2R)-5-phenylpentan- 2-yl]oxy- 5,6,6a,7,8,9,10,10a-octahydrophenanthridin- 1-yl] acetate</t>
  </si>
  <si>
    <t>79678-32-3</t>
  </si>
  <si>
    <t>(2S,4S,4aS,6R,8aR)-6-(Hydroxymethyl)-4-[2-hydroxy-4-(2-methyloctan-2-yl)phenyl]-1,2,3,4,4a,5,6,7,8,8a-decahydronaphthalen-2-o</t>
  </si>
  <si>
    <t>23036-19-3</t>
  </si>
  <si>
    <t>1-(1-Phenylcyclopentyl)piperidine</t>
  </si>
  <si>
    <t>1622348-63-3</t>
  </si>
  <si>
    <t>1-[1-(3-methylphenyl)cyclohexyl]pyrrolidine</t>
  </si>
  <si>
    <t>2201-30-1</t>
  </si>
  <si>
    <t>1-[1-(3-methylphenyl)cyclohexyl]piperidine</t>
  </si>
  <si>
    <t>89156-99-0</t>
  </si>
  <si>
    <t>1-[1-(3-fluorophenyl)cyclohexyl]piperidine</t>
  </si>
  <si>
    <t>2201-32-3</t>
  </si>
  <si>
    <t>1-[1-(3-chlorophenyl)cyclohexyl]piperidine</t>
  </si>
  <si>
    <t>3034185-93-5</t>
  </si>
  <si>
    <t>1-[1-(1,3-benzodioxol-5-yl)cyclohexyl]piperidine</t>
  </si>
  <si>
    <t>65620-13-5</t>
  </si>
  <si>
    <t>4-phenyl-4-piperidin-1-ylcyclohexan-1-one</t>
  </si>
  <si>
    <t>2201-40-3</t>
  </si>
  <si>
    <t>4-(1-Phenylcyclohexyl)morpholine</t>
  </si>
  <si>
    <t>2201-64-1</t>
  </si>
  <si>
    <t>N-ethyl-1-(3-methylphenyl)cyclohexan-1-amine</t>
  </si>
  <si>
    <t>1364933-80-1</t>
  </si>
  <si>
    <t>N-Ethyl-1-(3-methoxyphenyl)cyclohexanamine</t>
  </si>
  <si>
    <t>18949-81-0</t>
  </si>
  <si>
    <t>1-phenyl-N-propylcyclohexanamine</t>
  </si>
  <si>
    <t>1782148-51-9</t>
  </si>
  <si>
    <t>Methoxmetamine</t>
  </si>
  <si>
    <t>2504100-71-2</t>
  </si>
  <si>
    <t>2-(3-Methoxyphenyl)-2-(propylamino)cyclohexanone</t>
  </si>
  <si>
    <t>7063-51-6</t>
  </si>
  <si>
    <t>2-(2-Methoxyphenyl)-2-(methylamino)cyclohexanone</t>
  </si>
  <si>
    <t>2657761-23-2</t>
  </si>
  <si>
    <t>2-(3-Fluorophenyl)-2-methylamino-cyclohexanone</t>
  </si>
  <si>
    <t>1782149-73-8</t>
  </si>
  <si>
    <t>2-(methylamino)-2-[2-(trifluoromethyl)phenyl]cyclohexan-1-one</t>
  </si>
  <si>
    <t>2666932-55-2</t>
  </si>
  <si>
    <t>Methoxisopropamine</t>
  </si>
  <si>
    <t>2-(2-bromophenyl)-2-(ethylamino)cyclohexan-1-one</t>
  </si>
  <si>
    <t>1450615-41-4</t>
  </si>
  <si>
    <t>Methyl 4-{[1-(2-chlorophenyl)-2-oxocyclohexyl]amino}pentanoate</t>
  </si>
  <si>
    <t>[1-(2-methoxyphenyl)-2-phenylethyl]dimethylamine</t>
  </si>
  <si>
    <t>2149042-90-8</t>
  </si>
  <si>
    <t>1-(1-(2-Fluorophenyl)-2-phenylethyl)pyrrolidine</t>
  </si>
  <si>
    <t>1,2-diphenyl-N-(2-phenylethyl)ethanamine</t>
  </si>
  <si>
    <t>60951-19-1</t>
  </si>
  <si>
    <t>Ephenidine</t>
  </si>
  <si>
    <t>64857-61-0</t>
  </si>
  <si>
    <t>N,N-diethyl-1,2-diphenylethanamine</t>
  </si>
  <si>
    <t>1350821-28-1</t>
  </si>
  <si>
    <t>2-(1,3-benzodioxol-5-yl)-N-methyl-1-phenylethanamine</t>
  </si>
  <si>
    <t>61311-01-1</t>
  </si>
  <si>
    <t>1-(3-Methyl-2-butenyl)-4-[(1R)-1-phenyl-2-(3-hydroxyphenyl)ethyl]piperazine</t>
  </si>
  <si>
    <t>83374-54-3</t>
  </si>
  <si>
    <t>3-[2-[4-(2-methoxyphenyl)piperazin-1-yl]-2-phenylethyl]phenol</t>
  </si>
  <si>
    <t>22312-16-9</t>
  </si>
  <si>
    <t>2-(ethylamino)-1,2-diphenylethanone</t>
  </si>
  <si>
    <t>27590-61-0</t>
  </si>
  <si>
    <t>1,2-diphenyl-2-(1-pyrrolidinyl)ethanone</t>
  </si>
  <si>
    <t>1-(2H-1,3-benzodioxol-5-yl)-2-(methylamino)-2-phenylethan-1-one</t>
  </si>
  <si>
    <t>1-(2H-1,3-benzodioxol-5-yl)-2-phenyl-2-(pyrrolidin-1-yl)ethan-1-one</t>
  </si>
  <si>
    <t>21867-69-6</t>
  </si>
  <si>
    <t>1-(4-Methoxybenzyl)piperazine</t>
  </si>
  <si>
    <t>70931-28-1</t>
  </si>
  <si>
    <t>1-(4-Fluorobenzyl)piperazine</t>
  </si>
  <si>
    <t>32231-06-4</t>
  </si>
  <si>
    <t>1-(3,4-Methylenedioxybenzyl)piperazine</t>
  </si>
  <si>
    <t>5321-48-2</t>
  </si>
  <si>
    <t>3-Methylbenzylpiperazine</t>
  </si>
  <si>
    <t>38212-30-5</t>
  </si>
  <si>
    <t>1-(4-Methoxyphenyl)piperazine</t>
  </si>
  <si>
    <t>41202-77-1</t>
  </si>
  <si>
    <t>2,3-Dichlorophenylpiperazine</t>
  </si>
  <si>
    <t>1-(3-Chlorophenyl)-4-(2-phenylethyl)piperazine</t>
  </si>
  <si>
    <t>692720-34-6</t>
  </si>
  <si>
    <t>1-(2-chlorophenyl)-2-(methylamino)propan-1-one</t>
  </si>
  <si>
    <t>24445-44-1</t>
  </si>
  <si>
    <t>N-methyl-2,3-dihydro-1H-inden-2-amine</t>
  </si>
  <si>
    <t>132741-82-3</t>
  </si>
  <si>
    <t>5,6-Methylenedioxy-2-methylaminoindan</t>
  </si>
  <si>
    <t>135795-90-3</t>
  </si>
  <si>
    <t>1-(1,3-Benzodioxol-5-yl)-N-methylbutan-2-amine</t>
  </si>
  <si>
    <t>749191-14-8</t>
  </si>
  <si>
    <t>1-(7-methyl-1,3-benzodioxol-5-yl)propan-2-amine</t>
  </si>
  <si>
    <t>1157947-89-1</t>
  </si>
  <si>
    <t>1-(1,3-benzodioxol-5-yl)-4-methyl-2-(methylamino)pentan-1-one</t>
  </si>
  <si>
    <t>1364933-82-3</t>
  </si>
  <si>
    <t>2-(Ethylamino)-1-(7-methy-1,3-benzodioxol-5-yl)ethan-1-one</t>
  </si>
  <si>
    <t>746541-09-3</t>
  </si>
  <si>
    <t>1-(1,3-benzodioxol-5-yl)-2-pyrrolidin-1-ylheptan-1-one</t>
  </si>
  <si>
    <t>749145-17-3</t>
  </si>
  <si>
    <t>1-(1,3-benzodioxol-5-yl)-4-methyl-2-pyrrolidin-1-ylpentan-1-one</t>
  </si>
  <si>
    <t>93148-46-0</t>
  </si>
  <si>
    <t>Propan-2-yl 2-phenyl-2-piperidin-2-ylacetate</t>
  </si>
  <si>
    <t>1354631-33-6</t>
  </si>
  <si>
    <t>methyl 2-(4-fluorophenyl)-2-piperidin-2-ylacetate</t>
  </si>
  <si>
    <t>191790-79-1</t>
  </si>
  <si>
    <t>methyl 2-(4-methylphenyl)-2-piperidin-2-ylacetate</t>
  </si>
  <si>
    <t>24558-01-8</t>
  </si>
  <si>
    <t>[(R)-phenyl-[(2R)-piperidin-2-yl]methyl] acetate</t>
  </si>
  <si>
    <t>2865958-69-4</t>
  </si>
  <si>
    <t>Methyl 2-(3-bromophenyl)-2-(piperidin-2-yl)acetate</t>
  </si>
  <si>
    <t>2160555-59-7</t>
  </si>
  <si>
    <t>Ethyl 2-(4-fluorophenyl)-2-(piperidin-2-yl)acetate</t>
  </si>
  <si>
    <t>231299-82-4</t>
  </si>
  <si>
    <t>Methyl (naphthalen-2-yl)(piperidin-2-yl)acetate</t>
  </si>
  <si>
    <t>2170529-69-6</t>
  </si>
  <si>
    <t>Ethyl (naphthalen-2-yl)(piperidin-2-yl)acetate</t>
  </si>
  <si>
    <t>22348-34-9</t>
  </si>
  <si>
    <t>Diphenylprolinol</t>
  </si>
  <si>
    <t>1097796-78-5</t>
  </si>
  <si>
    <t>3-Chlorophenmetrazine</t>
  </si>
  <si>
    <t>2-(1,3-benzodioxol-5-yl)-3-methylmorpholine</t>
  </si>
  <si>
    <t>1350769-57-1</t>
  </si>
  <si>
    <t>3-methyl-2-naphthalen-2-ylmorpholine</t>
  </si>
  <si>
    <t>1094649-71-4</t>
  </si>
  <si>
    <t>3-methyl-2-(4-methylphenyl)morpholine</t>
  </si>
  <si>
    <t>1350768-49-8</t>
  </si>
  <si>
    <t>2-(3-methoxyphenyl)-3-methylmorpholine</t>
  </si>
  <si>
    <t>4260-20-2</t>
  </si>
  <si>
    <t>Mebroqualone</t>
  </si>
  <si>
    <t>3-(2-chlorophenyl)-2-phenylquinazolin-4(3H)-one</t>
  </si>
  <si>
    <t>3-(2,3-dihydroxypropyl)-2-methyl-quinazolin-4-one</t>
  </si>
  <si>
    <t>6-Amino-2-(fluoromethyl)-3-(2-methylphenyl)quinazolin-4-one</t>
  </si>
  <si>
    <t>340-52-3</t>
  </si>
  <si>
    <t>2-methyl-3-(2-methoxy-4-nitrophenyl)-4(3H)-quinazolinone</t>
  </si>
  <si>
    <t>4260-28-0</t>
  </si>
  <si>
    <t>3-(2-methoxyphenyl)-2-methylquinazolin-4(3H)-one</t>
  </si>
  <si>
    <t>3244-75-5</t>
  </si>
  <si>
    <t>3-(2,4-dimethylphenyl)-2-methylquinazolin-4(3H)-one</t>
  </si>
  <si>
    <t>36518-02-2</t>
  </si>
  <si>
    <t>2243815-18-9</t>
  </si>
  <si>
    <t>Flunitrazolam</t>
  </si>
  <si>
    <t>39243-02-2</t>
  </si>
  <si>
    <t>8-bromo-1-methyl-6-pyridin-2-yl-4H-[1,2,4]triazolo[4,3-a][1,4]benzodiazepine</t>
  </si>
  <si>
    <t>2886-65-9</t>
  </si>
  <si>
    <t>Norfludiazepam</t>
  </si>
  <si>
    <t>31352-82-6</t>
  </si>
  <si>
    <t>Zolazepam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</si>
</sst>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4"/>
      <color rgb="FF0000FF"/>
      <name val="宋体"/>
      <charset val="0"/>
      <scheme val="minor"/>
    </font>
    <font>
      <u/>
      <sz val="14"/>
      <color rgb="FF800080"/>
      <name val="宋体"/>
      <charset val="0"/>
      <scheme val="minor"/>
    </font>
    <font>
      <sz val="14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4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rgb="FF3F3F76"/>
      <name val="宋体"/>
      <charset val="0"/>
      <scheme val="minor"/>
    </font>
    <font>
      <b/>
      <sz val="14"/>
      <color rgb="FF3F3F3F"/>
      <name val="宋体"/>
      <charset val="0"/>
      <scheme val="minor"/>
    </font>
    <font>
      <b/>
      <sz val="14"/>
      <color rgb="FFFA7D00"/>
      <name val="宋体"/>
      <charset val="0"/>
      <scheme val="minor"/>
    </font>
    <font>
      <b/>
      <sz val="14"/>
      <color rgb="FFFFFFFF"/>
      <name val="宋体"/>
      <charset val="0"/>
      <scheme val="minor"/>
    </font>
    <font>
      <sz val="14"/>
      <color rgb="FFFA7D00"/>
      <name val="宋体"/>
      <charset val="0"/>
      <scheme val="minor"/>
    </font>
    <font>
      <b/>
      <sz val="14"/>
      <color theme="1"/>
      <name val="宋体"/>
      <charset val="0"/>
      <scheme val="minor"/>
    </font>
    <font>
      <sz val="14"/>
      <color rgb="FF006100"/>
      <name val="宋体"/>
      <charset val="0"/>
      <scheme val="minor"/>
    </font>
    <font>
      <sz val="14"/>
      <color rgb="FF9C0006"/>
      <name val="宋体"/>
      <charset val="0"/>
      <scheme val="minor"/>
    </font>
    <font>
      <sz val="14"/>
      <color rgb="FF9C6500"/>
      <name val="宋体"/>
      <charset val="0"/>
      <scheme val="minor"/>
    </font>
    <font>
      <sz val="14"/>
      <color theme="0"/>
      <name val="宋体"/>
      <charset val="0"/>
      <scheme val="minor"/>
    </font>
    <font>
      <sz val="14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9" Type="http://schemas.openxmlformats.org/officeDocument/2006/relationships/image" Target="media/image99.png"/><Relationship Id="rId98" Type="http://schemas.openxmlformats.org/officeDocument/2006/relationships/image" Target="media/image98.png"/><Relationship Id="rId97" Type="http://schemas.openxmlformats.org/officeDocument/2006/relationships/image" Target="media/image97.png"/><Relationship Id="rId96" Type="http://schemas.openxmlformats.org/officeDocument/2006/relationships/image" Target="media/image96.png"/><Relationship Id="rId95" Type="http://schemas.openxmlformats.org/officeDocument/2006/relationships/image" Target="media/image95.png"/><Relationship Id="rId94" Type="http://schemas.openxmlformats.org/officeDocument/2006/relationships/image" Target="media/image94.png"/><Relationship Id="rId93" Type="http://schemas.openxmlformats.org/officeDocument/2006/relationships/image" Target="media/image93.png"/><Relationship Id="rId92" Type="http://schemas.openxmlformats.org/officeDocument/2006/relationships/image" Target="media/image92.png"/><Relationship Id="rId91" Type="http://schemas.openxmlformats.org/officeDocument/2006/relationships/image" Target="media/image91.png"/><Relationship Id="rId90" Type="http://schemas.openxmlformats.org/officeDocument/2006/relationships/image" Target="media/image90.png"/><Relationship Id="rId9" Type="http://schemas.openxmlformats.org/officeDocument/2006/relationships/image" Target="media/image9.png"/><Relationship Id="rId89" Type="http://schemas.openxmlformats.org/officeDocument/2006/relationships/image" Target="media/image89.png"/><Relationship Id="rId88" Type="http://schemas.openxmlformats.org/officeDocument/2006/relationships/image" Target="media/image88.png"/><Relationship Id="rId87" Type="http://schemas.openxmlformats.org/officeDocument/2006/relationships/image" Target="media/image87.png"/><Relationship Id="rId86" Type="http://schemas.openxmlformats.org/officeDocument/2006/relationships/image" Target="media/image86.png"/><Relationship Id="rId85" Type="http://schemas.openxmlformats.org/officeDocument/2006/relationships/image" Target="media/image85.png"/><Relationship Id="rId84" Type="http://schemas.openxmlformats.org/officeDocument/2006/relationships/image" Target="media/image84.png"/><Relationship Id="rId83" Type="http://schemas.openxmlformats.org/officeDocument/2006/relationships/image" Target="media/image83.png"/><Relationship Id="rId82" Type="http://schemas.openxmlformats.org/officeDocument/2006/relationships/image" Target="media/image82.png"/><Relationship Id="rId81" Type="http://schemas.openxmlformats.org/officeDocument/2006/relationships/image" Target="media/image81.png"/><Relationship Id="rId80" Type="http://schemas.openxmlformats.org/officeDocument/2006/relationships/image" Target="media/image80.png"/><Relationship Id="rId8" Type="http://schemas.openxmlformats.org/officeDocument/2006/relationships/image" Target="media/image8.png"/><Relationship Id="rId79" Type="http://schemas.openxmlformats.org/officeDocument/2006/relationships/image" Target="media/image79.png"/><Relationship Id="rId78" Type="http://schemas.openxmlformats.org/officeDocument/2006/relationships/image" Target="media/image78.png"/><Relationship Id="rId77" Type="http://schemas.openxmlformats.org/officeDocument/2006/relationships/image" Target="media/image77.png"/><Relationship Id="rId76" Type="http://schemas.openxmlformats.org/officeDocument/2006/relationships/image" Target="media/image76.png"/><Relationship Id="rId75" Type="http://schemas.openxmlformats.org/officeDocument/2006/relationships/image" Target="media/image75.png"/><Relationship Id="rId74" Type="http://schemas.openxmlformats.org/officeDocument/2006/relationships/image" Target="media/image74.png"/><Relationship Id="rId73" Type="http://schemas.openxmlformats.org/officeDocument/2006/relationships/image" Target="media/image73.png"/><Relationship Id="rId72" Type="http://schemas.openxmlformats.org/officeDocument/2006/relationships/image" Target="media/image72.png"/><Relationship Id="rId71" Type="http://schemas.openxmlformats.org/officeDocument/2006/relationships/image" Target="media/image71.png"/><Relationship Id="rId70" Type="http://schemas.openxmlformats.org/officeDocument/2006/relationships/image" Target="media/image70.png"/><Relationship Id="rId7" Type="http://schemas.openxmlformats.org/officeDocument/2006/relationships/image" Target="media/image7.png"/><Relationship Id="rId69" Type="http://schemas.openxmlformats.org/officeDocument/2006/relationships/image" Target="media/image69.png"/><Relationship Id="rId68" Type="http://schemas.openxmlformats.org/officeDocument/2006/relationships/image" Target="media/image68.png"/><Relationship Id="rId67" Type="http://schemas.openxmlformats.org/officeDocument/2006/relationships/image" Target="media/image67.png"/><Relationship Id="rId66" Type="http://schemas.openxmlformats.org/officeDocument/2006/relationships/image" Target="media/image66.png"/><Relationship Id="rId65" Type="http://schemas.openxmlformats.org/officeDocument/2006/relationships/image" Target="media/image65.png"/><Relationship Id="rId64" Type="http://schemas.openxmlformats.org/officeDocument/2006/relationships/image" Target="media/image64.png"/><Relationship Id="rId63" Type="http://schemas.openxmlformats.org/officeDocument/2006/relationships/image" Target="media/image63.png"/><Relationship Id="rId62" Type="http://schemas.openxmlformats.org/officeDocument/2006/relationships/image" Target="media/image62.png"/><Relationship Id="rId61" Type="http://schemas.openxmlformats.org/officeDocument/2006/relationships/image" Target="media/image61.png"/><Relationship Id="rId60" Type="http://schemas.openxmlformats.org/officeDocument/2006/relationships/image" Target="media/image60.png"/><Relationship Id="rId6" Type="http://schemas.openxmlformats.org/officeDocument/2006/relationships/image" Target="media/image6.png"/><Relationship Id="rId59" Type="http://schemas.openxmlformats.org/officeDocument/2006/relationships/image" Target="media/image59.png"/><Relationship Id="rId58" Type="http://schemas.openxmlformats.org/officeDocument/2006/relationships/image" Target="media/image58.png"/><Relationship Id="rId57" Type="http://schemas.openxmlformats.org/officeDocument/2006/relationships/image" Target="media/image57.png"/><Relationship Id="rId56" Type="http://schemas.openxmlformats.org/officeDocument/2006/relationships/image" Target="media/image56.png"/><Relationship Id="rId55" Type="http://schemas.openxmlformats.org/officeDocument/2006/relationships/image" Target="media/image55.png"/><Relationship Id="rId54" Type="http://schemas.openxmlformats.org/officeDocument/2006/relationships/image" Target="media/image54.png"/><Relationship Id="rId53" Type="http://schemas.openxmlformats.org/officeDocument/2006/relationships/image" Target="media/image53.png"/><Relationship Id="rId52" Type="http://schemas.openxmlformats.org/officeDocument/2006/relationships/image" Target="media/image52.png"/><Relationship Id="rId51" Type="http://schemas.openxmlformats.org/officeDocument/2006/relationships/image" Target="media/image51.png"/><Relationship Id="rId50" Type="http://schemas.openxmlformats.org/officeDocument/2006/relationships/image" Target="media/image50.png"/><Relationship Id="rId5" Type="http://schemas.openxmlformats.org/officeDocument/2006/relationships/image" Target="media/image5.png"/><Relationship Id="rId49" Type="http://schemas.openxmlformats.org/officeDocument/2006/relationships/image" Target="media/image49.png"/><Relationship Id="rId48" Type="http://schemas.openxmlformats.org/officeDocument/2006/relationships/image" Target="media/image48.png"/><Relationship Id="rId47" Type="http://schemas.openxmlformats.org/officeDocument/2006/relationships/image" Target="media/image47.png"/><Relationship Id="rId46" Type="http://schemas.openxmlformats.org/officeDocument/2006/relationships/image" Target="media/image46.png"/><Relationship Id="rId45" Type="http://schemas.openxmlformats.org/officeDocument/2006/relationships/image" Target="media/image45.png"/><Relationship Id="rId44" Type="http://schemas.openxmlformats.org/officeDocument/2006/relationships/image" Target="media/image44.png"/><Relationship Id="rId43" Type="http://schemas.openxmlformats.org/officeDocument/2006/relationships/image" Target="media/image43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8" Type="http://schemas.openxmlformats.org/officeDocument/2006/relationships/image" Target="media/image158.png"/><Relationship Id="rId157" Type="http://schemas.openxmlformats.org/officeDocument/2006/relationships/image" Target="media/image157.png"/><Relationship Id="rId156" Type="http://schemas.openxmlformats.org/officeDocument/2006/relationships/image" Target="media/image156.png"/><Relationship Id="rId155" Type="http://schemas.openxmlformats.org/officeDocument/2006/relationships/image" Target="media/image155.png"/><Relationship Id="rId154" Type="http://schemas.openxmlformats.org/officeDocument/2006/relationships/image" Target="media/image154.png"/><Relationship Id="rId153" Type="http://schemas.openxmlformats.org/officeDocument/2006/relationships/image" Target="media/image153.png"/><Relationship Id="rId152" Type="http://schemas.openxmlformats.org/officeDocument/2006/relationships/image" Target="media/image152.png"/><Relationship Id="rId151" Type="http://schemas.openxmlformats.org/officeDocument/2006/relationships/image" Target="media/image151.png"/><Relationship Id="rId150" Type="http://schemas.openxmlformats.org/officeDocument/2006/relationships/image" Target="media/image150.png"/><Relationship Id="rId15" Type="http://schemas.openxmlformats.org/officeDocument/2006/relationships/image" Target="media/image15.png"/><Relationship Id="rId149" Type="http://schemas.openxmlformats.org/officeDocument/2006/relationships/image" Target="media/image149.png"/><Relationship Id="rId148" Type="http://schemas.openxmlformats.org/officeDocument/2006/relationships/image" Target="media/image148.png"/><Relationship Id="rId147" Type="http://schemas.openxmlformats.org/officeDocument/2006/relationships/image" Target="media/image147.png"/><Relationship Id="rId146" Type="http://schemas.openxmlformats.org/officeDocument/2006/relationships/image" Target="media/image146.png"/><Relationship Id="rId145" Type="http://schemas.openxmlformats.org/officeDocument/2006/relationships/image" Target="media/image145.png"/><Relationship Id="rId144" Type="http://schemas.openxmlformats.org/officeDocument/2006/relationships/image" Target="media/image144.png"/><Relationship Id="rId143" Type="http://schemas.openxmlformats.org/officeDocument/2006/relationships/image" Target="media/image143.png"/><Relationship Id="rId142" Type="http://schemas.openxmlformats.org/officeDocument/2006/relationships/image" Target="media/image142.png"/><Relationship Id="rId141" Type="http://schemas.openxmlformats.org/officeDocument/2006/relationships/image" Target="media/image141.png"/><Relationship Id="rId140" Type="http://schemas.openxmlformats.org/officeDocument/2006/relationships/image" Target="media/image140.png"/><Relationship Id="rId14" Type="http://schemas.openxmlformats.org/officeDocument/2006/relationships/image" Target="media/image14.png"/><Relationship Id="rId139" Type="http://schemas.openxmlformats.org/officeDocument/2006/relationships/image" Target="media/image139.png"/><Relationship Id="rId138" Type="http://schemas.openxmlformats.org/officeDocument/2006/relationships/image" Target="media/image138.png"/><Relationship Id="rId137" Type="http://schemas.openxmlformats.org/officeDocument/2006/relationships/image" Target="media/image137.png"/><Relationship Id="rId136" Type="http://schemas.openxmlformats.org/officeDocument/2006/relationships/image" Target="media/image136.png"/><Relationship Id="rId135" Type="http://schemas.openxmlformats.org/officeDocument/2006/relationships/image" Target="media/image135.png"/><Relationship Id="rId134" Type="http://schemas.openxmlformats.org/officeDocument/2006/relationships/image" Target="media/image134.png"/><Relationship Id="rId133" Type="http://schemas.openxmlformats.org/officeDocument/2006/relationships/image" Target="media/image133.png"/><Relationship Id="rId132" Type="http://schemas.openxmlformats.org/officeDocument/2006/relationships/image" Target="media/image132.png"/><Relationship Id="rId131" Type="http://schemas.openxmlformats.org/officeDocument/2006/relationships/image" Target="media/image131.png"/><Relationship Id="rId130" Type="http://schemas.openxmlformats.org/officeDocument/2006/relationships/image" Target="media/image130.png"/><Relationship Id="rId13" Type="http://schemas.openxmlformats.org/officeDocument/2006/relationships/image" Target="media/image13.png"/><Relationship Id="rId129" Type="http://schemas.openxmlformats.org/officeDocument/2006/relationships/image" Target="media/image129.png"/><Relationship Id="rId128" Type="http://schemas.openxmlformats.org/officeDocument/2006/relationships/image" Target="media/image128.png"/><Relationship Id="rId127" Type="http://schemas.openxmlformats.org/officeDocument/2006/relationships/image" Target="media/image127.png"/><Relationship Id="rId126" Type="http://schemas.openxmlformats.org/officeDocument/2006/relationships/image" Target="media/image126.png"/><Relationship Id="rId125" Type="http://schemas.openxmlformats.org/officeDocument/2006/relationships/image" Target="media/image125.png"/><Relationship Id="rId124" Type="http://schemas.openxmlformats.org/officeDocument/2006/relationships/image" Target="media/image124.png"/><Relationship Id="rId123" Type="http://schemas.openxmlformats.org/officeDocument/2006/relationships/image" Target="media/image123.png"/><Relationship Id="rId122" Type="http://schemas.openxmlformats.org/officeDocument/2006/relationships/image" Target="media/image122.png"/><Relationship Id="rId121" Type="http://schemas.openxmlformats.org/officeDocument/2006/relationships/image" Target="media/image121.png"/><Relationship Id="rId120" Type="http://schemas.openxmlformats.org/officeDocument/2006/relationships/image" Target="media/image120.png"/><Relationship Id="rId12" Type="http://schemas.openxmlformats.org/officeDocument/2006/relationships/image" Target="media/image12.png"/><Relationship Id="rId119" Type="http://schemas.openxmlformats.org/officeDocument/2006/relationships/image" Target="media/image119.png"/><Relationship Id="rId118" Type="http://schemas.openxmlformats.org/officeDocument/2006/relationships/image" Target="media/image118.png"/><Relationship Id="rId117" Type="http://schemas.openxmlformats.org/officeDocument/2006/relationships/image" Target="media/image117.png"/><Relationship Id="rId116" Type="http://schemas.openxmlformats.org/officeDocument/2006/relationships/image" Target="media/image116.png"/><Relationship Id="rId115" Type="http://schemas.openxmlformats.org/officeDocument/2006/relationships/image" Target="media/image115.png"/><Relationship Id="rId114" Type="http://schemas.openxmlformats.org/officeDocument/2006/relationships/image" Target="media/image114.png"/><Relationship Id="rId113" Type="http://schemas.openxmlformats.org/officeDocument/2006/relationships/image" Target="media/image113.png"/><Relationship Id="rId112" Type="http://schemas.openxmlformats.org/officeDocument/2006/relationships/image" Target="media/image112.png"/><Relationship Id="rId111" Type="http://schemas.openxmlformats.org/officeDocument/2006/relationships/image" Target="media/image111.png"/><Relationship Id="rId110" Type="http://schemas.openxmlformats.org/officeDocument/2006/relationships/image" Target="media/image110.png"/><Relationship Id="rId11" Type="http://schemas.openxmlformats.org/officeDocument/2006/relationships/image" Target="media/image11.png"/><Relationship Id="rId109" Type="http://schemas.openxmlformats.org/officeDocument/2006/relationships/image" Target="media/image109.png"/><Relationship Id="rId108" Type="http://schemas.openxmlformats.org/officeDocument/2006/relationships/image" Target="media/image108.png"/><Relationship Id="rId107" Type="http://schemas.openxmlformats.org/officeDocument/2006/relationships/image" Target="media/image107.png"/><Relationship Id="rId106" Type="http://schemas.openxmlformats.org/officeDocument/2006/relationships/image" Target="media/image106.png"/><Relationship Id="rId105" Type="http://schemas.openxmlformats.org/officeDocument/2006/relationships/image" Target="media/image105.png"/><Relationship Id="rId104" Type="http://schemas.openxmlformats.org/officeDocument/2006/relationships/image" Target="media/image104.png"/><Relationship Id="rId103" Type="http://schemas.openxmlformats.org/officeDocument/2006/relationships/image" Target="media/image103.png"/><Relationship Id="rId102" Type="http://schemas.openxmlformats.org/officeDocument/2006/relationships/image" Target="media/image102.png"/><Relationship Id="rId101" Type="http://schemas.openxmlformats.org/officeDocument/2006/relationships/image" Target="media/image101.png"/><Relationship Id="rId100" Type="http://schemas.openxmlformats.org/officeDocument/2006/relationships/image" Target="media/image100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ai Theme">
  <a:themeElements>
    <a:clrScheme name="Thai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Thai">
      <a:maj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hai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mmonchemistry.cas.org/detail?cas_rn=2243815-18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0"/>
  <sheetViews>
    <sheetView tabSelected="1" workbookViewId="0">
      <pane ySplit="1" topLeftCell="A187" activePane="bottomLeft" state="frozen"/>
      <selection/>
      <selection pane="bottomLeft" activeCell="D189" sqref="D189"/>
    </sheetView>
  </sheetViews>
  <sheetFormatPr defaultColWidth="8.88888888888889" defaultRowHeight="14.4" outlineLevelCol="2"/>
  <cols>
    <col min="1" max="1" width="15.5555555555556" customWidth="1"/>
    <col min="2" max="2" width="67.2222222222222" customWidth="1"/>
    <col min="3" max="3" width="13.8888888888889"/>
  </cols>
  <sheetData>
    <row r="1" spans="1:3">
      <c r="A1" s="1" t="s">
        <v>0</v>
      </c>
      <c r="B1" t="s">
        <v>1</v>
      </c>
      <c r="C1" t="s">
        <v>2</v>
      </c>
    </row>
    <row r="2" ht="57.65" spans="1:3">
      <c r="A2" t="s">
        <v>3</v>
      </c>
      <c r="B2" t="s">
        <v>4</v>
      </c>
      <c r="C2" t="str">
        <f>_xlfn.DISPIMG("ID_919D5C4AF7AC4D1DB0C2CC1440299C02",1)</f>
        <v>=DISPIMG("ID_919D5C4AF7AC4D1DB0C2CC1440299C02",1)</v>
      </c>
    </row>
    <row r="3" ht="56.25" spans="1:3">
      <c r="A3" t="s">
        <v>5</v>
      </c>
      <c r="B3" t="s">
        <v>6</v>
      </c>
      <c r="C3" t="str">
        <f>_xlfn.DISPIMG("ID_F999A8BB69204158A3B25B6A2183C4A8",1)</f>
        <v>=DISPIMG("ID_F999A8BB69204158A3B25B6A2183C4A8",1)</v>
      </c>
    </row>
    <row r="4" ht="48.9" spans="1:3">
      <c r="A4" t="s">
        <v>7</v>
      </c>
      <c r="B4" t="s">
        <v>8</v>
      </c>
      <c r="C4" t="str">
        <f>_xlfn.DISPIMG("ID_4DA07298DBA0429BB6149D35BB154850",1)</f>
        <v>=DISPIMG("ID_4DA07298DBA0429BB6149D35BB154850",1)</v>
      </c>
    </row>
    <row r="5" ht="46.4" spans="1:3">
      <c r="A5" t="s">
        <v>9</v>
      </c>
      <c r="B5" s="2" t="s">
        <v>10</v>
      </c>
      <c r="C5" t="str">
        <f>_xlfn.DISPIMG("ID_B0F14A0C1A724BC48198B5A9DF965859",1)</f>
        <v>=DISPIMG("ID_B0F14A0C1A724BC48198B5A9DF965859",1)</v>
      </c>
    </row>
    <row r="6" ht="46.35" spans="1:3">
      <c r="A6" t="s">
        <v>11</v>
      </c>
      <c r="B6" t="s">
        <v>12</v>
      </c>
      <c r="C6" t="str">
        <f>_xlfn.DISPIMG("ID_782B6C025B7D4844A0081FFB1342521E",1)</f>
        <v>=DISPIMG("ID_782B6C025B7D4844A0081FFB1342521E",1)</v>
      </c>
    </row>
    <row r="8" ht="68.45" spans="1:3">
      <c r="A8" t="s">
        <v>13</v>
      </c>
      <c r="B8" s="2" t="s">
        <v>14</v>
      </c>
      <c r="C8" t="str">
        <f>_xlfn.DISPIMG("ID_EB424C29CAAE4E87BC5F32F39D2E59C5",1)</f>
        <v>=DISPIMG("ID_EB424C29CAAE4E87BC5F32F39D2E59C5",1)</v>
      </c>
    </row>
    <row r="9" ht="72.9" spans="1:3">
      <c r="A9" t="s">
        <v>15</v>
      </c>
      <c r="B9" s="2" t="s">
        <v>16</v>
      </c>
      <c r="C9" t="str">
        <f>_xlfn.DISPIMG("ID_C6102E0477F04118AC89A0C1E21EA7D5",1)</f>
        <v>=DISPIMG("ID_C6102E0477F04118AC89A0C1E21EA7D5",1)</v>
      </c>
    </row>
    <row r="10" ht="64.95" spans="1:3">
      <c r="A10" t="s">
        <v>17</v>
      </c>
      <c r="B10" s="2" t="s">
        <v>18</v>
      </c>
      <c r="C10" t="str">
        <f>_xlfn.DISPIMG("ID_2278C36EBF964F2BBB1C381DA8A1D14E",1)</f>
        <v>=DISPIMG("ID_2278C36EBF964F2BBB1C381DA8A1D14E",1)</v>
      </c>
    </row>
    <row r="11" ht="75" spans="1:3">
      <c r="A11" t="s">
        <v>19</v>
      </c>
      <c r="B11" s="2" t="s">
        <v>20</v>
      </c>
      <c r="C11" t="str">
        <f>_xlfn.DISPIMG("ID_A1695CA7E80543268231E73B274C83DF",1)</f>
        <v>=DISPIMG("ID_A1695CA7E80543268231E73B274C83DF",1)</v>
      </c>
    </row>
    <row r="12" ht="60.65" spans="1:3">
      <c r="A12" t="s">
        <v>21</v>
      </c>
      <c r="B12" t="s">
        <v>22</v>
      </c>
      <c r="C12" t="str">
        <f>_xlfn.DISPIMG("ID_0C6F5EF6A2C742B7BD82DE5C1158B3F9",1)</f>
        <v>=DISPIMG("ID_0C6F5EF6A2C742B7BD82DE5C1158B3F9",1)</v>
      </c>
    </row>
    <row r="13" ht="57.45" spans="1:3">
      <c r="A13" t="s">
        <v>23</v>
      </c>
      <c r="B13" t="s">
        <v>24</v>
      </c>
      <c r="C13" t="str">
        <f>_xlfn.DISPIMG("ID_3F05F1EA15C94DF0887F94E4B848FA04",1)</f>
        <v>=DISPIMG("ID_3F05F1EA15C94DF0887F94E4B848FA04",1)</v>
      </c>
    </row>
    <row r="14" ht="69" spans="2:3">
      <c r="B14" s="3" t="s">
        <v>25</v>
      </c>
      <c r="C14" t="str">
        <f>_xlfn.DISPIMG("ID_9D145259DCE042748B71D306FF8C7703",1)</f>
        <v>=DISPIMG("ID_9D145259DCE042748B71D306FF8C7703",1)</v>
      </c>
    </row>
    <row r="15" ht="70.2" spans="2:3">
      <c r="B15" s="3" t="s">
        <v>26</v>
      </c>
      <c r="C15" t="str">
        <f>_xlfn.DISPIMG("ID_8B18468424014624A038341641CAD865",1)</f>
        <v>=DISPIMG("ID_8B18468424014624A038341641CAD865",1)</v>
      </c>
    </row>
    <row r="16" ht="61.45" spans="2:3">
      <c r="B16" s="3" t="s">
        <v>27</v>
      </c>
      <c r="C16" t="str">
        <f>_xlfn.DISPIMG("ID_4DEA0262091D48E5A59E1B8295D4E438",1)</f>
        <v>=DISPIMG("ID_4DEA0262091D48E5A59E1B8295D4E438",1)</v>
      </c>
    </row>
    <row r="18" ht="24.75" spans="1:3">
      <c r="A18" t="s">
        <v>28</v>
      </c>
      <c r="B18" t="s">
        <v>29</v>
      </c>
      <c r="C18" t="str">
        <f>_xlfn.DISPIMG("ID_FB9BF2C126EC4735922341E9B7FC32D3",1)</f>
        <v>=DISPIMG("ID_FB9BF2C126EC4735922341E9B7FC32D3",1)</v>
      </c>
    </row>
    <row r="19" ht="22.55" spans="2:3">
      <c r="B19" t="s">
        <v>30</v>
      </c>
      <c r="C19" t="str">
        <f>_xlfn.DISPIMG("ID_651E18D8D7794B2082298D11DA089F86",1)</f>
        <v>=DISPIMG("ID_651E18D8D7794B2082298D11DA089F86",1)</v>
      </c>
    </row>
    <row r="20" ht="32.65" spans="1:3">
      <c r="A20" t="s">
        <v>31</v>
      </c>
      <c r="B20" t="s">
        <v>32</v>
      </c>
      <c r="C20" t="str">
        <f>_xlfn.DISPIMG("ID_3B2421D9C20A425CABFF5AAC7C485475",1)</f>
        <v>=DISPIMG("ID_3B2421D9C20A425CABFF5AAC7C485475",1)</v>
      </c>
    </row>
    <row r="21" ht="33.25" spans="1:3">
      <c r="A21" t="s">
        <v>33</v>
      </c>
      <c r="B21" t="s">
        <v>34</v>
      </c>
      <c r="C21" t="str">
        <f>_xlfn.DISPIMG("ID_8A91BCA10E264186850B7542A5E12CB6",1)</f>
        <v>=DISPIMG("ID_8A91BCA10E264186850B7542A5E12CB6",1)</v>
      </c>
    </row>
    <row r="23" ht="70.95" spans="2:3">
      <c r="B23" s="3" t="s">
        <v>35</v>
      </c>
      <c r="C23" t="str">
        <f>_xlfn.DISPIMG("ID_99FF9BC1225D48BAA28ACEF45C40F27C",1)</f>
        <v>=DISPIMG("ID_99FF9BC1225D48BAA28ACEF45C40F27C",1)</v>
      </c>
    </row>
    <row r="24" ht="75" spans="2:3">
      <c r="B24" s="3" t="s">
        <v>36</v>
      </c>
      <c r="C24" t="str">
        <f>_xlfn.DISPIMG("ID_4233065AECC5457D8C64338DE423FE7D",1)</f>
        <v>=DISPIMG("ID_4233065AECC5457D8C64338DE423FE7D",1)</v>
      </c>
    </row>
    <row r="26" ht="43.9" spans="1:3">
      <c r="A26" t="s">
        <v>37</v>
      </c>
      <c r="B26" s="2" t="s">
        <v>38</v>
      </c>
      <c r="C26" t="str">
        <f>_xlfn.DISPIMG("ID_829524599EDF4C97BB743BE263401099",1)</f>
        <v>=DISPIMG("ID_829524599EDF4C97BB743BE263401099",1)</v>
      </c>
    </row>
    <row r="27" ht="36.95" spans="2:3">
      <c r="B27" s="2" t="s">
        <v>39</v>
      </c>
      <c r="C27" t="str">
        <f>_xlfn.DISPIMG("ID_EAA5ED30BB904DF7ADD283F1072EEB2E",1)</f>
        <v>=DISPIMG("ID_EAA5ED30BB904DF7ADD283F1072EEB2E",1)</v>
      </c>
    </row>
    <row r="28" ht="34" spans="1:3">
      <c r="A28" t="s">
        <v>40</v>
      </c>
      <c r="B28" s="2" t="s">
        <v>41</v>
      </c>
      <c r="C28" t="str">
        <f>_xlfn.DISPIMG("ID_94DF3013D80E49B088588A1885D59B8C",1)</f>
        <v>=DISPIMG("ID_94DF3013D80E49B088588A1885D59B8C",1)</v>
      </c>
    </row>
    <row r="29" ht="40.5" spans="1:3">
      <c r="A29" t="s">
        <v>42</v>
      </c>
      <c r="B29" s="2" t="s">
        <v>43</v>
      </c>
      <c r="C29" t="str">
        <f>_xlfn.DISPIMG("ID_65A470F6201841E4AC6EB3E439B3DE8F",1)</f>
        <v>=DISPIMG("ID_65A470F6201841E4AC6EB3E439B3DE8F",1)</v>
      </c>
    </row>
    <row r="30" spans="2:2">
      <c r="B30" s="2"/>
    </row>
    <row r="31" ht="53.2" spans="1:3">
      <c r="A31" t="s">
        <v>44</v>
      </c>
      <c r="B31" s="2" t="s">
        <v>45</v>
      </c>
      <c r="C31" t="str">
        <f>_xlfn.DISPIMG("ID_6AF9D00EF54847F295D2769F73F03CD9",1)</f>
        <v>=DISPIMG("ID_6AF9D00EF54847F295D2769F73F03CD9",1)</v>
      </c>
    </row>
    <row r="32" ht="57" spans="2:3">
      <c r="B32" s="2" t="s">
        <v>46</v>
      </c>
      <c r="C32" t="str">
        <f>_xlfn.DISPIMG("ID_17547F0031534D04B8D257F624649E7F",1)</f>
        <v>=DISPIMG("ID_17547F0031534D04B8D257F624649E7F",1)</v>
      </c>
    </row>
    <row r="33" spans="2:2">
      <c r="B33" s="2"/>
    </row>
    <row r="34" ht="43.5" spans="1:3">
      <c r="A34" t="s">
        <v>47</v>
      </c>
      <c r="B34" s="2" t="s">
        <v>48</v>
      </c>
      <c r="C34" t="str">
        <f>_xlfn.DISPIMG("ID_B8CBBEF57B76493EB65CFF82F5AA27E0",1)</f>
        <v>=DISPIMG("ID_B8CBBEF57B76493EB65CFF82F5AA27E0",1)</v>
      </c>
    </row>
    <row r="35" ht="43.2" spans="1:3">
      <c r="A35" s="2" t="s">
        <v>49</v>
      </c>
      <c r="B35" s="2" t="s">
        <v>50</v>
      </c>
      <c r="C35" t="str">
        <f>_xlfn.DISPIMG("ID_AE4897C440B346B5A29B850EE7A20C60",1)</f>
        <v>=DISPIMG("ID_AE4897C440B346B5A29B850EE7A20C60",1)</v>
      </c>
    </row>
    <row r="36" ht="48.45" spans="1:3">
      <c r="A36" t="s">
        <v>51</v>
      </c>
      <c r="B36" s="2" t="s">
        <v>52</v>
      </c>
      <c r="C36" t="str">
        <f>_xlfn.DISPIMG("ID_0AB699CC6C87423D8171BBB9F8C68688",1)</f>
        <v>=DISPIMG("ID_0AB699CC6C87423D8171BBB9F8C68688",1)</v>
      </c>
    </row>
    <row r="37" ht="43.2" spans="1:3">
      <c r="A37" s="2" t="s">
        <v>53</v>
      </c>
      <c r="B37" s="2" t="s">
        <v>54</v>
      </c>
      <c r="C37" t="str">
        <f>_xlfn.DISPIMG("ID_EBF762B7B69E4E2FA4DF25B0418D0B0F",1)</f>
        <v>=DISPIMG("ID_EBF762B7B69E4E2FA4DF25B0418D0B0F",1)</v>
      </c>
    </row>
    <row r="38" ht="51.75" spans="1:3">
      <c r="A38" t="s">
        <v>55</v>
      </c>
      <c r="B38" s="2" t="s">
        <v>56</v>
      </c>
      <c r="C38" t="str">
        <f>_xlfn.DISPIMG("ID_AA2DFB748661451D94459913926AEF0F",1)</f>
        <v>=DISPIMG("ID_AA2DFB748661451D94459913926AEF0F",1)</v>
      </c>
    </row>
    <row r="39" ht="43.2" spans="1:3">
      <c r="A39" t="s">
        <v>57</v>
      </c>
      <c r="B39" s="2" t="s">
        <v>58</v>
      </c>
      <c r="C39" t="str">
        <f>_xlfn.DISPIMG("ID_865B280A48D644FE8A8BA40EF8B33FFC",1)</f>
        <v>=DISPIMG("ID_865B280A48D644FE8A8BA40EF8B33FFC",1)</v>
      </c>
    </row>
    <row r="40" ht="43.2" spans="1:3">
      <c r="A40" t="s">
        <v>59</v>
      </c>
      <c r="B40" s="2" t="s">
        <v>60</v>
      </c>
      <c r="C40" t="str">
        <f>_xlfn.DISPIMG("ID_A0309D59FCD14CA7B1A937D92D96DDF3",1)</f>
        <v>=DISPIMG("ID_A0309D59FCD14CA7B1A937D92D96DDF3",1)</v>
      </c>
    </row>
    <row r="41" ht="43.2" spans="1:3">
      <c r="A41" t="s">
        <v>61</v>
      </c>
      <c r="B41" s="2" t="s">
        <v>62</v>
      </c>
      <c r="C41" t="str">
        <f>_xlfn.DISPIMG("ID_4139FBDDD6F44DA29F4386D273AC1204",1)</f>
        <v>=DISPIMG("ID_4139FBDDD6F44DA29F4386D273AC1204",1)</v>
      </c>
    </row>
    <row r="42" ht="34.1" spans="1:3">
      <c r="A42" t="s">
        <v>63</v>
      </c>
      <c r="B42" s="2" t="s">
        <v>64</v>
      </c>
      <c r="C42" t="str">
        <f>_xlfn.DISPIMG("ID_DEC7CB250DC945BB8CBD3D2B62BC1EB0",1)</f>
        <v>=DISPIMG("ID_DEC7CB250DC945BB8CBD3D2B62BC1EB0",1)</v>
      </c>
    </row>
    <row r="43" ht="33.6" spans="1:3">
      <c r="A43" t="s">
        <v>65</v>
      </c>
      <c r="B43" t="s">
        <v>66</v>
      </c>
      <c r="C43" t="str">
        <f>_xlfn.DISPIMG("ID_FF9382D66A284D3B9BD80508F7541C11",1)</f>
        <v>=DISPIMG("ID_FF9382D66A284D3B9BD80508F7541C11",1)</v>
      </c>
    </row>
    <row r="45" ht="43.2" spans="1:3">
      <c r="A45" t="s">
        <v>67</v>
      </c>
      <c r="B45" s="2" t="s">
        <v>68</v>
      </c>
      <c r="C45" t="str">
        <f>_xlfn.DISPIMG("ID_D94F0DB8909647DBBB28EDAE3EB72332",1)</f>
        <v>=DISPIMG("ID_D94F0DB8909647DBBB28EDAE3EB72332",1)</v>
      </c>
    </row>
    <row r="46" ht="57.6" spans="1:3">
      <c r="A46" t="s">
        <v>69</v>
      </c>
      <c r="B46" s="2" t="s">
        <v>70</v>
      </c>
      <c r="C46" t="str">
        <f>_xlfn.DISPIMG("ID_34C819E688AB46B5B2B487DE9F0621D0",1)</f>
        <v>=DISPIMG("ID_34C819E688AB46B5B2B487DE9F0621D0",1)</v>
      </c>
    </row>
    <row r="47" ht="43.2" spans="2:3">
      <c r="B47" s="2" t="s">
        <v>71</v>
      </c>
      <c r="C47" t="str">
        <f>_xlfn.DISPIMG("ID_D115C62B28AC4266B6AA082857E52062",1)</f>
        <v>=DISPIMG("ID_D115C62B28AC4266B6AA082857E52062",1)</v>
      </c>
    </row>
    <row r="48" ht="59.25" spans="2:3">
      <c r="B48" s="2" t="s">
        <v>72</v>
      </c>
      <c r="C48" t="str">
        <f>_xlfn.DISPIMG("ID_9F30B13D3A0F4130AE0F116CFE693F95",1)</f>
        <v>=DISPIMG("ID_9F30B13D3A0F4130AE0F116CFE693F95",1)</v>
      </c>
    </row>
    <row r="50" ht="82.8" spans="2:3">
      <c r="B50" s="2" t="s">
        <v>73</v>
      </c>
      <c r="C50" t="str">
        <f>_xlfn.DISPIMG("ID_D643DEC9553641DDB7B4FB80E6DFF700",1)</f>
        <v>=DISPIMG("ID_D643DEC9553641DDB7B4FB80E6DFF700",1)</v>
      </c>
    </row>
    <row r="51" ht="85" spans="1:3">
      <c r="A51" t="s">
        <v>74</v>
      </c>
      <c r="B51" s="2" t="s">
        <v>75</v>
      </c>
      <c r="C51" t="str">
        <f>_xlfn.DISPIMG("ID_24EEA67180314072B6CC844BA90CC7EE",1)</f>
        <v>=DISPIMG("ID_24EEA67180314072B6CC844BA90CC7EE",1)</v>
      </c>
    </row>
    <row r="52" ht="62" spans="1:3">
      <c r="A52" t="s">
        <v>76</v>
      </c>
      <c r="B52" s="2" t="s">
        <v>77</v>
      </c>
      <c r="C52" t="str">
        <f>_xlfn.DISPIMG("ID_41DC15838E2D4A6CBD30E6E99CA7C6F0",1)</f>
        <v>=DISPIMG("ID_41DC15838E2D4A6CBD30E6E99CA7C6F0",1)</v>
      </c>
    </row>
    <row r="53" ht="65.45" spans="2:3">
      <c r="B53" s="2" t="s">
        <v>78</v>
      </c>
      <c r="C53" t="str">
        <f>_xlfn.DISPIMG("ID_7667A57E86454C8882052BC191914E1B",1)</f>
        <v>=DISPIMG("ID_7667A57E86454C8882052BC191914E1B",1)</v>
      </c>
    </row>
    <row r="54" ht="75" spans="1:3">
      <c r="A54" t="s">
        <v>79</v>
      </c>
      <c r="B54" s="2" t="s">
        <v>80</v>
      </c>
      <c r="C54" t="str">
        <f>_xlfn.DISPIMG("ID_016B945204454020A160E6BC45103344",1)</f>
        <v>=DISPIMG("ID_016B945204454020A160E6BC45103344",1)</v>
      </c>
    </row>
    <row r="55" ht="45.5" spans="1:3">
      <c r="A55" t="s">
        <v>81</v>
      </c>
      <c r="B55" s="2" t="s">
        <v>82</v>
      </c>
      <c r="C55" t="str">
        <f>_xlfn.DISPIMG("ID_3990C40384384B10B6745C2BA6338B4D",1)</f>
        <v>=DISPIMG("ID_3990C40384384B10B6745C2BA6338B4D",1)</v>
      </c>
    </row>
    <row r="56" ht="43.25" spans="1:3">
      <c r="A56" t="s">
        <v>83</v>
      </c>
      <c r="B56" s="2" t="s">
        <v>84</v>
      </c>
      <c r="C56" t="str">
        <f>_xlfn.DISPIMG("ID_770A2E6E2CDF4230ABE6FD76A4FBACBD",1)</f>
        <v>=DISPIMG("ID_770A2E6E2CDF4230ABE6FD76A4FBACBD",1)</v>
      </c>
    </row>
    <row r="57" ht="41.5" spans="1:3">
      <c r="A57" t="s">
        <v>85</v>
      </c>
      <c r="B57" s="2" t="s">
        <v>86</v>
      </c>
      <c r="C57" t="str">
        <f>_xlfn.DISPIMG("ID_3FD2FAE87D204CBA8FDE335CF9E25EC6",1)</f>
        <v>=DISPIMG("ID_3FD2FAE87D204CBA8FDE335CF9E25EC6",1)</v>
      </c>
    </row>
    <row r="58" ht="72" spans="1:3">
      <c r="A58" t="s">
        <v>87</v>
      </c>
      <c r="B58" s="2" t="s">
        <v>88</v>
      </c>
      <c r="C58" t="str">
        <f>_xlfn.DISPIMG("ID_D90C5F6E84744643BD98A4A53D62718D",1)</f>
        <v>=DISPIMG("ID_D90C5F6E84744643BD98A4A53D62718D",1)</v>
      </c>
    </row>
    <row r="59" spans="2:2">
      <c r="B59" s="2"/>
    </row>
    <row r="60" ht="69.1" spans="1:3">
      <c r="A60" t="s">
        <v>89</v>
      </c>
      <c r="B60" s="2" t="s">
        <v>90</v>
      </c>
      <c r="C60" t="str">
        <f>_xlfn.DISPIMG("ID_458ED637CF4E45659D65B95FC7FFC109",1)</f>
        <v>=DISPIMG("ID_458ED637CF4E45659D65B95FC7FFC109",1)</v>
      </c>
    </row>
    <row r="61" ht="57.45" spans="1:3">
      <c r="A61" t="s">
        <v>91</v>
      </c>
      <c r="B61" s="2" t="s">
        <v>92</v>
      </c>
      <c r="C61" t="str">
        <f>_xlfn.DISPIMG("ID_374792D46A174E5A89550F8C7462AD6D",1)</f>
        <v>=DISPIMG("ID_374792D46A174E5A89550F8C7462AD6D",1)</v>
      </c>
    </row>
    <row r="62" ht="43.2" spans="1:3">
      <c r="A62" t="s">
        <v>93</v>
      </c>
      <c r="B62" s="2" t="s">
        <v>94</v>
      </c>
      <c r="C62" t="str">
        <f>_xlfn.DISPIMG("ID_69793A4FA5C04505B39ACF810D79C1A4",1)</f>
        <v>=DISPIMG("ID_69793A4FA5C04505B39ACF810D79C1A4",1)</v>
      </c>
    </row>
    <row r="63" ht="43.2" spans="1:3">
      <c r="A63" t="s">
        <v>95</v>
      </c>
      <c r="B63" s="2" t="s">
        <v>96</v>
      </c>
      <c r="C63" t="str">
        <f>_xlfn.DISPIMG("ID_56278848FE184650BD8FC266E593871E",1)</f>
        <v>=DISPIMG("ID_56278848FE184650BD8FC266E593871E",1)</v>
      </c>
    </row>
    <row r="64" ht="75" spans="1:3">
      <c r="A64" t="s">
        <v>97</v>
      </c>
      <c r="B64" s="2" t="s">
        <v>98</v>
      </c>
      <c r="C64" t="str">
        <f>_xlfn.DISPIMG("ID_D3FC4682F9534AFDBD5A0F5AA7685D25",1)</f>
        <v>=DISPIMG("ID_D3FC4682F9534AFDBD5A0F5AA7685D25",1)</v>
      </c>
    </row>
    <row r="65" ht="51.75" spans="1:3">
      <c r="A65" t="s">
        <v>99</v>
      </c>
      <c r="B65" s="2" t="s">
        <v>100</v>
      </c>
      <c r="C65" t="str">
        <f>_xlfn.DISPIMG("ID_190694FD91554C249E2F72BFD5B3A95C",1)</f>
        <v>=DISPIMG("ID_190694FD91554C249E2F72BFD5B3A95C",1)</v>
      </c>
    </row>
    <row r="66" ht="36.75" spans="1:3">
      <c r="A66" t="s">
        <v>101</v>
      </c>
      <c r="B66" s="2" t="s">
        <v>102</v>
      </c>
      <c r="C66" t="str">
        <f>_xlfn.DISPIMG("ID_3B0C0820FED640F280C1FEF95DE6053C",1)</f>
        <v>=DISPIMG("ID_3B0C0820FED640F280C1FEF95DE6053C",1)</v>
      </c>
    </row>
    <row r="67" ht="75" spans="1:3">
      <c r="A67" t="s">
        <v>103</v>
      </c>
      <c r="B67" s="2" t="s">
        <v>104</v>
      </c>
      <c r="C67" t="str">
        <f>_xlfn.DISPIMG("ID_F24158B1A2A24B0F946B85570FFCA01E",1)</f>
        <v>=DISPIMG("ID_F24158B1A2A24B0F946B85570FFCA01E",1)</v>
      </c>
    </row>
    <row r="68" spans="2:2">
      <c r="B68" s="2"/>
    </row>
    <row r="69" ht="43.2" spans="1:3">
      <c r="A69" t="s">
        <v>105</v>
      </c>
      <c r="B69" s="2" t="s">
        <v>106</v>
      </c>
      <c r="C69" t="str">
        <f>_xlfn.DISPIMG("ID_F83F0793F870473194E1DD5C21327DD9",1)</f>
        <v>=DISPIMG("ID_F83F0793F870473194E1DD5C21327DD9",1)</v>
      </c>
    </row>
    <row r="70" ht="43.2" spans="1:3">
      <c r="A70" t="s">
        <v>107</v>
      </c>
      <c r="B70" s="2" t="s">
        <v>108</v>
      </c>
      <c r="C70" t="str">
        <f>_xlfn.DISPIMG("ID_8B2046934FBF43DD9DDF606E62EB51B8",1)</f>
        <v>=DISPIMG("ID_8B2046934FBF43DD9DDF606E62EB51B8",1)</v>
      </c>
    </row>
    <row r="72" ht="74.25" spans="1:3">
      <c r="A72" t="s">
        <v>109</v>
      </c>
      <c r="B72" t="s">
        <v>110</v>
      </c>
      <c r="C72" t="str">
        <f>_xlfn.DISPIMG("ID_6E9E4D12CCE7422E891E7218DEE175A5",1)</f>
        <v>=DISPIMG("ID_6E9E4D12CCE7422E891E7218DEE175A5",1)</v>
      </c>
    </row>
    <row r="73" ht="55.35" spans="1:3">
      <c r="A73" t="s">
        <v>111</v>
      </c>
      <c r="B73" s="2" t="s">
        <v>112</v>
      </c>
      <c r="C73" t="str">
        <f>_xlfn.DISPIMG("ID_7C400AB5FF5248508153A05BAEB15590",1)</f>
        <v>=DISPIMG("ID_7C400AB5FF5248508153A05BAEB15590",1)</v>
      </c>
    </row>
    <row r="74" spans="2:2">
      <c r="B74" s="2"/>
    </row>
    <row r="75" ht="45.6" spans="1:3">
      <c r="A75" t="s">
        <v>113</v>
      </c>
      <c r="B75" s="2" t="s">
        <v>114</v>
      </c>
      <c r="C75" t="str">
        <f>_xlfn.DISPIMG("ID_A4EC05477782407EBE5FE4850F2FF09B",1)</f>
        <v>=DISPIMG("ID_A4EC05477782407EBE5FE4850F2FF09B",1)</v>
      </c>
    </row>
    <row r="76" ht="57.75" spans="1:3">
      <c r="A76" t="s">
        <v>115</v>
      </c>
      <c r="B76" s="2" t="s">
        <v>116</v>
      </c>
      <c r="C76" t="str">
        <f>_xlfn.DISPIMG("ID_1FF474BCD7F542E3B4C96873737C194D",1)</f>
        <v>=DISPIMG("ID_1FF474BCD7F542E3B4C96873737C194D",1)</v>
      </c>
    </row>
    <row r="77" spans="2:2">
      <c r="B77" s="2"/>
    </row>
    <row r="78" ht="49.5" spans="1:3">
      <c r="A78" t="s">
        <v>117</v>
      </c>
      <c r="B78" s="2" t="s">
        <v>118</v>
      </c>
      <c r="C78" t="str">
        <f>_xlfn.DISPIMG("ID_4CE22950848B4218B5852F3FDBB09CD0",1)</f>
        <v>=DISPIMG("ID_4CE22950848B4218B5852F3FDBB09CD0",1)</v>
      </c>
    </row>
    <row r="79" spans="2:2">
      <c r="B79" s="2"/>
    </row>
    <row r="80" ht="60" spans="1:3">
      <c r="A80" t="s">
        <v>119</v>
      </c>
      <c r="B80" s="2" t="s">
        <v>120</v>
      </c>
      <c r="C80" t="str">
        <f>_xlfn.DISPIMG("ID_59B6021A7D87460DB8E14008A1FFD8B5",1)</f>
        <v>=DISPIMG("ID_59B6021A7D87460DB8E14008A1FFD8B5",1)</v>
      </c>
    </row>
    <row r="81" spans="2:2">
      <c r="B81" s="2"/>
    </row>
    <row r="82" ht="55.5" spans="1:3">
      <c r="A82" t="s">
        <v>121</v>
      </c>
      <c r="B82" s="2" t="s">
        <v>122</v>
      </c>
      <c r="C82" t="str">
        <f>_xlfn.DISPIMG("ID_EA02BB275DF242D091A57B157E75EFED",1)</f>
        <v>=DISPIMG("ID_EA02BB275DF242D091A57B157E75EFED",1)</v>
      </c>
    </row>
    <row r="83" spans="2:2">
      <c r="B83" s="2"/>
    </row>
    <row r="84" ht="40.25" spans="1:3">
      <c r="A84" t="s">
        <v>123</v>
      </c>
      <c r="B84" s="2" t="s">
        <v>124</v>
      </c>
      <c r="C84" t="str">
        <f>_xlfn.DISPIMG("ID_E7BAF9679D4543DA8400E2A31177D95E",1)</f>
        <v>=DISPIMG("ID_E7BAF9679D4543DA8400E2A31177D95E",1)</v>
      </c>
    </row>
    <row r="86" ht="75" spans="1:3">
      <c r="A86" t="s">
        <v>125</v>
      </c>
      <c r="B86" s="2" t="s">
        <v>126</v>
      </c>
      <c r="C86" t="str">
        <f>_xlfn.DISPIMG("ID_DB0DB7EAC831447E8127E03D525DBC71",1)</f>
        <v>=DISPIMG("ID_DB0DB7EAC831447E8127E03D525DBC71",1)</v>
      </c>
    </row>
    <row r="87" ht="57.3" spans="1:3">
      <c r="A87" t="s">
        <v>127</v>
      </c>
      <c r="B87" s="2" t="s">
        <v>128</v>
      </c>
      <c r="C87" t="str">
        <f>_xlfn.DISPIMG("ID_24E7D4A667AB4355841A5D53EA456781",1)</f>
        <v>=DISPIMG("ID_24E7D4A667AB4355841A5D53EA456781",1)</v>
      </c>
    </row>
    <row r="88" ht="67.5" spans="1:3">
      <c r="A88" t="s">
        <v>129</v>
      </c>
      <c r="B88" s="2" t="s">
        <v>130</v>
      </c>
      <c r="C88" t="str">
        <f>_xlfn.DISPIMG("ID_E3684A825DB444C4A58C84456213940C",1)</f>
        <v>=DISPIMG("ID_E3684A825DB444C4A58C84456213940C",1)</v>
      </c>
    </row>
    <row r="89" ht="60.65" spans="1:3">
      <c r="A89" t="s">
        <v>131</v>
      </c>
      <c r="B89" s="2" t="s">
        <v>132</v>
      </c>
      <c r="C89" t="str">
        <f>_xlfn.DISPIMG("ID_88BAC56BB5774A549663A40B4B5156E8",1)</f>
        <v>=DISPIMG("ID_88BAC56BB5774A549663A40B4B5156E8",1)</v>
      </c>
    </row>
    <row r="91" ht="43.2" spans="1:3">
      <c r="A91" t="s">
        <v>133</v>
      </c>
      <c r="B91" s="2" t="s">
        <v>134</v>
      </c>
      <c r="C91" t="str">
        <f>_xlfn.DISPIMG("ID_1D53CF384E7A465FA833A88ED90CAF08",1)</f>
        <v>=DISPIMG("ID_1D53CF384E7A465FA833A88ED90CAF08",1)</v>
      </c>
    </row>
    <row r="92" ht="49.6" spans="1:3">
      <c r="A92" t="s">
        <v>135</v>
      </c>
      <c r="B92" s="2" t="s">
        <v>136</v>
      </c>
      <c r="C92" t="str">
        <f>_xlfn.DISPIMG("ID_A2BCA97CED3B4E08ADBB3EC87BA871ED",1)</f>
        <v>=DISPIMG("ID_A2BCA97CED3B4E08ADBB3EC87BA871ED",1)</v>
      </c>
    </row>
    <row r="93" ht="43.2" spans="1:3">
      <c r="A93" t="s">
        <v>137</v>
      </c>
      <c r="B93" s="2" t="s">
        <v>138</v>
      </c>
      <c r="C93" t="str">
        <f>_xlfn.DISPIMG("ID_9621ADCC2B5B4920A85908034E68D169",1)</f>
        <v>=DISPIMG("ID_9621ADCC2B5B4920A85908034E68D169",1)</v>
      </c>
    </row>
    <row r="94" ht="43.2" spans="1:3">
      <c r="A94" t="s">
        <v>139</v>
      </c>
      <c r="B94" s="2" t="s">
        <v>140</v>
      </c>
      <c r="C94" t="str">
        <f>_xlfn.DISPIMG("ID_CF25BC6AED2F43A1B0C6A31A78BB3B3A",1)</f>
        <v>=DISPIMG("ID_CF25BC6AED2F43A1B0C6A31A78BB3B3A",1)</v>
      </c>
    </row>
    <row r="95" ht="57.6" spans="1:3">
      <c r="A95" t="s">
        <v>141</v>
      </c>
      <c r="B95" s="2" t="s">
        <v>142</v>
      </c>
      <c r="C95" t="str">
        <f>_xlfn.DISPIMG("ID_3DE16B52CD81487CA89BC1F1D813D62C",1)</f>
        <v>=DISPIMG("ID_3DE16B52CD81487CA89BC1F1D813D62C",1)</v>
      </c>
    </row>
    <row r="96" ht="57.6" spans="1:3">
      <c r="A96" t="s">
        <v>143</v>
      </c>
      <c r="B96" s="2" t="s">
        <v>144</v>
      </c>
      <c r="C96" t="str">
        <f>_xlfn.DISPIMG("ID_B6951C49546A4F22B1E2671F30D5BDB6",1)</f>
        <v>=DISPIMG("ID_B6951C49546A4F22B1E2671F30D5BDB6",1)</v>
      </c>
    </row>
    <row r="97" ht="57.6" spans="1:3">
      <c r="A97" t="s">
        <v>145</v>
      </c>
      <c r="B97" s="2" t="s">
        <v>146</v>
      </c>
      <c r="C97" t="str">
        <f>_xlfn.DISPIMG("ID_D8970940F3AC40B89172A999CA515403",1)</f>
        <v>=DISPIMG("ID_D8970940F3AC40B89172A999CA515403",1)</v>
      </c>
    </row>
    <row r="98" ht="57.6" spans="1:3">
      <c r="A98" t="s">
        <v>147</v>
      </c>
      <c r="B98" s="2" t="s">
        <v>148</v>
      </c>
      <c r="C98" t="str">
        <f>_xlfn.DISPIMG("ID_28E7D91F6C394542A96022461C79BA15",1)</f>
        <v>=DISPIMG("ID_28E7D91F6C394542A96022461C79BA15",1)</v>
      </c>
    </row>
    <row r="99" ht="57.6" spans="1:3">
      <c r="A99" t="s">
        <v>149</v>
      </c>
      <c r="B99" s="2" t="s">
        <v>150</v>
      </c>
      <c r="C99" t="str">
        <f>_xlfn.DISPIMG("ID_F3C2B2D08FE94AC8AB1E32DF56EB1C2D",1)</f>
        <v>=DISPIMG("ID_F3C2B2D08FE94AC8AB1E32DF56EB1C2D",1)</v>
      </c>
    </row>
    <row r="100" ht="71.15" spans="1:3">
      <c r="A100" t="s">
        <v>151</v>
      </c>
      <c r="B100" s="2" t="s">
        <v>152</v>
      </c>
      <c r="C100" t="str">
        <f>_xlfn.DISPIMG("ID_B69479F8B3B7401C9A495FA8F053AC84",1)</f>
        <v>=DISPIMG("ID_B69479F8B3B7401C9A495FA8F053AC84",1)</v>
      </c>
    </row>
    <row r="101" ht="75" spans="1:3">
      <c r="A101" t="s">
        <v>153</v>
      </c>
      <c r="B101" s="2" t="s">
        <v>154</v>
      </c>
      <c r="C101" t="str">
        <f>_xlfn.DISPIMG("ID_23F1F9DC6BE644CCA5C1DDAE02ADE9FC",1)</f>
        <v>=DISPIMG("ID_23F1F9DC6BE644CCA5C1DDAE02ADE9FC",1)</v>
      </c>
    </row>
    <row r="102" ht="75" spans="1:3">
      <c r="A102" t="s">
        <v>155</v>
      </c>
      <c r="B102" s="2" t="s">
        <v>156</v>
      </c>
      <c r="C102" t="str">
        <f>_xlfn.DISPIMG("ID_311C7DCA20124247949F960E6AF83633",1)</f>
        <v>=DISPIMG("ID_311C7DCA20124247949F960E6AF83633",1)</v>
      </c>
    </row>
    <row r="103" ht="75" spans="1:3">
      <c r="A103" t="s">
        <v>157</v>
      </c>
      <c r="B103" s="2" t="s">
        <v>158</v>
      </c>
      <c r="C103" t="str">
        <f>_xlfn.DISPIMG("ID_48594AD68DD84B2099837F0E4E5DD0E5",1)</f>
        <v>=DISPIMG("ID_48594AD68DD84B2099837F0E4E5DD0E5",1)</v>
      </c>
    </row>
    <row r="104" ht="57.6" spans="1:3">
      <c r="A104" t="s">
        <v>159</v>
      </c>
      <c r="B104" s="2" t="s">
        <v>160</v>
      </c>
      <c r="C104" t="str">
        <f>_xlfn.DISPIMG("ID_391D7E36C0B5474BB072331A515A799A",1)</f>
        <v>=DISPIMG("ID_391D7E36C0B5474BB072331A515A799A",1)</v>
      </c>
    </row>
    <row r="105" ht="57.6" spans="1:3">
      <c r="A105" t="s">
        <v>161</v>
      </c>
      <c r="B105" s="2" t="s">
        <v>162</v>
      </c>
      <c r="C105" t="str">
        <f>_xlfn.DISPIMG("ID_F0AEAB59FA05435A8E3C466C679C848E",1)</f>
        <v>=DISPIMG("ID_F0AEAB59FA05435A8E3C466C679C848E",1)</v>
      </c>
    </row>
    <row r="107" ht="42.75" spans="1:3">
      <c r="A107" t="s">
        <v>163</v>
      </c>
      <c r="B107" t="s">
        <v>164</v>
      </c>
      <c r="C107" t="str">
        <f>_xlfn.DISPIMG("ID_B54125181D09494B8DB5D37F528D7C71",1)</f>
        <v>=DISPIMG("ID_B54125181D09494B8DB5D37F528D7C71",1)</v>
      </c>
    </row>
    <row r="108" ht="43.5" spans="1:3">
      <c r="A108" t="s">
        <v>165</v>
      </c>
      <c r="B108" s="2" t="s">
        <v>166</v>
      </c>
      <c r="C108" t="str">
        <f>_xlfn.DISPIMG("ID_9B6FF47063D44198944D18CAFD4C2662",1)</f>
        <v>=DISPIMG("ID_9B6FF47063D44198944D18CAFD4C2662",1)</v>
      </c>
    </row>
    <row r="109" ht="51" spans="1:3">
      <c r="A109" t="s">
        <v>167</v>
      </c>
      <c r="B109" t="s">
        <v>168</v>
      </c>
      <c r="C109" t="str">
        <f>_xlfn.DISPIMG("ID_2E5D38CC78DA428FBDFECBA21FAACA8B",1)</f>
        <v>=DISPIMG("ID_2E5D38CC78DA428FBDFECBA21FAACA8B",1)</v>
      </c>
    </row>
    <row r="110" ht="49.5" spans="1:3">
      <c r="A110" t="s">
        <v>169</v>
      </c>
      <c r="B110" t="s">
        <v>170</v>
      </c>
      <c r="C110" t="str">
        <f>_xlfn.DISPIMG("ID_748F131178774794AB6A82E13D193305",1)</f>
        <v>=DISPIMG("ID_748F131178774794AB6A82E13D193305",1)</v>
      </c>
    </row>
    <row r="111" ht="51" spans="1:3">
      <c r="A111" t="s">
        <v>171</v>
      </c>
      <c r="B111" t="s">
        <v>172</v>
      </c>
      <c r="C111" t="str">
        <f>_xlfn.DISPIMG("ID_1C1620702E1F4D2E8F22B5DE2AF2CDB2",1)</f>
        <v>=DISPIMG("ID_1C1620702E1F4D2E8F22B5DE2AF2CDB2",1)</v>
      </c>
    </row>
    <row r="112" ht="56.25" spans="1:3">
      <c r="A112" t="s">
        <v>173</v>
      </c>
      <c r="B112" t="s">
        <v>174</v>
      </c>
      <c r="C112" t="str">
        <f>_xlfn.DISPIMG("ID_10E910CE278B404AB7A02E0B679797DF",1)</f>
        <v>=DISPIMG("ID_10E910CE278B404AB7A02E0B679797DF",1)</v>
      </c>
    </row>
    <row r="113" ht="63.75" spans="1:3">
      <c r="A113" t="s">
        <v>175</v>
      </c>
      <c r="B113" t="s">
        <v>176</v>
      </c>
      <c r="C113" t="str">
        <f>_xlfn.DISPIMG("ID_986DBA3438C1441BAF9DE62354265708",1)</f>
        <v>=DISPIMG("ID_986DBA3438C1441BAF9DE62354265708",1)</v>
      </c>
    </row>
    <row r="114" ht="47.25" spans="1:3">
      <c r="A114" t="s">
        <v>177</v>
      </c>
      <c r="B114" t="s">
        <v>178</v>
      </c>
      <c r="C114" t="str">
        <f>_xlfn.DISPIMG("ID_0DE526D44FB9482EA92FA3F4AE9B1248",1)</f>
        <v>=DISPIMG("ID_0DE526D44FB9482EA92FA3F4AE9B1248",1)</v>
      </c>
    </row>
    <row r="115" ht="44.25" spans="1:3">
      <c r="A115" t="s">
        <v>179</v>
      </c>
      <c r="B115" t="s">
        <v>180</v>
      </c>
      <c r="C115" t="str">
        <f>_xlfn.DISPIMG("ID_4B504AD84AAD4F01BBC17D605CDDD852",1)</f>
        <v>=DISPIMG("ID_4B504AD84AAD4F01BBC17D605CDDD852",1)</v>
      </c>
    </row>
    <row r="116" ht="40.25" spans="1:3">
      <c r="A116" t="s">
        <v>181</v>
      </c>
      <c r="B116" s="2" t="s">
        <v>182</v>
      </c>
      <c r="C116" t="str">
        <f>_xlfn.DISPIMG("ID_78AEC9A9BD164A57B9E0DA043C5DA320",1)</f>
        <v>=DISPIMG("ID_78AEC9A9BD164A57B9E0DA043C5DA320",1)</v>
      </c>
    </row>
    <row r="117" ht="51" spans="1:3">
      <c r="A117" t="s">
        <v>183</v>
      </c>
      <c r="B117" s="2" t="s">
        <v>184</v>
      </c>
      <c r="C117" t="str">
        <f>_xlfn.DISPIMG("ID_DADA1D4D162C45BEA35731746238B350",1)</f>
        <v>=DISPIMG("ID_DADA1D4D162C45BEA35731746238B350",1)</v>
      </c>
    </row>
    <row r="118" spans="2:2">
      <c r="B118" s="2"/>
    </row>
    <row r="119" ht="46.75" spans="1:3">
      <c r="A119" t="s">
        <v>185</v>
      </c>
      <c r="B119" t="s">
        <v>186</v>
      </c>
      <c r="C119" t="str">
        <f>_xlfn.DISPIMG("ID_C3C7153D3C5546ECAABE343A9D67B050",1)</f>
        <v>=DISPIMG("ID_C3C7153D3C5546ECAABE343A9D67B050",1)</v>
      </c>
    </row>
    <row r="120" ht="45.7" spans="1:3">
      <c r="A120" t="s">
        <v>187</v>
      </c>
      <c r="B120" t="s">
        <v>188</v>
      </c>
      <c r="C120" t="str">
        <f>_xlfn.DISPIMG("ID_ED4C3446C57D4EC192B4E2B201C79557",1)</f>
        <v>=DISPIMG("ID_ED4C3446C57D4EC192B4E2B201C79557",1)</v>
      </c>
    </row>
    <row r="121" ht="66.75" spans="1:3">
      <c r="A121" t="s">
        <v>189</v>
      </c>
      <c r="B121" t="s">
        <v>190</v>
      </c>
      <c r="C121" t="str">
        <f>_xlfn.DISPIMG("ID_FA14C601293B49BEB509E9A9593E6DEA",1)</f>
        <v>=DISPIMG("ID_FA14C601293B49BEB509E9A9593E6DEA",1)</v>
      </c>
    </row>
    <row r="122" ht="52.55" spans="1:3">
      <c r="A122" t="s">
        <v>191</v>
      </c>
      <c r="B122" t="s">
        <v>192</v>
      </c>
      <c r="C122" t="str">
        <f>_xlfn.DISPIMG("ID_2FAA249904BF4AE2AC3BF4FFD29CCB3E",1)</f>
        <v>=DISPIMG("ID_2FAA249904BF4AE2AC3BF4FFD29CCB3E",1)</v>
      </c>
    </row>
    <row r="123" ht="54" spans="1:3">
      <c r="A123" t="s">
        <v>193</v>
      </c>
      <c r="B123" t="s">
        <v>194</v>
      </c>
      <c r="C123" t="str">
        <f>_xlfn.DISPIMG("ID_1AFA3D03DC674D5A8778E53B7202098F",1)</f>
        <v>=DISPIMG("ID_1AFA3D03DC674D5A8778E53B7202098F",1)</v>
      </c>
    </row>
    <row r="124" ht="46.5" spans="1:3">
      <c r="A124" t="s">
        <v>195</v>
      </c>
      <c r="B124" t="s">
        <v>196</v>
      </c>
      <c r="C124" t="str">
        <f>_xlfn.DISPIMG("ID_F30A30D5C5014CE39745290E9AA3D532",1)</f>
        <v>=DISPIMG("ID_F30A30D5C5014CE39745290E9AA3D532",1)</v>
      </c>
    </row>
    <row r="125" ht="51.75" spans="2:3">
      <c r="B125" s="2" t="s">
        <v>197</v>
      </c>
      <c r="C125" t="str">
        <f>_xlfn.DISPIMG("ID_22933007A79F41679D43DAE49F7530E1",1)</f>
        <v>=DISPIMG("ID_22933007A79F41679D43DAE49F7530E1",1)</v>
      </c>
    </row>
    <row r="126" ht="40.6" spans="1:3">
      <c r="A126" t="s">
        <v>198</v>
      </c>
      <c r="B126" s="2" t="s">
        <v>199</v>
      </c>
      <c r="C126" t="str">
        <f>_xlfn.DISPIMG("ID_66F4E0059F58441EB6FE6885D049EDD6",1)</f>
        <v>=DISPIMG("ID_66F4E0059F58441EB6FE6885D049EDD6",1)</v>
      </c>
    </row>
    <row r="127" spans="2:2">
      <c r="B127" s="2"/>
    </row>
    <row r="128" ht="52.5" spans="2:3">
      <c r="B128" s="2" t="s">
        <v>200</v>
      </c>
      <c r="C128" t="str">
        <f>_xlfn.DISPIMG("ID_E8877933CD6A48AE8029758CA1954657",1)</f>
        <v>=DISPIMG("ID_E8877933CD6A48AE8029758CA1954657",1)</v>
      </c>
    </row>
    <row r="129" ht="55.5" spans="1:3">
      <c r="A129" t="s">
        <v>201</v>
      </c>
      <c r="B129" s="2" t="s">
        <v>202</v>
      </c>
      <c r="C129" t="str">
        <f>_xlfn.DISPIMG("ID_DDB2AAD25DE242EDADEF3E20DA9E604F",1)</f>
        <v>=DISPIMG("ID_DDB2AAD25DE242EDADEF3E20DA9E604F",1)</v>
      </c>
    </row>
    <row r="130" ht="35.45" spans="2:3">
      <c r="B130" t="s">
        <v>203</v>
      </c>
      <c r="C130" t="str">
        <f>_xlfn.DISPIMG("ID_8A3F222FA5F24EB587F41EC84F65640E",1)</f>
        <v>=DISPIMG("ID_8A3F222FA5F24EB587F41EC84F65640E",1)</v>
      </c>
    </row>
    <row r="131" ht="54.75" spans="1:3">
      <c r="A131" t="s">
        <v>204</v>
      </c>
      <c r="B131" t="s">
        <v>205</v>
      </c>
      <c r="C131" t="str">
        <f>_xlfn.DISPIMG("ID_53C3465B758344988A12E016B6E8F124",1)</f>
        <v>=DISPIMG("ID_53C3465B758344988A12E016B6E8F124",1)</v>
      </c>
    </row>
    <row r="132" ht="53.15" spans="1:3">
      <c r="A132" t="s">
        <v>206</v>
      </c>
      <c r="B132" t="s">
        <v>207</v>
      </c>
      <c r="C132" t="str">
        <f>_xlfn.DISPIMG("ID_A23702AEF2A34C2FA26F124F260408D5",1)</f>
        <v>=DISPIMG("ID_A23702AEF2A34C2FA26F124F260408D5",1)</v>
      </c>
    </row>
    <row r="133" ht="48.25" spans="1:3">
      <c r="A133" s="2" t="s">
        <v>208</v>
      </c>
      <c r="B133" s="2" t="s">
        <v>209</v>
      </c>
      <c r="C133" t="str">
        <f>_xlfn.DISPIMG("ID_5FE2B6D717B84202A34C44ADA99D8606",1)</f>
        <v>=DISPIMG("ID_5FE2B6D717B84202A34C44ADA99D8606",1)</v>
      </c>
    </row>
    <row r="134" ht="48.75" spans="1:3">
      <c r="A134" t="s">
        <v>210</v>
      </c>
      <c r="B134" s="2" t="s">
        <v>211</v>
      </c>
      <c r="C134" t="str">
        <f>_xlfn.DISPIMG("ID_DE16622908324B5C845BF53EE8FA0EE9",1)</f>
        <v>=DISPIMG("ID_DE16622908324B5C845BF53EE8FA0EE9",1)</v>
      </c>
    </row>
    <row r="135" ht="38.65" spans="1:3">
      <c r="A135" t="s">
        <v>212</v>
      </c>
      <c r="B135" s="2" t="s">
        <v>213</v>
      </c>
      <c r="C135" t="str">
        <f>_xlfn.DISPIMG("ID_6D77EC53A91642839B81ACF0C0E45A48",1)</f>
        <v>=DISPIMG("ID_6D77EC53A91642839B81ACF0C0E45A48",1)</v>
      </c>
    </row>
    <row r="136" ht="54" spans="1:3">
      <c r="A136" t="s">
        <v>214</v>
      </c>
      <c r="B136" s="4" t="s">
        <v>215</v>
      </c>
      <c r="C136" t="str">
        <f>_xlfn.DISPIMG("ID_A5B26B88572849BF8B98C54E98A5033D",1)</f>
        <v>=DISPIMG("ID_A5B26B88572849BF8B98C54E98A5033D",1)</v>
      </c>
    </row>
    <row r="137" ht="54.75" spans="1:3">
      <c r="A137" t="s">
        <v>216</v>
      </c>
      <c r="B137" s="4" t="s">
        <v>217</v>
      </c>
      <c r="C137" t="str">
        <f>_xlfn.DISPIMG("ID_A3DD8E2FF8964B9C8850FD61A7C26128",1)</f>
        <v>=DISPIMG("ID_A3DD8E2FF8964B9C8850FD61A7C26128",1)</v>
      </c>
    </row>
    <row r="138" ht="41.4" spans="2:3">
      <c r="B138" s="2" t="s">
        <v>218</v>
      </c>
      <c r="C138" t="str">
        <f>_xlfn.DISPIMG("ID_F949643B242C4191846E2555F344B0B4",1)</f>
        <v>=DISPIMG("ID_F949643B242C4191846E2555F344B0B4",1)</v>
      </c>
    </row>
    <row r="139" ht="46.75" spans="2:3">
      <c r="B139" s="2" t="s">
        <v>219</v>
      </c>
      <c r="C139" t="str">
        <f>_xlfn.DISPIMG("ID_9D738A3F24C24A8195141EB18B14F2AE",1)</f>
        <v>=DISPIMG("ID_9D738A3F24C24A8195141EB18B14F2AE",1)</v>
      </c>
    </row>
    <row r="140" spans="2:2">
      <c r="B140" s="2"/>
    </row>
    <row r="141" ht="24.3" spans="1:3">
      <c r="A141" t="s">
        <v>220</v>
      </c>
      <c r="B141" t="s">
        <v>221</v>
      </c>
      <c r="C141" t="str">
        <f>_xlfn.DISPIMG("ID_3FA7868F9A6A43BF94F4F173E98EA809",1)</f>
        <v>=DISPIMG("ID_3FA7868F9A6A43BF94F4F173E98EA809",1)</v>
      </c>
    </row>
    <row r="142" ht="26.75" spans="1:3">
      <c r="A142" t="s">
        <v>222</v>
      </c>
      <c r="B142" t="s">
        <v>223</v>
      </c>
      <c r="C142" t="str">
        <f>_xlfn.DISPIMG("ID_77123EE3B3C34EDB93F93BC615D36D7B",1)</f>
        <v>=DISPIMG("ID_77123EE3B3C34EDB93F93BC615D36D7B",1)</v>
      </c>
    </row>
    <row r="143" ht="24.1" spans="1:3">
      <c r="A143" s="2" t="s">
        <v>224</v>
      </c>
      <c r="B143" t="s">
        <v>225</v>
      </c>
      <c r="C143" t="str">
        <f>_xlfn.DISPIMG("ID_243736512BDB483A96DF390A4F5647E9",1)</f>
        <v>=DISPIMG("ID_243736512BDB483A96DF390A4F5647E9",1)</v>
      </c>
    </row>
    <row r="144" ht="27.2" spans="1:3">
      <c r="A144" t="s">
        <v>226</v>
      </c>
      <c r="B144" t="s">
        <v>227</v>
      </c>
      <c r="C144" t="str">
        <f>_xlfn.DISPIMG("ID_4288D26C7A86449591822D317F14C9A9",1)</f>
        <v>=DISPIMG("ID_4288D26C7A86449591822D317F14C9A9",1)</v>
      </c>
    </row>
    <row r="146" ht="38.5" spans="1:3">
      <c r="A146" t="s">
        <v>228</v>
      </c>
      <c r="B146" t="s">
        <v>229</v>
      </c>
      <c r="C146" t="str">
        <f>_xlfn.DISPIMG("ID_99C647C189AD4535B6B2F67EE8C1011F",1)</f>
        <v>=DISPIMG("ID_99C647C189AD4535B6B2F67EE8C1011F",1)</v>
      </c>
    </row>
    <row r="147" ht="37.5" spans="1:3">
      <c r="A147" s="2" t="s">
        <v>230</v>
      </c>
      <c r="B147" t="s">
        <v>231</v>
      </c>
      <c r="C147" t="str">
        <f>_xlfn.DISPIMG("ID_7E1B92CB79BB4CBDB44BE975FC4F18F6",1)</f>
        <v>=DISPIMG("ID_7E1B92CB79BB4CBDB44BE975FC4F18F6",1)</v>
      </c>
    </row>
    <row r="148" ht="28.8" spans="1:3">
      <c r="A148" s="2"/>
      <c r="B148" s="2" t="s">
        <v>232</v>
      </c>
      <c r="C148" t="str">
        <f>_xlfn.DISPIMG("ID_292A425AA21B444F80B74593B048F053",1)</f>
        <v>=DISPIMG("ID_292A425AA21B444F80B74593B048F053",1)</v>
      </c>
    </row>
    <row r="149" spans="1:2">
      <c r="A149" s="2"/>
      <c r="B149" s="2"/>
    </row>
    <row r="150" ht="37.5" spans="1:3">
      <c r="A150" s="2" t="s">
        <v>233</v>
      </c>
      <c r="B150" s="2" t="s">
        <v>234</v>
      </c>
      <c r="C150" t="str">
        <f>_xlfn.DISPIMG("ID_6A93E5240CB04D8997B3F7B73CA1ABF9",1)</f>
        <v>=DISPIMG("ID_6A93E5240CB04D8997B3F7B73CA1ABF9",1)</v>
      </c>
    </row>
    <row r="151" spans="1:2">
      <c r="A151" s="2"/>
      <c r="B151" s="2"/>
    </row>
    <row r="152" ht="24" spans="1:3">
      <c r="A152" t="s">
        <v>235</v>
      </c>
      <c r="B152" t="s">
        <v>236</v>
      </c>
      <c r="C152" t="str">
        <f>_xlfn.DISPIMG("ID_AE433C0368614DA8A6CFB28364FB3F92",1)</f>
        <v>=DISPIMG("ID_AE433C0368614DA8A6CFB28364FB3F92",1)</v>
      </c>
    </row>
    <row r="153" ht="27.65" spans="1:3">
      <c r="A153" t="s">
        <v>237</v>
      </c>
      <c r="B153" t="s">
        <v>238</v>
      </c>
      <c r="C153" t="str">
        <f>_xlfn.DISPIMG("ID_12C40AEE324A44C2B34E864C00A53736",1)</f>
        <v>=DISPIMG("ID_12C40AEE324A44C2B34E864C00A53736",1)</v>
      </c>
    </row>
    <row r="155" ht="31.25" spans="1:3">
      <c r="A155" t="s">
        <v>239</v>
      </c>
      <c r="B155" s="2" t="s">
        <v>240</v>
      </c>
      <c r="C155" t="str">
        <f>_xlfn.DISPIMG("ID_6FBA0D7C30224E079A14E388B7A80A26",1)</f>
        <v>=DISPIMG("ID_6FBA0D7C30224E079A14E388B7A80A26",1)</v>
      </c>
    </row>
    <row r="156" ht="32.3" spans="1:3">
      <c r="A156" t="s">
        <v>241</v>
      </c>
      <c r="B156" s="2" t="s">
        <v>242</v>
      </c>
      <c r="C156" t="str">
        <f>_xlfn.DISPIMG("ID_7A818E3013914853A9EFDEAE9BF6E772",1)</f>
        <v>=DISPIMG("ID_7A818E3013914853A9EFDEAE9BF6E772",1)</v>
      </c>
    </row>
    <row r="157" ht="40.55" spans="1:3">
      <c r="A157" t="s">
        <v>243</v>
      </c>
      <c r="B157" s="2" t="s">
        <v>244</v>
      </c>
      <c r="C157" t="str">
        <f>_xlfn.DISPIMG("ID_35576D90A4CC457E8EE0FBEFB585AAA1",1)</f>
        <v>=DISPIMG("ID_35576D90A4CC457E8EE0FBEFB585AAA1",1)</v>
      </c>
    </row>
    <row r="158" ht="38.45" spans="1:3">
      <c r="A158" t="s">
        <v>245</v>
      </c>
      <c r="B158" s="2" t="s">
        <v>246</v>
      </c>
      <c r="C158" t="str">
        <f>_xlfn.DISPIMG("ID_2450844B1E604A0DB88E8A1DC84FB60D",1)</f>
        <v>=DISPIMG("ID_2450844B1E604A0DB88E8A1DC84FB60D",1)</v>
      </c>
    </row>
    <row r="159" ht="29.65" spans="1:3">
      <c r="A159" t="s">
        <v>247</v>
      </c>
      <c r="B159" s="2" t="s">
        <v>248</v>
      </c>
      <c r="C159" t="str">
        <f>_xlfn.DISPIMG("ID_9EB8D6673CDD4F89B9D9C1788830AB97",1)</f>
        <v>=DISPIMG("ID_9EB8D6673CDD4F89B9D9C1788830AB97",1)</v>
      </c>
    </row>
    <row r="160" ht="36.9" spans="1:3">
      <c r="A160" t="s">
        <v>249</v>
      </c>
      <c r="B160" s="2" t="s">
        <v>250</v>
      </c>
      <c r="C160" t="str">
        <f>_xlfn.DISPIMG("ID_D44602CEC63A45A1BFBFFC2A86D3929E",1)</f>
        <v>=DISPIMG("ID_D44602CEC63A45A1BFBFFC2A86D3929E",1)</v>
      </c>
    </row>
    <row r="161" spans="2:2">
      <c r="B161" s="2"/>
    </row>
    <row r="162" ht="57.75" spans="1:3">
      <c r="A162" t="s">
        <v>251</v>
      </c>
      <c r="B162" s="2" t="s">
        <v>252</v>
      </c>
      <c r="C162" t="str">
        <f>_xlfn.DISPIMG("ID_001EB6649E074AEDA1E631DC1B8B9F87",1)</f>
        <v>=DISPIMG("ID_001EB6649E074AEDA1E631DC1B8B9F87",1)</v>
      </c>
    </row>
    <row r="163" ht="53.25" spans="1:3">
      <c r="A163" t="s">
        <v>253</v>
      </c>
      <c r="B163" s="2" t="s">
        <v>254</v>
      </c>
      <c r="C163" t="str">
        <f>_xlfn.DISPIMG("ID_45A90FAAFB0140418241F61FAF883B8E",1)</f>
        <v>=DISPIMG("ID_45A90FAAFB0140418241F61FAF883B8E",1)</v>
      </c>
    </row>
    <row r="164" ht="52.5" spans="1:3">
      <c r="A164" t="s">
        <v>255</v>
      </c>
      <c r="B164" s="2" t="s">
        <v>256</v>
      </c>
      <c r="C164" t="str">
        <f>_xlfn.DISPIMG("ID_3C205509353D45FD9F7D4464A55D37CC",1)</f>
        <v>=DISPIMG("ID_3C205509353D45FD9F7D4464A55D37CC",1)</v>
      </c>
    </row>
    <row r="165" ht="50.25" spans="1:3">
      <c r="A165" t="s">
        <v>257</v>
      </c>
      <c r="B165" s="2" t="s">
        <v>258</v>
      </c>
      <c r="C165" t="str">
        <f>_xlfn.DISPIMG("ID_74B6DE2FD5F047A49E492821FDAACABB",1)</f>
        <v>=DISPIMG("ID_74B6DE2FD5F047A49E492821FDAACABB",1)</v>
      </c>
    </row>
    <row r="166" ht="50.1" spans="1:3">
      <c r="A166" t="s">
        <v>259</v>
      </c>
      <c r="B166" s="2" t="s">
        <v>260</v>
      </c>
      <c r="C166" t="str">
        <f>_xlfn.DISPIMG("ID_C8B7AA6B43F142EBA95ECDEE9049A391",1)</f>
        <v>=DISPIMG("ID_C8B7AA6B43F142EBA95ECDEE9049A391",1)</v>
      </c>
    </row>
    <row r="167" ht="57.6" spans="1:3">
      <c r="A167" t="s">
        <v>261</v>
      </c>
      <c r="B167" s="2" t="s">
        <v>262</v>
      </c>
      <c r="C167" t="str">
        <f>_xlfn.DISPIMG("ID_56804EAEFB72440891DF124DFD33B589",1)</f>
        <v>=DISPIMG("ID_56804EAEFB72440891DF124DFD33B589",1)</v>
      </c>
    </row>
    <row r="168" ht="48.35" spans="1:3">
      <c r="A168" t="s">
        <v>263</v>
      </c>
      <c r="B168" s="2" t="s">
        <v>264</v>
      </c>
      <c r="C168" t="str">
        <f>_xlfn.DISPIMG("ID_0543505CEB224B09B82CBABBC6595654",1)</f>
        <v>=DISPIMG("ID_0543505CEB224B09B82CBABBC6595654",1)</v>
      </c>
    </row>
    <row r="169" ht="49.55" spans="1:3">
      <c r="A169" t="s">
        <v>265</v>
      </c>
      <c r="B169" s="2" t="s">
        <v>266</v>
      </c>
      <c r="C169" t="str">
        <f>_xlfn.DISPIMG("ID_F2F45869962B4490ABD03C30EC0C1584",1)</f>
        <v>=DISPIMG("ID_F2F45869962B4490ABD03C30EC0C1584",1)</v>
      </c>
    </row>
    <row r="170" spans="2:2">
      <c r="B170" s="2"/>
    </row>
    <row r="171" ht="51" spans="1:3">
      <c r="A171" t="s">
        <v>267</v>
      </c>
      <c r="B171" t="s">
        <v>268</v>
      </c>
      <c r="C171" t="str">
        <f>_xlfn.DISPIMG("ID_C3F436A1EC5742BFB78E8C7F9625BC69",1)</f>
        <v>=DISPIMG("ID_C3F436A1EC5742BFB78E8C7F9625BC69",1)</v>
      </c>
    </row>
    <row r="173" ht="60.75" spans="1:3">
      <c r="A173" t="s">
        <v>269</v>
      </c>
      <c r="B173" t="s">
        <v>270</v>
      </c>
      <c r="C173" t="str">
        <f>_xlfn.DISPIMG("ID_4D85187A9A02416CBACCAAF102A3C801",1)</f>
        <v>=DISPIMG("ID_4D85187A9A02416CBACCAAF102A3C801",1)</v>
      </c>
    </row>
    <row r="174" ht="42.7" spans="2:3">
      <c r="B174" t="s">
        <v>271</v>
      </c>
      <c r="C174" t="str">
        <f>_xlfn.DISPIMG("ID_ACE9D7218F464E9A8BF19EC29BCDBB0E",1)</f>
        <v>=DISPIMG("ID_ACE9D7218F464E9A8BF19EC29BCDBB0E",1)</v>
      </c>
    </row>
    <row r="175" ht="37" spans="1:3">
      <c r="A175" t="s">
        <v>272</v>
      </c>
      <c r="B175" t="s">
        <v>273</v>
      </c>
      <c r="C175" t="str">
        <f>_xlfn.DISPIMG("ID_C97FBDC856B64BDCA66F8D4472DFADE3",1)</f>
        <v>=DISPIMG("ID_C97FBDC856B64BDCA66F8D4472DFADE3",1)</v>
      </c>
    </row>
    <row r="176" ht="44.55" spans="1:3">
      <c r="A176" t="s">
        <v>274</v>
      </c>
      <c r="B176" t="s">
        <v>275</v>
      </c>
      <c r="C176" t="str">
        <f>_xlfn.DISPIMG("ID_C7E147945B1F4B95A134760252CC3C1B",1)</f>
        <v>=DISPIMG("ID_C7E147945B1F4B95A134760252CC3C1B",1)</v>
      </c>
    </row>
    <row r="177" ht="38.7" spans="1:3">
      <c r="A177" t="s">
        <v>276</v>
      </c>
      <c r="B177" t="s">
        <v>277</v>
      </c>
      <c r="C177" t="str">
        <f>_xlfn.DISPIMG("ID_B1FEDA88166741298690BCDDFDFA712A",1)</f>
        <v>=DISPIMG("ID_B1FEDA88166741298690BCDDFDFA712A",1)</v>
      </c>
    </row>
    <row r="179" ht="48" spans="1:3">
      <c r="A179" t="s">
        <v>278</v>
      </c>
      <c r="B179" t="s">
        <v>279</v>
      </c>
      <c r="C179" t="str">
        <f>_xlfn.DISPIMG("ID_92A1827F52AB481BA921C8ADBCDE3193",1)</f>
        <v>=DISPIMG("ID_92A1827F52AB481BA921C8ADBCDE3193",1)</v>
      </c>
    </row>
    <row r="180" ht="53" spans="2:3">
      <c r="B180" s="2" t="s">
        <v>280</v>
      </c>
      <c r="C180" t="str">
        <f>_xlfn.DISPIMG("ID_B6DD3F78EDDD44DA851F1C36846E5094",1)</f>
        <v>=DISPIMG("ID_B6DD3F78EDDD44DA851F1C36846E5094",1)</v>
      </c>
    </row>
    <row r="181" ht="54.3" spans="1:3">
      <c r="A181" t="s">
        <v>281</v>
      </c>
      <c r="B181" s="2" t="s">
        <v>282</v>
      </c>
      <c r="C181" t="str">
        <f>_xlfn.DISPIMG("ID_9662ED28460A47CCA461E29E7078438E",1)</f>
        <v>=DISPIMG("ID_9662ED28460A47CCA461E29E7078438E",1)</v>
      </c>
    </row>
    <row r="182" ht="39.85" spans="1:3">
      <c r="A182" t="s">
        <v>283</v>
      </c>
      <c r="B182" s="2" t="s">
        <v>284</v>
      </c>
      <c r="C182" t="str">
        <f>_xlfn.DISPIMG("ID_E588568C964B4212B16EBBE8E05C441A",1)</f>
        <v>=DISPIMG("ID_E588568C964B4212B16EBBE8E05C441A",1)</v>
      </c>
    </row>
    <row r="183" ht="45.3" spans="1:3">
      <c r="A183" t="s">
        <v>285</v>
      </c>
      <c r="B183" s="2" t="s">
        <v>286</v>
      </c>
      <c r="C183" t="str">
        <f>_xlfn.DISPIMG("ID_0BA784BE913A4014BA5CEBFACA0139F1",1)</f>
        <v>=DISPIMG("ID_0BA784BE913A4014BA5CEBFACA0139F1",1)</v>
      </c>
    </row>
    <row r="184" ht="40.05" spans="1:3">
      <c r="A184" t="s">
        <v>287</v>
      </c>
      <c r="B184" s="2" t="s">
        <v>288</v>
      </c>
      <c r="C184" t="str">
        <f>_xlfn.DISPIMG("ID_B30135380C484DB3A49F060902582BCB",1)</f>
        <v>=DISPIMG("ID_B30135380C484DB3A49F060902582BCB",1)</v>
      </c>
    </row>
    <row r="185" ht="35.9" spans="1:3">
      <c r="A185" t="s">
        <v>289</v>
      </c>
      <c r="B185" s="2" t="s">
        <v>281</v>
      </c>
      <c r="C185" t="str">
        <f>_xlfn.DISPIMG("ID_6C24A420478C4801BF8B93E850426379",1)</f>
        <v>=DISPIMG("ID_6C24A420478C4801BF8B93E850426379",1)</v>
      </c>
    </row>
    <row r="186" spans="2:2">
      <c r="B186" s="2"/>
    </row>
    <row r="187" ht="71.35" spans="1:3">
      <c r="A187" s="5" t="s">
        <v>290</v>
      </c>
      <c r="B187" t="s">
        <v>291</v>
      </c>
      <c r="C187" t="str">
        <f>_xlfn.DISPIMG("ID_0344F8B15CD941A387CDAD6DAD5F42DE",1)</f>
        <v>=DISPIMG("ID_0344F8B15CD941A387CDAD6DAD5F42DE",1)</v>
      </c>
    </row>
    <row r="188" ht="74.25" spans="1:3">
      <c r="A188" s="5" t="s">
        <v>292</v>
      </c>
      <c r="B188" s="3" t="s">
        <v>293</v>
      </c>
      <c r="C188" t="str">
        <f>_xlfn.DISPIMG("ID_EDC0268086A14D8E86F356F1F50AE0D8",1)</f>
        <v>=DISPIMG("ID_EDC0268086A14D8E86F356F1F50AE0D8",1)</v>
      </c>
    </row>
    <row r="189" ht="67.5" spans="1:3">
      <c r="A189" s="5" t="s">
        <v>294</v>
      </c>
      <c r="B189" t="s">
        <v>295</v>
      </c>
      <c r="C189" t="str">
        <f>_xlfn.DISPIMG("ID_D36A6D52594D43DB88A22DF5790F566E",1)</f>
        <v>=DISPIMG("ID_D36A6D52594D43DB88A22DF5790F566E",1)</v>
      </c>
    </row>
    <row r="190" ht="55.8" spans="1:3">
      <c r="A190" t="s">
        <v>296</v>
      </c>
      <c r="B190" t="s">
        <v>297</v>
      </c>
      <c r="C190" t="str">
        <f>_xlfn.DISPIMG("ID_F064BA48D72140DFBF170BF3007E5CFA",1)</f>
        <v>=DISPIMG("ID_F064BA48D72140DFBF170BF3007E5CFA",1)</v>
      </c>
    </row>
  </sheetData>
  <hyperlinks>
    <hyperlink ref="A187" r:id="rId1" display="2243815-18-9" tooltip="https://commonchemistry.cas.org/detail?cas_rn=2243815-18-9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Benzyl_titanium</cp:lastModifiedBy>
  <dcterms:created xsi:type="dcterms:W3CDTF">2024-12-08T14:20:00Z</dcterms:created>
  <dcterms:modified xsi:type="dcterms:W3CDTF">2025-03-25T06:56:17Z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0239CB30B3AA40AFAD6E3D755CE086EE_11</vt:lpwstr>
  </property>
  <property fmtid="{D5CDD505-2E9C-101B-9397-08002B2CF9AE}" pid="3" name="KSOProductBuildVer">
    <vt:lpwstr>2052-12.1.0.20305</vt:lpwstr>
  </property>
</Properties>
</file>