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1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19D5C4AF7AC4D1DB0C2CC1440299C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67100" y="182880"/>
          <a:ext cx="990600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782B6C025B7D4844A0081FFB1342521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15035"/>
          <a:ext cx="11239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FA7868F9A6A43BF94F4F173E98EA8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67100" y="1503680"/>
          <a:ext cx="10858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77123EE3B3C34EDB93F93BC615D36D7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467100" y="1812290"/>
          <a:ext cx="1066800" cy="381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AE433C0368614DA8A6CFB28364FB3F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467100" y="2152015"/>
          <a:ext cx="742950" cy="304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2C40AEE324A44C2B34E864C00A537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467100" y="2456815"/>
          <a:ext cx="981075" cy="361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E8877933CD6A48AE8029758CA1954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67100" y="2807970"/>
          <a:ext cx="94297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A3F222FA5F24EB587F41EC84F65640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3474720"/>
          <a:ext cx="1228725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3702AEF2A34C2FA26F124F260408D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467100" y="3924935"/>
          <a:ext cx="1047750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E9E4D12CCE7422E891E7218DEE175A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67100" y="4599940"/>
          <a:ext cx="7810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829524599EDF4C97BB743BE2634010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467100" y="5542915"/>
          <a:ext cx="144780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EAA5ED30BB904DF7ADD283F1072EEB2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67100" y="6100445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6AF9D00EF54847F295D2769F73F03CD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67100" y="6569710"/>
          <a:ext cx="15430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17547F0031534D04B8D257F624649E7F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467100" y="7245350"/>
          <a:ext cx="1628775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B8CBBEF57B76493EB65CFF82F5AA27E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467100" y="7969250"/>
          <a:ext cx="11811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FF9382D66A284D3B9BD80508F7541C1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467100" y="8531860"/>
          <a:ext cx="15716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4D85187A9A02416CBACCAAF102A3C80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467100" y="8948420"/>
          <a:ext cx="8191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B54125181D09494B8DB5D37F528D7C7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467100" y="9719945"/>
          <a:ext cx="7715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0DE526D44FB9482EA92FA3F4AE9B124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467100" y="10262870"/>
          <a:ext cx="828675" cy="600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C3C7153D3C5546ECAABE343A9D67B05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467100" y="10862945"/>
          <a:ext cx="10382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22933007A79F41679D43DAE49F7530E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467100" y="11456670"/>
          <a:ext cx="84772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92A1827F52AB481BA921C8ADBCDE319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467100" y="12113895"/>
          <a:ext cx="952500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B6DD3F78EDDD44DA851F1C36846E509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467100" y="12723495"/>
          <a:ext cx="10477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001EB6649E074AEDA1E631DC1B8B9F8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467100" y="13390245"/>
          <a:ext cx="8286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45A90FAAFB0140418241F61FAF883B8E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467100" y="14123670"/>
          <a:ext cx="93345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0C6F5EF6A2C742B7BD82DE5C1158B3F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467100" y="14799945"/>
          <a:ext cx="104775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3F05F1EA15C94DF0887F94E4B848FA0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467100" y="1557020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243736512BDB483A96DF390A4F5647E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24300" y="2152015"/>
          <a:ext cx="1066800" cy="342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4288D26C7A86449591822D317F14C9A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924300" y="2458085"/>
          <a:ext cx="9715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99C647C189AD4535B6B2F67EE8C1011F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924300" y="2803525"/>
          <a:ext cx="105727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FB9BF2C126EC4735922341E9B7FC32D3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3924300" y="3963670"/>
          <a:ext cx="923925" cy="314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651E18D8D7794B2082298D11DA089F86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3924300" y="4277995"/>
          <a:ext cx="1076325" cy="323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3B2421D9C20A425CABFF5AAC7C485475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924300" y="4564380"/>
          <a:ext cx="1114425" cy="485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8A91BCA10E264186850B7542A5E12CB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924300" y="4979035"/>
          <a:ext cx="1009650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EB424C29CAAE4E87BC5F32F39D2E59C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24300" y="17393285"/>
          <a:ext cx="1419225" cy="129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AE4897C440B346B5A29B850EE7A20C60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924300" y="11115040"/>
          <a:ext cx="12573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0AB699CC6C87423D8171BBB9F8C6868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924300" y="11663680"/>
          <a:ext cx="12382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865B280A48D644FE8A8BA40EF8B33FFC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924300" y="12278995"/>
          <a:ext cx="1295400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A0309D59FCD14CA7B1A937D92D96DDF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924300" y="12827635"/>
          <a:ext cx="129540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4139FBDDD6F44DA29F4386D273AC1204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924300" y="13376275"/>
          <a:ext cx="123825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DEC7CB250DC945BB8CBD3D2B62BC1EB0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3924300" y="13924915"/>
          <a:ext cx="1171575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EBF762B7B69E4E2FA4DF25B0418D0B0F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924300" y="11663680"/>
          <a:ext cx="1400175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7E1B92CB79BB4CBDB44BE975FC4F18F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924300" y="3307715"/>
          <a:ext cx="1066800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53C3465B758344988A12E016B6E8F12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924300" y="6994525"/>
          <a:ext cx="95250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DE16622908324B5C845BF53EE8FA0EE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924300" y="8364855"/>
          <a:ext cx="15525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138500CB75F94E3DBCC824AEDC25A2EE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924300" y="8983980"/>
          <a:ext cx="169545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292A425AA21B444F80B74593B048F053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924300" y="3783965"/>
          <a:ext cx="1226820" cy="3505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9B6FF47063D44198944D18CAFD4C2662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924300" y="19939000"/>
          <a:ext cx="8763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78AEC9A9BD164A57B9E0DA043C5DA320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3924300" y="2049145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0344F8B15CD941A387CDAD6DAD5F42DE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3924300" y="27313890"/>
          <a:ext cx="1381125" cy="1314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B0F14A0C1A724BC48198B5A9DF96585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3924300" y="915035"/>
          <a:ext cx="10001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F30A30D5C5014CE39745290E9AA3D532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3924300" y="22185630"/>
          <a:ext cx="914400" cy="5905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<sst xmlns="http://schemas.openxmlformats.org/spreadsheetml/2006/main" count="97" uniqueCount="97">
  <si>
    <t>CAS号</t>
  </si>
  <si>
    <t>英文名</t>
  </si>
  <si>
    <t>结构式</t>
  </si>
  <si>
    <t>64584-34-5</t>
  </si>
  <si>
    <t>4-Iodo-2,5-dimethoxyphenylisopropylamine</t>
  </si>
  <si>
    <t>219986-94-4</t>
  </si>
  <si>
    <t xml:space="preserve">1-(4-bromofuro[2,3-f][1]benzofuran-8-yl)propan-2-amine
</t>
  </si>
  <si>
    <t>64778-72-9</t>
  </si>
  <si>
    <t>Isoproscaline</t>
  </si>
  <si>
    <t>21867-69-6</t>
  </si>
  <si>
    <t>1-(4-Methoxybenzyl)piperazine</t>
  </si>
  <si>
    <t>70931-28-1</t>
  </si>
  <si>
    <t>1-(4-Fluorobenzyl)piperazine</t>
  </si>
  <si>
    <t>32231-06-4</t>
  </si>
  <si>
    <t>1-(3,4-Methylenedioxybenzyl)piperazine</t>
  </si>
  <si>
    <t>5321-48-2</t>
  </si>
  <si>
    <t>3-Methylbenzylpiperazine</t>
  </si>
  <si>
    <t>38212-30-5</t>
  </si>
  <si>
    <t>1-(4-Methoxyphenyl)piperazine</t>
  </si>
  <si>
    <t>41202-77-1</t>
  </si>
  <si>
    <t>2,3-Dichlorophenylpiperazine</t>
  </si>
  <si>
    <t>1-(3-Chlorophenyl)-4-(2-phenylethyl)piperazine</t>
  </si>
  <si>
    <t>24445-44-1</t>
  </si>
  <si>
    <t>N-methyl-2,3-dihydro-1H-inden-2-amine</t>
  </si>
  <si>
    <t>132741-82-3</t>
  </si>
  <si>
    <t>5,6-Methylenedioxy-2-methylaminoindan</t>
  </si>
  <si>
    <t>132367-76-1</t>
  </si>
  <si>
    <t>5-Iodo-2-aminoindane</t>
  </si>
  <si>
    <t>5,6-benzofuranyl-2-aminoindane</t>
  </si>
  <si>
    <t>205652-94-4</t>
  </si>
  <si>
    <t>N-Ethyl-5-trifluoromethyl-2-aminoindane</t>
  </si>
  <si>
    <t>136468-19-4</t>
  </si>
  <si>
    <t>5-Methoxy-6-methyl-2-aminoindane</t>
  </si>
  <si>
    <t>[1-(2-methoxyphenyl)-2-phenylethyl]dimethylamine</t>
  </si>
  <si>
    <t>1,2-diphenyl-N-(2-phenylethyl)ethanamine</t>
  </si>
  <si>
    <t>60951-19-1</t>
  </si>
  <si>
    <t>Ephenidine</t>
  </si>
  <si>
    <t>64857-61-0</t>
  </si>
  <si>
    <t>N,N-diethyl-1,2-diphenylethanamine</t>
  </si>
  <si>
    <t>1-(3-Methyl-2-butenyl)-4-[(1R)-1-phenyl-2-(3-hydroxyphenyl)ethyl]piperazine</t>
  </si>
  <si>
    <t>3-[2-[4-(2-methoxyphenyl)piperazin-1-yl]-2-phenylethyl]phenol</t>
  </si>
  <si>
    <t>469-80-7</t>
  </si>
  <si>
    <t>Pheneridine</t>
  </si>
  <si>
    <t>63916-05-2</t>
  </si>
  <si>
    <t>N-phenyl-N-[1-(4-phenylpiperidin-1-yl)propan-2-yl]propanamide</t>
  </si>
  <si>
    <t>N-{1-[methyl(2-phenylethyl)amino]propan-2-yl}-N-phenylpropanamide</t>
  </si>
  <si>
    <t>714190-52-0</t>
  </si>
  <si>
    <t>2-[2-[(4-ethoxyphenyl)methyl]-5-nitrobenzimidazol-1-yl]-N,N-dimethylethanamine</t>
  </si>
  <si>
    <t>2-[2-[(4-butan-2-yloxyphenyl)methyl]-5-nitrobenzimidazol-1-yl]-N,N-diethylethanamine</t>
  </si>
  <si>
    <t>82657-23-6</t>
  </si>
  <si>
    <t>3,4-dichloro-N-[(1R,2R)-2-(dimethylamino)cyclohexyl]-N-methylbenzamide</t>
  </si>
  <si>
    <t>67198-13-4</t>
  </si>
  <si>
    <t>2-(3,4-dichlorophenyl)-N-methyl-N-[(1R,2R)-2-pyrrolidin-1-ylcyclohexyl]acetamide</t>
  </si>
  <si>
    <t>87151-85-7</t>
  </si>
  <si>
    <t>2-(3,4-Dichlorophenyl)-N-methyl-N-[(5R,7S,8S)-7-pyrrolidin-1-yl-1-oxaspiro[4.5]decan-8-yl] acetamide</t>
  </si>
  <si>
    <t>96744-75-1</t>
  </si>
  <si>
    <t>N-methyl-2-phenyl-N-[(5R,7S,8S)-7-(pyrrolidin-1-yl)-1-oxaspiro[4.5]dec-8-yl]acetamide</t>
  </si>
  <si>
    <t>119878-31-8</t>
  </si>
  <si>
    <t>3,4-Dibromo-N-methyl-N-[(5S,6R)-1-methyl-1-azaspiro[4.5]decan-6-yl]benzamide</t>
  </si>
  <si>
    <t>492451-07-7</t>
  </si>
  <si>
    <t>2-(3,4-dichlorophenyl)-N-[(2S)-1-(2,5-dihydropyrrol-1-yl)-3-methylbutan-2-yl]-N-methylacetamide</t>
  </si>
  <si>
    <t>2370977-17-4</t>
  </si>
  <si>
    <t>2-(2,4-dichlorophenyl)-N-[(1S,2S)-2-(dimethylamino)cyclohexyl]-N-methylacetamide</t>
  </si>
  <si>
    <t>2488874-96-8</t>
  </si>
  <si>
    <t>N-[(1R,2R)-2-(dimethylamino)cyclohexyl]-N-methyl-1,3-benzodioxole-5-carboxamide</t>
  </si>
  <si>
    <t>1441000-45-8</t>
  </si>
  <si>
    <t>Opiranserin</t>
  </si>
  <si>
    <t>1097796-78-5</t>
  </si>
  <si>
    <t>3-Chlorophenmetrazine</t>
  </si>
  <si>
    <t>23036-19-3</t>
  </si>
  <si>
    <t>1-(1-Phenylcyclopentyl)piperidine</t>
  </si>
  <si>
    <t>2201-40-3</t>
  </si>
  <si>
    <t>4-(1-Phenylcyclohexyl)morpholine</t>
  </si>
  <si>
    <t>1622348-63-3</t>
  </si>
  <si>
    <t>1-[1-(3-methylphenyl)cyclohexyl]pyrrolidine</t>
  </si>
  <si>
    <t>1364933-80-1</t>
  </si>
  <si>
    <t>N-Ethyl-1-(3-methoxyphenyl)cyclohexanamine</t>
  </si>
  <si>
    <t>1782148-51-9</t>
  </si>
  <si>
    <t>Methoxmetamine</t>
  </si>
  <si>
    <t>2666932-55-2</t>
  </si>
  <si>
    <t>Methoxisopropamine</t>
  </si>
  <si>
    <t>2-(2-bromophenyl)-2-(ethylamino)cyclohexan-1-one</t>
  </si>
  <si>
    <t>4260-20-2</t>
  </si>
  <si>
    <t>Mebroqualone</t>
  </si>
  <si>
    <t>3-(2-chlorophenyl)-2-phenylquinazolin-4(3H)-one</t>
  </si>
  <si>
    <t>93148-46-0</t>
  </si>
  <si>
    <t>Propan-2-yl 2-phenyl-2-piperidin-2-ylacetate</t>
  </si>
  <si>
    <t>1354631-33-6</t>
  </si>
  <si>
    <t>methyl 2-(4-fluorophenyl)-2-piperidin-2-ylacetate</t>
  </si>
  <si>
    <t>61-52-9</t>
  </si>
  <si>
    <t>N,N-Dipropyltryptamine</t>
  </si>
  <si>
    <t>1445751-40-5</t>
  </si>
  <si>
    <t>4-Acetoxyethylmethyltryptamine</t>
  </si>
  <si>
    <t>1218-40-2</t>
  </si>
  <si>
    <t>5-Methoxy-N,N-diethyltryptamine</t>
  </si>
  <si>
    <t>2243815-18-9</t>
  </si>
  <si>
    <t>Flunitrazolam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</si>
</sst>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4"/>
      <color rgb="FF0000FF"/>
      <name val="宋体"/>
      <charset val="0"/>
      <scheme val="minor"/>
    </font>
    <font>
      <u/>
      <sz val="14"/>
      <color rgb="FF800080"/>
      <name val="宋体"/>
      <charset val="0"/>
      <scheme val="minor"/>
    </font>
    <font>
      <sz val="14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4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rgb="FF3F3F76"/>
      <name val="宋体"/>
      <charset val="0"/>
      <scheme val="minor"/>
    </font>
    <font>
      <b/>
      <sz val="14"/>
      <color rgb="FF3F3F3F"/>
      <name val="宋体"/>
      <charset val="0"/>
      <scheme val="minor"/>
    </font>
    <font>
      <b/>
      <sz val="14"/>
      <color rgb="FFFA7D00"/>
      <name val="宋体"/>
      <charset val="0"/>
      <scheme val="minor"/>
    </font>
    <font>
      <b/>
      <sz val="14"/>
      <color rgb="FFFFFFFF"/>
      <name val="宋体"/>
      <charset val="0"/>
      <scheme val="minor"/>
    </font>
    <font>
      <sz val="14"/>
      <color rgb="FFFA7D00"/>
      <name val="宋体"/>
      <charset val="0"/>
      <scheme val="minor"/>
    </font>
    <font>
      <b/>
      <sz val="14"/>
      <color theme="1"/>
      <name val="宋体"/>
      <charset val="0"/>
      <scheme val="minor"/>
    </font>
    <font>
      <sz val="14"/>
      <color rgb="FF006100"/>
      <name val="宋体"/>
      <charset val="0"/>
      <scheme val="minor"/>
    </font>
    <font>
      <sz val="14"/>
      <color rgb="FF9C0006"/>
      <name val="宋体"/>
      <charset val="0"/>
      <scheme val="minor"/>
    </font>
    <font>
      <sz val="14"/>
      <color rgb="FF9C6500"/>
      <name val="宋体"/>
      <charset val="0"/>
      <scheme val="minor"/>
    </font>
    <font>
      <sz val="14"/>
      <color theme="0"/>
      <name val="宋体"/>
      <charset val="0"/>
      <scheme val="minor"/>
    </font>
    <font>
      <sz val="14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chemistry.cas.org/detail?cas_rn=2243815-1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"/>
  <sheetViews>
    <sheetView tabSelected="1" workbookViewId="0">
      <pane ySplit="1" topLeftCell="A37" activePane="bottomLeft" state="frozen"/>
      <selection/>
      <selection pane="bottomLeft" activeCell="C48" sqref="C48"/>
    </sheetView>
  </sheetViews>
  <sheetFormatPr defaultColWidth="8.88888888888889" defaultRowHeight="14.4" outlineLevelCol="2"/>
  <cols>
    <col min="1" max="1" width="15.5555555555556" customWidth="1"/>
    <col min="2" max="2" width="41.6666666666667" customWidth="1"/>
    <col min="3" max="3" width="13.8888888888889"/>
  </cols>
  <sheetData>
    <row r="1" spans="1:3">
      <c r="A1" s="1" t="s">
        <v>0</v>
      </c>
      <c r="B1" t="s">
        <v>1</v>
      </c>
      <c r="C1" t="s">
        <v>2</v>
      </c>
    </row>
    <row r="2" ht="57.65" spans="1:3">
      <c r="A2" t="s">
        <v>3</v>
      </c>
      <c r="B2" t="s">
        <v>4</v>
      </c>
      <c r="C2" t="str">
        <f>_xlfn.DISPIMG("ID_919D5C4AF7AC4D1DB0C2CC1440299C02",1)</f>
        <v>=DISPIMG("ID_919D5C4AF7AC4D1DB0C2CC1440299C02",1)</v>
      </c>
    </row>
    <row r="3" ht="46.4" spans="1:3">
      <c r="A3" t="s">
        <v>5</v>
      </c>
      <c r="B3" s="2" t="s">
        <v>6</v>
      </c>
      <c r="C3" t="str">
        <f>_xlfn.DISPIMG("ID_B0F14A0C1A724BC48198B5A9DF965859",1)</f>
        <v>=DISPIMG("ID_B0F14A0C1A724BC48198B5A9DF965859",1)</v>
      </c>
    </row>
    <row r="4" ht="46.35" spans="1:3">
      <c r="A4" t="s">
        <v>7</v>
      </c>
      <c r="B4" t="s">
        <v>8</v>
      </c>
      <c r="C4" t="str">
        <f>_xlfn.DISPIMG("ID_782B6C025B7D4844A0081FFB1342521E",1)</f>
        <v>=DISPIMG("ID_782B6C025B7D4844A0081FFB1342521E",1)</v>
      </c>
    </row>
    <row r="5" ht="24.3" spans="1:3">
      <c r="A5" t="s">
        <v>9</v>
      </c>
      <c r="B5" t="s">
        <v>10</v>
      </c>
      <c r="C5" t="str">
        <f>_xlfn.DISPIMG("ID_3FA7868F9A6A43BF94F4F173E98EA809",1)</f>
        <v>=DISPIMG("ID_3FA7868F9A6A43BF94F4F173E98EA809",1)</v>
      </c>
    </row>
    <row r="6" ht="26.75" spans="1:3">
      <c r="A6" t="s">
        <v>11</v>
      </c>
      <c r="B6" t="s">
        <v>12</v>
      </c>
      <c r="C6" t="str">
        <f>_xlfn.DISPIMG("ID_77123EE3B3C34EDB93F93BC615D36D7B",1)</f>
        <v>=DISPIMG("ID_77123EE3B3C34EDB93F93BC615D36D7B",1)</v>
      </c>
    </row>
    <row r="7" ht="25.3" spans="1:3">
      <c r="A7" s="2" t="s">
        <v>13</v>
      </c>
      <c r="B7" t="s">
        <v>14</v>
      </c>
      <c r="C7" t="str">
        <f>_xlfn.DISPIMG("ID_243736512BDB483A96DF390A4F5647E9",1)</f>
        <v>=DISPIMG("ID_243736512BDB483A96DF390A4F5647E9",1)</v>
      </c>
    </row>
    <row r="8" ht="27.2" spans="1:3">
      <c r="A8" t="s">
        <v>15</v>
      </c>
      <c r="B8" t="s">
        <v>16</v>
      </c>
      <c r="C8" t="str">
        <f>_xlfn.DISPIMG("ID_4288D26C7A86449591822D317F14C9A9",1)</f>
        <v>=DISPIMG("ID_4288D26C7A86449591822D317F14C9A9",1)</v>
      </c>
    </row>
    <row r="9" ht="38.5" spans="1:3">
      <c r="A9" t="s">
        <v>17</v>
      </c>
      <c r="B9" t="s">
        <v>18</v>
      </c>
      <c r="C9" t="str">
        <f>_xlfn.DISPIMG("ID_99C647C189AD4535B6B2F67EE8C1011F",1)</f>
        <v>=DISPIMG("ID_99C647C189AD4535B6B2F67EE8C1011F",1)</v>
      </c>
    </row>
    <row r="10" ht="37.5" spans="1:3">
      <c r="A10" s="2" t="s">
        <v>19</v>
      </c>
      <c r="B10" t="s">
        <v>20</v>
      </c>
      <c r="C10" t="str">
        <f>_xlfn.DISPIMG("ID_7E1B92CB79BB4CBDB44BE975FC4F18F6",1)</f>
        <v>=DISPIMG("ID_7E1B92CB79BB4CBDB44BE975FC4F18F6",1)</v>
      </c>
    </row>
    <row r="11" ht="28.8" spans="1:3">
      <c r="A11" s="2"/>
      <c r="B11" s="2" t="s">
        <v>21</v>
      </c>
      <c r="C11" t="str">
        <f>_xlfn.DISPIMG("ID_292A425AA21B444F80B74593B048F053",1)</f>
        <v>=DISPIMG("ID_292A425AA21B444F80B74593B048F053",1)</v>
      </c>
    </row>
    <row r="12" ht="24" spans="1:3">
      <c r="A12" t="s">
        <v>22</v>
      </c>
      <c r="B12" t="s">
        <v>23</v>
      </c>
      <c r="C12" t="str">
        <f>_xlfn.DISPIMG("ID_AE433C0368614DA8A6CFB28364FB3F92",1)</f>
        <v>=DISPIMG("ID_AE433C0368614DA8A6CFB28364FB3F92",1)</v>
      </c>
    </row>
    <row r="13" ht="27.65" spans="1:3">
      <c r="A13" t="s">
        <v>24</v>
      </c>
      <c r="B13" t="s">
        <v>25</v>
      </c>
      <c r="C13" t="str">
        <f>_xlfn.DISPIMG("ID_12C40AEE324A44C2B34E864C00A53736",1)</f>
        <v>=DISPIMG("ID_12C40AEE324A44C2B34E864C00A53736",1)</v>
      </c>
    </row>
    <row r="14" ht="24.75" spans="1:3">
      <c r="A14" t="s">
        <v>26</v>
      </c>
      <c r="B14" t="s">
        <v>27</v>
      </c>
      <c r="C14" t="str">
        <f>_xlfn.DISPIMG("ID_FB9BF2C126EC4735922341E9B7FC32D3",1)</f>
        <v>=DISPIMG("ID_FB9BF2C126EC4735922341E9B7FC32D3",1)</v>
      </c>
    </row>
    <row r="15" ht="22.55" spans="2:3">
      <c r="B15" t="s">
        <v>28</v>
      </c>
      <c r="C15" t="str">
        <f>_xlfn.DISPIMG("ID_651E18D8D7794B2082298D11DA089F86",1)</f>
        <v>=DISPIMG("ID_651E18D8D7794B2082298D11DA089F86",1)</v>
      </c>
    </row>
    <row r="16" ht="32.65" spans="1:3">
      <c r="A16" t="s">
        <v>29</v>
      </c>
      <c r="B16" t="s">
        <v>30</v>
      </c>
      <c r="C16" t="str">
        <f>_xlfn.DISPIMG("ID_3B2421D9C20A425CABFF5AAC7C485475",1)</f>
        <v>=DISPIMG("ID_3B2421D9C20A425CABFF5AAC7C485475",1)</v>
      </c>
    </row>
    <row r="17" ht="33.25" spans="1:3">
      <c r="A17" t="s">
        <v>31</v>
      </c>
      <c r="B17" t="s">
        <v>32</v>
      </c>
      <c r="C17" t="str">
        <f>_xlfn.DISPIMG("ID_8A91BCA10E264186850B7542A5E12CB6",1)</f>
        <v>=DISPIMG("ID_8A91BCA10E264186850B7542A5E12CB6",1)</v>
      </c>
    </row>
    <row r="18" ht="52.5" spans="2:3">
      <c r="B18" s="2" t="s">
        <v>33</v>
      </c>
      <c r="C18" t="str">
        <f>_xlfn.DISPIMG("ID_E8877933CD6A48AE8029758CA1954657",1)</f>
        <v>=DISPIMG("ID_E8877933CD6A48AE8029758CA1954657",1)</v>
      </c>
    </row>
    <row r="19" ht="35.45" spans="2:3">
      <c r="B19" t="s">
        <v>34</v>
      </c>
      <c r="C19" t="str">
        <f>_xlfn.DISPIMG("ID_8A3F222FA5F24EB587F41EC84F65640E",1)</f>
        <v>=DISPIMG("ID_8A3F222FA5F24EB587F41EC84F65640E",1)</v>
      </c>
    </row>
    <row r="20" ht="54.75" spans="1:3">
      <c r="A20" t="s">
        <v>35</v>
      </c>
      <c r="B20" t="s">
        <v>36</v>
      </c>
      <c r="C20" t="str">
        <f>_xlfn.DISPIMG("ID_53C3465B758344988A12E016B6E8F124",1)</f>
        <v>=DISPIMG("ID_53C3465B758344988A12E016B6E8F124",1)</v>
      </c>
    </row>
    <row r="21" ht="53.15" spans="1:3">
      <c r="A21" t="s">
        <v>37</v>
      </c>
      <c r="B21" t="s">
        <v>38</v>
      </c>
      <c r="C21" t="str">
        <f>_xlfn.DISPIMG("ID_A23702AEF2A34C2FA26F124F260408D5",1)</f>
        <v>=DISPIMG("ID_A23702AEF2A34C2FA26F124F260408D5",1)</v>
      </c>
    </row>
    <row r="22" ht="48.75" spans="2:3">
      <c r="B22" s="2" t="s">
        <v>39</v>
      </c>
      <c r="C22" t="str">
        <f>_xlfn.DISPIMG("ID_DE16622908324B5C845BF53EE8FA0EE9",1)</f>
        <v>=DISPIMG("ID_DE16622908324B5C845BF53EE8FA0EE9",1)</v>
      </c>
    </row>
    <row r="23" ht="42.1" spans="2:3">
      <c r="B23" s="2" t="s">
        <v>40</v>
      </c>
      <c r="C23" t="str">
        <f>_xlfn.DISPIMG("ID_138500CB75F94E3DBCC824AEDC25A2EE",1)</f>
        <v>=DISPIMG("ID_138500CB75F94E3DBCC824AEDC25A2EE",1)</v>
      </c>
    </row>
    <row r="24" ht="74.25" spans="1:3">
      <c r="A24" t="s">
        <v>41</v>
      </c>
      <c r="B24" t="s">
        <v>42</v>
      </c>
      <c r="C24" t="str">
        <f>_xlfn.DISPIMG("ID_6E9E4D12CCE7422E891E7218DEE175A5",1)</f>
        <v>=DISPIMG("ID_6E9E4D12CCE7422E891E7218DEE175A5",1)</v>
      </c>
    </row>
    <row r="25" ht="43.9" spans="1:3">
      <c r="A25" t="s">
        <v>43</v>
      </c>
      <c r="B25" s="2" t="s">
        <v>44</v>
      </c>
      <c r="C25" t="str">
        <f>_xlfn.DISPIMG("ID_829524599EDF4C97BB743BE263401099",1)</f>
        <v>=DISPIMG("ID_829524599EDF4C97BB743BE263401099",1)</v>
      </c>
    </row>
    <row r="26" ht="36.95" spans="2:3">
      <c r="B26" s="2" t="s">
        <v>45</v>
      </c>
      <c r="C26" t="str">
        <f>_xlfn.DISPIMG("ID_EAA5ED30BB904DF7ADD283F1072EEB2E",1)</f>
        <v>=DISPIMG("ID_EAA5ED30BB904DF7ADD283F1072EEB2E",1)</v>
      </c>
    </row>
    <row r="27" ht="53.2" spans="1:3">
      <c r="A27" t="s">
        <v>46</v>
      </c>
      <c r="B27" s="2" t="s">
        <v>47</v>
      </c>
      <c r="C27" t="str">
        <f>_xlfn.DISPIMG("ID_6AF9D00EF54847F295D2769F73F03CD9",1)</f>
        <v>=DISPIMG("ID_6AF9D00EF54847F295D2769F73F03CD9",1)</v>
      </c>
    </row>
    <row r="28" ht="57" spans="2:3">
      <c r="B28" s="2" t="s">
        <v>48</v>
      </c>
      <c r="C28" t="str">
        <f>_xlfn.DISPIMG("ID_17547F0031534D04B8D257F624649E7F",1)</f>
        <v>=DISPIMG("ID_17547F0031534D04B8D257F624649E7F",1)</v>
      </c>
    </row>
    <row r="29" ht="43.5" spans="1:3">
      <c r="A29" t="s">
        <v>49</v>
      </c>
      <c r="B29" s="2" t="s">
        <v>50</v>
      </c>
      <c r="C29" t="str">
        <f>_xlfn.DISPIMG("ID_B8CBBEF57B76493EB65CFF82F5AA27E0",1)</f>
        <v>=DISPIMG("ID_B8CBBEF57B76493EB65CFF82F5AA27E0",1)</v>
      </c>
    </row>
    <row r="30" ht="43.2" spans="1:3">
      <c r="A30" s="2" t="s">
        <v>51</v>
      </c>
      <c r="B30" s="2" t="s">
        <v>52</v>
      </c>
      <c r="C30" t="str">
        <f>_xlfn.DISPIMG("ID_AE4897C440B346B5A29B850EE7A20C60",1)</f>
        <v>=DISPIMG("ID_AE4897C440B346B5A29B850EE7A20C60",1)</v>
      </c>
    </row>
    <row r="31" ht="43.2" spans="1:3">
      <c r="A31" s="2" t="s">
        <v>53</v>
      </c>
      <c r="B31" s="2" t="s">
        <v>54</v>
      </c>
      <c r="C31" t="str">
        <f>_xlfn.DISPIMG("ID_EBF762B7B69E4E2FA4DF25B0418D0B0F",1)</f>
        <v>=DISPIMG("ID_EBF762B7B69E4E2FA4DF25B0418D0B0F",1)</v>
      </c>
    </row>
    <row r="32" ht="48.45" spans="1:3">
      <c r="A32" t="s">
        <v>55</v>
      </c>
      <c r="B32" s="2" t="s">
        <v>56</v>
      </c>
      <c r="C32" t="str">
        <f>_xlfn.DISPIMG("ID_0AB699CC6C87423D8171BBB9F8C68688",1)</f>
        <v>=DISPIMG("ID_0AB699CC6C87423D8171BBB9F8C68688",1)</v>
      </c>
    </row>
    <row r="33" ht="43.2" spans="1:3">
      <c r="A33" t="s">
        <v>57</v>
      </c>
      <c r="B33" s="2" t="s">
        <v>58</v>
      </c>
      <c r="C33" t="str">
        <f>_xlfn.DISPIMG("ID_865B280A48D644FE8A8BA40EF8B33FFC",1)</f>
        <v>=DISPIMG("ID_865B280A48D644FE8A8BA40EF8B33FFC",1)</v>
      </c>
    </row>
    <row r="34" ht="43.2" spans="1:3">
      <c r="A34" t="s">
        <v>59</v>
      </c>
      <c r="B34" s="2" t="s">
        <v>60</v>
      </c>
      <c r="C34" t="str">
        <f>_xlfn.DISPIMG("ID_A0309D59FCD14CA7B1A937D92D96DDF3",1)</f>
        <v>=DISPIMG("ID_A0309D59FCD14CA7B1A937D92D96DDF3",1)</v>
      </c>
    </row>
    <row r="35" ht="43.2" spans="1:3">
      <c r="A35" t="s">
        <v>61</v>
      </c>
      <c r="B35" s="2" t="s">
        <v>62</v>
      </c>
      <c r="C35" t="str">
        <f>_xlfn.DISPIMG("ID_4139FBDDD6F44DA29F4386D273AC1204",1)</f>
        <v>=DISPIMG("ID_4139FBDDD6F44DA29F4386D273AC1204",1)</v>
      </c>
    </row>
    <row r="36" ht="34.1" spans="1:3">
      <c r="A36" t="s">
        <v>63</v>
      </c>
      <c r="B36" s="2" t="s">
        <v>64</v>
      </c>
      <c r="C36" t="str">
        <f>_xlfn.DISPIMG("ID_DEC7CB250DC945BB8CBD3D2B62BC1EB0",1)</f>
        <v>=DISPIMG("ID_DEC7CB250DC945BB8CBD3D2B62BC1EB0",1)</v>
      </c>
    </row>
    <row r="37" ht="33.6" spans="1:3">
      <c r="A37" t="s">
        <v>65</v>
      </c>
      <c r="B37" t="s">
        <v>66</v>
      </c>
      <c r="C37" t="str">
        <f>_xlfn.DISPIMG("ID_FF9382D66A284D3B9BD80508F7541C11",1)</f>
        <v>=DISPIMG("ID_FF9382D66A284D3B9BD80508F7541C11",1)</v>
      </c>
    </row>
    <row r="38" ht="60.75" spans="1:3">
      <c r="A38" t="s">
        <v>67</v>
      </c>
      <c r="B38" t="s">
        <v>68</v>
      </c>
      <c r="C38" t="str">
        <f>_xlfn.DISPIMG("ID_4D85187A9A02416CBACCAAF102A3C801",1)</f>
        <v>=DISPIMG("ID_4D85187A9A02416CBACCAAF102A3C801",1)</v>
      </c>
    </row>
    <row r="39" ht="42.75" spans="1:3">
      <c r="A39" t="s">
        <v>69</v>
      </c>
      <c r="B39" t="s">
        <v>70</v>
      </c>
      <c r="C39" t="str">
        <f>_xlfn.DISPIMG("ID_B54125181D09494B8DB5D37F528D7C71",1)</f>
        <v>=DISPIMG("ID_B54125181D09494B8DB5D37F528D7C71",1)</v>
      </c>
    </row>
    <row r="40" ht="47.25" spans="1:3">
      <c r="A40" t="s">
        <v>71</v>
      </c>
      <c r="B40" t="s">
        <v>72</v>
      </c>
      <c r="C40" t="str">
        <f>_xlfn.DISPIMG("ID_0DE526D44FB9482EA92FA3F4AE9B1248",1)</f>
        <v>=DISPIMG("ID_0DE526D44FB9482EA92FA3F4AE9B1248",1)</v>
      </c>
    </row>
    <row r="41" ht="43.5" spans="1:3">
      <c r="A41" t="s">
        <v>73</v>
      </c>
      <c r="B41" s="2" t="s">
        <v>74</v>
      </c>
      <c r="C41" t="str">
        <f>_xlfn.DISPIMG("ID_9B6FF47063D44198944D18CAFD4C2662",1)</f>
        <v>=DISPIMG("ID_9B6FF47063D44198944D18CAFD4C2662",1)</v>
      </c>
    </row>
    <row r="42" ht="40.25" spans="1:3">
      <c r="A42" t="s">
        <v>75</v>
      </c>
      <c r="B42" s="2" t="s">
        <v>76</v>
      </c>
      <c r="C42" t="str">
        <f>_xlfn.DISPIMG("ID_78AEC9A9BD164A57B9E0DA043C5DA320",1)</f>
        <v>=DISPIMG("ID_78AEC9A9BD164A57B9E0DA043C5DA320",1)</v>
      </c>
    </row>
    <row r="43" ht="46.75" spans="1:3">
      <c r="A43" t="s">
        <v>77</v>
      </c>
      <c r="B43" t="s">
        <v>78</v>
      </c>
      <c r="C43" t="str">
        <f>_xlfn.DISPIMG("ID_C3C7153D3C5546ECAABE343A9D67B050",1)</f>
        <v>=DISPIMG("ID_C3C7153D3C5546ECAABE343A9D67B050",1)</v>
      </c>
    </row>
    <row r="44" ht="46.5" spans="1:3">
      <c r="A44" t="s">
        <v>79</v>
      </c>
      <c r="B44" t="s">
        <v>80</v>
      </c>
      <c r="C44" t="str">
        <f>_xlfn.DISPIMG("ID_F30A30D5C5014CE39745290E9AA3D532",1)</f>
        <v>=DISPIMG("ID_F30A30D5C5014CE39745290E9AA3D532",1)</v>
      </c>
    </row>
    <row r="45" ht="51.75" spans="2:3">
      <c r="B45" s="2" t="s">
        <v>81</v>
      </c>
      <c r="C45" t="str">
        <f>_xlfn.DISPIMG("ID_22933007A79F41679D43DAE49F7530E1",1)</f>
        <v>=DISPIMG("ID_22933007A79F41679D43DAE49F7530E1",1)</v>
      </c>
    </row>
    <row r="46" ht="48" spans="1:3">
      <c r="A46" t="s">
        <v>82</v>
      </c>
      <c r="B46" t="s">
        <v>83</v>
      </c>
      <c r="C46" t="str">
        <f>_xlfn.DISPIMG("ID_92A1827F52AB481BA921C8ADBCDE3193",1)</f>
        <v>=DISPIMG("ID_92A1827F52AB481BA921C8ADBCDE3193",1)</v>
      </c>
    </row>
    <row r="47" ht="52.5" spans="2:3">
      <c r="B47" s="2" t="s">
        <v>84</v>
      </c>
      <c r="C47" t="str">
        <f>_xlfn.DISPIMG("ID_B6DD3F78EDDD44DA851F1C36846E5094",1)</f>
        <v>=DISPIMG("ID_B6DD3F78EDDD44DA851F1C36846E5094",1)</v>
      </c>
    </row>
    <row r="48" ht="57.75" spans="1:3">
      <c r="A48" t="s">
        <v>85</v>
      </c>
      <c r="B48" s="2" t="s">
        <v>86</v>
      </c>
      <c r="C48" t="str">
        <f>_xlfn.DISPIMG("ID_001EB6649E074AEDA1E631DC1B8B9F87",1)</f>
        <v>=DISPIMG("ID_001EB6649E074AEDA1E631DC1B8B9F87",1)</v>
      </c>
    </row>
    <row r="49" ht="53.25" spans="1:3">
      <c r="A49" t="s">
        <v>87</v>
      </c>
      <c r="B49" s="2" t="s">
        <v>88</v>
      </c>
      <c r="C49" t="str">
        <f>_xlfn.DISPIMG("ID_45A90FAAFB0140418241F61FAF883B8E",1)</f>
        <v>=DISPIMG("ID_45A90FAAFB0140418241F61FAF883B8E",1)</v>
      </c>
    </row>
    <row r="50" ht="68.45" spans="1:3">
      <c r="A50" t="s">
        <v>89</v>
      </c>
      <c r="B50" s="2" t="s">
        <v>90</v>
      </c>
      <c r="C50" t="str">
        <f>_xlfn.DISPIMG("ID_EB424C29CAAE4E87BC5F32F39D2E59C5",1)</f>
        <v>=DISPIMG("ID_EB424C29CAAE4E87BC5F32F39D2E59C5",1)</v>
      </c>
    </row>
    <row r="51" ht="60.65" spans="1:3">
      <c r="A51" t="s">
        <v>91</v>
      </c>
      <c r="B51" t="s">
        <v>92</v>
      </c>
      <c r="C51" t="str">
        <f>_xlfn.DISPIMG("ID_0C6F5EF6A2C742B7BD82DE5C1158B3F9",1)</f>
        <v>=DISPIMG("ID_0C6F5EF6A2C742B7BD82DE5C1158B3F9",1)</v>
      </c>
    </row>
    <row r="52" ht="57.45" spans="1:3">
      <c r="A52" t="s">
        <v>93</v>
      </c>
      <c r="B52" t="s">
        <v>94</v>
      </c>
      <c r="C52" t="str">
        <f>_xlfn.DISPIMG("ID_3F05F1EA15C94DF0887F94E4B848FA04",1)</f>
        <v>=DISPIMG("ID_3F05F1EA15C94DF0887F94E4B848FA04",1)</v>
      </c>
    </row>
    <row r="53" ht="71.35" spans="1:3">
      <c r="A53" s="3" t="s">
        <v>95</v>
      </c>
      <c r="B53" t="s">
        <v>96</v>
      </c>
      <c r="C53" t="str">
        <f>_xlfn.DISPIMG("ID_0344F8B15CD941A387CDAD6DAD5F42DE",1)</f>
        <v>=DISPIMG("ID_0344F8B15CD941A387CDAD6DAD5F42DE",1)</v>
      </c>
    </row>
  </sheetData>
  <hyperlinks>
    <hyperlink ref="A53" r:id="rId1" display="2243815-18-9" tooltip="https://commonchemistry.cas.org/detail?cas_rn=2243815-18-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Benzyl_titanium</cp:lastModifiedBy>
  <dcterms:created xsi:type="dcterms:W3CDTF">2024-12-08T14:20:41Z</dcterms:created>
  <dcterms:modified xsi:type="dcterms:W3CDTF">2025-01-11T14:51:41Z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0239CB30B3AA40AFAD6E3D755CE086EE_11</vt:lpwstr>
  </property>
  <property fmtid="{D5CDD505-2E9C-101B-9397-08002B2CF9AE}" pid="3" name="KSOProductBuildVer">
    <vt:lpwstr>2052-12.1.0.17827</vt:lpwstr>
  </property>
</Properties>
</file>