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- GitRepos\DEM\Balancing_Simulator\"/>
    </mc:Choice>
  </mc:AlternateContent>
  <bookViews>
    <workbookView xWindow="0" yWindow="0" windowWidth="23250" windowHeight="9780" activeTab="3" xr2:uid="{F04C47CB-B80D-456C-8822-55F250500C8E}"/>
  </bookViews>
  <sheets>
    <sheet name="Sheet1" sheetId="1" r:id="rId1"/>
    <sheet name="pro rata algorithm" sheetId="3" r:id="rId2"/>
    <sheet name="Scenarios" sheetId="2" r:id="rId3"/>
    <sheet name="Sheet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E21" i="4"/>
  <c r="E22" i="4"/>
  <c r="E23" i="4"/>
  <c r="E24" i="4"/>
  <c r="E25" i="4"/>
  <c r="E19" i="4"/>
  <c r="E14" i="4"/>
  <c r="E15" i="4"/>
  <c r="E16" i="4"/>
  <c r="E17" i="4"/>
  <c r="E18" i="4"/>
  <c r="E13" i="4"/>
  <c r="E3" i="4"/>
  <c r="E4" i="4"/>
  <c r="E5" i="4"/>
  <c r="E8" i="4"/>
  <c r="E9" i="4"/>
  <c r="E10" i="4"/>
  <c r="E7" i="4"/>
  <c r="E6" i="4"/>
  <c r="E11" i="4" s="1"/>
  <c r="H31" i="3" l="1"/>
  <c r="K16" i="3" s="1"/>
  <c r="M16" i="3" s="1"/>
  <c r="L6" i="2"/>
  <c r="L7" i="2"/>
  <c r="C5" i="2"/>
  <c r="L16" i="3" l="1"/>
  <c r="K17" i="3" s="1"/>
  <c r="H23" i="1"/>
  <c r="I22" i="1" s="1"/>
  <c r="N22" i="1" s="1"/>
  <c r="L17" i="3" l="1"/>
  <c r="K18" i="3" s="1"/>
  <c r="M17" i="3"/>
  <c r="M18" i="3" l="1"/>
  <c r="M20" i="3" s="1"/>
  <c r="L18" i="3" l="1"/>
</calcChain>
</file>

<file path=xl/sharedStrings.xml><?xml version="1.0" encoding="utf-8"?>
<sst xmlns="http://schemas.openxmlformats.org/spreadsheetml/2006/main" count="214" uniqueCount="57">
  <si>
    <t>Bid Size</t>
  </si>
  <si>
    <t>Bid</t>
  </si>
  <si>
    <t>Ask</t>
  </si>
  <si>
    <t>Ask Size</t>
  </si>
  <si>
    <t>Order of exec</t>
  </si>
  <si>
    <t>Remain orders</t>
  </si>
  <si>
    <t>Trades</t>
  </si>
  <si>
    <t>begin</t>
  </si>
  <si>
    <t>step 1</t>
  </si>
  <si>
    <t>step2</t>
  </si>
  <si>
    <t>Sort on Price, Volume, Timestamp, ID</t>
  </si>
  <si>
    <t>Clients that are willing to buy high and sell low generate liquidity on the market</t>
  </si>
  <si>
    <t>Therefor they should be rewarded with a higher chance of getting their order executed</t>
  </si>
  <si>
    <t>For the same price, first to the top order</t>
  </si>
  <si>
    <t>volume</t>
  </si>
  <si>
    <t>price</t>
  </si>
  <si>
    <t>left to trade</t>
  </si>
  <si>
    <t>pick smallest combined volume</t>
  </si>
  <si>
    <t>remaing_small_volume = small_volume</t>
  </si>
  <si>
    <t>remaing_big_volume = big_volume</t>
  </si>
  <si>
    <t>for all entries in the bigger list:</t>
  </si>
  <si>
    <t>trading_volume = round(entry.volume/remaining_big_volume)</t>
  </si>
  <si>
    <t>entry.volume -= trading_volume</t>
  </si>
  <si>
    <t>share</t>
  </si>
  <si>
    <t>remaining_small_volume -= trading_volume</t>
  </si>
  <si>
    <t>price = (small_price+big_price)/2</t>
  </si>
  <si>
    <t>create trade entry</t>
  </si>
  <si>
    <t>remaining_big_volume -= entry.volume</t>
  </si>
  <si>
    <t>for all entries in smaller list:</t>
  </si>
  <si>
    <t>orderbook.pop(entry)</t>
  </si>
  <si>
    <t>if (entry.volume==0) orderbook.pop(entry)</t>
  </si>
  <si>
    <t xml:space="preserve"> </t>
  </si>
  <si>
    <t xml:space="preserve"> Volume</t>
  </si>
  <si>
    <t>A(uuid</t>
  </si>
  <si>
    <t xml:space="preserve"> orderid</t>
  </si>
  <si>
    <t xml:space="preserve"> volume</t>
  </si>
  <si>
    <t xml:space="preserve"> price</t>
  </si>
  <si>
    <t xml:space="preserve"> timeStamp</t>
  </si>
  <si>
    <t xml:space="preserve"> 1)</t>
  </si>
  <si>
    <t>B(uuid</t>
  </si>
  <si>
    <t xml:space="preserve"> 1)]</t>
  </si>
  <si>
    <t>T(uuid</t>
  </si>
  <si>
    <t xml:space="preserve"> order id</t>
  </si>
  <si>
    <t xml:space="preserve"> Type</t>
  </si>
  <si>
    <t xml:space="preserve"> OrderType.ASK</t>
  </si>
  <si>
    <t xml:space="preserve"> Price</t>
  </si>
  <si>
    <t xml:space="preserve"> 49.5)</t>
  </si>
  <si>
    <t xml:space="preserve"> OrderType.BID</t>
  </si>
  <si>
    <t xml:space="preserve"> 50.5)</t>
  </si>
  <si>
    <t xml:space="preserve"> 40.5)</t>
  </si>
  <si>
    <t xml:space="preserve"> 41.0)</t>
  </si>
  <si>
    <t xml:space="preserve"> 33.5)</t>
  </si>
  <si>
    <t xml:space="preserve"> 33.5)]</t>
  </si>
  <si>
    <t>Orderbook</t>
  </si>
  <si>
    <t>pre-trader orderbook</t>
  </si>
  <si>
    <t>trades</t>
  </si>
  <si>
    <t>post-trade orderbook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</si>
</sst>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left"/>
    </xf>
    <xf numFmtId="0" fontId="2" fillId="3" borderId="0" xfId="2" applyBorder="1" applyAlignment="1">
      <alignment horizontal="center"/>
    </xf>
    <xf numFmtId="0" fontId="2" fillId="3" borderId="0" xfId="2" applyBorder="1" applyAlignment="1">
      <alignment horizontal="left"/>
    </xf>
    <xf numFmtId="0" fontId="2" fillId="3" borderId="0" xfId="2" applyAlignment="1">
      <alignment horizontal="left"/>
    </xf>
    <xf numFmtId="0" fontId="2" fillId="3" borderId="0" xfId="2" applyAlignment="1">
      <alignment horizontal="center"/>
    </xf>
    <xf numFmtId="0" fontId="1" fillId="2" borderId="0" xfId="1" applyBorder="1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left"/>
    </xf>
    <xf numFmtId="0" fontId="1" fillId="2" borderId="8" xfId="1" applyBorder="1"/>
    <xf numFmtId="0" fontId="0" fillId="0" borderId="10" xfId="0" applyBorder="1"/>
    <xf numFmtId="0" fontId="0" fillId="0" borderId="11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17</xdr:row>
      <xdr:rowOff>95250</xdr:rowOff>
    </xdr:from>
    <xdr:to>
      <xdr:col>6</xdr:col>
      <xdr:colOff>495300</xdr:colOff>
      <xdr:row>26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E03F21D-337A-4398-A584-697CF6A07ED2}"/>
            </a:ext>
          </a:extLst>
        </xdr:cNvPr>
        <xdr:cNvCxnSpPr/>
      </xdr:nvCxnSpPr>
      <xdr:spPr>
        <a:xfrm flipV="1">
          <a:off x="4333875" y="3333750"/>
          <a:ext cx="0" cy="1714500"/>
        </a:xfrm>
        <a:prstGeom prst="straightConnector1">
          <a:avLst/>
        </a:prstGeom>
        <a:ln>
          <a:headEnd type="oval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9</xdr:row>
      <xdr:rowOff>114300</xdr:rowOff>
    </xdr:from>
    <xdr:to>
      <xdr:col>1</xdr:col>
      <xdr:colOff>428625</xdr:colOff>
      <xdr:row>18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21ADDD4-8882-41D8-8303-9076D6E02095}"/>
            </a:ext>
          </a:extLst>
        </xdr:cNvPr>
        <xdr:cNvCxnSpPr/>
      </xdr:nvCxnSpPr>
      <xdr:spPr>
        <a:xfrm flipV="1">
          <a:off x="1038225" y="1828800"/>
          <a:ext cx="0" cy="1714500"/>
        </a:xfrm>
        <a:prstGeom prst="straightConnector1">
          <a:avLst/>
        </a:prstGeom>
        <a:ln>
          <a:headEnd type="triangle" w="lg" len="lg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6213-AABB-4559-A9FB-64251DEC8880}">
  <dimension ref="B2:T46"/>
  <sheetViews>
    <sheetView workbookViewId="0">
      <selection activeCell="T18" sqref="T18"/>
    </sheetView>
  </sheetViews>
  <sheetFormatPr defaultRowHeight="15" x14ac:dyDescent="0.25"/>
  <cols>
    <col min="2" max="2" width="13" customWidth="1"/>
    <col min="7" max="7" width="15.42578125" customWidth="1"/>
    <col min="8" max="8" width="4" customWidth="1"/>
    <col min="12" max="12" width="10" bestFit="1" customWidth="1"/>
    <col min="13" max="13" width="5.5703125" customWidth="1"/>
  </cols>
  <sheetData>
    <row r="2" spans="2:20" x14ac:dyDescent="0.25">
      <c r="I2" t="s">
        <v>5</v>
      </c>
      <c r="N2" t="s">
        <v>6</v>
      </c>
    </row>
    <row r="3" spans="2:20" x14ac:dyDescent="0.25">
      <c r="B3" s="5" t="s">
        <v>4</v>
      </c>
      <c r="C3" s="6" t="s">
        <v>0</v>
      </c>
      <c r="D3" s="7" t="s">
        <v>1</v>
      </c>
      <c r="E3" s="6" t="s">
        <v>2</v>
      </c>
      <c r="F3" s="6" t="s">
        <v>3</v>
      </c>
      <c r="G3" s="7" t="s">
        <v>4</v>
      </c>
      <c r="I3" s="5" t="s">
        <v>0</v>
      </c>
      <c r="J3" s="7" t="s">
        <v>1</v>
      </c>
      <c r="K3" s="6" t="s">
        <v>2</v>
      </c>
      <c r="L3" s="7" t="s">
        <v>3</v>
      </c>
      <c r="N3" s="20"/>
      <c r="O3" s="21"/>
      <c r="P3" s="21"/>
      <c r="Q3" s="4"/>
      <c r="T3" t="s">
        <v>10</v>
      </c>
    </row>
    <row r="4" spans="2:20" x14ac:dyDescent="0.25">
      <c r="B4" s="8"/>
      <c r="C4" s="9"/>
      <c r="D4" s="4"/>
      <c r="E4" s="9"/>
      <c r="F4" s="9"/>
      <c r="G4" s="3"/>
      <c r="I4" s="8"/>
      <c r="J4" s="4"/>
      <c r="K4" s="9"/>
      <c r="L4" s="3"/>
      <c r="N4" s="8"/>
      <c r="O4" s="9"/>
      <c r="P4" s="9"/>
      <c r="Q4" s="3"/>
      <c r="T4" t="s">
        <v>11</v>
      </c>
    </row>
    <row r="5" spans="2:20" x14ac:dyDescent="0.25">
      <c r="B5" s="8"/>
      <c r="D5" s="3"/>
      <c r="G5" s="3"/>
      <c r="I5" s="8"/>
      <c r="J5" s="3"/>
      <c r="K5" s="9"/>
      <c r="L5" s="3"/>
      <c r="N5" s="8"/>
      <c r="O5" s="9"/>
      <c r="P5" s="9"/>
      <c r="Q5" s="3"/>
      <c r="T5" t="s">
        <v>12</v>
      </c>
    </row>
    <row r="6" spans="2:20" x14ac:dyDescent="0.25">
      <c r="B6" s="8"/>
      <c r="D6" s="3"/>
      <c r="G6" s="3"/>
      <c r="I6" s="8"/>
      <c r="J6" s="3"/>
      <c r="K6" s="9"/>
      <c r="L6" s="3"/>
      <c r="N6" s="8"/>
      <c r="O6" s="9"/>
      <c r="P6" s="9"/>
      <c r="Q6" s="3"/>
      <c r="T6" t="s">
        <v>13</v>
      </c>
    </row>
    <row r="7" spans="2:20" x14ac:dyDescent="0.25">
      <c r="B7" s="8"/>
      <c r="D7" s="3"/>
      <c r="E7" s="12">
        <v>24.51</v>
      </c>
      <c r="F7" s="13">
        <v>154</v>
      </c>
      <c r="G7" s="3"/>
      <c r="I7" s="8"/>
      <c r="J7" s="3"/>
      <c r="K7" s="9"/>
      <c r="L7" s="3"/>
      <c r="N7" s="8"/>
      <c r="O7" s="9"/>
      <c r="P7" s="12">
        <v>24.51</v>
      </c>
      <c r="Q7" s="18">
        <v>154</v>
      </c>
    </row>
    <row r="8" spans="2:20" x14ac:dyDescent="0.25">
      <c r="B8" s="8"/>
      <c r="D8" s="3"/>
      <c r="E8" s="12">
        <v>23.12</v>
      </c>
      <c r="F8" s="14">
        <v>968</v>
      </c>
      <c r="G8" s="3"/>
      <c r="I8" s="8"/>
      <c r="J8" s="3"/>
      <c r="K8" s="9"/>
      <c r="L8" s="3"/>
      <c r="N8" s="8"/>
      <c r="O8" s="3"/>
      <c r="P8" s="12">
        <v>23.12</v>
      </c>
      <c r="Q8" s="18">
        <v>968</v>
      </c>
    </row>
    <row r="9" spans="2:20" x14ac:dyDescent="0.25">
      <c r="B9" s="8"/>
      <c r="D9" s="3"/>
      <c r="E9" s="12">
        <v>21.54</v>
      </c>
      <c r="F9" s="14">
        <v>412</v>
      </c>
      <c r="G9" s="3"/>
      <c r="I9" s="8"/>
      <c r="J9" s="3"/>
      <c r="K9" s="9"/>
      <c r="L9" s="3"/>
      <c r="N9" s="19">
        <v>95</v>
      </c>
      <c r="O9" s="17">
        <v>19.21</v>
      </c>
      <c r="P9" s="12">
        <v>21.54</v>
      </c>
      <c r="Q9" s="18">
        <v>412</v>
      </c>
    </row>
    <row r="10" spans="2:20" x14ac:dyDescent="0.25">
      <c r="B10" s="8"/>
      <c r="C10" s="16">
        <v>95</v>
      </c>
      <c r="D10" s="17">
        <v>19.21</v>
      </c>
      <c r="G10" s="3"/>
      <c r="I10" s="8"/>
      <c r="J10" s="3"/>
      <c r="K10" s="9"/>
      <c r="L10" s="3"/>
      <c r="M10" s="9"/>
      <c r="N10" s="8"/>
      <c r="O10" s="3"/>
      <c r="P10" s="9"/>
      <c r="Q10" s="3"/>
    </row>
    <row r="11" spans="2:20" x14ac:dyDescent="0.25">
      <c r="B11" s="8"/>
      <c r="D11" s="3"/>
      <c r="E11" s="12">
        <v>18.649999999999999</v>
      </c>
      <c r="F11" s="14">
        <v>48</v>
      </c>
      <c r="G11" s="3"/>
      <c r="I11" s="8"/>
      <c r="J11" s="3"/>
      <c r="K11" s="9"/>
      <c r="L11" s="3"/>
      <c r="M11" s="9"/>
      <c r="N11" s="8"/>
      <c r="O11" s="3"/>
      <c r="P11" s="12">
        <v>18.649999999999999</v>
      </c>
      <c r="Q11" s="18">
        <v>48</v>
      </c>
    </row>
    <row r="12" spans="2:20" x14ac:dyDescent="0.25">
      <c r="B12" s="8"/>
      <c r="D12" s="3"/>
      <c r="E12" s="12">
        <v>18.32</v>
      </c>
      <c r="F12" s="14">
        <v>554</v>
      </c>
      <c r="G12" s="3"/>
      <c r="I12" s="8"/>
      <c r="J12" s="3"/>
      <c r="K12" s="9"/>
      <c r="L12" s="3"/>
      <c r="M12" s="9"/>
      <c r="N12" s="19">
        <v>336</v>
      </c>
      <c r="O12" s="17">
        <v>18.12</v>
      </c>
      <c r="P12" s="12">
        <v>18.32</v>
      </c>
      <c r="Q12" s="18">
        <v>554</v>
      </c>
    </row>
    <row r="13" spans="2:20" x14ac:dyDescent="0.25">
      <c r="B13" s="8"/>
      <c r="C13" s="16">
        <v>336</v>
      </c>
      <c r="D13" s="17">
        <v>18.12</v>
      </c>
      <c r="G13" s="3"/>
      <c r="I13" s="8"/>
      <c r="J13" s="3"/>
      <c r="K13" s="9"/>
      <c r="L13" s="3"/>
      <c r="M13" s="9"/>
      <c r="N13" s="19">
        <v>214</v>
      </c>
      <c r="O13" s="17">
        <v>17.649999999999999</v>
      </c>
      <c r="P13" s="9"/>
      <c r="Q13" s="3"/>
    </row>
    <row r="14" spans="2:20" x14ac:dyDescent="0.25">
      <c r="B14" s="8"/>
      <c r="C14" s="16">
        <v>214</v>
      </c>
      <c r="D14" s="17">
        <v>17.649999999999999</v>
      </c>
      <c r="G14" s="3"/>
      <c r="I14" s="8"/>
      <c r="J14" s="3"/>
      <c r="K14" s="9"/>
      <c r="L14" s="3"/>
      <c r="M14" s="9"/>
      <c r="N14" s="19">
        <v>120</v>
      </c>
      <c r="O14" s="17">
        <v>15.35</v>
      </c>
      <c r="P14" s="9"/>
      <c r="Q14" s="3"/>
    </row>
    <row r="15" spans="2:20" x14ac:dyDescent="0.25">
      <c r="B15" s="8"/>
      <c r="C15" s="16">
        <v>120</v>
      </c>
      <c r="D15" s="17">
        <v>17.350000000000001</v>
      </c>
      <c r="E15" s="12">
        <v>17.350000000000001</v>
      </c>
      <c r="F15" s="14">
        <v>48</v>
      </c>
      <c r="G15" s="3"/>
      <c r="I15" s="8"/>
      <c r="J15" s="3"/>
      <c r="K15" s="9"/>
      <c r="L15" s="3"/>
      <c r="N15" s="8"/>
      <c r="O15" s="3"/>
      <c r="P15" s="12">
        <v>17.350000000000001</v>
      </c>
      <c r="Q15" s="18">
        <v>48</v>
      </c>
    </row>
    <row r="16" spans="2:20" x14ac:dyDescent="0.25">
      <c r="B16" s="8"/>
      <c r="D16" s="3"/>
      <c r="E16" s="12">
        <v>17.350000000000001</v>
      </c>
      <c r="F16" s="14">
        <v>46</v>
      </c>
      <c r="G16" s="3"/>
      <c r="I16" s="8"/>
      <c r="J16" s="3"/>
      <c r="K16" s="9"/>
      <c r="L16" s="3"/>
      <c r="N16" s="8"/>
      <c r="O16" s="3"/>
      <c r="P16" s="12">
        <v>17.350000000000001</v>
      </c>
      <c r="Q16" s="18">
        <v>46</v>
      </c>
    </row>
    <row r="17" spans="2:17" x14ac:dyDescent="0.25">
      <c r="B17" s="8"/>
      <c r="D17" s="3"/>
      <c r="E17" s="12">
        <v>17.350000000000001</v>
      </c>
      <c r="F17" s="14">
        <v>8</v>
      </c>
      <c r="G17" s="3"/>
      <c r="I17" s="8"/>
      <c r="J17" s="3"/>
      <c r="K17" s="9"/>
      <c r="L17" s="3"/>
      <c r="N17" s="8"/>
      <c r="O17" s="3"/>
      <c r="P17" s="12">
        <v>17.350000000000001</v>
      </c>
      <c r="Q17" s="18">
        <v>8</v>
      </c>
    </row>
    <row r="18" spans="2:17" x14ac:dyDescent="0.25">
      <c r="B18" s="8"/>
      <c r="D18" s="3"/>
      <c r="E18" s="12">
        <v>15.32</v>
      </c>
      <c r="F18" s="14">
        <v>45</v>
      </c>
      <c r="G18" s="3"/>
      <c r="I18" s="8"/>
      <c r="J18" s="3"/>
      <c r="K18" s="9"/>
      <c r="L18" s="3"/>
      <c r="N18" s="8"/>
      <c r="P18" s="12">
        <v>15.32</v>
      </c>
      <c r="Q18" s="18">
        <v>45</v>
      </c>
    </row>
    <row r="19" spans="2:17" x14ac:dyDescent="0.25">
      <c r="B19" s="8"/>
      <c r="C19" s="16">
        <v>25</v>
      </c>
      <c r="D19" s="17">
        <v>15.21</v>
      </c>
      <c r="G19" s="3"/>
      <c r="I19" s="8"/>
      <c r="J19" s="3"/>
      <c r="K19" s="12">
        <v>24.51</v>
      </c>
      <c r="L19" s="18">
        <v>154</v>
      </c>
      <c r="N19" s="19">
        <v>25</v>
      </c>
      <c r="O19" s="17">
        <v>15.21</v>
      </c>
      <c r="P19" s="9"/>
      <c r="Q19" s="3"/>
    </row>
    <row r="20" spans="2:17" x14ac:dyDescent="0.25">
      <c r="B20" s="8"/>
      <c r="C20" s="16">
        <v>47</v>
      </c>
      <c r="D20" s="17">
        <v>15</v>
      </c>
      <c r="G20" s="3"/>
      <c r="I20" s="8"/>
      <c r="J20" s="3"/>
      <c r="K20" s="12">
        <v>23.12</v>
      </c>
      <c r="L20" s="18">
        <v>968</v>
      </c>
      <c r="N20" s="19">
        <v>47</v>
      </c>
      <c r="O20" s="17">
        <v>15</v>
      </c>
      <c r="P20" s="9"/>
      <c r="Q20" s="3"/>
    </row>
    <row r="21" spans="2:17" x14ac:dyDescent="0.25">
      <c r="B21" s="8"/>
      <c r="D21" s="3"/>
      <c r="E21" s="15">
        <v>14.64</v>
      </c>
      <c r="F21" s="14">
        <v>221</v>
      </c>
      <c r="G21" s="3"/>
      <c r="I21" s="8"/>
      <c r="J21" s="3"/>
      <c r="K21" s="12">
        <v>21.54</v>
      </c>
      <c r="L21" s="18">
        <v>412</v>
      </c>
      <c r="N21" s="8"/>
      <c r="O21" s="9"/>
      <c r="P21" s="12">
        <v>14.64</v>
      </c>
      <c r="Q21" s="18">
        <v>221</v>
      </c>
    </row>
    <row r="22" spans="2:17" x14ac:dyDescent="0.25">
      <c r="B22" s="8"/>
      <c r="C22" s="16">
        <v>962</v>
      </c>
      <c r="D22" s="17">
        <v>14.32</v>
      </c>
      <c r="G22" s="3"/>
      <c r="I22" s="19">
        <f>C22-H23</f>
        <v>392</v>
      </c>
      <c r="J22" s="17">
        <v>14.32</v>
      </c>
      <c r="K22" s="9"/>
      <c r="L22" s="3"/>
      <c r="N22" s="19">
        <f>C22-I22</f>
        <v>570</v>
      </c>
      <c r="O22" s="16">
        <v>14.32</v>
      </c>
      <c r="P22" s="9"/>
      <c r="Q22" s="3"/>
    </row>
    <row r="23" spans="2:17" x14ac:dyDescent="0.25">
      <c r="B23" s="8"/>
      <c r="C23" s="16">
        <v>15</v>
      </c>
      <c r="D23" s="17">
        <v>14.23</v>
      </c>
      <c r="G23" s="3"/>
      <c r="H23">
        <f>SUM(C10:C22)-SUM(F10:F27)</f>
        <v>570</v>
      </c>
      <c r="I23" s="19">
        <v>15</v>
      </c>
      <c r="J23" s="17">
        <v>14.23</v>
      </c>
      <c r="K23" s="9"/>
      <c r="L23" s="3"/>
      <c r="N23" s="8"/>
      <c r="O23" s="9"/>
      <c r="P23" s="9"/>
      <c r="Q23" s="3"/>
    </row>
    <row r="24" spans="2:17" x14ac:dyDescent="0.25">
      <c r="B24" s="8"/>
      <c r="C24" s="16">
        <v>615</v>
      </c>
      <c r="D24" s="17">
        <v>14.15</v>
      </c>
      <c r="E24" s="15">
        <v>14.15</v>
      </c>
      <c r="F24" s="14">
        <v>48</v>
      </c>
      <c r="G24" s="3"/>
      <c r="I24" s="19">
        <v>615</v>
      </c>
      <c r="J24" s="17">
        <v>14.15</v>
      </c>
      <c r="K24" s="9"/>
      <c r="L24" s="3"/>
      <c r="N24" s="8"/>
      <c r="O24" s="9"/>
      <c r="P24" s="12">
        <v>14.15</v>
      </c>
      <c r="Q24" s="18">
        <v>48</v>
      </c>
    </row>
    <row r="25" spans="2:17" x14ac:dyDescent="0.25">
      <c r="B25" s="8"/>
      <c r="D25" s="3"/>
      <c r="E25" s="15">
        <v>12.64</v>
      </c>
      <c r="F25" s="14">
        <v>154</v>
      </c>
      <c r="G25" s="3"/>
      <c r="I25" s="8"/>
      <c r="J25" s="3"/>
      <c r="K25" s="9"/>
      <c r="L25" s="3"/>
      <c r="N25" s="8"/>
      <c r="O25" s="9"/>
      <c r="P25" s="12">
        <v>12.64</v>
      </c>
      <c r="Q25" s="18">
        <v>154</v>
      </c>
    </row>
    <row r="26" spans="2:17" x14ac:dyDescent="0.25">
      <c r="B26" s="8"/>
      <c r="C26" s="16">
        <v>32</v>
      </c>
      <c r="D26" s="17">
        <v>12.45</v>
      </c>
      <c r="G26" s="3"/>
      <c r="I26" s="19">
        <v>32</v>
      </c>
      <c r="J26" s="17">
        <v>12.45</v>
      </c>
      <c r="K26" s="9"/>
      <c r="L26" s="3"/>
      <c r="N26" s="8"/>
      <c r="O26" s="9"/>
      <c r="P26" s="9"/>
      <c r="Q26" s="3"/>
    </row>
    <row r="27" spans="2:17" x14ac:dyDescent="0.25">
      <c r="B27" s="8"/>
      <c r="D27" s="3"/>
      <c r="E27" s="15">
        <v>12.35</v>
      </c>
      <c r="F27" s="14">
        <v>57</v>
      </c>
      <c r="G27" s="3"/>
      <c r="I27" s="8"/>
      <c r="J27" s="3"/>
      <c r="K27" s="9"/>
      <c r="L27" s="3"/>
      <c r="N27" s="8"/>
      <c r="O27" s="9"/>
      <c r="P27" s="12">
        <v>12.35</v>
      </c>
      <c r="Q27" s="18">
        <v>57</v>
      </c>
    </row>
    <row r="28" spans="2:17" x14ac:dyDescent="0.25">
      <c r="B28" s="8"/>
      <c r="C28" s="16">
        <v>100</v>
      </c>
      <c r="D28" s="17">
        <v>12.32</v>
      </c>
      <c r="G28" s="3"/>
      <c r="I28" s="19">
        <v>100</v>
      </c>
      <c r="J28" s="17">
        <v>12.32</v>
      </c>
      <c r="K28" s="9"/>
      <c r="L28" s="3"/>
      <c r="N28" s="8"/>
      <c r="O28" s="9"/>
      <c r="P28" s="9"/>
      <c r="Q28" s="3"/>
    </row>
    <row r="29" spans="2:17" x14ac:dyDescent="0.25">
      <c r="B29" s="8"/>
      <c r="C29" s="16">
        <v>84</v>
      </c>
      <c r="D29" s="17">
        <v>12.32</v>
      </c>
      <c r="G29" s="3"/>
      <c r="I29" s="19">
        <v>84</v>
      </c>
      <c r="J29" s="17">
        <v>12.32</v>
      </c>
      <c r="K29" s="9"/>
      <c r="L29" s="3"/>
      <c r="N29" s="8"/>
      <c r="O29" s="9"/>
      <c r="P29" s="9"/>
      <c r="Q29" s="3"/>
    </row>
    <row r="30" spans="2:17" x14ac:dyDescent="0.25">
      <c r="B30" s="8"/>
      <c r="C30" s="16">
        <v>51</v>
      </c>
      <c r="D30" s="17">
        <v>12.32</v>
      </c>
      <c r="F30" s="9"/>
      <c r="G30" s="3"/>
      <c r="I30" s="19">
        <v>51</v>
      </c>
      <c r="J30" s="17">
        <v>12.32</v>
      </c>
      <c r="K30" s="9"/>
      <c r="L30" s="3"/>
      <c r="N30" s="8"/>
      <c r="O30" s="9"/>
      <c r="P30" s="9"/>
      <c r="Q30" s="3"/>
    </row>
    <row r="31" spans="2:17" x14ac:dyDescent="0.25">
      <c r="B31" s="10"/>
      <c r="C31" s="1"/>
      <c r="D31" s="2"/>
      <c r="E31" s="1"/>
      <c r="F31" s="1"/>
      <c r="G31" s="2"/>
      <c r="I31" s="10"/>
      <c r="J31" s="2"/>
      <c r="K31" s="1"/>
      <c r="L31" s="2"/>
      <c r="N31" s="10"/>
      <c r="O31" s="1"/>
      <c r="P31" s="1"/>
      <c r="Q31" s="2"/>
    </row>
    <row r="45" spans="13:14" x14ac:dyDescent="0.25">
      <c r="M45" s="11"/>
      <c r="N45" s="11"/>
    </row>
    <row r="46" spans="13:14" x14ac:dyDescent="0.25">
      <c r="M46" s="11"/>
      <c r="N46" s="11"/>
    </row>
  </sheetData>
  <sortState ref="D5:F30">
    <sortCondition descending="1" ref="E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EA7-1C00-4A3A-A7D0-AC88297F9677}">
  <dimension ref="E5:Q31"/>
  <sheetViews>
    <sheetView workbookViewId="0">
      <selection activeCell="H18" sqref="H18"/>
    </sheetView>
  </sheetViews>
  <sheetFormatPr defaultRowHeight="15" x14ac:dyDescent="0.25"/>
  <cols>
    <col min="5" max="5" width="12" bestFit="1" customWidth="1"/>
    <col min="12" max="12" width="14.7109375" customWidth="1"/>
    <col min="16" max="16" width="3.42578125" customWidth="1"/>
  </cols>
  <sheetData>
    <row r="5" spans="5:17" x14ac:dyDescent="0.25">
      <c r="P5" t="s">
        <v>17</v>
      </c>
    </row>
    <row r="7" spans="5:17" x14ac:dyDescent="0.25">
      <c r="P7" t="s">
        <v>18</v>
      </c>
    </row>
    <row r="8" spans="5:17" x14ac:dyDescent="0.25">
      <c r="P8" t="s">
        <v>19</v>
      </c>
    </row>
    <row r="9" spans="5:17" x14ac:dyDescent="0.25">
      <c r="P9" t="s">
        <v>25</v>
      </c>
    </row>
    <row r="11" spans="5:17" x14ac:dyDescent="0.25">
      <c r="P11" t="s">
        <v>20</v>
      </c>
    </row>
    <row r="12" spans="5:17" x14ac:dyDescent="0.25">
      <c r="Q12" t="s">
        <v>21</v>
      </c>
    </row>
    <row r="13" spans="5:17" x14ac:dyDescent="0.25">
      <c r="Q13" t="s">
        <v>22</v>
      </c>
    </row>
    <row r="14" spans="5:17" x14ac:dyDescent="0.25">
      <c r="Q14" t="s">
        <v>27</v>
      </c>
    </row>
    <row r="15" spans="5:17" x14ac:dyDescent="0.25">
      <c r="E15" s="5" t="s">
        <v>14</v>
      </c>
      <c r="F15" s="7" t="s">
        <v>15</v>
      </c>
      <c r="G15" s="6" t="s">
        <v>15</v>
      </c>
      <c r="H15" s="7" t="s">
        <v>14</v>
      </c>
      <c r="L15" t="s">
        <v>16</v>
      </c>
      <c r="M15" t="s">
        <v>23</v>
      </c>
      <c r="Q15" t="s">
        <v>24</v>
      </c>
    </row>
    <row r="16" spans="5:17" x14ac:dyDescent="0.25">
      <c r="E16" s="8">
        <v>17</v>
      </c>
      <c r="F16" s="3">
        <v>1</v>
      </c>
      <c r="G16" s="9">
        <v>1</v>
      </c>
      <c r="H16" s="3">
        <v>12</v>
      </c>
      <c r="K16">
        <f>(H16/$H$31)*$E$16</f>
        <v>9.2727272727272716</v>
      </c>
      <c r="L16">
        <f>$E$16-ROUND(K16,0)</f>
        <v>8</v>
      </c>
      <c r="M16">
        <f>ROUND(K16,0)</f>
        <v>9</v>
      </c>
      <c r="Q16" t="s">
        <v>26</v>
      </c>
    </row>
    <row r="17" spans="5:17" x14ac:dyDescent="0.25">
      <c r="E17" s="8"/>
      <c r="F17" s="3"/>
      <c r="G17" s="9"/>
      <c r="H17" s="3">
        <v>10</v>
      </c>
      <c r="K17">
        <f>(H17/(SUM(H17:H18))*$L$16)</f>
        <v>8</v>
      </c>
      <c r="L17">
        <f>L16-ROUND(K17,0)</f>
        <v>0</v>
      </c>
      <c r="M17">
        <f t="shared" ref="M17:M18" si="0">ROUND(K17,0)</f>
        <v>8</v>
      </c>
      <c r="Q17" t="s">
        <v>30</v>
      </c>
    </row>
    <row r="18" spans="5:17" x14ac:dyDescent="0.25">
      <c r="E18" s="8"/>
      <c r="F18" s="3"/>
      <c r="G18" s="9"/>
      <c r="H18" s="3">
        <v>0</v>
      </c>
      <c r="K18" t="e">
        <f>(H18/(SUM(H18))*$L$17)</f>
        <v>#DIV/0!</v>
      </c>
      <c r="L18" t="e">
        <f>L17-ROUND(K18,0)</f>
        <v>#DIV/0!</v>
      </c>
      <c r="M18" t="e">
        <f t="shared" si="0"/>
        <v>#DIV/0!</v>
      </c>
      <c r="P18" t="s">
        <v>28</v>
      </c>
    </row>
    <row r="19" spans="5:17" x14ac:dyDescent="0.25">
      <c r="E19" s="8"/>
      <c r="F19" s="3"/>
      <c r="G19" s="9"/>
      <c r="H19" s="3"/>
      <c r="Q19" t="s">
        <v>26</v>
      </c>
    </row>
    <row r="20" spans="5:17" x14ac:dyDescent="0.25">
      <c r="E20" s="8"/>
      <c r="F20" s="3"/>
      <c r="G20" s="9"/>
      <c r="H20" s="3"/>
      <c r="M20" t="e">
        <f>SUM(M16:M18)</f>
        <v>#DIV/0!</v>
      </c>
      <c r="Q20" t="s">
        <v>29</v>
      </c>
    </row>
    <row r="21" spans="5:17" x14ac:dyDescent="0.25">
      <c r="E21" s="8"/>
      <c r="F21" s="3"/>
      <c r="G21" s="9"/>
      <c r="H21" s="3"/>
    </row>
    <row r="22" spans="5:17" x14ac:dyDescent="0.25">
      <c r="E22" s="8"/>
      <c r="F22" s="3"/>
      <c r="G22" s="9"/>
      <c r="H22" s="3"/>
    </row>
    <row r="23" spans="5:17" x14ac:dyDescent="0.25">
      <c r="E23" s="8"/>
      <c r="F23" s="3"/>
      <c r="G23" s="9"/>
      <c r="H23" s="3"/>
    </row>
    <row r="24" spans="5:17" x14ac:dyDescent="0.25">
      <c r="E24" s="8"/>
      <c r="F24" s="3"/>
      <c r="G24" s="9"/>
      <c r="H24" s="3"/>
    </row>
    <row r="25" spans="5:17" x14ac:dyDescent="0.25">
      <c r="E25" s="8"/>
      <c r="F25" s="3"/>
      <c r="G25" s="9"/>
      <c r="H25" s="3"/>
    </row>
    <row r="26" spans="5:17" x14ac:dyDescent="0.25">
      <c r="E26" s="8"/>
      <c r="F26" s="3"/>
      <c r="G26" s="9"/>
      <c r="H26" s="3"/>
    </row>
    <row r="27" spans="5:17" x14ac:dyDescent="0.25">
      <c r="E27" s="8"/>
      <c r="F27" s="3"/>
      <c r="G27" s="9"/>
      <c r="H27" s="3"/>
    </row>
    <row r="28" spans="5:17" x14ac:dyDescent="0.25">
      <c r="E28" s="8"/>
      <c r="F28" s="3"/>
      <c r="G28" s="9"/>
      <c r="H28" s="3"/>
    </row>
    <row r="29" spans="5:17" x14ac:dyDescent="0.25">
      <c r="E29" s="8"/>
      <c r="F29" s="3"/>
      <c r="G29" s="9"/>
      <c r="H29" s="3"/>
    </row>
    <row r="30" spans="5:17" x14ac:dyDescent="0.25">
      <c r="E30" s="8"/>
      <c r="F30" s="3"/>
      <c r="G30" s="9"/>
      <c r="H30" s="3"/>
    </row>
    <row r="31" spans="5:17" x14ac:dyDescent="0.25">
      <c r="E31" s="10"/>
      <c r="F31" s="2"/>
      <c r="G31" s="1"/>
      <c r="H31" s="2">
        <f>SUM(H16:H30)</f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54A0-D412-46E7-B89B-97B9DDD36CD8}">
  <dimension ref="C4:P7"/>
  <sheetViews>
    <sheetView workbookViewId="0">
      <selection activeCell="Q16" sqref="Q16"/>
    </sheetView>
  </sheetViews>
  <sheetFormatPr defaultRowHeight="15" x14ac:dyDescent="0.25"/>
  <cols>
    <col min="8" max="8" width="20" customWidth="1"/>
    <col min="9" max="9" width="12.42578125" customWidth="1"/>
  </cols>
  <sheetData>
    <row r="4" spans="3:16" x14ac:dyDescent="0.25">
      <c r="C4" t="s">
        <v>7</v>
      </c>
      <c r="H4" t="s">
        <v>8</v>
      </c>
      <c r="M4" t="s">
        <v>9</v>
      </c>
    </row>
    <row r="5" spans="3:16" x14ac:dyDescent="0.25">
      <c r="C5" s="16">
        <f>48+20</f>
        <v>68</v>
      </c>
      <c r="D5" s="17">
        <v>17.350000000000001</v>
      </c>
      <c r="E5" s="12">
        <v>17.350000000000001</v>
      </c>
      <c r="F5" s="14">
        <v>48</v>
      </c>
      <c r="H5" s="16">
        <v>20</v>
      </c>
      <c r="I5" s="17">
        <v>17.350000000000001</v>
      </c>
      <c r="J5" s="12">
        <v>17.350000000000001</v>
      </c>
      <c r="K5" s="14">
        <v>0</v>
      </c>
      <c r="M5" s="16">
        <v>20</v>
      </c>
      <c r="N5" s="17">
        <v>17.350000000000001</v>
      </c>
      <c r="O5" s="12">
        <v>17.350000000000001</v>
      </c>
      <c r="P5" s="14">
        <v>0</v>
      </c>
    </row>
    <row r="6" spans="3:16" x14ac:dyDescent="0.25">
      <c r="D6" s="3"/>
      <c r="E6" s="12">
        <v>17.350000000000001</v>
      </c>
      <c r="F6" s="14">
        <v>44</v>
      </c>
      <c r="I6" s="3"/>
      <c r="J6" s="12">
        <v>17.350000000000001</v>
      </c>
      <c r="K6" s="14">
        <v>44</v>
      </c>
      <c r="L6">
        <f>K6/(SUM(K6:K7))*H5</f>
        <v>16.60377358490566</v>
      </c>
      <c r="N6" s="3"/>
      <c r="O6" s="12">
        <v>17.350000000000001</v>
      </c>
      <c r="P6" s="14">
        <v>44</v>
      </c>
    </row>
    <row r="7" spans="3:16" x14ac:dyDescent="0.25">
      <c r="D7" s="3"/>
      <c r="E7" s="12">
        <v>17.350000000000001</v>
      </c>
      <c r="F7" s="14">
        <v>8</v>
      </c>
      <c r="I7" s="3"/>
      <c r="J7" s="12">
        <v>17.350000000000001</v>
      </c>
      <c r="K7" s="14">
        <v>9</v>
      </c>
      <c r="L7">
        <f>K7/(SUM(K6:K7))*H5</f>
        <v>3.3962264150943393</v>
      </c>
      <c r="N7" s="3"/>
      <c r="O7" s="12">
        <v>17.350000000000001</v>
      </c>
      <c r="P7" s="14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DCD5-EDD3-46C0-9848-0D789B4AFE84}">
  <dimension ref="A2:L31"/>
  <sheetViews>
    <sheetView tabSelected="1" workbookViewId="0">
      <selection activeCell="G33" sqref="G29:G33"/>
    </sheetView>
  </sheetViews>
  <sheetFormatPr defaultRowHeight="15" x14ac:dyDescent="0.25"/>
  <cols>
    <col min="2" max="2" width="39.7109375" customWidth="1"/>
    <col min="3" max="3" width="35.5703125" customWidth="1"/>
    <col min="4" max="4" width="40.5703125" customWidth="1"/>
    <col min="5" max="5" width="50" customWidth="1"/>
    <col min="6" max="6" width="11" customWidth="1"/>
    <col min="7" max="7" width="29.140625" customWidth="1"/>
  </cols>
  <sheetData>
    <row r="2" spans="1:12" x14ac:dyDescent="0.25">
      <c r="A2" t="s">
        <v>54</v>
      </c>
    </row>
    <row r="3" spans="1:12" x14ac:dyDescent="0.25">
      <c r="B3" t="s">
        <v>33</v>
      </c>
      <c r="C3">
        <v>1</v>
      </c>
      <c r="D3" t="s">
        <v>34</v>
      </c>
      <c r="E3">
        <f t="shared" ref="E3:E5" si="0">-G3</f>
        <v>-61</v>
      </c>
      <c r="F3" t="s">
        <v>35</v>
      </c>
      <c r="G3">
        <v>61</v>
      </c>
      <c r="H3" t="s">
        <v>36</v>
      </c>
      <c r="I3">
        <v>70</v>
      </c>
      <c r="J3" t="s">
        <v>37</v>
      </c>
      <c r="K3" t="s">
        <v>38</v>
      </c>
      <c r="L3" t="s">
        <v>31</v>
      </c>
    </row>
    <row r="4" spans="1:12" x14ac:dyDescent="0.25">
      <c r="B4" t="s">
        <v>33</v>
      </c>
      <c r="C4">
        <v>2</v>
      </c>
      <c r="D4" t="s">
        <v>34</v>
      </c>
      <c r="E4">
        <f t="shared" si="0"/>
        <v>-50</v>
      </c>
      <c r="F4" t="s">
        <v>35</v>
      </c>
      <c r="G4">
        <v>50</v>
      </c>
      <c r="H4" t="s">
        <v>36</v>
      </c>
      <c r="I4">
        <v>50</v>
      </c>
      <c r="J4" t="s">
        <v>37</v>
      </c>
      <c r="K4" t="s">
        <v>38</v>
      </c>
      <c r="L4" t="s">
        <v>31</v>
      </c>
    </row>
    <row r="5" spans="1:12" x14ac:dyDescent="0.25">
      <c r="B5" t="s">
        <v>33</v>
      </c>
      <c r="C5">
        <v>3</v>
      </c>
      <c r="D5" t="s">
        <v>34</v>
      </c>
      <c r="E5">
        <f t="shared" si="0"/>
        <v>-40</v>
      </c>
      <c r="F5" t="s">
        <v>35</v>
      </c>
      <c r="G5">
        <v>40</v>
      </c>
      <c r="H5" t="s">
        <v>36</v>
      </c>
      <c r="I5">
        <v>35</v>
      </c>
      <c r="J5" t="s">
        <v>37</v>
      </c>
      <c r="K5" t="s">
        <v>38</v>
      </c>
      <c r="L5" t="s">
        <v>31</v>
      </c>
    </row>
    <row r="6" spans="1:12" x14ac:dyDescent="0.25">
      <c r="B6" t="s">
        <v>33</v>
      </c>
      <c r="C6">
        <v>4</v>
      </c>
      <c r="D6" t="s">
        <v>34</v>
      </c>
      <c r="E6">
        <f>-G6</f>
        <v>-45</v>
      </c>
      <c r="F6" t="s">
        <v>35</v>
      </c>
      <c r="G6">
        <v>45</v>
      </c>
      <c r="H6" t="s">
        <v>36</v>
      </c>
      <c r="I6">
        <v>35</v>
      </c>
      <c r="J6" t="s">
        <v>37</v>
      </c>
      <c r="K6" t="s">
        <v>38</v>
      </c>
      <c r="L6" t="s">
        <v>31</v>
      </c>
    </row>
    <row r="7" spans="1:12" x14ac:dyDescent="0.25">
      <c r="B7" t="s">
        <v>39</v>
      </c>
      <c r="C7">
        <v>0</v>
      </c>
      <c r="D7" t="s">
        <v>34</v>
      </c>
      <c r="E7">
        <f>G7</f>
        <v>20</v>
      </c>
      <c r="F7" t="s">
        <v>35</v>
      </c>
      <c r="G7">
        <v>20</v>
      </c>
      <c r="H7" t="s">
        <v>36</v>
      </c>
      <c r="I7">
        <v>29</v>
      </c>
      <c r="J7" t="s">
        <v>37</v>
      </c>
      <c r="K7" t="s">
        <v>38</v>
      </c>
      <c r="L7" t="s">
        <v>31</v>
      </c>
    </row>
    <row r="8" spans="1:12" x14ac:dyDescent="0.25">
      <c r="B8" t="s">
        <v>39</v>
      </c>
      <c r="C8">
        <v>0</v>
      </c>
      <c r="D8" t="s">
        <v>34</v>
      </c>
      <c r="E8">
        <f t="shared" ref="E8:E10" si="1">G8</f>
        <v>47</v>
      </c>
      <c r="F8" t="s">
        <v>35</v>
      </c>
      <c r="G8">
        <v>47</v>
      </c>
      <c r="H8" t="s">
        <v>36</v>
      </c>
      <c r="I8">
        <v>31</v>
      </c>
      <c r="J8" t="s">
        <v>37</v>
      </c>
      <c r="K8" t="s">
        <v>38</v>
      </c>
      <c r="L8" t="s">
        <v>31</v>
      </c>
    </row>
    <row r="9" spans="1:12" x14ac:dyDescent="0.25">
      <c r="B9" t="s">
        <v>39</v>
      </c>
      <c r="C9">
        <v>0</v>
      </c>
      <c r="D9" t="s">
        <v>34</v>
      </c>
      <c r="E9">
        <f t="shared" si="1"/>
        <v>43</v>
      </c>
      <c r="F9" t="s">
        <v>35</v>
      </c>
      <c r="G9">
        <v>43</v>
      </c>
      <c r="H9" t="s">
        <v>36</v>
      </c>
      <c r="I9">
        <v>32</v>
      </c>
      <c r="J9" t="s">
        <v>37</v>
      </c>
      <c r="K9" t="s">
        <v>38</v>
      </c>
      <c r="L9" t="s">
        <v>31</v>
      </c>
    </row>
    <row r="10" spans="1:12" x14ac:dyDescent="0.25">
      <c r="B10" t="s">
        <v>39</v>
      </c>
      <c r="C10">
        <v>0</v>
      </c>
      <c r="D10" t="s">
        <v>34</v>
      </c>
      <c r="E10">
        <f t="shared" si="1"/>
        <v>33</v>
      </c>
      <c r="F10" t="s">
        <v>35</v>
      </c>
      <c r="G10">
        <v>33</v>
      </c>
      <c r="H10" t="s">
        <v>36</v>
      </c>
      <c r="I10">
        <v>31</v>
      </c>
      <c r="J10" t="s">
        <v>37</v>
      </c>
      <c r="K10" t="s">
        <v>40</v>
      </c>
    </row>
    <row r="11" spans="1:12" x14ac:dyDescent="0.25">
      <c r="E11">
        <f>SUM(E3:E10)</f>
        <v>-53</v>
      </c>
    </row>
    <row r="12" spans="1:12" x14ac:dyDescent="0.25">
      <c r="A12" t="s">
        <v>55</v>
      </c>
    </row>
    <row r="13" spans="1:12" x14ac:dyDescent="0.25">
      <c r="B13" t="s">
        <v>41</v>
      </c>
      <c r="C13">
        <v>1</v>
      </c>
      <c r="D13" t="s">
        <v>42</v>
      </c>
      <c r="E13">
        <f>-I13</f>
        <v>-20</v>
      </c>
      <c r="F13" t="s">
        <v>43</v>
      </c>
      <c r="G13" t="s">
        <v>44</v>
      </c>
      <c r="H13" t="s">
        <v>32</v>
      </c>
      <c r="I13">
        <v>20</v>
      </c>
      <c r="J13" t="s">
        <v>45</v>
      </c>
      <c r="K13" t="s">
        <v>46</v>
      </c>
      <c r="L13" t="s">
        <v>31</v>
      </c>
    </row>
    <row r="14" spans="1:12" x14ac:dyDescent="0.25">
      <c r="B14" t="s">
        <v>41</v>
      </c>
      <c r="C14">
        <v>1</v>
      </c>
      <c r="D14" t="s">
        <v>42</v>
      </c>
      <c r="E14">
        <f t="shared" ref="E14:E18" si="2">-I14</f>
        <v>-41</v>
      </c>
      <c r="F14" t="s">
        <v>43</v>
      </c>
      <c r="G14" t="s">
        <v>44</v>
      </c>
      <c r="H14" t="s">
        <v>32</v>
      </c>
      <c r="I14">
        <v>41</v>
      </c>
      <c r="J14" t="s">
        <v>45</v>
      </c>
      <c r="K14" t="s">
        <v>48</v>
      </c>
      <c r="L14" t="s">
        <v>31</v>
      </c>
    </row>
    <row r="15" spans="1:12" x14ac:dyDescent="0.25">
      <c r="B15" t="s">
        <v>41</v>
      </c>
      <c r="C15">
        <v>2</v>
      </c>
      <c r="D15" t="s">
        <v>42</v>
      </c>
      <c r="E15">
        <f t="shared" si="2"/>
        <v>-39</v>
      </c>
      <c r="F15" t="s">
        <v>43</v>
      </c>
      <c r="G15" t="s">
        <v>44</v>
      </c>
      <c r="H15" t="s">
        <v>32</v>
      </c>
      <c r="I15">
        <v>39</v>
      </c>
      <c r="J15" t="s">
        <v>45</v>
      </c>
      <c r="K15" t="s">
        <v>49</v>
      </c>
      <c r="L15" t="s">
        <v>31</v>
      </c>
    </row>
    <row r="16" spans="1:12" x14ac:dyDescent="0.25">
      <c r="B16" t="s">
        <v>41</v>
      </c>
      <c r="C16">
        <v>2</v>
      </c>
      <c r="D16" t="s">
        <v>42</v>
      </c>
      <c r="E16">
        <f t="shared" si="2"/>
        <v>-11</v>
      </c>
      <c r="F16" t="s">
        <v>43</v>
      </c>
      <c r="G16" t="s">
        <v>44</v>
      </c>
      <c r="H16" t="s">
        <v>32</v>
      </c>
      <c r="I16">
        <v>11</v>
      </c>
      <c r="J16" t="s">
        <v>45</v>
      </c>
      <c r="K16" t="s">
        <v>50</v>
      </c>
      <c r="L16" t="s">
        <v>31</v>
      </c>
    </row>
    <row r="17" spans="1:12" x14ac:dyDescent="0.25">
      <c r="B17" t="s">
        <v>41</v>
      </c>
      <c r="C17">
        <v>4</v>
      </c>
      <c r="D17" t="s">
        <v>42</v>
      </c>
      <c r="E17">
        <f t="shared" si="2"/>
        <v>-17</v>
      </c>
      <c r="F17" t="s">
        <v>43</v>
      </c>
      <c r="G17" t="s">
        <v>44</v>
      </c>
      <c r="H17" t="s">
        <v>32</v>
      </c>
      <c r="I17">
        <v>17</v>
      </c>
      <c r="J17" t="s">
        <v>45</v>
      </c>
      <c r="K17" t="s">
        <v>51</v>
      </c>
      <c r="L17" t="s">
        <v>31</v>
      </c>
    </row>
    <row r="18" spans="1:12" x14ac:dyDescent="0.25">
      <c r="B18" t="s">
        <v>41</v>
      </c>
      <c r="C18">
        <v>3</v>
      </c>
      <c r="D18" t="s">
        <v>42</v>
      </c>
      <c r="E18">
        <f t="shared" si="2"/>
        <v>-15</v>
      </c>
      <c r="F18" t="s">
        <v>43</v>
      </c>
      <c r="G18" t="s">
        <v>44</v>
      </c>
      <c r="H18" t="s">
        <v>32</v>
      </c>
      <c r="I18">
        <v>15</v>
      </c>
      <c r="J18" t="s">
        <v>45</v>
      </c>
      <c r="K18" t="s">
        <v>51</v>
      </c>
      <c r="L18" t="s">
        <v>31</v>
      </c>
    </row>
    <row r="19" spans="1:12" x14ac:dyDescent="0.25">
      <c r="B19" t="s">
        <v>41</v>
      </c>
      <c r="C19">
        <v>0</v>
      </c>
      <c r="D19" t="s">
        <v>42</v>
      </c>
      <c r="E19">
        <f>I19</f>
        <v>20</v>
      </c>
      <c r="F19" t="s">
        <v>43</v>
      </c>
      <c r="G19" t="s">
        <v>47</v>
      </c>
      <c r="H19" t="s">
        <v>32</v>
      </c>
      <c r="I19">
        <v>20</v>
      </c>
      <c r="J19" t="s">
        <v>45</v>
      </c>
      <c r="K19" t="s">
        <v>46</v>
      </c>
      <c r="L19" t="s">
        <v>31</v>
      </c>
    </row>
    <row r="20" spans="1:12" x14ac:dyDescent="0.25">
      <c r="B20" t="s">
        <v>41</v>
      </c>
      <c r="C20">
        <v>0</v>
      </c>
      <c r="D20" t="s">
        <v>42</v>
      </c>
      <c r="E20">
        <f t="shared" ref="E20:E25" si="3">I20</f>
        <v>17</v>
      </c>
      <c r="F20" t="s">
        <v>43</v>
      </c>
      <c r="G20" t="s">
        <v>47</v>
      </c>
      <c r="H20" t="s">
        <v>32</v>
      </c>
      <c r="I20">
        <v>17</v>
      </c>
      <c r="J20" t="s">
        <v>45</v>
      </c>
      <c r="K20" t="s">
        <v>48</v>
      </c>
      <c r="L20" t="s">
        <v>31</v>
      </c>
    </row>
    <row r="21" spans="1:12" x14ac:dyDescent="0.25">
      <c r="B21" t="s">
        <v>41</v>
      </c>
      <c r="C21">
        <v>0</v>
      </c>
      <c r="D21" t="s">
        <v>42</v>
      </c>
      <c r="E21">
        <f t="shared" si="3"/>
        <v>24</v>
      </c>
      <c r="F21" t="s">
        <v>43</v>
      </c>
      <c r="G21" t="s">
        <v>47</v>
      </c>
      <c r="H21" t="s">
        <v>32</v>
      </c>
      <c r="I21">
        <v>24</v>
      </c>
      <c r="J21" t="s">
        <v>45</v>
      </c>
      <c r="K21" t="s">
        <v>48</v>
      </c>
      <c r="L21" t="s">
        <v>31</v>
      </c>
    </row>
    <row r="22" spans="1:12" x14ac:dyDescent="0.25">
      <c r="B22" t="s">
        <v>41</v>
      </c>
      <c r="C22">
        <v>0</v>
      </c>
      <c r="D22" t="s">
        <v>42</v>
      </c>
      <c r="E22">
        <f t="shared" si="3"/>
        <v>16</v>
      </c>
      <c r="F22" t="s">
        <v>43</v>
      </c>
      <c r="G22" t="s">
        <v>47</v>
      </c>
      <c r="H22" t="s">
        <v>32</v>
      </c>
      <c r="I22">
        <v>16</v>
      </c>
      <c r="J22" t="s">
        <v>45</v>
      </c>
      <c r="K22" t="s">
        <v>49</v>
      </c>
      <c r="L22" t="s">
        <v>31</v>
      </c>
    </row>
    <row r="23" spans="1:12" x14ac:dyDescent="0.25">
      <c r="B23" t="s">
        <v>41</v>
      </c>
      <c r="C23">
        <v>0</v>
      </c>
      <c r="D23" t="s">
        <v>42</v>
      </c>
      <c r="E23">
        <f t="shared" si="3"/>
        <v>23</v>
      </c>
      <c r="F23" t="s">
        <v>43</v>
      </c>
      <c r="G23" t="s">
        <v>47</v>
      </c>
      <c r="H23" t="s">
        <v>32</v>
      </c>
      <c r="I23">
        <v>23</v>
      </c>
      <c r="J23" t="s">
        <v>45</v>
      </c>
      <c r="K23" t="s">
        <v>49</v>
      </c>
      <c r="L23" t="s">
        <v>31</v>
      </c>
    </row>
    <row r="24" spans="1:12" x14ac:dyDescent="0.25">
      <c r="B24" t="s">
        <v>41</v>
      </c>
      <c r="C24">
        <v>0</v>
      </c>
      <c r="D24" t="s">
        <v>42</v>
      </c>
      <c r="E24">
        <f t="shared" si="3"/>
        <v>11</v>
      </c>
      <c r="F24" t="s">
        <v>43</v>
      </c>
      <c r="G24" t="s">
        <v>47</v>
      </c>
      <c r="H24" t="s">
        <v>32</v>
      </c>
      <c r="I24">
        <v>11</v>
      </c>
      <c r="J24" t="s">
        <v>45</v>
      </c>
      <c r="K24" t="s">
        <v>50</v>
      </c>
      <c r="L24" t="s">
        <v>31</v>
      </c>
    </row>
    <row r="25" spans="1:12" x14ac:dyDescent="0.25">
      <c r="B25" t="s">
        <v>41</v>
      </c>
      <c r="C25">
        <v>0</v>
      </c>
      <c r="D25" t="s">
        <v>42</v>
      </c>
      <c r="E25">
        <f t="shared" si="3"/>
        <v>32</v>
      </c>
      <c r="F25" t="s">
        <v>43</v>
      </c>
      <c r="G25" t="s">
        <v>47</v>
      </c>
      <c r="H25" t="s">
        <v>32</v>
      </c>
      <c r="I25">
        <v>32</v>
      </c>
      <c r="J25" t="s">
        <v>45</v>
      </c>
      <c r="K25" t="s">
        <v>52</v>
      </c>
    </row>
    <row r="28" spans="1:12" x14ac:dyDescent="0.25">
      <c r="A28" t="s">
        <v>56</v>
      </c>
    </row>
    <row r="29" spans="1:12" x14ac:dyDescent="0.25">
      <c r="B29" t="s">
        <v>53</v>
      </c>
    </row>
    <row r="30" spans="1:12" x14ac:dyDescent="0.25">
      <c r="B30" t="s">
        <v>33</v>
      </c>
      <c r="C30">
        <v>4</v>
      </c>
      <c r="D30" t="s">
        <v>34</v>
      </c>
      <c r="E30">
        <v>0</v>
      </c>
      <c r="F30" t="s">
        <v>35</v>
      </c>
      <c r="G30">
        <v>28</v>
      </c>
      <c r="H30" t="s">
        <v>36</v>
      </c>
      <c r="I30">
        <v>35</v>
      </c>
      <c r="J30" t="s">
        <v>37</v>
      </c>
      <c r="K30" t="s">
        <v>38</v>
      </c>
      <c r="L30" t="s">
        <v>31</v>
      </c>
    </row>
    <row r="31" spans="1:12" x14ac:dyDescent="0.25">
      <c r="B31" t="s">
        <v>33</v>
      </c>
      <c r="C31">
        <v>3</v>
      </c>
      <c r="D31" t="s">
        <v>34</v>
      </c>
      <c r="E31">
        <v>0</v>
      </c>
      <c r="F31" t="s">
        <v>35</v>
      </c>
      <c r="G31">
        <v>25</v>
      </c>
      <c r="H31" t="s">
        <v>36</v>
      </c>
      <c r="I31">
        <v>35</v>
      </c>
      <c r="J31" t="s">
        <v>37</v>
      </c>
      <c r="K31" t="s">
        <v>40</v>
      </c>
    </row>
  </sheetData>
  <sortState ref="A13:L26">
    <sortCondition ref="G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 rata algorithm</vt:lpstr>
      <vt:lpstr>Scenarios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Jetse Brouwer</dc:creator>
  <cp:lastModifiedBy>Jetse Brouwer</cp:lastModifiedBy>
  <dcterms:created xsi:type="dcterms:W3CDTF">2017-12-19T11:30:54Z</dcterms:created>
  <dcterms:modified xsi:type="dcterms:W3CDTF">2017-12-20T20:04:47Z</dcterms:modified>
</cp:coreProperties>
</file>