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Bakr\Downloads\"/>
    </mc:Choice>
  </mc:AlternateContent>
  <xr:revisionPtr revIDLastSave="0" documentId="13_ncr:1_{80FCCFD0-7F43-4FFF-8813-0C2B8FBBC94C}" xr6:coauthVersionLast="47" xr6:coauthVersionMax="47" xr10:uidLastSave="{00000000-0000-0000-0000-000000000000}"/>
  <bookViews>
    <workbookView xWindow="-108" yWindow="-108" windowWidth="23256" windowHeight="12456" xr2:uid="{C89603C9-6A05-41D9-8D99-CE78582010C6}"/>
  </bookViews>
  <sheets>
    <sheet name="Water_consumption_2024" sheetId="1" r:id="rId1"/>
    <sheet name="Detailed_values" sheetId="3" r:id="rId2"/>
    <sheet name="Input from wells (extraction)" sheetId="4" r:id="rId3"/>
    <sheet name="Cooling_technology" sheetId="5" r:id="rId4"/>
    <sheet name="Fluidmanagement" sheetId="6" r:id="rId5"/>
  </sheets>
  <externalReferences>
    <externalReference r:id="rId6"/>
    <externalReference r:id="rId7"/>
    <externalReference r:id="rId8"/>
  </externalReferences>
  <definedNames>
    <definedName name="FM">[1]Munka1!$E$1:$E$7</definedName>
    <definedName name="média" localSheetId="0">[2]Munka1!$A$1:$A$8</definedName>
    <definedName name="média">[1]Munka1!$A$1:$A$8</definedName>
    <definedName name="mérőóra" localSheetId="0">[2]Munka1!$C$1:$C$5</definedName>
    <definedName name="mérőóra">[1]Munka1!$C$1:$C$5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O203" i="6"/>
  <c r="N203" i="6"/>
  <c r="M203" i="6"/>
  <c r="L203" i="6"/>
  <c r="K203" i="6"/>
  <c r="J203" i="6"/>
  <c r="I203" i="6"/>
  <c r="H203" i="6"/>
  <c r="G203" i="6"/>
  <c r="F203" i="6"/>
  <c r="E203" i="6"/>
  <c r="D203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P202" i="6"/>
  <c r="P201" i="6"/>
  <c r="P199" i="6"/>
  <c r="P198" i="6"/>
  <c r="P196" i="6"/>
  <c r="P195" i="6"/>
  <c r="P193" i="6"/>
  <c r="P192" i="6"/>
  <c r="P185" i="6"/>
  <c r="H179" i="6"/>
  <c r="G179" i="6"/>
  <c r="O177" i="6"/>
  <c r="N177" i="6"/>
  <c r="M177" i="6"/>
  <c r="L177" i="6"/>
  <c r="L178" i="6" s="1"/>
  <c r="K177" i="6"/>
  <c r="J177" i="6"/>
  <c r="I177" i="6"/>
  <c r="H177" i="6"/>
  <c r="G177" i="6"/>
  <c r="F177" i="6"/>
  <c r="E177" i="6"/>
  <c r="D177" i="6"/>
  <c r="O175" i="6"/>
  <c r="N175" i="6"/>
  <c r="M175" i="6"/>
  <c r="K175" i="6"/>
  <c r="J175" i="6"/>
  <c r="I175" i="6"/>
  <c r="H175" i="6"/>
  <c r="G175" i="6"/>
  <c r="F175" i="6"/>
  <c r="E175" i="6"/>
  <c r="D175" i="6"/>
  <c r="O173" i="6"/>
  <c r="O178" i="6" s="1"/>
  <c r="N173" i="6"/>
  <c r="M173" i="6"/>
  <c r="M178" i="6" s="1"/>
  <c r="K173" i="6"/>
  <c r="J173" i="6"/>
  <c r="I173" i="6"/>
  <c r="I178" i="6" s="1"/>
  <c r="H173" i="6"/>
  <c r="H178" i="6" s="1"/>
  <c r="G173" i="6"/>
  <c r="F173" i="6"/>
  <c r="E173" i="6"/>
  <c r="D173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P161" i="6"/>
  <c r="P159" i="6"/>
  <c r="P157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O153" i="6"/>
  <c r="N153" i="6"/>
  <c r="M153" i="6"/>
  <c r="L153" i="6"/>
  <c r="K153" i="6"/>
  <c r="J153" i="6"/>
  <c r="J179" i="6" s="1"/>
  <c r="I153" i="6"/>
  <c r="I179" i="6" s="1"/>
  <c r="H153" i="6"/>
  <c r="G153" i="6"/>
  <c r="F153" i="6"/>
  <c r="E153" i="6"/>
  <c r="D153" i="6"/>
  <c r="P151" i="6"/>
  <c r="G149" i="6"/>
  <c r="F149" i="6"/>
  <c r="E149" i="6"/>
  <c r="D149" i="6"/>
  <c r="O147" i="6"/>
  <c r="N147" i="6"/>
  <c r="N179" i="6" s="1"/>
  <c r="M147" i="6"/>
  <c r="L147" i="6"/>
  <c r="K147" i="6"/>
  <c r="K179" i="6" s="1"/>
  <c r="J147" i="6"/>
  <c r="I147" i="6"/>
  <c r="H147" i="6"/>
  <c r="G147" i="6"/>
  <c r="F147" i="6"/>
  <c r="E147" i="6"/>
  <c r="D147" i="6"/>
  <c r="P145" i="6"/>
  <c r="F139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O135" i="6"/>
  <c r="O138" i="6" s="1"/>
  <c r="O181" i="6" s="1"/>
  <c r="N135" i="6"/>
  <c r="N138" i="6" s="1"/>
  <c r="M135" i="6"/>
  <c r="M138" i="6" s="1"/>
  <c r="M181" i="6" s="1"/>
  <c r="K135" i="6"/>
  <c r="J135" i="6"/>
  <c r="J138" i="6" s="1"/>
  <c r="I135" i="6"/>
  <c r="H135" i="6"/>
  <c r="H138" i="6" s="1"/>
  <c r="G135" i="6"/>
  <c r="F135" i="6"/>
  <c r="E135" i="6"/>
  <c r="D135" i="6"/>
  <c r="O133" i="6"/>
  <c r="K133" i="6"/>
  <c r="J133" i="6"/>
  <c r="I133" i="6"/>
  <c r="H133" i="6"/>
  <c r="G133" i="6"/>
  <c r="F133" i="6"/>
  <c r="E133" i="6"/>
  <c r="P133" i="6" s="1"/>
  <c r="P131" i="6"/>
  <c r="N131" i="6"/>
  <c r="L131" i="6"/>
  <c r="J131" i="6"/>
  <c r="G131" i="6"/>
  <c r="D131" i="6"/>
  <c r="N129" i="6"/>
  <c r="M129" i="6"/>
  <c r="L129" i="6"/>
  <c r="K129" i="6"/>
  <c r="K139" i="6" s="1"/>
  <c r="J129" i="6"/>
  <c r="I129" i="6"/>
  <c r="P129" i="6" s="1"/>
  <c r="H129" i="6"/>
  <c r="H139" i="6" s="1"/>
  <c r="G129" i="6"/>
  <c r="D129" i="6"/>
  <c r="N127" i="6"/>
  <c r="M127" i="6"/>
  <c r="L127" i="6"/>
  <c r="G127" i="6"/>
  <c r="D127" i="6"/>
  <c r="O125" i="6"/>
  <c r="N125" i="6"/>
  <c r="L125" i="6"/>
  <c r="J125" i="6"/>
  <c r="G125" i="6"/>
  <c r="D125" i="6"/>
  <c r="P123" i="6"/>
  <c r="P121" i="6"/>
  <c r="P119" i="6"/>
  <c r="O117" i="6"/>
  <c r="N117" i="6"/>
  <c r="L117" i="6"/>
  <c r="J117" i="6"/>
  <c r="G117" i="6"/>
  <c r="D117" i="6"/>
  <c r="N115" i="6"/>
  <c r="L115" i="6"/>
  <c r="J115" i="6"/>
  <c r="G115" i="6"/>
  <c r="D115" i="6"/>
  <c r="P113" i="6"/>
  <c r="G111" i="6"/>
  <c r="E111" i="6"/>
  <c r="D111" i="6"/>
  <c r="N109" i="6"/>
  <c r="L109" i="6"/>
  <c r="J109" i="6"/>
  <c r="G109" i="6"/>
  <c r="G139" i="6" s="1"/>
  <c r="D109" i="6"/>
  <c r="P109" i="6" s="1"/>
  <c r="P107" i="6"/>
  <c r="O99" i="6"/>
  <c r="O98" i="6"/>
  <c r="N98" i="6"/>
  <c r="M98" i="6"/>
  <c r="L98" i="6"/>
  <c r="K98" i="6"/>
  <c r="J98" i="6"/>
  <c r="I98" i="6"/>
  <c r="H98" i="6"/>
  <c r="G98" i="6"/>
  <c r="F98" i="6"/>
  <c r="E98" i="6"/>
  <c r="D98" i="6"/>
  <c r="O96" i="6"/>
  <c r="N96" i="6"/>
  <c r="M96" i="6"/>
  <c r="L96" i="6"/>
  <c r="K96" i="6"/>
  <c r="J96" i="6"/>
  <c r="I96" i="6"/>
  <c r="H96" i="6"/>
  <c r="G96" i="6"/>
  <c r="F96" i="6"/>
  <c r="E96" i="6"/>
  <c r="D96" i="6"/>
  <c r="O94" i="6"/>
  <c r="N94" i="6"/>
  <c r="N99" i="6" s="1"/>
  <c r="M94" i="6"/>
  <c r="M99" i="6" s="1"/>
  <c r="L94" i="6"/>
  <c r="L99" i="6" s="1"/>
  <c r="K94" i="6"/>
  <c r="K99" i="6" s="1"/>
  <c r="J94" i="6"/>
  <c r="I94" i="6"/>
  <c r="I99" i="6" s="1"/>
  <c r="H94" i="6"/>
  <c r="H99" i="6" s="1"/>
  <c r="G94" i="6"/>
  <c r="G99" i="6" s="1"/>
  <c r="F94" i="6"/>
  <c r="F99" i="6" s="1"/>
  <c r="E94" i="6"/>
  <c r="D94" i="6"/>
  <c r="O92" i="6"/>
  <c r="N92" i="6"/>
  <c r="M92" i="6"/>
  <c r="L92" i="6"/>
  <c r="K92" i="6"/>
  <c r="J92" i="6"/>
  <c r="I92" i="6"/>
  <c r="H92" i="6"/>
  <c r="G92" i="6"/>
  <c r="F92" i="6"/>
  <c r="E92" i="6"/>
  <c r="D92" i="6"/>
  <c r="O90" i="6"/>
  <c r="N90" i="6"/>
  <c r="M90" i="6"/>
  <c r="L90" i="6"/>
  <c r="K90" i="6"/>
  <c r="J90" i="6"/>
  <c r="I90" i="6"/>
  <c r="H90" i="6"/>
  <c r="G90" i="6"/>
  <c r="F90" i="6"/>
  <c r="E90" i="6"/>
  <c r="D90" i="6"/>
  <c r="O88" i="6"/>
  <c r="N88" i="6"/>
  <c r="M88" i="6"/>
  <c r="L88" i="6"/>
  <c r="K88" i="6"/>
  <c r="J88" i="6"/>
  <c r="I88" i="6"/>
  <c r="H88" i="6"/>
  <c r="G88" i="6"/>
  <c r="F88" i="6"/>
  <c r="E88" i="6"/>
  <c r="D88" i="6"/>
  <c r="O86" i="6"/>
  <c r="N86" i="6"/>
  <c r="M86" i="6"/>
  <c r="L86" i="6"/>
  <c r="K86" i="6"/>
  <c r="J86" i="6"/>
  <c r="I86" i="6"/>
  <c r="H86" i="6"/>
  <c r="G86" i="6"/>
  <c r="F86" i="6"/>
  <c r="E86" i="6"/>
  <c r="D86" i="6"/>
  <c r="O84" i="6"/>
  <c r="N84" i="6"/>
  <c r="M84" i="6"/>
  <c r="L84" i="6"/>
  <c r="K84" i="6"/>
  <c r="J84" i="6"/>
  <c r="I84" i="6"/>
  <c r="H84" i="6"/>
  <c r="G84" i="6"/>
  <c r="F84" i="6"/>
  <c r="E84" i="6"/>
  <c r="D84" i="6"/>
  <c r="O82" i="6"/>
  <c r="N82" i="6"/>
  <c r="M82" i="6"/>
  <c r="L82" i="6"/>
  <c r="K82" i="6"/>
  <c r="J82" i="6"/>
  <c r="I82" i="6"/>
  <c r="H82" i="6"/>
  <c r="G82" i="6"/>
  <c r="F82" i="6"/>
  <c r="E82" i="6"/>
  <c r="D82" i="6"/>
  <c r="P82" i="6" s="1"/>
  <c r="O80" i="6"/>
  <c r="N80" i="6"/>
  <c r="M80" i="6"/>
  <c r="L80" i="6"/>
  <c r="K80" i="6"/>
  <c r="J80" i="6"/>
  <c r="I80" i="6"/>
  <c r="H80" i="6"/>
  <c r="G80" i="6"/>
  <c r="F80" i="6"/>
  <c r="E80" i="6"/>
  <c r="D80" i="6"/>
  <c r="O78" i="6"/>
  <c r="N78" i="6"/>
  <c r="M78" i="6"/>
  <c r="L78" i="6"/>
  <c r="K78" i="6"/>
  <c r="J78" i="6"/>
  <c r="I78" i="6"/>
  <c r="H78" i="6"/>
  <c r="G78" i="6"/>
  <c r="F78" i="6"/>
  <c r="E78" i="6"/>
  <c r="D78" i="6"/>
  <c r="O76" i="6"/>
  <c r="N76" i="6"/>
  <c r="M76" i="6"/>
  <c r="L76" i="6"/>
  <c r="K76" i="6"/>
  <c r="J76" i="6"/>
  <c r="I76" i="6"/>
  <c r="H76" i="6"/>
  <c r="G76" i="6"/>
  <c r="F76" i="6"/>
  <c r="E76" i="6"/>
  <c r="D76" i="6"/>
  <c r="O74" i="6"/>
  <c r="N74" i="6"/>
  <c r="M74" i="6"/>
  <c r="L74" i="6"/>
  <c r="K74" i="6"/>
  <c r="J74" i="6"/>
  <c r="I74" i="6"/>
  <c r="H74" i="6"/>
  <c r="G74" i="6"/>
  <c r="F74" i="6"/>
  <c r="E74" i="6"/>
  <c r="D74" i="6"/>
  <c r="O72" i="6"/>
  <c r="N72" i="6"/>
  <c r="M72" i="6"/>
  <c r="L72" i="6"/>
  <c r="K72" i="6"/>
  <c r="J72" i="6"/>
  <c r="I72" i="6"/>
  <c r="H72" i="6"/>
  <c r="G72" i="6"/>
  <c r="F72" i="6"/>
  <c r="E72" i="6"/>
  <c r="D72" i="6"/>
  <c r="O70" i="6"/>
  <c r="N70" i="6"/>
  <c r="M70" i="6"/>
  <c r="L70" i="6"/>
  <c r="K70" i="6"/>
  <c r="J70" i="6"/>
  <c r="I70" i="6"/>
  <c r="H70" i="6"/>
  <c r="G70" i="6"/>
  <c r="F70" i="6"/>
  <c r="E70" i="6"/>
  <c r="D70" i="6"/>
  <c r="O68" i="6"/>
  <c r="N68" i="6"/>
  <c r="M68" i="6"/>
  <c r="L68" i="6"/>
  <c r="K68" i="6"/>
  <c r="J68" i="6"/>
  <c r="I68" i="6"/>
  <c r="H68" i="6"/>
  <c r="G68" i="6"/>
  <c r="F68" i="6"/>
  <c r="E68" i="6"/>
  <c r="D68" i="6"/>
  <c r="O66" i="6"/>
  <c r="N66" i="6"/>
  <c r="M66" i="6"/>
  <c r="L66" i="6"/>
  <c r="K66" i="6"/>
  <c r="J66" i="6"/>
  <c r="I66" i="6"/>
  <c r="H66" i="6"/>
  <c r="G66" i="6"/>
  <c r="F66" i="6"/>
  <c r="E66" i="6"/>
  <c r="D66" i="6"/>
  <c r="O64" i="6"/>
  <c r="N64" i="6"/>
  <c r="M64" i="6"/>
  <c r="L64" i="6"/>
  <c r="K64" i="6"/>
  <c r="J64" i="6"/>
  <c r="I64" i="6"/>
  <c r="H64" i="6"/>
  <c r="G64" i="6"/>
  <c r="F64" i="6"/>
  <c r="E64" i="6"/>
  <c r="D64" i="6"/>
  <c r="O62" i="6"/>
  <c r="N62" i="6"/>
  <c r="M62" i="6"/>
  <c r="L62" i="6"/>
  <c r="K62" i="6"/>
  <c r="J62" i="6"/>
  <c r="I62" i="6"/>
  <c r="H62" i="6"/>
  <c r="G62" i="6"/>
  <c r="F62" i="6"/>
  <c r="E62" i="6"/>
  <c r="D62" i="6"/>
  <c r="O60" i="6"/>
  <c r="N60" i="6"/>
  <c r="M60" i="6"/>
  <c r="L60" i="6"/>
  <c r="K60" i="6"/>
  <c r="J60" i="6"/>
  <c r="I60" i="6"/>
  <c r="H60" i="6"/>
  <c r="G60" i="6"/>
  <c r="F60" i="6"/>
  <c r="E60" i="6"/>
  <c r="D60" i="6"/>
  <c r="O58" i="6"/>
  <c r="N58" i="6"/>
  <c r="M58" i="6"/>
  <c r="L58" i="6"/>
  <c r="K58" i="6"/>
  <c r="J58" i="6"/>
  <c r="I58" i="6"/>
  <c r="H58" i="6"/>
  <c r="G58" i="6"/>
  <c r="F58" i="6"/>
  <c r="E58" i="6"/>
  <c r="D58" i="6"/>
  <c r="O56" i="6"/>
  <c r="N56" i="6"/>
  <c r="M56" i="6"/>
  <c r="L56" i="6"/>
  <c r="K56" i="6"/>
  <c r="J56" i="6"/>
  <c r="I56" i="6"/>
  <c r="H56" i="6"/>
  <c r="G56" i="6"/>
  <c r="F56" i="6"/>
  <c r="E56" i="6"/>
  <c r="D56" i="6"/>
  <c r="O54" i="6"/>
  <c r="O100" i="6" s="1"/>
  <c r="N54" i="6"/>
  <c r="N100" i="6" s="1"/>
  <c r="M54" i="6"/>
  <c r="M100" i="6" s="1"/>
  <c r="L54" i="6"/>
  <c r="L100" i="6" s="1"/>
  <c r="K54" i="6"/>
  <c r="K100" i="6" s="1"/>
  <c r="J54" i="6"/>
  <c r="I54" i="6"/>
  <c r="H54" i="6"/>
  <c r="H100" i="6" s="1"/>
  <c r="G54" i="6"/>
  <c r="G100" i="6" s="1"/>
  <c r="F54" i="6"/>
  <c r="F100" i="6" s="1"/>
  <c r="E54" i="6"/>
  <c r="E100" i="6" s="1"/>
  <c r="D54" i="6"/>
  <c r="D100" i="6" s="1"/>
  <c r="O46" i="6"/>
  <c r="N46" i="6"/>
  <c r="M46" i="6"/>
  <c r="L46" i="6"/>
  <c r="K46" i="6"/>
  <c r="J46" i="6"/>
  <c r="I46" i="6"/>
  <c r="H46" i="6"/>
  <c r="G46" i="6"/>
  <c r="F46" i="6"/>
  <c r="E46" i="6"/>
  <c r="D46" i="6"/>
  <c r="O44" i="6"/>
  <c r="O47" i="6" s="1"/>
  <c r="O102" i="6" s="1"/>
  <c r="N44" i="6"/>
  <c r="N47" i="6" s="1"/>
  <c r="N102" i="6" s="1"/>
  <c r="M44" i="6"/>
  <c r="L44" i="6"/>
  <c r="K44" i="6"/>
  <c r="J44" i="6"/>
  <c r="I44" i="6"/>
  <c r="H44" i="6"/>
  <c r="G44" i="6"/>
  <c r="F44" i="6"/>
  <c r="E44" i="6"/>
  <c r="D44" i="6"/>
  <c r="M36" i="6"/>
  <c r="L36" i="6"/>
  <c r="K36" i="6"/>
  <c r="J36" i="6"/>
  <c r="I36" i="6"/>
  <c r="H36" i="6"/>
  <c r="G36" i="6"/>
  <c r="F36" i="6"/>
  <c r="E36" i="6"/>
  <c r="D36" i="6"/>
  <c r="P36" i="6" s="1"/>
  <c r="O34" i="6"/>
  <c r="N34" i="6"/>
  <c r="M34" i="6"/>
  <c r="L34" i="6"/>
  <c r="K34" i="6"/>
  <c r="J34" i="6"/>
  <c r="I34" i="6"/>
  <c r="H34" i="6"/>
  <c r="G34" i="6"/>
  <c r="F34" i="6"/>
  <c r="E34" i="6"/>
  <c r="D34" i="6"/>
  <c r="O32" i="6"/>
  <c r="N32" i="6"/>
  <c r="M32" i="6"/>
  <c r="L32" i="6"/>
  <c r="K32" i="6"/>
  <c r="J32" i="6"/>
  <c r="I32" i="6"/>
  <c r="H32" i="6"/>
  <c r="G32" i="6"/>
  <c r="F32" i="6"/>
  <c r="E32" i="6"/>
  <c r="D32" i="6"/>
  <c r="P32" i="6" s="1"/>
  <c r="O30" i="6"/>
  <c r="N30" i="6"/>
  <c r="M30" i="6"/>
  <c r="L30" i="6"/>
  <c r="K30" i="6"/>
  <c r="J30" i="6"/>
  <c r="I30" i="6"/>
  <c r="H30" i="6"/>
  <c r="G30" i="6"/>
  <c r="F30" i="6"/>
  <c r="E30" i="6"/>
  <c r="D30" i="6"/>
  <c r="P30" i="6" s="1"/>
  <c r="O28" i="6"/>
  <c r="N28" i="6"/>
  <c r="M28" i="6"/>
  <c r="L28" i="6"/>
  <c r="K28" i="6"/>
  <c r="J28" i="6"/>
  <c r="I28" i="6"/>
  <c r="H28" i="6"/>
  <c r="G28" i="6"/>
  <c r="F28" i="6"/>
  <c r="E28" i="6"/>
  <c r="D28" i="6"/>
  <c r="O26" i="6"/>
  <c r="N26" i="6"/>
  <c r="M26" i="6"/>
  <c r="L26" i="6"/>
  <c r="K26" i="6"/>
  <c r="J26" i="6"/>
  <c r="I26" i="6"/>
  <c r="H26" i="6"/>
  <c r="G26" i="6"/>
  <c r="F26" i="6"/>
  <c r="E26" i="6"/>
  <c r="D26" i="6"/>
  <c r="O24" i="6"/>
  <c r="N24" i="6"/>
  <c r="M24" i="6"/>
  <c r="L24" i="6"/>
  <c r="K24" i="6"/>
  <c r="J24" i="6"/>
  <c r="I24" i="6"/>
  <c r="H24" i="6"/>
  <c r="G24" i="6"/>
  <c r="F24" i="6"/>
  <c r="E24" i="6"/>
  <c r="D24" i="6"/>
  <c r="O22" i="6"/>
  <c r="N22" i="6"/>
  <c r="M22" i="6"/>
  <c r="L22" i="6"/>
  <c r="K22" i="6"/>
  <c r="J22" i="6"/>
  <c r="I22" i="6"/>
  <c r="H22" i="6"/>
  <c r="G22" i="6"/>
  <c r="F22" i="6"/>
  <c r="E22" i="6"/>
  <c r="D22" i="6"/>
  <c r="P22" i="6" s="1"/>
  <c r="O20" i="6"/>
  <c r="N20" i="6"/>
  <c r="M20" i="6"/>
  <c r="L20" i="6"/>
  <c r="K20" i="6"/>
  <c r="J20" i="6"/>
  <c r="I20" i="6"/>
  <c r="H20" i="6"/>
  <c r="G20" i="6"/>
  <c r="F20" i="6"/>
  <c r="E20" i="6"/>
  <c r="D20" i="6"/>
  <c r="O18" i="6"/>
  <c r="N18" i="6"/>
  <c r="M18" i="6"/>
  <c r="L18" i="6"/>
  <c r="K18" i="6"/>
  <c r="J18" i="6"/>
  <c r="I18" i="6"/>
  <c r="H18" i="6"/>
  <c r="G18" i="6"/>
  <c r="F18" i="6"/>
  <c r="E18" i="6"/>
  <c r="D18" i="6"/>
  <c r="P18" i="6" s="1"/>
  <c r="O16" i="6"/>
  <c r="N16" i="6"/>
  <c r="M16" i="6"/>
  <c r="L16" i="6"/>
  <c r="K16" i="6"/>
  <c r="J16" i="6"/>
  <c r="I16" i="6"/>
  <c r="H16" i="6"/>
  <c r="G16" i="6"/>
  <c r="F16" i="6"/>
  <c r="E16" i="6"/>
  <c r="D16" i="6"/>
  <c r="P16" i="6" s="1"/>
  <c r="O14" i="6"/>
  <c r="N14" i="6"/>
  <c r="M14" i="6"/>
  <c r="L14" i="6"/>
  <c r="K14" i="6"/>
  <c r="J14" i="6"/>
  <c r="I14" i="6"/>
  <c r="H14" i="6"/>
  <c r="G14" i="6"/>
  <c r="F14" i="6"/>
  <c r="E14" i="6"/>
  <c r="D14" i="6"/>
  <c r="P14" i="6" s="1"/>
  <c r="O12" i="6"/>
  <c r="N12" i="6"/>
  <c r="M12" i="6"/>
  <c r="L12" i="6"/>
  <c r="K12" i="6"/>
  <c r="J12" i="6"/>
  <c r="I12" i="6"/>
  <c r="H12" i="6"/>
  <c r="G12" i="6"/>
  <c r="F12" i="6"/>
  <c r="E12" i="6"/>
  <c r="D12" i="6"/>
  <c r="P12" i="6" s="1"/>
  <c r="O10" i="6"/>
  <c r="N10" i="6"/>
  <c r="M10" i="6"/>
  <c r="L10" i="6"/>
  <c r="K10" i="6"/>
  <c r="J10" i="6"/>
  <c r="I10" i="6"/>
  <c r="H10" i="6"/>
  <c r="G10" i="6"/>
  <c r="F10" i="6"/>
  <c r="E10" i="6"/>
  <c r="D10" i="6"/>
  <c r="O8" i="6"/>
  <c r="N8" i="6"/>
  <c r="M8" i="6"/>
  <c r="L8" i="6"/>
  <c r="K8" i="6"/>
  <c r="J8" i="6"/>
  <c r="I8" i="6"/>
  <c r="H8" i="6"/>
  <c r="G8" i="6"/>
  <c r="F8" i="6"/>
  <c r="E8" i="6"/>
  <c r="D8" i="6"/>
  <c r="P8" i="6" s="1"/>
  <c r="O6" i="6"/>
  <c r="N6" i="6"/>
  <c r="M6" i="6"/>
  <c r="L6" i="6"/>
  <c r="K6" i="6"/>
  <c r="J6" i="6"/>
  <c r="I6" i="6"/>
  <c r="H6" i="6"/>
  <c r="G6" i="6"/>
  <c r="F6" i="6"/>
  <c r="E6" i="6"/>
  <c r="D6" i="6"/>
  <c r="P6" i="6" s="1"/>
  <c r="O4" i="6"/>
  <c r="O48" i="6" s="1"/>
  <c r="N4" i="6"/>
  <c r="N48" i="6" s="1"/>
  <c r="M4" i="6"/>
  <c r="M48" i="6" s="1"/>
  <c r="L4" i="6"/>
  <c r="L48" i="6" s="1"/>
  <c r="K4" i="6"/>
  <c r="K48" i="6" s="1"/>
  <c r="J4" i="6"/>
  <c r="J48" i="6" s="1"/>
  <c r="I4" i="6"/>
  <c r="I48" i="6" s="1"/>
  <c r="H4" i="6"/>
  <c r="H48" i="6" s="1"/>
  <c r="G4" i="6"/>
  <c r="G48" i="6" s="1"/>
  <c r="F4" i="6"/>
  <c r="F48" i="6" s="1"/>
  <c r="E4" i="6"/>
  <c r="E48" i="6" s="1"/>
  <c r="D4" i="6"/>
  <c r="D48" i="6" s="1"/>
  <c r="N28" i="5"/>
  <c r="M28" i="5"/>
  <c r="L28" i="5"/>
  <c r="K28" i="5"/>
  <c r="J28" i="5"/>
  <c r="I28" i="5"/>
  <c r="H28" i="5"/>
  <c r="G28" i="5"/>
  <c r="N40" i="5"/>
  <c r="M40" i="5"/>
  <c r="L40" i="5"/>
  <c r="K40" i="5"/>
  <c r="J40" i="5"/>
  <c r="I40" i="5"/>
  <c r="H40" i="5"/>
  <c r="O12" i="5"/>
  <c r="O11" i="5"/>
  <c r="O10" i="5"/>
  <c r="O9" i="5"/>
  <c r="O8" i="5"/>
  <c r="O7" i="5"/>
  <c r="O6" i="5"/>
  <c r="O5" i="5"/>
  <c r="O4" i="5"/>
  <c r="F13" i="5"/>
  <c r="E13" i="5"/>
  <c r="D13" i="5"/>
  <c r="O3" i="5"/>
  <c r="F34" i="5"/>
  <c r="E34" i="5"/>
  <c r="D34" i="5"/>
  <c r="C34" i="5"/>
  <c r="N33" i="5"/>
  <c r="M33" i="5"/>
  <c r="L33" i="5"/>
  <c r="K33" i="5"/>
  <c r="J33" i="5"/>
  <c r="I33" i="5"/>
  <c r="H33" i="5"/>
  <c r="G33" i="5"/>
  <c r="F33" i="5"/>
  <c r="E33" i="5"/>
  <c r="D33" i="5"/>
  <c r="C33" i="5"/>
  <c r="N32" i="5"/>
  <c r="M32" i="5"/>
  <c r="L32" i="5"/>
  <c r="K32" i="5"/>
  <c r="J32" i="5"/>
  <c r="I32" i="5"/>
  <c r="H32" i="5"/>
  <c r="G32" i="5"/>
  <c r="F32" i="5"/>
  <c r="E32" i="5"/>
  <c r="D32" i="5"/>
  <c r="C32" i="5"/>
  <c r="N31" i="5"/>
  <c r="M31" i="5"/>
  <c r="L31" i="5"/>
  <c r="K31" i="5"/>
  <c r="J31" i="5"/>
  <c r="I31" i="5"/>
  <c r="H31" i="5"/>
  <c r="G31" i="5"/>
  <c r="F31" i="5"/>
  <c r="E31" i="5"/>
  <c r="D31" i="5"/>
  <c r="C31" i="5"/>
  <c r="M13" i="5"/>
  <c r="M34" i="5" s="1"/>
  <c r="N13" i="5"/>
  <c r="G13" i="5"/>
  <c r="H13" i="5"/>
  <c r="L13" i="5"/>
  <c r="K13" i="5"/>
  <c r="J13" i="5"/>
  <c r="I13" i="5"/>
  <c r="N25" i="4"/>
  <c r="M25" i="4"/>
  <c r="L25" i="4"/>
  <c r="K25" i="4"/>
  <c r="J25" i="4"/>
  <c r="I25" i="4"/>
  <c r="H25" i="4"/>
  <c r="G25" i="4"/>
  <c r="F25" i="4"/>
  <c r="E25" i="4"/>
  <c r="D25" i="4"/>
  <c r="C25" i="4"/>
  <c r="O25" i="4" s="1"/>
  <c r="N22" i="4"/>
  <c r="M22" i="4"/>
  <c r="L22" i="4"/>
  <c r="K22" i="4"/>
  <c r="J22" i="4"/>
  <c r="I22" i="4"/>
  <c r="H22" i="4"/>
  <c r="G22" i="4"/>
  <c r="F22" i="4"/>
  <c r="E22" i="4"/>
  <c r="D22" i="4"/>
  <c r="C22" i="4"/>
  <c r="O22" i="4" s="1"/>
  <c r="N19" i="4"/>
  <c r="M19" i="4"/>
  <c r="L19" i="4"/>
  <c r="K19" i="4"/>
  <c r="J19" i="4"/>
  <c r="I19" i="4"/>
  <c r="H19" i="4"/>
  <c r="G19" i="4"/>
  <c r="F19" i="4"/>
  <c r="E19" i="4"/>
  <c r="D19" i="4"/>
  <c r="C19" i="4"/>
  <c r="O19" i="4" s="1"/>
  <c r="N16" i="4"/>
  <c r="M16" i="4"/>
  <c r="L16" i="4"/>
  <c r="K16" i="4"/>
  <c r="J16" i="4"/>
  <c r="I16" i="4"/>
  <c r="H16" i="4"/>
  <c r="G16" i="4"/>
  <c r="F16" i="4"/>
  <c r="E16" i="4"/>
  <c r="D16" i="4"/>
  <c r="C16" i="4"/>
  <c r="O16" i="4" s="1"/>
  <c r="N13" i="4"/>
  <c r="M13" i="4"/>
  <c r="L13" i="4"/>
  <c r="K13" i="4"/>
  <c r="J13" i="4"/>
  <c r="I13" i="4"/>
  <c r="H13" i="4"/>
  <c r="G13" i="4"/>
  <c r="F13" i="4"/>
  <c r="E13" i="4"/>
  <c r="D13" i="4"/>
  <c r="C13" i="4"/>
  <c r="O13" i="4" s="1"/>
  <c r="N10" i="4"/>
  <c r="M10" i="4"/>
  <c r="L10" i="4"/>
  <c r="K10" i="4"/>
  <c r="J10" i="4"/>
  <c r="I10" i="4"/>
  <c r="H10" i="4"/>
  <c r="G10" i="4"/>
  <c r="F10" i="4"/>
  <c r="E10" i="4"/>
  <c r="D10" i="4"/>
  <c r="C10" i="4"/>
  <c r="O10" i="4" s="1"/>
  <c r="N7" i="4"/>
  <c r="M7" i="4"/>
  <c r="L7" i="4"/>
  <c r="K7" i="4"/>
  <c r="J7" i="4"/>
  <c r="I7" i="4"/>
  <c r="H7" i="4"/>
  <c r="G7" i="4"/>
  <c r="F7" i="4"/>
  <c r="E7" i="4"/>
  <c r="D7" i="4"/>
  <c r="C7" i="4"/>
  <c r="O7" i="4" s="1"/>
  <c r="N4" i="4"/>
  <c r="M4" i="4"/>
  <c r="L4" i="4"/>
  <c r="K4" i="4"/>
  <c r="J4" i="4"/>
  <c r="I4" i="4"/>
  <c r="H4" i="4"/>
  <c r="G4" i="4"/>
  <c r="F4" i="4"/>
  <c r="E4" i="4"/>
  <c r="D4" i="4"/>
  <c r="C4" i="4"/>
  <c r="O4" i="4" s="1"/>
  <c r="O24" i="4"/>
  <c r="O23" i="4"/>
  <c r="O21" i="4"/>
  <c r="O20" i="4"/>
  <c r="O18" i="4"/>
  <c r="O17" i="4"/>
  <c r="O15" i="4"/>
  <c r="O14" i="4"/>
  <c r="O12" i="4"/>
  <c r="O11" i="4"/>
  <c r="O9" i="4"/>
  <c r="O8" i="4"/>
  <c r="O6" i="4"/>
  <c r="O5" i="4"/>
  <c r="O3" i="4"/>
  <c r="O2" i="4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5" i="3"/>
  <c r="F20" i="3"/>
  <c r="F21" i="3"/>
  <c r="F22" i="3"/>
  <c r="F23" i="3"/>
  <c r="F24" i="3"/>
  <c r="F25" i="3"/>
  <c r="F26" i="3"/>
  <c r="F27" i="3"/>
  <c r="F28" i="3"/>
  <c r="F29" i="3"/>
  <c r="F30" i="3"/>
  <c r="F19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F5" i="3"/>
  <c r="H27" i="3"/>
  <c r="J23" i="3"/>
  <c r="H23" i="3"/>
  <c r="H19" i="3"/>
  <c r="M19" i="3"/>
  <c r="M20" i="3"/>
  <c r="M21" i="3"/>
  <c r="M22" i="3"/>
  <c r="M23" i="3"/>
  <c r="M24" i="3"/>
  <c r="M25" i="3"/>
  <c r="M26" i="3"/>
  <c r="M27" i="3"/>
  <c r="M28" i="3"/>
  <c r="M29" i="3"/>
  <c r="M30" i="3"/>
  <c r="G31" i="3"/>
  <c r="J30" i="3"/>
  <c r="H30" i="3"/>
  <c r="J29" i="3"/>
  <c r="H29" i="3"/>
  <c r="H28" i="3"/>
  <c r="J27" i="3"/>
  <c r="J26" i="3"/>
  <c r="H26" i="3"/>
  <c r="J25" i="3"/>
  <c r="H25" i="3"/>
  <c r="J24" i="3"/>
  <c r="H24" i="3"/>
  <c r="J21" i="3"/>
  <c r="H21" i="3"/>
  <c r="J20" i="3"/>
  <c r="H20" i="3"/>
  <c r="S36" i="1"/>
  <c r="Z145" i="1"/>
  <c r="Z147" i="1"/>
  <c r="Z146" i="1"/>
  <c r="Z7" i="1"/>
  <c r="Z23" i="1"/>
  <c r="Z39" i="1"/>
  <c r="Z55" i="1"/>
  <c r="Z71" i="1"/>
  <c r="Z87" i="1"/>
  <c r="Z103" i="1"/>
  <c r="Z119" i="1"/>
  <c r="Z135" i="1"/>
  <c r="Z25" i="1"/>
  <c r="Z57" i="1"/>
  <c r="Z89" i="1"/>
  <c r="Z121" i="1"/>
  <c r="Z10" i="1"/>
  <c r="Z42" i="1"/>
  <c r="Z58" i="1"/>
  <c r="Z74" i="1"/>
  <c r="Z106" i="1"/>
  <c r="Z138" i="1"/>
  <c r="Z27" i="1"/>
  <c r="Z43" i="1"/>
  <c r="Z59" i="1"/>
  <c r="Z75" i="1"/>
  <c r="Z107" i="1"/>
  <c r="Z123" i="1"/>
  <c r="Z139" i="1"/>
  <c r="Z31" i="1"/>
  <c r="Z63" i="1"/>
  <c r="Z95" i="1"/>
  <c r="Z127" i="1"/>
  <c r="Z16" i="1"/>
  <c r="Z112" i="1"/>
  <c r="Z144" i="1"/>
  <c r="Z33" i="1"/>
  <c r="Z65" i="1"/>
  <c r="Z81" i="1"/>
  <c r="Z97" i="1"/>
  <c r="Z34" i="1"/>
  <c r="Z98" i="1"/>
  <c r="Z19" i="1"/>
  <c r="Z99" i="1"/>
  <c r="Z36" i="1"/>
  <c r="Z100" i="1"/>
  <c r="Z53" i="1"/>
  <c r="Z38" i="1"/>
  <c r="Z134" i="1"/>
  <c r="Z8" i="1"/>
  <c r="Z24" i="1"/>
  <c r="Z40" i="1"/>
  <c r="Z56" i="1"/>
  <c r="Z72" i="1"/>
  <c r="Z88" i="1"/>
  <c r="Z104" i="1"/>
  <c r="Z120" i="1"/>
  <c r="Z136" i="1"/>
  <c r="Z41" i="1"/>
  <c r="Z73" i="1"/>
  <c r="Z105" i="1"/>
  <c r="Z137" i="1"/>
  <c r="Z26" i="1"/>
  <c r="Z90" i="1"/>
  <c r="Z122" i="1"/>
  <c r="Z91" i="1"/>
  <c r="Z47" i="1"/>
  <c r="Z48" i="1"/>
  <c r="Z49" i="1"/>
  <c r="Z113" i="1"/>
  <c r="Z50" i="1"/>
  <c r="Z83" i="1"/>
  <c r="Z68" i="1"/>
  <c r="Z37" i="1"/>
  <c r="Z133" i="1"/>
  <c r="Z54" i="1"/>
  <c r="Z118" i="1"/>
  <c r="Z9" i="1"/>
  <c r="Z80" i="1"/>
  <c r="Z82" i="1"/>
  <c r="Z67" i="1"/>
  <c r="Z4" i="1"/>
  <c r="Z132" i="1"/>
  <c r="Z5" i="1"/>
  <c r="Z117" i="1"/>
  <c r="Z22" i="1"/>
  <c r="Z86" i="1"/>
  <c r="Z11" i="1"/>
  <c r="Z64" i="1"/>
  <c r="Z66" i="1"/>
  <c r="Z130" i="1"/>
  <c r="Z51" i="1"/>
  <c r="Z131" i="1"/>
  <c r="Z20" i="1"/>
  <c r="Z116" i="1"/>
  <c r="Z21" i="1"/>
  <c r="Z69" i="1"/>
  <c r="Z85" i="1"/>
  <c r="Z101" i="1"/>
  <c r="Z6" i="1"/>
  <c r="Z102" i="1"/>
  <c r="Z12" i="1"/>
  <c r="Z28" i="1"/>
  <c r="Z44" i="1"/>
  <c r="Z60" i="1"/>
  <c r="Z76" i="1"/>
  <c r="Z92" i="1"/>
  <c r="Z108" i="1"/>
  <c r="Z124" i="1"/>
  <c r="Z140" i="1"/>
  <c r="Z13" i="1"/>
  <c r="Z29" i="1"/>
  <c r="Z45" i="1"/>
  <c r="Z61" i="1"/>
  <c r="Z77" i="1"/>
  <c r="Z93" i="1"/>
  <c r="Z109" i="1"/>
  <c r="Z125" i="1"/>
  <c r="Z141" i="1"/>
  <c r="Z14" i="1"/>
  <c r="Z30" i="1"/>
  <c r="Z46" i="1"/>
  <c r="Z62" i="1"/>
  <c r="Z78" i="1"/>
  <c r="Z94" i="1"/>
  <c r="Z110" i="1"/>
  <c r="Z126" i="1"/>
  <c r="Z142" i="1"/>
  <c r="Z15" i="1"/>
  <c r="Z79" i="1"/>
  <c r="Z111" i="1"/>
  <c r="Z143" i="1"/>
  <c r="Z32" i="1"/>
  <c r="Z96" i="1"/>
  <c r="Z128" i="1"/>
  <c r="Z17" i="1"/>
  <c r="Z129" i="1"/>
  <c r="Z18" i="1"/>
  <c r="Z114" i="1"/>
  <c r="Z35" i="1"/>
  <c r="Z115" i="1"/>
  <c r="Z52" i="1"/>
  <c r="Z84" i="1"/>
  <c r="Z70" i="1"/>
  <c r="P167" i="6" l="1"/>
  <c r="F178" i="6"/>
  <c r="P171" i="6"/>
  <c r="O179" i="6"/>
  <c r="G178" i="6"/>
  <c r="E178" i="6"/>
  <c r="D179" i="6"/>
  <c r="P179" i="6" s="1"/>
  <c r="P149" i="6"/>
  <c r="P175" i="6"/>
  <c r="P163" i="6"/>
  <c r="E179" i="6"/>
  <c r="L179" i="6"/>
  <c r="F179" i="6"/>
  <c r="M179" i="6"/>
  <c r="J178" i="6"/>
  <c r="D178" i="6"/>
  <c r="P178" i="6" s="1"/>
  <c r="H181" i="6"/>
  <c r="K178" i="6"/>
  <c r="K181" i="6" s="1"/>
  <c r="P165" i="6"/>
  <c r="N178" i="6"/>
  <c r="N181" i="6" s="1"/>
  <c r="P169" i="6"/>
  <c r="J181" i="6"/>
  <c r="P153" i="6"/>
  <c r="P155" i="6"/>
  <c r="P177" i="6"/>
  <c r="L139" i="6"/>
  <c r="N139" i="6"/>
  <c r="P117" i="6"/>
  <c r="K138" i="6"/>
  <c r="P127" i="6"/>
  <c r="E139" i="6"/>
  <c r="I138" i="6"/>
  <c r="I181" i="6" s="1"/>
  <c r="P125" i="6"/>
  <c r="O139" i="6"/>
  <c r="M139" i="6"/>
  <c r="P139" i="6" s="1"/>
  <c r="E138" i="6"/>
  <c r="P115" i="6"/>
  <c r="D138" i="6"/>
  <c r="D139" i="6"/>
  <c r="J139" i="6"/>
  <c r="P76" i="6"/>
  <c r="I100" i="6"/>
  <c r="J100" i="6"/>
  <c r="J99" i="6"/>
  <c r="P56" i="6"/>
  <c r="P58" i="6"/>
  <c r="P60" i="6"/>
  <c r="P62" i="6"/>
  <c r="P64" i="6"/>
  <c r="P66" i="6"/>
  <c r="P68" i="6"/>
  <c r="P70" i="6"/>
  <c r="P72" i="6"/>
  <c r="P74" i="6"/>
  <c r="P78" i="6"/>
  <c r="P80" i="6"/>
  <c r="P84" i="6"/>
  <c r="P86" i="6"/>
  <c r="P88" i="6"/>
  <c r="P90" i="6"/>
  <c r="P92" i="6"/>
  <c r="P94" i="6"/>
  <c r="P96" i="6"/>
  <c r="D99" i="6"/>
  <c r="P99" i="6" s="1"/>
  <c r="E99" i="6"/>
  <c r="P46" i="6"/>
  <c r="J47" i="6"/>
  <c r="P44" i="6"/>
  <c r="D47" i="6"/>
  <c r="E47" i="6"/>
  <c r="E102" i="6" s="1"/>
  <c r="P34" i="6"/>
  <c r="P28" i="6"/>
  <c r="P26" i="6"/>
  <c r="P24" i="6"/>
  <c r="P20" i="6"/>
  <c r="P10" i="6"/>
  <c r="P203" i="6"/>
  <c r="D181" i="6"/>
  <c r="P100" i="6"/>
  <c r="P48" i="6"/>
  <c r="P4" i="6"/>
  <c r="F47" i="6"/>
  <c r="F102" i="6" s="1"/>
  <c r="P54" i="6"/>
  <c r="P111" i="6"/>
  <c r="G138" i="6"/>
  <c r="G181" i="6" s="1"/>
  <c r="P147" i="6"/>
  <c r="P194" i="6"/>
  <c r="G47" i="6"/>
  <c r="G102" i="6" s="1"/>
  <c r="P98" i="6"/>
  <c r="H47" i="6"/>
  <c r="H102" i="6" s="1"/>
  <c r="I47" i="6"/>
  <c r="I102" i="6" s="1"/>
  <c r="I139" i="6"/>
  <c r="P173" i="6"/>
  <c r="K47" i="6"/>
  <c r="K102" i="6" s="1"/>
  <c r="L138" i="6"/>
  <c r="L181" i="6" s="1"/>
  <c r="L47" i="6"/>
  <c r="L102" i="6" s="1"/>
  <c r="F138" i="6"/>
  <c r="F181" i="6" s="1"/>
  <c r="M47" i="6"/>
  <c r="M102" i="6" s="1"/>
  <c r="P135" i="6"/>
  <c r="P137" i="6"/>
  <c r="N34" i="5"/>
  <c r="H34" i="5"/>
  <c r="G34" i="5"/>
  <c r="I34" i="5"/>
  <c r="J34" i="5"/>
  <c r="K34" i="5"/>
  <c r="L34" i="5"/>
  <c r="C13" i="5"/>
  <c r="O13" i="5" s="1"/>
  <c r="H22" i="3"/>
  <c r="E31" i="3"/>
  <c r="J31" i="3" s="1"/>
  <c r="J19" i="3"/>
  <c r="J28" i="3"/>
  <c r="J22" i="3"/>
  <c r="C31" i="3"/>
  <c r="H31" i="3" s="1"/>
  <c r="E181" i="6" l="1"/>
  <c r="T9" i="6"/>
  <c r="P200" i="6"/>
  <c r="J102" i="6"/>
  <c r="D102" i="6"/>
  <c r="U4" i="6"/>
  <c r="P197" i="6"/>
  <c r="P181" i="6"/>
  <c r="P47" i="6"/>
  <c r="P138" i="6"/>
  <c r="P102" i="6"/>
  <c r="U9" i="6"/>
  <c r="T4" i="6" l="1"/>
  <c r="V4" i="6" s="1"/>
  <c r="U14" i="6"/>
  <c r="U5" i="1" l="1"/>
  <c r="X137" i="1"/>
  <c r="W137" i="1"/>
  <c r="V137" i="1"/>
  <c r="U137" i="1"/>
  <c r="X135" i="1"/>
  <c r="W135" i="1"/>
  <c r="V135" i="1"/>
  <c r="U135" i="1"/>
  <c r="X101" i="1"/>
  <c r="W101" i="1"/>
  <c r="V101" i="1"/>
  <c r="U101" i="1"/>
  <c r="X99" i="1"/>
  <c r="W99" i="1"/>
  <c r="V99" i="1"/>
  <c r="U99" i="1"/>
  <c r="X97" i="1"/>
  <c r="W97" i="1"/>
  <c r="V97" i="1"/>
  <c r="U97" i="1"/>
  <c r="X95" i="1"/>
  <c r="W95" i="1"/>
  <c r="V95" i="1"/>
  <c r="U95" i="1"/>
  <c r="X93" i="1"/>
  <c r="W93" i="1"/>
  <c r="V93" i="1"/>
  <c r="U93" i="1"/>
  <c r="X91" i="1"/>
  <c r="W91" i="1"/>
  <c r="V91" i="1"/>
  <c r="U91" i="1"/>
  <c r="X89" i="1"/>
  <c r="W89" i="1"/>
  <c r="V89" i="1"/>
  <c r="U89" i="1"/>
  <c r="X85" i="1"/>
  <c r="W85" i="1"/>
  <c r="V85" i="1"/>
  <c r="U85" i="1"/>
  <c r="X81" i="1"/>
  <c r="W81" i="1"/>
  <c r="V81" i="1"/>
  <c r="U81" i="1"/>
  <c r="X79" i="1"/>
  <c r="W79" i="1"/>
  <c r="V79" i="1"/>
  <c r="U79" i="1"/>
  <c r="X77" i="1"/>
  <c r="W77" i="1"/>
  <c r="V77" i="1"/>
  <c r="U77" i="1"/>
  <c r="X75" i="1"/>
  <c r="W75" i="1"/>
  <c r="V75" i="1"/>
  <c r="U75" i="1"/>
  <c r="X73" i="1"/>
  <c r="W73" i="1"/>
  <c r="V73" i="1"/>
  <c r="U73" i="1"/>
  <c r="X71" i="1"/>
  <c r="W71" i="1"/>
  <c r="V71" i="1"/>
  <c r="U71" i="1"/>
  <c r="X69" i="1"/>
  <c r="W69" i="1"/>
  <c r="V69" i="1"/>
  <c r="U69" i="1"/>
  <c r="X67" i="1"/>
  <c r="W67" i="1"/>
  <c r="V67" i="1"/>
  <c r="U67" i="1"/>
  <c r="X65" i="1"/>
  <c r="W65" i="1"/>
  <c r="V65" i="1"/>
  <c r="U65" i="1"/>
  <c r="X63" i="1"/>
  <c r="W63" i="1"/>
  <c r="V63" i="1"/>
  <c r="U63" i="1"/>
  <c r="X61" i="1"/>
  <c r="W61" i="1"/>
  <c r="V61" i="1"/>
  <c r="U61" i="1"/>
  <c r="X59" i="1"/>
  <c r="W59" i="1"/>
  <c r="V59" i="1"/>
  <c r="U59" i="1"/>
  <c r="X57" i="1"/>
  <c r="W57" i="1"/>
  <c r="V57" i="1"/>
  <c r="U57" i="1"/>
  <c r="X55" i="1"/>
  <c r="W55" i="1"/>
  <c r="V55" i="1"/>
  <c r="U55" i="1"/>
  <c r="X53" i="1"/>
  <c r="W53" i="1"/>
  <c r="V53" i="1"/>
  <c r="U53" i="1"/>
  <c r="X51" i="1"/>
  <c r="W51" i="1"/>
  <c r="V51" i="1"/>
  <c r="U51" i="1"/>
  <c r="X49" i="1"/>
  <c r="W49" i="1"/>
  <c r="V49" i="1"/>
  <c r="U49" i="1"/>
  <c r="X47" i="1"/>
  <c r="W47" i="1"/>
  <c r="V47" i="1"/>
  <c r="U47" i="1"/>
  <c r="X45" i="1"/>
  <c r="W45" i="1"/>
  <c r="V45" i="1"/>
  <c r="U45" i="1"/>
  <c r="X43" i="1"/>
  <c r="W43" i="1"/>
  <c r="V43" i="1"/>
  <c r="U43" i="1"/>
  <c r="X41" i="1"/>
  <c r="W41" i="1"/>
  <c r="V41" i="1"/>
  <c r="U41" i="1"/>
  <c r="X38" i="1"/>
  <c r="W38" i="1"/>
  <c r="V38" i="1"/>
  <c r="U38" i="1"/>
  <c r="W36" i="1"/>
  <c r="V36" i="1"/>
  <c r="U36" i="1"/>
  <c r="X36" i="1"/>
  <c r="X34" i="1"/>
  <c r="W34" i="1"/>
  <c r="V34" i="1"/>
  <c r="U34" i="1"/>
  <c r="X32" i="1"/>
  <c r="W32" i="1"/>
  <c r="V32" i="1"/>
  <c r="U32" i="1"/>
  <c r="X30" i="1"/>
  <c r="W30" i="1"/>
  <c r="V30" i="1"/>
  <c r="U30" i="1"/>
  <c r="X28" i="1"/>
  <c r="W28" i="1"/>
  <c r="V28" i="1"/>
  <c r="U28" i="1"/>
  <c r="X26" i="1"/>
  <c r="W26" i="1"/>
  <c r="V26" i="1"/>
  <c r="U26" i="1"/>
  <c r="Y26" i="1" s="1"/>
  <c r="X24" i="1"/>
  <c r="W24" i="1"/>
  <c r="V24" i="1"/>
  <c r="U24" i="1"/>
  <c r="X22" i="1"/>
  <c r="W22" i="1"/>
  <c r="V22" i="1"/>
  <c r="U22" i="1"/>
  <c r="X20" i="1"/>
  <c r="W20" i="1"/>
  <c r="V20" i="1"/>
  <c r="U20" i="1"/>
  <c r="X18" i="1"/>
  <c r="W18" i="1"/>
  <c r="V18" i="1"/>
  <c r="U18" i="1"/>
  <c r="X16" i="1"/>
  <c r="W16" i="1"/>
  <c r="V16" i="1"/>
  <c r="U16" i="1"/>
  <c r="X14" i="1"/>
  <c r="W14" i="1"/>
  <c r="V14" i="1"/>
  <c r="U14" i="1"/>
  <c r="Y14" i="1" s="1"/>
  <c r="X12" i="1"/>
  <c r="W12" i="1"/>
  <c r="V12" i="1"/>
  <c r="U12" i="1"/>
  <c r="X10" i="1"/>
  <c r="W10" i="1"/>
  <c r="V10" i="1"/>
  <c r="U10" i="1"/>
  <c r="X8" i="1"/>
  <c r="W8" i="1"/>
  <c r="V8" i="1"/>
  <c r="U8" i="1"/>
  <c r="Y8" i="1" s="1"/>
  <c r="X6" i="1"/>
  <c r="W6" i="1"/>
  <c r="V6" i="1"/>
  <c r="U6" i="1"/>
  <c r="X5" i="1"/>
  <c r="W5" i="1"/>
  <c r="V5" i="1"/>
  <c r="Y99" i="1" l="1"/>
  <c r="Y137" i="1"/>
  <c r="Y10" i="1"/>
  <c r="Y38" i="1"/>
  <c r="Y95" i="1"/>
  <c r="Y30" i="1"/>
  <c r="Y45" i="1"/>
  <c r="Y51" i="1"/>
  <c r="Y57" i="1"/>
  <c r="Y69" i="1"/>
  <c r="Y75" i="1"/>
  <c r="Y81" i="1"/>
  <c r="Y97" i="1"/>
  <c r="Y32" i="1"/>
  <c r="Y47" i="1"/>
  <c r="Y5" i="1"/>
  <c r="Y34" i="1"/>
  <c r="Y59" i="1"/>
  <c r="Y12" i="1"/>
  <c r="Y49" i="1"/>
  <c r="Y61" i="1"/>
  <c r="Y73" i="1"/>
  <c r="Y101" i="1"/>
  <c r="Y89" i="1"/>
  <c r="Y6" i="1"/>
  <c r="Y20" i="1"/>
  <c r="Y67" i="1"/>
  <c r="Y43" i="1"/>
  <c r="Y85" i="1"/>
  <c r="Y22" i="1"/>
  <c r="Y63" i="1"/>
  <c r="Y79" i="1"/>
  <c r="Y55" i="1"/>
  <c r="Y41" i="1"/>
  <c r="Y16" i="1"/>
  <c r="Y91" i="1"/>
  <c r="Y18" i="1"/>
  <c r="Y53" i="1"/>
  <c r="Y65" i="1"/>
  <c r="Y135" i="1"/>
  <c r="Y24" i="1"/>
  <c r="Y28" i="1"/>
  <c r="Y71" i="1"/>
  <c r="Y77" i="1"/>
  <c r="Y93" i="1"/>
  <c r="Y36" i="1"/>
  <c r="I23" i="3"/>
  <c r="I20" i="3"/>
  <c r="I27" i="3"/>
  <c r="I28" i="3"/>
  <c r="I24" i="3"/>
  <c r="I21" i="3"/>
  <c r="I25" i="3"/>
  <c r="I29" i="3"/>
  <c r="I22" i="3"/>
  <c r="I26" i="3"/>
  <c r="I30" i="3"/>
  <c r="F31" i="3"/>
  <c r="I19" i="3"/>
  <c r="D31" i="3" l="1"/>
  <c r="I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tc={F08BC00F-8457-4DAC-B5D6-EC09F32D45E7}</author>
    <author>tc={9AE6AE29-C78A-4241-AEA9-50346F47CAF8}</author>
  </authors>
  <commentList>
    <comment ref="B131" authorId="0" shapeId="0" xr:uid="{F08BC00F-8457-4DAC-B5D6-EC09F32D45E7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manuális bejegyzés</t>
      </text>
    </comment>
    <comment ref="B169" authorId="1" shapeId="0" xr:uid="{9AE6AE29-C78A-4241-AEA9-50346F47CAF8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manuális bejegyzés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<sst xmlns="http://schemas.openxmlformats.org/spreadsheetml/2006/main" count="1185" uniqueCount="312">
  <si>
    <t>Dec</t>
  </si>
  <si>
    <t>Jan</t>
  </si>
  <si>
    <t>Febr</t>
  </si>
  <si>
    <t>Aug</t>
  </si>
  <si>
    <t>Okt</t>
  </si>
  <si>
    <t>Nov</t>
  </si>
  <si>
    <t>I. Q</t>
  </si>
  <si>
    <t>II. Q</t>
  </si>
  <si>
    <t>III. Q</t>
  </si>
  <si>
    <t>IV. Q</t>
  </si>
  <si>
    <t>Sum</t>
  </si>
  <si>
    <t>8
MB1</t>
  </si>
  <si>
    <t>G19</t>
  </si>
  <si>
    <t>Brunn 1</t>
  </si>
  <si>
    <t>DN 80</t>
  </si>
  <si>
    <t>9
MB2</t>
  </si>
  <si>
    <t>Brunn 2</t>
  </si>
  <si>
    <t>MB3</t>
  </si>
  <si>
    <t>Brunn 1-2</t>
  </si>
  <si>
    <t>DN 150</t>
  </si>
  <si>
    <t>FB1</t>
  </si>
  <si>
    <t>G95</t>
  </si>
  <si>
    <t>Brunn  3</t>
  </si>
  <si>
    <t>FB2</t>
  </si>
  <si>
    <t>Brunn 4</t>
  </si>
  <si>
    <t>FB3</t>
  </si>
  <si>
    <t>Brunn 5</t>
  </si>
  <si>
    <t>FB4</t>
  </si>
  <si>
    <t>Brunn 3, 4, 5</t>
  </si>
  <si>
    <t>FB5</t>
  </si>
  <si>
    <t>Flachbrunn 1</t>
  </si>
  <si>
    <t>FB6</t>
  </si>
  <si>
    <t>Flachbrunn 2</t>
  </si>
  <si>
    <t>FB7</t>
  </si>
  <si>
    <t>Flachbrunn 3</t>
  </si>
  <si>
    <t>FB8</t>
  </si>
  <si>
    <t>Flachbrunn 4</t>
  </si>
  <si>
    <t>FB9</t>
  </si>
  <si>
    <t>Flachbrunn 5</t>
  </si>
  <si>
    <t>13
MB4</t>
  </si>
  <si>
    <t>MOT</t>
  </si>
  <si>
    <t>Ind.w. -Zentral</t>
  </si>
  <si>
    <t>Trinkw. -Zentral</t>
  </si>
  <si>
    <t>FZW</t>
  </si>
  <si>
    <t>DN 300</t>
  </si>
  <si>
    <t>MB5</t>
  </si>
  <si>
    <t>MB6</t>
  </si>
  <si>
    <t>MB25</t>
  </si>
  <si>
    <t>G01</t>
  </si>
  <si>
    <t>AH01</t>
  </si>
  <si>
    <t>Adib.hűtés</t>
  </si>
  <si>
    <t>MB26</t>
  </si>
  <si>
    <t>AH02-04</t>
  </si>
  <si>
    <t>G20</t>
  </si>
  <si>
    <t>MB27</t>
  </si>
  <si>
    <t>AH03</t>
  </si>
  <si>
    <t>1
MB13</t>
  </si>
  <si>
    <t>G04</t>
  </si>
  <si>
    <t>KT G4</t>
  </si>
  <si>
    <t>2"</t>
  </si>
  <si>
    <t>MB18</t>
  </si>
  <si>
    <t>MB9</t>
  </si>
  <si>
    <t>G06</t>
  </si>
  <si>
    <t>KT G6</t>
  </si>
  <si>
    <t>5
MB10</t>
  </si>
  <si>
    <t>3</t>
  </si>
  <si>
    <t>4</t>
  </si>
  <si>
    <t>6</t>
  </si>
  <si>
    <t>14
MB7</t>
  </si>
  <si>
    <t>G07</t>
  </si>
  <si>
    <t>Spinkler 1</t>
  </si>
  <si>
    <t>15
MB8</t>
  </si>
  <si>
    <t>Spinkler 2</t>
  </si>
  <si>
    <t>DN 32</t>
  </si>
  <si>
    <t>38
MB12</t>
  </si>
  <si>
    <t>G09</t>
  </si>
  <si>
    <t>KT G9</t>
  </si>
  <si>
    <t>DN 65</t>
  </si>
  <si>
    <t>MB16</t>
  </si>
  <si>
    <t>pince</t>
  </si>
  <si>
    <t>7
MB11</t>
  </si>
  <si>
    <t>G10</t>
  </si>
  <si>
    <t>KT G10</t>
  </si>
  <si>
    <t>MB17</t>
  </si>
  <si>
    <t>MB20</t>
  </si>
  <si>
    <t>G10 Penthause</t>
  </si>
  <si>
    <t>Jörg</t>
  </si>
  <si>
    <t>MB21</t>
  </si>
  <si>
    <t>G17</t>
  </si>
  <si>
    <t>DN100</t>
  </si>
  <si>
    <t>1
MB14</t>
  </si>
  <si>
    <t>KT G20</t>
  </si>
  <si>
    <t>17
MB15</t>
  </si>
  <si>
    <t>MB19</t>
  </si>
  <si>
    <t>MB24</t>
  </si>
  <si>
    <t>G23</t>
  </si>
  <si>
    <t>autómosó</t>
  </si>
  <si>
    <t>G23 autómosó kútvíz (betáp)</t>
  </si>
  <si>
    <t>G1</t>
  </si>
  <si>
    <t>23 (hőközpont)</t>
  </si>
  <si>
    <t>udvar akna</t>
  </si>
  <si>
    <t>G2.1</t>
  </si>
  <si>
    <t>DN30</t>
  </si>
  <si>
    <t>G2.2</t>
  </si>
  <si>
    <t>Soz.w. G2</t>
  </si>
  <si>
    <t>Konyhatechnológiai G2.2</t>
  </si>
  <si>
    <t>G9</t>
  </si>
  <si>
    <t>DN160</t>
  </si>
  <si>
    <t>DN90</t>
  </si>
  <si>
    <t>G10.4 N2 oszlop</t>
  </si>
  <si>
    <t>G10.4 N12 oszlop</t>
  </si>
  <si>
    <t>G10.1. C2 oszlop</t>
  </si>
  <si>
    <t>G11</t>
  </si>
  <si>
    <t>11/6-os kapu</t>
  </si>
  <si>
    <t>DN60</t>
  </si>
  <si>
    <t>G12</t>
  </si>
  <si>
    <t>G12.L.0.D9/5</t>
  </si>
  <si>
    <t>G13</t>
  </si>
  <si>
    <t>Adib.hűtés I.</t>
  </si>
  <si>
    <t>Adib.hűtés II.</t>
  </si>
  <si>
    <t>média híd F16
M21 Q4</t>
  </si>
  <si>
    <t>DN50</t>
  </si>
  <si>
    <t>média híd F16
M21 Q6</t>
  </si>
  <si>
    <t>DN40</t>
  </si>
  <si>
    <t>16-os tengely
M21 Q7</t>
  </si>
  <si>
    <t>Water measurement devices</t>
  </si>
  <si>
    <t>Identification Nr.</t>
  </si>
  <si>
    <t>Production hall</t>
  </si>
  <si>
    <t>Short name</t>
  </si>
  <si>
    <t>Measuring unit</t>
  </si>
  <si>
    <t>Type of water</t>
  </si>
  <si>
    <t>Diameter</t>
  </si>
  <si>
    <t>Meter readings</t>
  </si>
  <si>
    <t>[m3]</t>
  </si>
  <si>
    <t>Water supply</t>
  </si>
  <si>
    <t>Engine manufacturing</t>
  </si>
  <si>
    <t>Industrial water</t>
  </si>
  <si>
    <t>Drinking water</t>
  </si>
  <si>
    <t>Soft water</t>
  </si>
  <si>
    <t>G20 energiaközpont Soft water hűtővíz</t>
  </si>
  <si>
    <t>G20 energiaközpont Soft water hűtöttvíz</t>
  </si>
  <si>
    <t>Motorgyár-járműgyár közötti Industrial water óraállás
Járműgyár -&gt; motorgyár</t>
  </si>
  <si>
    <t>Motorgyár-járműgyár közötti Industrial water óraállás
Motorgyár -&gt; járműgyár</t>
  </si>
  <si>
    <t>G6 Drinking water (pótbetáplálás M8)</t>
  </si>
  <si>
    <t>G1 Drinking water</t>
  </si>
  <si>
    <t>G1.4 szoc. Drinking water</t>
  </si>
  <si>
    <t>G2.1 Drinking water</t>
  </si>
  <si>
    <t xml:space="preserve">G2.2 szoc.ép. Drinking water </t>
  </si>
  <si>
    <t>G2.2 szoc.ép. Drinking water (1-3 em)</t>
  </si>
  <si>
    <t>G9 A Drinking water</t>
  </si>
  <si>
    <t>G9 B Drinking water</t>
  </si>
  <si>
    <t>G10 Drinking water N2</t>
  </si>
  <si>
    <t>G10 Drinking water N12</t>
  </si>
  <si>
    <t>G10.5 Drinking water</t>
  </si>
  <si>
    <t>G11 Drinking water</t>
  </si>
  <si>
    <t>G12 Drinking water</t>
  </si>
  <si>
    <t>G13 Drinking water</t>
  </si>
  <si>
    <t>G17 Drinking water</t>
  </si>
  <si>
    <t>Adiabatikus Drinking water betáp</t>
  </si>
  <si>
    <t>G20 Drinking water</t>
  </si>
  <si>
    <t>G20 Drinking water - G40 felől</t>
  </si>
  <si>
    <t>G20 Drinking water - G10 felől</t>
  </si>
  <si>
    <t>Hot water</t>
  </si>
  <si>
    <t>consumption</t>
  </si>
  <si>
    <t>Marz</t>
  </si>
  <si>
    <t>April</t>
  </si>
  <si>
    <t>Mai</t>
  </si>
  <si>
    <t>Juni</t>
  </si>
  <si>
    <t>Juli</t>
  </si>
  <si>
    <t>Sept</t>
  </si>
  <si>
    <t>Dez</t>
  </si>
  <si>
    <t>ENGINE</t>
  </si>
  <si>
    <t>Cooling</t>
  </si>
  <si>
    <t>Water consumption</t>
  </si>
  <si>
    <t>Total water consumption</t>
  </si>
  <si>
    <t>Production volume</t>
  </si>
  <si>
    <t>Drinking water
specific</t>
  </si>
  <si>
    <t>Industrial water
specific</t>
  </si>
  <si>
    <t>Cooling technology</t>
  </si>
  <si>
    <t>Apr</t>
  </si>
  <si>
    <t>Jun</t>
  </si>
  <si>
    <t>Jul</t>
  </si>
  <si>
    <t>SUMME</t>
  </si>
  <si>
    <t>K-263</t>
  </si>
  <si>
    <t>K-264</t>
  </si>
  <si>
    <t>K-292</t>
  </si>
  <si>
    <t>K-293</t>
  </si>
  <si>
    <t>B-301</t>
  </si>
  <si>
    <t>ÁTAD
J -&gt; M</t>
  </si>
  <si>
    <t>Ivó MOT</t>
  </si>
  <si>
    <t>Ivó JÁRM</t>
  </si>
  <si>
    <t>Industrial water (wells)</t>
  </si>
  <si>
    <t>Total</t>
  </si>
  <si>
    <t>%</t>
  </si>
  <si>
    <t>ENGINE MANUFACTURING</t>
  </si>
  <si>
    <t>Cooling tower</t>
  </si>
  <si>
    <t>Nr. 1.</t>
  </si>
  <si>
    <t>Nr. 2.</t>
  </si>
  <si>
    <t>Nr. 3.</t>
  </si>
  <si>
    <t>Nr. 4.</t>
  </si>
  <si>
    <t>Nr. 5.</t>
  </si>
  <si>
    <t>Nr. 6.</t>
  </si>
  <si>
    <t>Nr. 7.</t>
  </si>
  <si>
    <t>Nr. 8.</t>
  </si>
  <si>
    <t>Nr. 9.</t>
  </si>
  <si>
    <t>Nr. 10.</t>
  </si>
  <si>
    <t>Grand total</t>
  </si>
  <si>
    <t>Monthly average temperature</t>
  </si>
  <si>
    <t>Cooling - engine production</t>
  </si>
  <si>
    <t>Specific value - cooling - engine production</t>
  </si>
  <si>
    <t>KMA Nr.</t>
  </si>
  <si>
    <t>Dez 2023</t>
  </si>
  <si>
    <t>VE Anlage</t>
  </si>
  <si>
    <t>KMA-1</t>
  </si>
  <si>
    <t>Csarnok</t>
  </si>
  <si>
    <r>
      <t xml:space="preserve">Sótlan víz előállítás </t>
    </r>
    <r>
      <rPr>
        <b/>
        <sz val="8"/>
        <color theme="1"/>
        <rFont val="Audi Type"/>
        <family val="2"/>
        <charset val="238"/>
      </rPr>
      <t>2024</t>
    </r>
  </si>
  <si>
    <t>ALLE</t>
  </si>
  <si>
    <t>KMA-3</t>
  </si>
  <si>
    <t>KMA-4</t>
  </si>
  <si>
    <t>KMA Anlage</t>
  </si>
  <si>
    <t>KMA-7</t>
  </si>
  <si>
    <t>KMA-8</t>
  </si>
  <si>
    <t>Waschanlage</t>
  </si>
  <si>
    <t>KMA-9</t>
  </si>
  <si>
    <t>KMA-10</t>
  </si>
  <si>
    <t>KMA-12</t>
  </si>
  <si>
    <t>KMA-13</t>
  </si>
  <si>
    <t>KMA-14</t>
  </si>
  <si>
    <t>KMA-15</t>
  </si>
  <si>
    <t>KMA-19</t>
  </si>
  <si>
    <t>KMA-21</t>
  </si>
  <si>
    <t>KMA-23</t>
  </si>
  <si>
    <t>KMA-25</t>
  </si>
  <si>
    <t>KMA-27</t>
  </si>
  <si>
    <t>KMA-30</t>
  </si>
  <si>
    <t>KMA-31</t>
  </si>
  <si>
    <t>EA211 Keppler</t>
  </si>
  <si>
    <t>R4 Keppler</t>
  </si>
  <si>
    <t>Ve-1</t>
  </si>
  <si>
    <t>Ve-7</t>
  </si>
  <si>
    <t>G10/
G20</t>
  </si>
  <si>
    <t>x</t>
  </si>
  <si>
    <t>KMA-2</t>
  </si>
  <si>
    <t>KMA-11</t>
  </si>
  <si>
    <t>KMA-16</t>
  </si>
  <si>
    <t>KMA-17</t>
  </si>
  <si>
    <t>KMA-22</t>
  </si>
  <si>
    <t>KMA-29</t>
  </si>
  <si>
    <t>KMA-32</t>
  </si>
  <si>
    <t>Ve-5</t>
  </si>
  <si>
    <t>Ve-6</t>
  </si>
  <si>
    <t>Ve-5 I.</t>
  </si>
  <si>
    <t>Ve-5 II.</t>
  </si>
  <si>
    <r>
      <t>m</t>
    </r>
    <r>
      <rPr>
        <vertAlign val="superscript"/>
        <sz val="10"/>
        <color theme="1"/>
        <rFont val="Audi Type"/>
        <family val="2"/>
        <charset val="238"/>
      </rPr>
      <t>3</t>
    </r>
  </si>
  <si>
    <t>VE-1</t>
  </si>
  <si>
    <t>VE-7</t>
  </si>
  <si>
    <t>VE-5</t>
  </si>
  <si>
    <t>VE-6</t>
  </si>
  <si>
    <t>Industrial water consumption</t>
  </si>
  <si>
    <t>Deionized water (DI-water)</t>
  </si>
  <si>
    <t>Ipari víz consumption 2024</t>
  </si>
  <si>
    <t>Sótlan víz consumption 2024</t>
  </si>
  <si>
    <t>DI total</t>
  </si>
  <si>
    <t>KMA total</t>
  </si>
  <si>
    <t>VE total</t>
  </si>
  <si>
    <t>Industrial water - DI water losses</t>
  </si>
  <si>
    <t>DI-water</t>
  </si>
  <si>
    <t>Warm DI-water</t>
  </si>
  <si>
    <t>Industrial water (m3)</t>
  </si>
  <si>
    <t>1. Kút/
1. well</t>
  </si>
  <si>
    <t xml:space="preserve">2. Kút/
2. well </t>
  </si>
  <si>
    <t>3. Kút/
3. well</t>
  </si>
  <si>
    <t>4. Kút/
4. well</t>
  </si>
  <si>
    <t>5. Kút/
5. well</t>
  </si>
  <si>
    <t>2. Kút/
2. well</t>
  </si>
  <si>
    <t>water metering after water treatment</t>
  </si>
  <si>
    <t>Industrial water water metering device RÁBA Energiaszolgáltató Kft. oldalán</t>
  </si>
  <si>
    <t>Drinking water water metering device Motorgyár/
Trinkwasser Meßuhr</t>
  </si>
  <si>
    <t>Drinking water water metering device Motorgyár (tartalék) /
Trinkwasser Meßuhr</t>
  </si>
  <si>
    <t>Drinking water water metering device Járműgyár/
Trinkwasser Meßuhr</t>
  </si>
  <si>
    <t>Industrial water water metering device G7 Spinkler/
Industriewasserzähler G7 Spinkler</t>
  </si>
  <si>
    <t>AH01 cooling tower</t>
  </si>
  <si>
    <t>AH02-04 cooling tower</t>
  </si>
  <si>
    <t>AH03 cooling tower</t>
  </si>
  <si>
    <t>cooling tower G4 Ip. víz/
Kühlturm G4 Ind. Wasser</t>
  </si>
  <si>
    <t>cooling tower G4 Soft water/
Kühlturm G4 VE-Wasser</t>
  </si>
  <si>
    <t>cooling tower G6 csarnokhűtés ip.víz</t>
  </si>
  <si>
    <t>cooling tower G6 Soft water (Daikin)</t>
  </si>
  <si>
    <t>cooling tower G6 bev.ip.víz/
Kältezentale G6 Eing.Ind.Wasser</t>
  </si>
  <si>
    <t>cooling tower G6-ioncserélt víz/
Kältezentale G6-Weichwasser</t>
  </si>
  <si>
    <t>cooling tower G9 Soft water/
Kühlturm G9 VE-Wasser</t>
  </si>
  <si>
    <t>cooling tower G10 Soft water/
Kühlturm G10 VE Wasser</t>
  </si>
  <si>
    <t>Jörg cooling tower</t>
  </si>
  <si>
    <t>G20 energiaközpont Soft water cooling tower</t>
  </si>
  <si>
    <t>G4 industrial water (M7)</t>
  </si>
  <si>
    <t>cooling tower G9 industrial water
Kühlturm G9 Ind. wasser</t>
  </si>
  <si>
    <t>G9 industrial water (M5)</t>
  </si>
  <si>
    <t>cooling tower G10 industrial water (direkt bevezetés is)
Kühlturm G10</t>
  </si>
  <si>
    <t>G10 industrial water (M6)</t>
  </si>
  <si>
    <t>G10 industrial water</t>
  </si>
  <si>
    <t>G20 energiaközpont industrial water betáp</t>
  </si>
  <si>
    <t>G20 energiaközpont industrial water (pótmérő)</t>
  </si>
  <si>
    <t>G20 Erweiterung industrial water</t>
  </si>
  <si>
    <t>G17 industrial water</t>
  </si>
  <si>
    <t>G20 domestic hot water</t>
  </si>
  <si>
    <t>domestic hot water</t>
  </si>
  <si>
    <t>G20 cirkulált domestic hot water</t>
  </si>
  <si>
    <t xml:space="preserve">transalation </t>
  </si>
  <si>
    <t>Marc</t>
  </si>
  <si>
    <t>May</t>
  </si>
  <si>
    <t>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</si>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</sst>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"/>
  </numFmts>
  <fonts count="33">
    <font>
      <sz val="11"/>
      <color theme="1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</font>
    <font>
      <b/>
      <sz val="10"/>
      <name val="Arial CE"/>
      <charset val="238"/>
    </font>
    <font>
      <b/>
      <sz val="10"/>
      <color theme="0"/>
      <name val="Arial"/>
      <family val="2"/>
      <charset val="238"/>
    </font>
    <font>
      <b/>
      <sz val="16"/>
      <color theme="0"/>
      <name val="Arial"/>
      <family val="2"/>
      <charset val="238"/>
    </font>
    <font>
      <sz val="10"/>
      <color theme="0"/>
      <name val="Arial"/>
      <family val="2"/>
      <charset val="238"/>
    </font>
    <font>
      <b/>
      <sz val="10"/>
      <color theme="0" tint="-0.249977111117893"/>
      <name val="Arial"/>
      <family val="2"/>
      <charset val="238"/>
    </font>
    <font>
      <b/>
      <sz val="10"/>
      <color rgb="FFBFBFBF"/>
      <name val="Arial"/>
      <family val="2"/>
      <charset val="238"/>
    </font>
    <font>
      <sz val="10"/>
      <color theme="0" tint="-0.249977111117893"/>
      <name val="Arial"/>
      <family val="2"/>
      <charset val="238"/>
    </font>
    <font>
      <sz val="11"/>
      <name val="Calibri"/>
      <family val="2"/>
      <charset val="238"/>
    </font>
    <font>
      <sz val="10"/>
      <name val="Arial CE"/>
      <charset val="238"/>
    </font>
    <font>
      <sz val="8"/>
      <color theme="0"/>
      <name val="Audi Type"/>
      <family val="2"/>
      <charset val="238"/>
    </font>
    <font>
      <sz val="8"/>
      <name val="Audi Type"/>
      <family val="2"/>
      <charset val="238"/>
    </font>
    <font>
      <sz val="8"/>
      <name val="Arial CE"/>
      <charset val="238"/>
    </font>
    <font>
      <sz val="10"/>
      <name val="Audi Type"/>
      <family val="2"/>
      <charset val="238"/>
    </font>
    <font>
      <b/>
      <sz val="10"/>
      <name val="Audi Type"/>
      <family val="2"/>
      <charset val="238"/>
    </font>
    <font>
      <sz val="10"/>
      <color theme="1"/>
      <name val="Audi Type"/>
      <family val="2"/>
      <charset val="238"/>
    </font>
    <font>
      <b/>
      <sz val="10"/>
      <color theme="1"/>
      <name val="Audi Type"/>
      <family val="2"/>
      <charset val="238"/>
    </font>
    <font>
      <sz val="10"/>
      <color theme="0"/>
      <name val="Audi Type Extended"/>
      <family val="2"/>
      <charset val="238"/>
    </font>
    <font>
      <b/>
      <sz val="8"/>
      <name val="Audi Type Wide"/>
      <family val="2"/>
      <charset val="238"/>
    </font>
    <font>
      <b/>
      <sz val="10"/>
      <name val="Audi Type Wide"/>
      <family val="2"/>
      <charset val="238"/>
    </font>
    <font>
      <b/>
      <sz val="9"/>
      <name val="Audi Type"/>
      <family val="2"/>
      <charset val="238"/>
    </font>
    <font>
      <sz val="9"/>
      <name val="Arial CE"/>
      <charset val="238"/>
    </font>
    <font>
      <b/>
      <sz val="14"/>
      <name val="Audi Type Wide"/>
      <family val="2"/>
      <charset val="238"/>
    </font>
    <font>
      <sz val="11"/>
      <color rgb="FF000000"/>
      <name val="Calibri"/>
      <family val="2"/>
      <charset val="238"/>
    </font>
    <font>
      <b/>
      <sz val="18"/>
      <color theme="1"/>
      <name val="Audi Type"/>
      <family val="2"/>
      <charset val="238"/>
    </font>
    <font>
      <b/>
      <sz val="8"/>
      <color theme="1"/>
      <name val="Audi Type"/>
      <family val="2"/>
      <charset val="238"/>
    </font>
    <font>
      <b/>
      <sz val="14"/>
      <color theme="1"/>
      <name val="Audi Type"/>
      <family val="2"/>
      <charset val="238"/>
    </font>
    <font>
      <vertAlign val="superscript"/>
      <sz val="10"/>
      <color theme="1"/>
      <name val="Audi Type"/>
      <family val="2"/>
      <charset val="238"/>
    </font>
    <font>
      <b/>
      <sz val="11"/>
      <name val="Audi Type Wide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21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13" fillId="0" borderId="0"/>
    <xf numFmtId="0" fontId="2" fillId="0" borderId="0"/>
  </cellStyleXfs>
  <cellXfs count="275">
    <xf numFmtId="0" fontId="0" fillId="0" borderId="0" xfId="0"/>
    <xf numFmtId="0" fontId="3" fillId="0" borderId="0" xfId="2" applyFont="1" applyProtection="1">
      <protection hidden="1"/>
    </xf>
    <xf numFmtId="0" fontId="0" fillId="0" borderId="0" xfId="0" applyProtection="1">
      <protection hidden="1"/>
    </xf>
    <xf numFmtId="0" fontId="5" fillId="0" borderId="1" xfId="3" applyFont="1" applyBorder="1" applyAlignment="1" applyProtection="1">
      <alignment horizontal="center" vertical="center"/>
      <protection hidden="1"/>
    </xf>
    <xf numFmtId="0" fontId="5" fillId="0" borderId="0" xfId="3" applyFont="1" applyAlignment="1" applyProtection="1">
      <alignment horizontal="center" vertical="center"/>
      <protection hidden="1"/>
    </xf>
    <xf numFmtId="0" fontId="5" fillId="0" borderId="2" xfId="3" applyFont="1" applyBorder="1" applyAlignment="1" applyProtection="1">
      <alignment horizontal="center" vertical="center"/>
      <protection hidden="1"/>
    </xf>
    <xf numFmtId="0" fontId="5" fillId="0" borderId="3" xfId="3" applyFont="1" applyBorder="1" applyAlignment="1" applyProtection="1">
      <alignment horizontal="center" vertical="center"/>
      <protection hidden="1"/>
    </xf>
    <xf numFmtId="0" fontId="5" fillId="0" borderId="4" xfId="3" applyFont="1" applyBorder="1" applyAlignment="1" applyProtection="1">
      <alignment horizontal="center" vertical="center"/>
      <protection hidden="1"/>
    </xf>
    <xf numFmtId="1" fontId="6" fillId="3" borderId="5" xfId="2" applyNumberFormat="1" applyFont="1" applyFill="1" applyBorder="1" applyAlignment="1" applyProtection="1">
      <alignment horizontal="left" vertical="center"/>
      <protection hidden="1"/>
    </xf>
    <xf numFmtId="1" fontId="6" fillId="3" borderId="6" xfId="2" applyNumberFormat="1" applyFont="1" applyFill="1" applyBorder="1" applyAlignment="1" applyProtection="1">
      <alignment horizontal="left" vertical="center"/>
      <protection hidden="1"/>
    </xf>
    <xf numFmtId="1" fontId="7" fillId="3" borderId="6" xfId="2" applyNumberFormat="1" applyFont="1" applyFill="1" applyBorder="1" applyAlignment="1" applyProtection="1">
      <alignment horizontal="left" vertical="center"/>
      <protection hidden="1"/>
    </xf>
    <xf numFmtId="1" fontId="6" fillId="3" borderId="5" xfId="2" applyNumberFormat="1" applyFont="1" applyFill="1" applyBorder="1" applyAlignment="1" applyProtection="1">
      <alignment horizontal="right"/>
      <protection hidden="1"/>
    </xf>
    <xf numFmtId="1" fontId="6" fillId="3" borderId="6" xfId="2" applyNumberFormat="1" applyFont="1" applyFill="1" applyBorder="1" applyAlignment="1" applyProtection="1">
      <alignment horizontal="right"/>
      <protection hidden="1"/>
    </xf>
    <xf numFmtId="1" fontId="6" fillId="3" borderId="7" xfId="2" applyNumberFormat="1" applyFont="1" applyFill="1" applyBorder="1" applyAlignment="1" applyProtection="1">
      <alignment horizontal="right"/>
      <protection hidden="1"/>
    </xf>
    <xf numFmtId="3" fontId="8" fillId="3" borderId="0" xfId="2" applyNumberFormat="1" applyFont="1" applyFill="1" applyAlignment="1" applyProtection="1">
      <alignment horizontal="right"/>
      <protection hidden="1"/>
    </xf>
    <xf numFmtId="3" fontId="8" fillId="3" borderId="5" xfId="2" applyNumberFormat="1" applyFont="1" applyFill="1" applyBorder="1" applyAlignment="1" applyProtection="1">
      <alignment horizontal="right"/>
      <protection hidden="1"/>
    </xf>
    <xf numFmtId="3" fontId="8" fillId="3" borderId="6" xfId="2" applyNumberFormat="1" applyFont="1" applyFill="1" applyBorder="1" applyAlignment="1" applyProtection="1">
      <alignment horizontal="right"/>
      <protection hidden="1"/>
    </xf>
    <xf numFmtId="3" fontId="8" fillId="3" borderId="7" xfId="2" applyNumberFormat="1" applyFont="1" applyFill="1" applyBorder="1" applyAlignment="1" applyProtection="1">
      <alignment horizontal="right"/>
      <protection hidden="1"/>
    </xf>
    <xf numFmtId="3" fontId="8" fillId="3" borderId="8" xfId="2" applyNumberFormat="1" applyFont="1" applyFill="1" applyBorder="1" applyAlignment="1" applyProtection="1">
      <alignment horizontal="right"/>
      <protection hidden="1"/>
    </xf>
    <xf numFmtId="1" fontId="3" fillId="4" borderId="9" xfId="2" applyNumberFormat="1" applyFont="1" applyFill="1" applyBorder="1" applyAlignment="1" applyProtection="1">
      <alignment horizontal="left" vertical="center" wrapText="1"/>
      <protection hidden="1"/>
    </xf>
    <xf numFmtId="1" fontId="3" fillId="5" borderId="10" xfId="2" applyNumberFormat="1" applyFont="1" applyFill="1" applyBorder="1" applyAlignment="1" applyProtection="1">
      <alignment horizontal="left" vertical="center"/>
      <protection hidden="1"/>
    </xf>
    <xf numFmtId="2" fontId="3" fillId="5" borderId="10" xfId="2" applyNumberFormat="1" applyFont="1" applyFill="1" applyBorder="1" applyAlignment="1" applyProtection="1">
      <alignment horizontal="left" vertical="center" wrapText="1"/>
      <protection hidden="1"/>
    </xf>
    <xf numFmtId="2" fontId="3" fillId="5" borderId="10" xfId="2" applyNumberFormat="1" applyFont="1" applyFill="1" applyBorder="1" applyAlignment="1" applyProtection="1">
      <alignment horizontal="left" vertical="center"/>
      <protection hidden="1"/>
    </xf>
    <xf numFmtId="3" fontId="2" fillId="5" borderId="9" xfId="2" applyNumberFormat="1" applyFill="1" applyBorder="1" applyAlignment="1" applyProtection="1">
      <alignment horizontal="right"/>
      <protection hidden="1"/>
    </xf>
    <xf numFmtId="3" fontId="2" fillId="5" borderId="10" xfId="2" applyNumberFormat="1" applyFill="1" applyBorder="1" applyAlignment="1" applyProtection="1">
      <alignment horizontal="right"/>
      <protection hidden="1"/>
    </xf>
    <xf numFmtId="3" fontId="2" fillId="5" borderId="11" xfId="2" applyNumberFormat="1" applyFill="1" applyBorder="1" applyAlignment="1" applyProtection="1">
      <alignment horizontal="right"/>
      <protection hidden="1"/>
    </xf>
    <xf numFmtId="3" fontId="2" fillId="5" borderId="0" xfId="2" applyNumberFormat="1" applyFill="1" applyAlignment="1" applyProtection="1">
      <alignment horizontal="right"/>
      <protection hidden="1"/>
    </xf>
    <xf numFmtId="3" fontId="2" fillId="5" borderId="12" xfId="2" applyNumberFormat="1" applyFill="1" applyBorder="1" applyAlignment="1" applyProtection="1">
      <alignment horizontal="right"/>
      <protection hidden="1"/>
    </xf>
    <xf numFmtId="1" fontId="3" fillId="6" borderId="9" xfId="2" applyNumberFormat="1" applyFont="1" applyFill="1" applyBorder="1" applyAlignment="1" applyProtection="1">
      <alignment horizontal="left" vertical="center"/>
      <protection hidden="1"/>
    </xf>
    <xf numFmtId="1" fontId="9" fillId="6" borderId="10" xfId="2" applyNumberFormat="1" applyFont="1" applyFill="1" applyBorder="1" applyAlignment="1" applyProtection="1">
      <alignment horizontal="left" vertical="center"/>
      <protection hidden="1"/>
    </xf>
    <xf numFmtId="2" fontId="3" fillId="6" borderId="10" xfId="2" applyNumberFormat="1" applyFont="1" applyFill="1" applyBorder="1" applyAlignment="1" applyProtection="1">
      <alignment horizontal="left" vertical="center" wrapText="1"/>
      <protection hidden="1"/>
    </xf>
    <xf numFmtId="2" fontId="10" fillId="7" borderId="10" xfId="2" applyNumberFormat="1" applyFont="1" applyFill="1" applyBorder="1" applyAlignment="1" applyProtection="1">
      <alignment horizontal="left" vertical="center" wrapText="1"/>
      <protection hidden="1"/>
    </xf>
    <xf numFmtId="2" fontId="9" fillId="6" borderId="10" xfId="2" applyNumberFormat="1" applyFont="1" applyFill="1" applyBorder="1" applyAlignment="1" applyProtection="1">
      <alignment horizontal="left" vertical="center" wrapText="1"/>
      <protection hidden="1"/>
    </xf>
    <xf numFmtId="0" fontId="3" fillId="6" borderId="10" xfId="2" applyFont="1" applyFill="1" applyBorder="1" applyAlignment="1" applyProtection="1">
      <alignment horizontal="left" vertical="center"/>
      <protection hidden="1"/>
    </xf>
    <xf numFmtId="2" fontId="3" fillId="6" borderId="10" xfId="2" applyNumberFormat="1" applyFont="1" applyFill="1" applyBorder="1" applyAlignment="1" applyProtection="1">
      <alignment horizontal="left" vertical="center"/>
      <protection hidden="1"/>
    </xf>
    <xf numFmtId="3" fontId="2" fillId="0" borderId="0" xfId="2" applyNumberFormat="1" applyAlignment="1" applyProtection="1">
      <alignment horizontal="right"/>
      <protection hidden="1"/>
    </xf>
    <xf numFmtId="3" fontId="2" fillId="6" borderId="9" xfId="2" applyNumberFormat="1" applyFill="1" applyBorder="1" applyAlignment="1" applyProtection="1">
      <alignment horizontal="right"/>
      <protection hidden="1"/>
    </xf>
    <xf numFmtId="3" fontId="2" fillId="6" borderId="10" xfId="2" applyNumberFormat="1" applyFill="1" applyBorder="1" applyAlignment="1" applyProtection="1">
      <alignment horizontal="right"/>
      <protection hidden="1"/>
    </xf>
    <xf numFmtId="3" fontId="2" fillId="6" borderId="11" xfId="2" applyNumberFormat="1" applyFill="1" applyBorder="1" applyAlignment="1" applyProtection="1">
      <alignment horizontal="right"/>
      <protection hidden="1"/>
    </xf>
    <xf numFmtId="3" fontId="2" fillId="6" borderId="12" xfId="2" applyNumberFormat="1" applyFill="1" applyBorder="1" applyAlignment="1" applyProtection="1">
      <alignment horizontal="right"/>
      <protection hidden="1"/>
    </xf>
    <xf numFmtId="1" fontId="3" fillId="4" borderId="9" xfId="2" applyNumberFormat="1" applyFont="1" applyFill="1" applyBorder="1" applyAlignment="1" applyProtection="1">
      <alignment horizontal="left" vertical="center"/>
      <protection hidden="1"/>
    </xf>
    <xf numFmtId="1" fontId="3" fillId="8" borderId="10" xfId="2" applyNumberFormat="1" applyFont="1" applyFill="1" applyBorder="1" applyAlignment="1" applyProtection="1">
      <alignment horizontal="left" vertical="center"/>
      <protection hidden="1"/>
    </xf>
    <xf numFmtId="2" fontId="3" fillId="8" borderId="10" xfId="2" applyNumberFormat="1" applyFont="1" applyFill="1" applyBorder="1" applyAlignment="1" applyProtection="1">
      <alignment horizontal="left" vertical="center" wrapText="1"/>
      <protection hidden="1"/>
    </xf>
    <xf numFmtId="2" fontId="3" fillId="8" borderId="10" xfId="2" applyNumberFormat="1" applyFont="1" applyFill="1" applyBorder="1" applyAlignment="1" applyProtection="1">
      <alignment horizontal="left" vertical="center"/>
      <protection hidden="1"/>
    </xf>
    <xf numFmtId="3" fontId="2" fillId="8" borderId="9" xfId="2" applyNumberFormat="1" applyFill="1" applyBorder="1" applyAlignment="1" applyProtection="1">
      <alignment horizontal="right"/>
      <protection hidden="1"/>
    </xf>
    <xf numFmtId="3" fontId="2" fillId="8" borderId="10" xfId="2" applyNumberFormat="1" applyFill="1" applyBorder="1" applyAlignment="1" applyProtection="1">
      <alignment horizontal="right"/>
      <protection hidden="1"/>
    </xf>
    <xf numFmtId="3" fontId="2" fillId="8" borderId="11" xfId="2" applyNumberFormat="1" applyFill="1" applyBorder="1" applyAlignment="1" applyProtection="1">
      <alignment horizontal="right"/>
      <protection hidden="1"/>
    </xf>
    <xf numFmtId="3" fontId="2" fillId="8" borderId="0" xfId="2" applyNumberFormat="1" applyFill="1" applyAlignment="1" applyProtection="1">
      <alignment horizontal="right"/>
      <protection hidden="1"/>
    </xf>
    <xf numFmtId="3" fontId="2" fillId="8" borderId="12" xfId="2" applyNumberFormat="1" applyFill="1" applyBorder="1" applyAlignment="1" applyProtection="1">
      <alignment horizontal="right"/>
      <protection hidden="1"/>
    </xf>
    <xf numFmtId="1" fontId="3" fillId="10" borderId="10" xfId="2" applyNumberFormat="1" applyFont="1" applyFill="1" applyBorder="1" applyAlignment="1" applyProtection="1">
      <alignment horizontal="left" vertical="center"/>
      <protection hidden="1"/>
    </xf>
    <xf numFmtId="2" fontId="3" fillId="10" borderId="10" xfId="2" applyNumberFormat="1" applyFont="1" applyFill="1" applyBorder="1" applyAlignment="1" applyProtection="1">
      <alignment horizontal="left" vertical="center" wrapText="1"/>
      <protection hidden="1"/>
    </xf>
    <xf numFmtId="2" fontId="3" fillId="10" borderId="10" xfId="4" applyNumberFormat="1" applyFont="1" applyFill="1" applyBorder="1" applyAlignment="1" applyProtection="1">
      <alignment horizontal="left" vertical="center"/>
      <protection hidden="1"/>
    </xf>
    <xf numFmtId="3" fontId="2" fillId="10" borderId="9" xfId="2" applyNumberFormat="1" applyFill="1" applyBorder="1" applyAlignment="1" applyProtection="1">
      <alignment horizontal="right"/>
      <protection hidden="1"/>
    </xf>
    <xf numFmtId="3" fontId="2" fillId="10" borderId="10" xfId="2" applyNumberFormat="1" applyFill="1" applyBorder="1" applyAlignment="1" applyProtection="1">
      <alignment horizontal="right"/>
      <protection hidden="1"/>
    </xf>
    <xf numFmtId="3" fontId="2" fillId="10" borderId="11" xfId="2" applyNumberFormat="1" applyFill="1" applyBorder="1" applyAlignment="1" applyProtection="1">
      <alignment horizontal="right"/>
      <protection hidden="1"/>
    </xf>
    <xf numFmtId="3" fontId="2" fillId="10" borderId="0" xfId="2" applyNumberFormat="1" applyFill="1" applyAlignment="1" applyProtection="1">
      <alignment horizontal="right"/>
      <protection hidden="1"/>
    </xf>
    <xf numFmtId="3" fontId="2" fillId="10" borderId="12" xfId="2" applyNumberFormat="1" applyFill="1" applyBorder="1" applyAlignment="1" applyProtection="1">
      <alignment horizontal="right"/>
      <protection hidden="1"/>
    </xf>
    <xf numFmtId="2" fontId="3" fillId="6" borderId="10" xfId="4" applyNumberFormat="1" applyFont="1" applyFill="1" applyBorder="1" applyAlignment="1" applyProtection="1">
      <alignment horizontal="left" vertical="center"/>
      <protection hidden="1"/>
    </xf>
    <xf numFmtId="1" fontId="3" fillId="0" borderId="9" xfId="2" applyNumberFormat="1" applyFont="1" applyBorder="1" applyAlignment="1" applyProtection="1">
      <alignment horizontal="left" vertical="center"/>
      <protection hidden="1"/>
    </xf>
    <xf numFmtId="1" fontId="3" fillId="11" borderId="10" xfId="2" applyNumberFormat="1" applyFont="1" applyFill="1" applyBorder="1" applyAlignment="1" applyProtection="1">
      <alignment horizontal="left" vertical="center"/>
      <protection hidden="1"/>
    </xf>
    <xf numFmtId="2" fontId="3" fillId="11" borderId="10" xfId="2" applyNumberFormat="1" applyFont="1" applyFill="1" applyBorder="1" applyAlignment="1" applyProtection="1">
      <alignment horizontal="left" vertical="center" wrapText="1"/>
      <protection hidden="1"/>
    </xf>
    <xf numFmtId="2" fontId="3" fillId="11" borderId="10" xfId="4" applyNumberFormat="1" applyFont="1" applyFill="1" applyBorder="1" applyAlignment="1" applyProtection="1">
      <alignment horizontal="left" vertical="center"/>
      <protection hidden="1"/>
    </xf>
    <xf numFmtId="3" fontId="2" fillId="11" borderId="9" xfId="2" applyNumberFormat="1" applyFill="1" applyBorder="1" applyAlignment="1" applyProtection="1">
      <alignment horizontal="right"/>
      <protection hidden="1"/>
    </xf>
    <xf numFmtId="3" fontId="2" fillId="11" borderId="10" xfId="2" applyNumberFormat="1" applyFill="1" applyBorder="1" applyAlignment="1" applyProtection="1">
      <alignment horizontal="right"/>
      <protection hidden="1"/>
    </xf>
    <xf numFmtId="3" fontId="2" fillId="11" borderId="11" xfId="2" applyNumberFormat="1" applyFill="1" applyBorder="1" applyAlignment="1" applyProtection="1">
      <alignment horizontal="right"/>
      <protection hidden="1"/>
    </xf>
    <xf numFmtId="3" fontId="2" fillId="11" borderId="0" xfId="2" applyNumberFormat="1" applyFill="1" applyAlignment="1" applyProtection="1">
      <alignment horizontal="right"/>
      <protection hidden="1"/>
    </xf>
    <xf numFmtId="3" fontId="3" fillId="11" borderId="12" xfId="2" applyNumberFormat="1" applyFont="1" applyFill="1" applyBorder="1" applyAlignment="1" applyProtection="1">
      <alignment horizontal="right"/>
      <protection hidden="1"/>
    </xf>
    <xf numFmtId="2" fontId="10" fillId="6" borderId="10" xfId="2" applyNumberFormat="1" applyFont="1" applyFill="1" applyBorder="1" applyAlignment="1" applyProtection="1">
      <alignment horizontal="left" vertical="center" wrapText="1"/>
      <protection hidden="1"/>
    </xf>
    <xf numFmtId="1" fontId="3" fillId="12" borderId="9" xfId="2" applyNumberFormat="1" applyFont="1" applyFill="1" applyBorder="1" applyAlignment="1" applyProtection="1">
      <alignment horizontal="left" vertical="center"/>
      <protection hidden="1"/>
    </xf>
    <xf numFmtId="1" fontId="3" fillId="0" borderId="10" xfId="2" applyNumberFormat="1" applyFont="1" applyBorder="1" applyAlignment="1" applyProtection="1">
      <alignment horizontal="left" vertical="center"/>
      <protection hidden="1"/>
    </xf>
    <xf numFmtId="2" fontId="3" fillId="0" borderId="10" xfId="2" applyNumberFormat="1" applyFont="1" applyBorder="1" applyAlignment="1" applyProtection="1">
      <alignment horizontal="left" vertical="center" wrapText="1"/>
      <protection hidden="1"/>
    </xf>
    <xf numFmtId="2" fontId="3" fillId="0" borderId="10" xfId="4" applyNumberFormat="1" applyFont="1" applyBorder="1" applyAlignment="1" applyProtection="1">
      <alignment horizontal="left" vertical="center"/>
      <protection hidden="1"/>
    </xf>
    <xf numFmtId="3" fontId="2" fillId="12" borderId="9" xfId="2" applyNumberFormat="1" applyFill="1" applyBorder="1" applyAlignment="1" applyProtection="1">
      <alignment horizontal="right"/>
      <protection hidden="1"/>
    </xf>
    <xf numFmtId="3" fontId="2" fillId="0" borderId="10" xfId="2" applyNumberFormat="1" applyBorder="1" applyAlignment="1" applyProtection="1">
      <alignment horizontal="right"/>
      <protection hidden="1"/>
    </xf>
    <xf numFmtId="3" fontId="2" fillId="0" borderId="11" xfId="2" applyNumberFormat="1" applyBorder="1" applyAlignment="1" applyProtection="1">
      <alignment horizontal="right"/>
      <protection hidden="1"/>
    </xf>
    <xf numFmtId="3" fontId="2" fillId="12" borderId="0" xfId="2" applyNumberFormat="1" applyFill="1" applyAlignment="1" applyProtection="1">
      <alignment horizontal="right"/>
      <protection hidden="1"/>
    </xf>
    <xf numFmtId="3" fontId="2" fillId="12" borderId="10" xfId="2" applyNumberFormat="1" applyFill="1" applyBorder="1" applyAlignment="1" applyProtection="1">
      <alignment horizontal="right"/>
      <protection hidden="1"/>
    </xf>
    <xf numFmtId="3" fontId="2" fillId="12" borderId="11" xfId="2" applyNumberFormat="1" applyFill="1" applyBorder="1" applyAlignment="1" applyProtection="1">
      <alignment horizontal="right"/>
      <protection hidden="1"/>
    </xf>
    <xf numFmtId="3" fontId="2" fillId="12" borderId="12" xfId="2" applyNumberFormat="1" applyFill="1" applyBorder="1" applyAlignment="1" applyProtection="1">
      <alignment horizontal="right"/>
      <protection hidden="1"/>
    </xf>
    <xf numFmtId="3" fontId="2" fillId="11" borderId="12" xfId="2" applyNumberFormat="1" applyFill="1" applyBorder="1" applyAlignment="1" applyProtection="1">
      <alignment horizontal="right"/>
      <protection hidden="1"/>
    </xf>
    <xf numFmtId="1" fontId="3" fillId="13" borderId="9" xfId="2" applyNumberFormat="1" applyFont="1" applyFill="1" applyBorder="1" applyAlignment="1" applyProtection="1">
      <alignment horizontal="left" vertical="center"/>
      <protection hidden="1"/>
    </xf>
    <xf numFmtId="1" fontId="3" fillId="6" borderId="13" xfId="2" applyNumberFormat="1" applyFont="1" applyFill="1" applyBorder="1" applyAlignment="1" applyProtection="1">
      <alignment horizontal="left" vertical="center"/>
      <protection hidden="1"/>
    </xf>
    <xf numFmtId="2" fontId="9" fillId="6" borderId="14" xfId="2" applyNumberFormat="1" applyFont="1" applyFill="1" applyBorder="1" applyAlignment="1" applyProtection="1">
      <alignment horizontal="left" vertical="center" wrapText="1"/>
      <protection hidden="1"/>
    </xf>
    <xf numFmtId="2" fontId="3" fillId="6" borderId="14" xfId="2" applyNumberFormat="1" applyFont="1" applyFill="1" applyBorder="1" applyAlignment="1" applyProtection="1">
      <alignment horizontal="left" vertical="center" wrapText="1"/>
      <protection hidden="1"/>
    </xf>
    <xf numFmtId="3" fontId="2" fillId="6" borderId="13" xfId="2" applyNumberFormat="1" applyFill="1" applyBorder="1" applyAlignment="1" applyProtection="1">
      <alignment horizontal="right"/>
      <protection hidden="1"/>
    </xf>
    <xf numFmtId="3" fontId="2" fillId="6" borderId="14" xfId="2" applyNumberFormat="1" applyFill="1" applyBorder="1" applyAlignment="1" applyProtection="1">
      <alignment horizontal="right"/>
      <protection hidden="1"/>
    </xf>
    <xf numFmtId="3" fontId="2" fillId="6" borderId="15" xfId="2" applyNumberFormat="1" applyFill="1" applyBorder="1" applyAlignment="1" applyProtection="1">
      <alignment horizontal="right"/>
      <protection hidden="1"/>
    </xf>
    <xf numFmtId="3" fontId="2" fillId="6" borderId="16" xfId="2" applyNumberFormat="1" applyFill="1" applyBorder="1" applyAlignment="1" applyProtection="1">
      <alignment horizontal="right"/>
      <protection hidden="1"/>
    </xf>
    <xf numFmtId="0" fontId="3" fillId="14" borderId="10" xfId="2" applyFont="1" applyFill="1" applyBorder="1" applyAlignment="1" applyProtection="1">
      <alignment horizontal="left" vertical="center"/>
      <protection hidden="1"/>
    </xf>
    <xf numFmtId="0" fontId="2" fillId="14" borderId="10" xfId="2" applyFill="1" applyBorder="1" applyAlignment="1" applyProtection="1">
      <alignment horizontal="left" vertical="center"/>
      <protection hidden="1"/>
    </xf>
    <xf numFmtId="0" fontId="2" fillId="14" borderId="9" xfId="2" applyFill="1" applyBorder="1" applyProtection="1">
      <protection hidden="1"/>
    </xf>
    <xf numFmtId="0" fontId="2" fillId="14" borderId="10" xfId="2" applyFill="1" applyBorder="1" applyProtection="1">
      <protection hidden="1"/>
    </xf>
    <xf numFmtId="0" fontId="2" fillId="14" borderId="11" xfId="2" applyFill="1" applyBorder="1" applyProtection="1">
      <protection hidden="1"/>
    </xf>
    <xf numFmtId="0" fontId="2" fillId="14" borderId="0" xfId="2" applyFill="1" applyProtection="1">
      <protection hidden="1"/>
    </xf>
    <xf numFmtId="0" fontId="2" fillId="14" borderId="12" xfId="2" applyFill="1" applyBorder="1" applyProtection="1">
      <protection hidden="1"/>
    </xf>
    <xf numFmtId="0" fontId="2" fillId="6" borderId="9" xfId="2" applyFill="1" applyBorder="1" applyAlignment="1" applyProtection="1">
      <alignment horizontal="left" vertical="center"/>
      <protection hidden="1"/>
    </xf>
    <xf numFmtId="0" fontId="11" fillId="6" borderId="10" xfId="2" applyFont="1" applyFill="1" applyBorder="1" applyAlignment="1" applyProtection="1">
      <alignment horizontal="left" vertical="center"/>
      <protection hidden="1"/>
    </xf>
    <xf numFmtId="0" fontId="2" fillId="6" borderId="10" xfId="2" applyFill="1" applyBorder="1" applyAlignment="1" applyProtection="1">
      <alignment horizontal="left" vertical="center"/>
      <protection hidden="1"/>
    </xf>
    <xf numFmtId="0" fontId="2" fillId="0" borderId="0" xfId="2" applyProtection="1">
      <protection hidden="1"/>
    </xf>
    <xf numFmtId="1" fontId="3" fillId="13" borderId="9" xfId="2" applyNumberFormat="1" applyFont="1" applyFill="1" applyBorder="1" applyAlignment="1" applyProtection="1">
      <alignment horizontal="left" vertical="center" wrapText="1"/>
      <protection hidden="1"/>
    </xf>
    <xf numFmtId="1" fontId="3" fillId="14" borderId="10" xfId="2" applyNumberFormat="1" applyFont="1" applyFill="1" applyBorder="1" applyAlignment="1" applyProtection="1">
      <alignment horizontal="left" vertical="center"/>
      <protection hidden="1"/>
    </xf>
    <xf numFmtId="2" fontId="3" fillId="14" borderId="10" xfId="2" applyNumberFormat="1" applyFont="1" applyFill="1" applyBorder="1" applyAlignment="1" applyProtection="1">
      <alignment horizontal="left" vertical="center" wrapText="1"/>
      <protection hidden="1"/>
    </xf>
    <xf numFmtId="2" fontId="3" fillId="14" borderId="10" xfId="2" applyNumberFormat="1" applyFont="1" applyFill="1" applyBorder="1" applyAlignment="1" applyProtection="1">
      <alignment horizontal="left" vertical="center"/>
      <protection hidden="1"/>
    </xf>
    <xf numFmtId="3" fontId="2" fillId="14" borderId="9" xfId="2" applyNumberFormat="1" applyFill="1" applyBorder="1" applyAlignment="1" applyProtection="1">
      <alignment horizontal="right"/>
      <protection hidden="1"/>
    </xf>
    <xf numFmtId="3" fontId="2" fillId="14" borderId="10" xfId="2" applyNumberFormat="1" applyFill="1" applyBorder="1" applyAlignment="1" applyProtection="1">
      <alignment horizontal="right"/>
      <protection hidden="1"/>
    </xf>
    <xf numFmtId="3" fontId="2" fillId="14" borderId="11" xfId="2" applyNumberFormat="1" applyFill="1" applyBorder="1" applyAlignment="1" applyProtection="1">
      <alignment horizontal="right"/>
      <protection hidden="1"/>
    </xf>
    <xf numFmtId="3" fontId="2" fillId="14" borderId="0" xfId="2" applyNumberFormat="1" applyFill="1" applyAlignment="1" applyProtection="1">
      <alignment horizontal="right"/>
      <protection hidden="1"/>
    </xf>
    <xf numFmtId="3" fontId="2" fillId="14" borderId="12" xfId="2" applyNumberFormat="1" applyFill="1" applyBorder="1" applyAlignment="1" applyProtection="1">
      <alignment horizontal="right"/>
      <protection hidden="1"/>
    </xf>
    <xf numFmtId="0" fontId="3" fillId="0" borderId="10" xfId="2" applyFont="1" applyBorder="1" applyAlignment="1" applyProtection="1">
      <alignment horizontal="left" vertical="center"/>
      <protection hidden="1"/>
    </xf>
    <xf numFmtId="2" fontId="3" fillId="0" borderId="10" xfId="2" applyNumberFormat="1" applyFont="1" applyBorder="1" applyAlignment="1" applyProtection="1">
      <alignment horizontal="left" vertical="center"/>
      <protection hidden="1"/>
    </xf>
    <xf numFmtId="3" fontId="2" fillId="0" borderId="9" xfId="2" applyNumberFormat="1" applyBorder="1" applyAlignment="1" applyProtection="1">
      <alignment horizontal="right"/>
      <protection hidden="1"/>
    </xf>
    <xf numFmtId="3" fontId="2" fillId="0" borderId="12" xfId="2" applyNumberFormat="1" applyBorder="1" applyAlignment="1" applyProtection="1">
      <alignment horizontal="right"/>
      <protection hidden="1"/>
    </xf>
    <xf numFmtId="3" fontId="12" fillId="0" borderId="10" xfId="1" applyNumberFormat="1" applyFont="1" applyFill="1" applyBorder="1" applyAlignment="1" applyProtection="1">
      <alignment horizontal="right"/>
      <protection hidden="1"/>
    </xf>
    <xf numFmtId="49" fontId="3" fillId="0" borderId="9" xfId="2" applyNumberFormat="1" applyFont="1" applyBorder="1" applyAlignment="1" applyProtection="1">
      <alignment horizontal="left" vertical="center"/>
      <protection hidden="1"/>
    </xf>
    <xf numFmtId="49" fontId="3" fillId="0" borderId="10" xfId="2" applyNumberFormat="1" applyFont="1" applyBorder="1" applyAlignment="1" applyProtection="1">
      <alignment horizontal="left" vertical="center"/>
      <protection hidden="1"/>
    </xf>
    <xf numFmtId="3" fontId="3" fillId="0" borderId="0" xfId="2" applyNumberFormat="1" applyFont="1" applyAlignment="1" applyProtection="1">
      <alignment horizontal="right"/>
      <protection hidden="1"/>
    </xf>
    <xf numFmtId="49" fontId="3" fillId="6" borderId="9" xfId="2" applyNumberFormat="1" applyFont="1" applyFill="1" applyBorder="1" applyAlignment="1" applyProtection="1">
      <alignment horizontal="left" vertical="center"/>
      <protection hidden="1"/>
    </xf>
    <xf numFmtId="49" fontId="9" fillId="6" borderId="10" xfId="2" applyNumberFormat="1" applyFont="1" applyFill="1" applyBorder="1" applyAlignment="1" applyProtection="1">
      <alignment horizontal="left" vertical="center"/>
      <protection hidden="1"/>
    </xf>
    <xf numFmtId="2" fontId="3" fillId="14" borderId="10" xfId="4" applyNumberFormat="1" applyFont="1" applyFill="1" applyBorder="1" applyAlignment="1" applyProtection="1">
      <alignment horizontal="left" vertical="center"/>
      <protection hidden="1"/>
    </xf>
    <xf numFmtId="3" fontId="12" fillId="14" borderId="10" xfId="1" applyNumberFormat="1" applyFont="1" applyFill="1" applyBorder="1" applyAlignment="1" applyProtection="1">
      <alignment horizontal="right"/>
      <protection hidden="1"/>
    </xf>
    <xf numFmtId="1" fontId="3" fillId="6" borderId="10" xfId="2" applyNumberFormat="1" applyFont="1" applyFill="1" applyBorder="1" applyAlignment="1" applyProtection="1">
      <alignment horizontal="left" vertical="center"/>
      <protection hidden="1"/>
    </xf>
    <xf numFmtId="0" fontId="3" fillId="0" borderId="9" xfId="2" applyFont="1" applyBorder="1" applyAlignment="1" applyProtection="1">
      <alignment horizontal="left" vertical="center" wrapText="1"/>
      <protection hidden="1"/>
    </xf>
    <xf numFmtId="0" fontId="2" fillId="0" borderId="9" xfId="2" applyBorder="1" applyAlignment="1" applyProtection="1">
      <alignment horizontal="left" vertical="center"/>
      <protection hidden="1"/>
    </xf>
    <xf numFmtId="0" fontId="2" fillId="0" borderId="10" xfId="2" applyBorder="1" applyAlignment="1" applyProtection="1">
      <alignment horizontal="left" vertical="center"/>
      <protection hidden="1"/>
    </xf>
    <xf numFmtId="0" fontId="2" fillId="0" borderId="9" xfId="2" applyBorder="1" applyProtection="1">
      <protection hidden="1"/>
    </xf>
    <xf numFmtId="0" fontId="2" fillId="0" borderId="10" xfId="2" applyBorder="1" applyProtection="1">
      <protection hidden="1"/>
    </xf>
    <xf numFmtId="0" fontId="2" fillId="0" borderId="11" xfId="2" applyBorder="1" applyProtection="1">
      <protection hidden="1"/>
    </xf>
    <xf numFmtId="0" fontId="2" fillId="0" borderId="12" xfId="2" applyBorder="1" applyProtection="1">
      <protection hidden="1"/>
    </xf>
    <xf numFmtId="1" fontId="3" fillId="6" borderId="14" xfId="2" applyNumberFormat="1" applyFont="1" applyFill="1" applyBorder="1" applyAlignment="1" applyProtection="1">
      <alignment horizontal="left" vertical="center"/>
      <protection hidden="1"/>
    </xf>
    <xf numFmtId="2" fontId="3" fillId="6" borderId="14" xfId="2" applyNumberFormat="1" applyFont="1" applyFill="1" applyBorder="1" applyAlignment="1" applyProtection="1">
      <alignment horizontal="left" vertical="center"/>
      <protection hidden="1"/>
    </xf>
    <xf numFmtId="0" fontId="2" fillId="0" borderId="0" xfId="2" applyAlignment="1" applyProtection="1">
      <alignment horizontal="left" vertical="center"/>
      <protection hidden="1"/>
    </xf>
    <xf numFmtId="0" fontId="13" fillId="0" borderId="0" xfId="5"/>
    <xf numFmtId="0" fontId="14" fillId="3" borderId="21" xfId="5" applyFont="1" applyFill="1" applyBorder="1" applyAlignment="1">
      <alignment horizontal="center" vertical="center"/>
    </xf>
    <xf numFmtId="0" fontId="14" fillId="3" borderId="23" xfId="5" applyFont="1" applyFill="1" applyBorder="1" applyAlignment="1">
      <alignment horizontal="center" vertical="center"/>
    </xf>
    <xf numFmtId="0" fontId="15" fillId="0" borderId="0" xfId="5" applyFont="1" applyAlignment="1">
      <alignment vertical="center"/>
    </xf>
    <xf numFmtId="0" fontId="14" fillId="3" borderId="24" xfId="5" applyFont="1" applyFill="1" applyBorder="1" applyAlignment="1">
      <alignment horizontal="center" vertical="center"/>
    </xf>
    <xf numFmtId="0" fontId="14" fillId="3" borderId="0" xfId="5" applyFont="1" applyFill="1" applyAlignment="1">
      <alignment vertical="center"/>
    </xf>
    <xf numFmtId="0" fontId="14" fillId="3" borderId="0" xfId="5" applyFont="1" applyFill="1" applyAlignment="1">
      <alignment horizontal="left" vertical="center"/>
    </xf>
    <xf numFmtId="164" fontId="14" fillId="3" borderId="25" xfId="5" applyNumberFormat="1" applyFont="1" applyFill="1" applyBorder="1" applyAlignment="1">
      <alignment horizontal="center" vertical="center"/>
    </xf>
    <xf numFmtId="0" fontId="16" fillId="0" borderId="0" xfId="5" applyFont="1"/>
    <xf numFmtId="0" fontId="17" fillId="0" borderId="0" xfId="5" applyFont="1" applyAlignment="1">
      <alignment vertical="center"/>
    </xf>
    <xf numFmtId="0" fontId="15" fillId="0" borderId="21" xfId="5" applyFont="1" applyBorder="1" applyAlignment="1">
      <alignment horizontal="left" vertical="center"/>
    </xf>
    <xf numFmtId="164" fontId="15" fillId="0" borderId="22" xfId="5" applyNumberFormat="1" applyFont="1" applyBorder="1" applyAlignment="1">
      <alignment horizontal="center" vertical="center" wrapText="1"/>
    </xf>
    <xf numFmtId="165" fontId="15" fillId="0" borderId="22" xfId="5" applyNumberFormat="1" applyFont="1" applyBorder="1" applyAlignment="1">
      <alignment horizontal="center" vertical="center"/>
    </xf>
    <xf numFmtId="164" fontId="15" fillId="0" borderId="23" xfId="5" applyNumberFormat="1" applyFont="1" applyBorder="1" applyAlignment="1">
      <alignment horizontal="center" vertical="center"/>
    </xf>
    <xf numFmtId="0" fontId="15" fillId="0" borderId="24" xfId="5" applyFont="1" applyBorder="1" applyAlignment="1">
      <alignment horizontal="left" vertical="center"/>
    </xf>
    <xf numFmtId="3" fontId="15" fillId="0" borderId="0" xfId="5" applyNumberFormat="1" applyFont="1" applyAlignment="1">
      <alignment horizontal="center" vertical="center"/>
    </xf>
    <xf numFmtId="3" fontId="15" fillId="0" borderId="0" xfId="5" applyNumberFormat="1" applyFont="1" applyAlignment="1">
      <alignment horizontal="center" vertical="center" wrapText="1"/>
    </xf>
    <xf numFmtId="164" fontId="15" fillId="0" borderId="0" xfId="5" applyNumberFormat="1" applyFont="1" applyAlignment="1">
      <alignment horizontal="center" vertical="center" wrapText="1"/>
    </xf>
    <xf numFmtId="165" fontId="15" fillId="0" borderId="0" xfId="5" applyNumberFormat="1" applyFont="1" applyAlignment="1">
      <alignment horizontal="center" vertical="center"/>
    </xf>
    <xf numFmtId="164" fontId="15" fillId="0" borderId="25" xfId="5" applyNumberFormat="1" applyFont="1" applyBorder="1" applyAlignment="1">
      <alignment horizontal="center" vertical="center"/>
    </xf>
    <xf numFmtId="164" fontId="15" fillId="0" borderId="0" xfId="5" applyNumberFormat="1" applyFont="1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15" fillId="0" borderId="26" xfId="5" applyFont="1" applyBorder="1" applyAlignment="1">
      <alignment horizontal="left" vertical="center"/>
    </xf>
    <xf numFmtId="164" fontId="15" fillId="0" borderId="27" xfId="5" applyNumberFormat="1" applyFont="1" applyBorder="1" applyAlignment="1">
      <alignment horizontal="center" vertical="center" wrapText="1"/>
    </xf>
    <xf numFmtId="164" fontId="15" fillId="0" borderId="27" xfId="5" applyNumberFormat="1" applyFont="1" applyBorder="1" applyAlignment="1">
      <alignment horizontal="center" vertical="center"/>
    </xf>
    <xf numFmtId="164" fontId="15" fillId="0" borderId="28" xfId="5" applyNumberFormat="1" applyFont="1" applyBorder="1" applyAlignment="1">
      <alignment horizontal="center" vertical="center"/>
    </xf>
    <xf numFmtId="0" fontId="15" fillId="0" borderId="24" xfId="5" applyFont="1" applyBorder="1"/>
    <xf numFmtId="0" fontId="15" fillId="0" borderId="26" xfId="5" applyFont="1" applyBorder="1"/>
    <xf numFmtId="165" fontId="15" fillId="0" borderId="25" xfId="5" applyNumberFormat="1" applyFont="1" applyBorder="1" applyAlignment="1">
      <alignment horizontal="center" vertical="center"/>
    </xf>
    <xf numFmtId="0" fontId="15" fillId="0" borderId="29" xfId="5" applyFont="1" applyBorder="1" applyAlignment="1">
      <alignment horizontal="left" vertical="center"/>
    </xf>
    <xf numFmtId="0" fontId="15" fillId="0" borderId="30" xfId="5" applyFont="1" applyBorder="1" applyAlignment="1">
      <alignment horizontal="center" vertical="center"/>
    </xf>
    <xf numFmtId="165" fontId="15" fillId="0" borderId="31" xfId="5" applyNumberFormat="1" applyFont="1" applyBorder="1" applyAlignment="1">
      <alignment horizontal="center" vertical="center"/>
    </xf>
    <xf numFmtId="0" fontId="17" fillId="0" borderId="0" xfId="5" applyFont="1"/>
    <xf numFmtId="165" fontId="15" fillId="0" borderId="0" xfId="5" applyNumberFormat="1" applyFont="1" applyAlignment="1">
      <alignment horizontal="center"/>
    </xf>
    <xf numFmtId="165" fontId="15" fillId="0" borderId="27" xfId="5" applyNumberFormat="1" applyFont="1" applyBorder="1" applyAlignment="1">
      <alignment horizontal="center"/>
    </xf>
    <xf numFmtId="0" fontId="19" fillId="0" borderId="0" xfId="5" applyFont="1" applyAlignment="1">
      <alignment horizontal="left" vertical="center"/>
    </xf>
    <xf numFmtId="0" fontId="20" fillId="0" borderId="0" xfId="5" applyFont="1" applyAlignment="1">
      <alignment horizontal="left" vertical="center"/>
    </xf>
    <xf numFmtId="0" fontId="19" fillId="0" borderId="0" xfId="5" applyFont="1" applyAlignment="1">
      <alignment horizontal="left" vertical="center" wrapText="1"/>
    </xf>
    <xf numFmtId="4" fontId="20" fillId="0" borderId="0" xfId="5" applyNumberFormat="1" applyFont="1" applyAlignment="1">
      <alignment horizontal="left" vertical="center"/>
    </xf>
    <xf numFmtId="4" fontId="19" fillId="0" borderId="0" xfId="5" applyNumberFormat="1" applyFont="1" applyAlignment="1">
      <alignment horizontal="left" vertical="center"/>
    </xf>
    <xf numFmtId="0" fontId="21" fillId="0" borderId="0" xfId="5" applyFont="1" applyAlignment="1">
      <alignment horizontal="left" vertical="center"/>
    </xf>
    <xf numFmtId="0" fontId="18" fillId="0" borderId="0" xfId="6" applyFont="1" applyAlignment="1">
      <alignment horizontal="left" vertical="center" wrapText="1"/>
    </xf>
    <xf numFmtId="0" fontId="17" fillId="0" borderId="0" xfId="6" applyFont="1" applyAlignment="1">
      <alignment horizontal="left" vertical="center"/>
    </xf>
    <xf numFmtId="0" fontId="18" fillId="0" borderId="0" xfId="6" applyFont="1" applyAlignment="1">
      <alignment horizontal="left" vertical="center"/>
    </xf>
    <xf numFmtId="10" fontId="18" fillId="0" borderId="0" xfId="6" applyNumberFormat="1" applyFont="1" applyAlignment="1">
      <alignment horizontal="left" vertical="center"/>
    </xf>
    <xf numFmtId="10" fontId="17" fillId="0" borderId="0" xfId="6" applyNumberFormat="1" applyFont="1" applyAlignment="1">
      <alignment horizontal="left" vertical="center"/>
    </xf>
    <xf numFmtId="0" fontId="17" fillId="0" borderId="0" xfId="6" applyFont="1" applyAlignment="1">
      <alignment horizontal="left" vertical="center" wrapText="1"/>
    </xf>
    <xf numFmtId="2" fontId="18" fillId="0" borderId="0" xfId="6" applyNumberFormat="1" applyFont="1" applyAlignment="1">
      <alignment horizontal="left" vertical="center"/>
    </xf>
    <xf numFmtId="2" fontId="17" fillId="0" borderId="0" xfId="6" applyNumberFormat="1" applyFont="1" applyAlignment="1">
      <alignment horizontal="left" vertical="center"/>
    </xf>
    <xf numFmtId="2" fontId="19" fillId="0" borderId="0" xfId="5" applyNumberFormat="1" applyFont="1" applyAlignment="1">
      <alignment horizontal="left" vertical="center"/>
    </xf>
    <xf numFmtId="2" fontId="20" fillId="0" borderId="0" xfId="5" applyNumberFormat="1" applyFont="1" applyAlignment="1">
      <alignment horizontal="left" vertical="center"/>
    </xf>
    <xf numFmtId="0" fontId="23" fillId="0" borderId="0" xfId="5" applyFont="1" applyAlignment="1">
      <alignment horizontal="center" vertical="center"/>
    </xf>
    <xf numFmtId="0" fontId="19" fillId="0" borderId="32" xfId="5" applyFont="1" applyBorder="1" applyAlignment="1">
      <alignment horizontal="center" vertical="center"/>
    </xf>
    <xf numFmtId="3" fontId="24" fillId="0" borderId="35" xfId="5" applyNumberFormat="1" applyFont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3" fontId="24" fillId="0" borderId="38" xfId="5" applyNumberFormat="1" applyFont="1" applyBorder="1" applyAlignment="1">
      <alignment horizontal="center" vertical="center"/>
    </xf>
    <xf numFmtId="0" fontId="19" fillId="0" borderId="27" xfId="5" applyFont="1" applyBorder="1" applyAlignment="1">
      <alignment horizontal="center" vertical="center"/>
    </xf>
    <xf numFmtId="3" fontId="24" fillId="0" borderId="40" xfId="5" applyNumberFormat="1" applyFont="1" applyBorder="1" applyAlignment="1">
      <alignment horizontal="center" vertical="center"/>
    </xf>
    <xf numFmtId="4" fontId="25" fillId="0" borderId="0" xfId="5" applyNumberFormat="1" applyFont="1"/>
    <xf numFmtId="4" fontId="25" fillId="0" borderId="32" xfId="5" applyNumberFormat="1" applyFont="1" applyBorder="1"/>
    <xf numFmtId="4" fontId="25" fillId="0" borderId="34" xfId="5" applyNumberFormat="1" applyFont="1" applyBorder="1"/>
    <xf numFmtId="4" fontId="25" fillId="0" borderId="37" xfId="5" applyNumberFormat="1" applyFont="1" applyBorder="1"/>
    <xf numFmtId="4" fontId="25" fillId="0" borderId="27" xfId="5" applyNumberFormat="1" applyFont="1" applyBorder="1"/>
    <xf numFmtId="4" fontId="25" fillId="0" borderId="41" xfId="5" applyNumberFormat="1" applyFont="1" applyBorder="1"/>
    <xf numFmtId="0" fontId="26" fillId="0" borderId="0" xfId="5" applyFont="1" applyAlignment="1">
      <alignment horizontal="center" vertical="center"/>
    </xf>
    <xf numFmtId="0" fontId="23" fillId="0" borderId="33" xfId="5" applyFont="1" applyBorder="1" applyAlignment="1">
      <alignment horizontal="center" vertical="center"/>
    </xf>
    <xf numFmtId="0" fontId="23" fillId="0" borderId="32" xfId="5" applyFont="1" applyBorder="1" applyAlignment="1">
      <alignment horizontal="center" vertical="center"/>
    </xf>
    <xf numFmtId="0" fontId="23" fillId="0" borderId="34" xfId="5" applyFont="1" applyBorder="1" applyAlignment="1">
      <alignment horizontal="center" vertical="center"/>
    </xf>
    <xf numFmtId="0" fontId="23" fillId="0" borderId="0" xfId="5" applyFont="1" applyAlignment="1">
      <alignment horizontal="left" vertical="center"/>
    </xf>
    <xf numFmtId="0" fontId="23" fillId="0" borderId="37" xfId="5" applyFont="1" applyBorder="1" applyAlignment="1">
      <alignment horizontal="center" vertical="center"/>
    </xf>
    <xf numFmtId="0" fontId="20" fillId="0" borderId="0" xfId="5" applyFont="1" applyAlignment="1">
      <alignment vertical="center" wrapText="1"/>
    </xf>
    <xf numFmtId="3" fontId="18" fillId="13" borderId="39" xfId="5" applyNumberFormat="1" applyFont="1" applyFill="1" applyBorder="1" applyAlignment="1">
      <alignment vertical="center"/>
    </xf>
    <xf numFmtId="3" fontId="18" fillId="13" borderId="27" xfId="5" applyNumberFormat="1" applyFont="1" applyFill="1" applyBorder="1" applyAlignment="1">
      <alignment vertical="center"/>
    </xf>
    <xf numFmtId="3" fontId="18" fillId="13" borderId="41" xfId="5" applyNumberFormat="1" applyFont="1" applyFill="1" applyBorder="1" applyAlignment="1">
      <alignment vertical="center"/>
    </xf>
    <xf numFmtId="0" fontId="26" fillId="0" borderId="0" xfId="5" applyFont="1" applyAlignment="1">
      <alignment vertical="center"/>
    </xf>
    <xf numFmtId="0" fontId="19" fillId="0" borderId="0" xfId="5" applyFont="1" applyAlignment="1">
      <alignment vertical="center"/>
    </xf>
    <xf numFmtId="0" fontId="19" fillId="0" borderId="0" xfId="5" applyFont="1" applyAlignment="1">
      <alignment vertical="center" wrapText="1"/>
    </xf>
    <xf numFmtId="166" fontId="23" fillId="0" borderId="36" xfId="5" applyNumberFormat="1" applyFont="1" applyBorder="1" applyAlignment="1">
      <alignment horizontal="center" vertical="center"/>
    </xf>
    <xf numFmtId="166" fontId="23" fillId="0" borderId="0" xfId="5" applyNumberFormat="1" applyFont="1" applyAlignment="1">
      <alignment horizontal="center" vertical="center"/>
    </xf>
    <xf numFmtId="166" fontId="23" fillId="0" borderId="37" xfId="5" applyNumberFormat="1" applyFont="1" applyBorder="1" applyAlignment="1">
      <alignment horizontal="center" vertical="center"/>
    </xf>
    <xf numFmtId="166" fontId="23" fillId="0" borderId="39" xfId="5" applyNumberFormat="1" applyFont="1" applyBorder="1" applyAlignment="1">
      <alignment horizontal="center" vertical="center"/>
    </xf>
    <xf numFmtId="166" fontId="23" fillId="0" borderId="27" xfId="5" applyNumberFormat="1" applyFont="1" applyBorder="1" applyAlignment="1">
      <alignment horizontal="center" vertical="center"/>
    </xf>
    <xf numFmtId="166" fontId="23" fillId="0" borderId="41" xfId="5" applyNumberFormat="1" applyFont="1" applyBorder="1" applyAlignment="1">
      <alignment horizontal="center" vertical="center"/>
    </xf>
    <xf numFmtId="0" fontId="27" fillId="0" borderId="0" xfId="5" applyFont="1"/>
    <xf numFmtId="3" fontId="15" fillId="0" borderId="36" xfId="5" applyNumberFormat="1" applyFont="1" applyBorder="1" applyAlignment="1">
      <alignment horizontal="center" vertical="center"/>
    </xf>
    <xf numFmtId="3" fontId="15" fillId="0" borderId="39" xfId="5" applyNumberFormat="1" applyFont="1" applyBorder="1" applyAlignment="1">
      <alignment horizontal="center" vertical="center"/>
    </xf>
    <xf numFmtId="165" fontId="15" fillId="0" borderId="36" xfId="5" applyNumberFormat="1" applyFont="1" applyBorder="1" applyAlignment="1">
      <alignment horizontal="center"/>
    </xf>
    <xf numFmtId="165" fontId="15" fillId="0" borderId="37" xfId="5" applyNumberFormat="1" applyFont="1" applyBorder="1" applyAlignment="1">
      <alignment horizontal="center"/>
    </xf>
    <xf numFmtId="165" fontId="15" fillId="0" borderId="39" xfId="5" applyNumberFormat="1" applyFont="1" applyBorder="1" applyAlignment="1">
      <alignment horizontal="center"/>
    </xf>
    <xf numFmtId="165" fontId="15" fillId="0" borderId="41" xfId="5" applyNumberFormat="1" applyFont="1" applyBorder="1" applyAlignment="1">
      <alignment horizontal="center"/>
    </xf>
    <xf numFmtId="3" fontId="15" fillId="0" borderId="33" xfId="5" applyNumberFormat="1" applyFont="1" applyBorder="1" applyAlignment="1">
      <alignment horizontal="center" vertical="center"/>
    </xf>
    <xf numFmtId="3" fontId="15" fillId="0" borderId="35" xfId="5" applyNumberFormat="1" applyFont="1" applyBorder="1" applyAlignment="1">
      <alignment horizontal="center" vertical="center"/>
    </xf>
    <xf numFmtId="3" fontId="15" fillId="0" borderId="38" xfId="5" applyNumberFormat="1" applyFont="1" applyBorder="1" applyAlignment="1">
      <alignment horizontal="center" vertical="center"/>
    </xf>
    <xf numFmtId="3" fontId="15" fillId="0" borderId="40" xfId="5" applyNumberFormat="1" applyFont="1" applyBorder="1" applyAlignment="1">
      <alignment horizontal="center" vertical="center"/>
    </xf>
    <xf numFmtId="0" fontId="20" fillId="0" borderId="27" xfId="5" applyFont="1" applyBorder="1" applyAlignment="1">
      <alignment horizontal="center" vertical="center"/>
    </xf>
    <xf numFmtId="0" fontId="20" fillId="0" borderId="27" xfId="5" applyFont="1" applyBorder="1" applyAlignment="1">
      <alignment horizontal="center" vertical="center" wrapText="1"/>
    </xf>
    <xf numFmtId="0" fontId="19" fillId="15" borderId="0" xfId="5" applyFont="1" applyFill="1" applyAlignment="1">
      <alignment vertical="center"/>
    </xf>
    <xf numFmtId="0" fontId="19" fillId="15" borderId="0" xfId="5" applyFont="1" applyFill="1" applyAlignment="1">
      <alignment horizontal="center" vertical="center"/>
    </xf>
    <xf numFmtId="0" fontId="20" fillId="15" borderId="0" xfId="5" applyFont="1" applyFill="1" applyAlignment="1">
      <alignment horizontal="center" vertical="center"/>
    </xf>
    <xf numFmtId="0" fontId="20" fillId="0" borderId="0" xfId="5" applyFont="1"/>
    <xf numFmtId="0" fontId="20" fillId="9" borderId="0" xfId="5" applyFont="1" applyFill="1" applyAlignment="1">
      <alignment horizontal="center" vertical="center" wrapText="1"/>
    </xf>
    <xf numFmtId="0" fontId="20" fillId="0" borderId="0" xfId="5" applyFont="1" applyAlignment="1">
      <alignment horizontal="center" vertical="center" wrapText="1"/>
    </xf>
    <xf numFmtId="1" fontId="20" fillId="0" borderId="0" xfId="5" applyNumberFormat="1" applyFont="1" applyAlignment="1">
      <alignment horizontal="center" vertical="center" wrapText="1"/>
    </xf>
    <xf numFmtId="0" fontId="19" fillId="0" borderId="0" xfId="5" applyFont="1"/>
    <xf numFmtId="0" fontId="30" fillId="0" borderId="0" xfId="5" applyFont="1" applyAlignment="1">
      <alignment horizontal="center" vertical="center"/>
    </xf>
    <xf numFmtId="0" fontId="20" fillId="0" borderId="0" xfId="5" applyFont="1" applyAlignment="1">
      <alignment vertical="center"/>
    </xf>
    <xf numFmtId="0" fontId="20" fillId="16" borderId="0" xfId="5" applyFont="1" applyFill="1" applyAlignment="1">
      <alignment horizontal="center" vertical="center"/>
    </xf>
    <xf numFmtId="0" fontId="20" fillId="13" borderId="0" xfId="5" applyFont="1" applyFill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18" fillId="16" borderId="0" xfId="5" applyFont="1" applyFill="1" applyAlignment="1">
      <alignment horizontal="center"/>
    </xf>
    <xf numFmtId="0" fontId="18" fillId="13" borderId="0" xfId="5" applyFont="1" applyFill="1" applyAlignment="1">
      <alignment horizontal="center"/>
    </xf>
    <xf numFmtId="0" fontId="18" fillId="6" borderId="0" xfId="5" applyFont="1" applyFill="1"/>
    <xf numFmtId="0" fontId="13" fillId="6" borderId="0" xfId="5" applyFill="1"/>
    <xf numFmtId="0" fontId="18" fillId="6" borderId="0" xfId="5" applyFont="1" applyFill="1" applyAlignment="1">
      <alignment horizontal="center"/>
    </xf>
    <xf numFmtId="0" fontId="5" fillId="0" borderId="0" xfId="5" applyFont="1"/>
    <xf numFmtId="0" fontId="18" fillId="6" borderId="0" xfId="5" applyFont="1" applyFill="1" applyAlignment="1">
      <alignment wrapText="1"/>
    </xf>
    <xf numFmtId="0" fontId="13" fillId="0" borderId="32" xfId="5" applyBorder="1"/>
    <xf numFmtId="0" fontId="13" fillId="0" borderId="34" xfId="5" applyBorder="1"/>
    <xf numFmtId="0" fontId="13" fillId="0" borderId="37" xfId="5" applyBorder="1"/>
    <xf numFmtId="0" fontId="13" fillId="0" borderId="27" xfId="5" applyBorder="1"/>
    <xf numFmtId="0" fontId="13" fillId="0" borderId="41" xfId="5" applyBorder="1"/>
    <xf numFmtId="0" fontId="3" fillId="0" borderId="1" xfId="2" applyFont="1" applyBorder="1" applyAlignment="1" applyProtection="1">
      <alignment horizontal="center" vertical="center" wrapText="1"/>
      <protection hidden="1"/>
    </xf>
    <xf numFmtId="0" fontId="3" fillId="0" borderId="20" xfId="2" applyFont="1" applyBorder="1" applyAlignment="1" applyProtection="1">
      <alignment horizontal="center" vertical="center" wrapText="1"/>
      <protection hidden="1"/>
    </xf>
    <xf numFmtId="0" fontId="3" fillId="0" borderId="17" xfId="2" applyFont="1" applyBorder="1" applyAlignment="1" applyProtection="1">
      <alignment horizontal="center" vertical="center" wrapText="1"/>
      <protection hidden="1"/>
    </xf>
    <xf numFmtId="0" fontId="3" fillId="0" borderId="18" xfId="2" applyFont="1" applyBorder="1" applyAlignment="1" applyProtection="1">
      <alignment horizontal="center" vertical="center" wrapText="1"/>
      <protection hidden="1"/>
    </xf>
    <xf numFmtId="0" fontId="3" fillId="0" borderId="19" xfId="2" applyFont="1" applyBorder="1" applyAlignment="1" applyProtection="1">
      <alignment horizontal="center" vertical="center" wrapText="1"/>
      <protection hidden="1"/>
    </xf>
    <xf numFmtId="0" fontId="3" fillId="0" borderId="17" xfId="2" applyFont="1" applyBorder="1" applyAlignment="1" applyProtection="1">
      <alignment horizontal="center" wrapText="1"/>
      <protection hidden="1"/>
    </xf>
    <xf numFmtId="0" fontId="3" fillId="0" borderId="18" xfId="2" applyFont="1" applyBorder="1" applyAlignment="1" applyProtection="1">
      <alignment horizontal="center" wrapText="1"/>
      <protection hidden="1"/>
    </xf>
    <xf numFmtId="0" fontId="3" fillId="0" borderId="19" xfId="2" applyFont="1" applyBorder="1" applyAlignment="1" applyProtection="1">
      <alignment horizontal="center" wrapText="1"/>
      <protection hidden="1"/>
    </xf>
    <xf numFmtId="0" fontId="14" fillId="3" borderId="22" xfId="5" applyFont="1" applyFill="1" applyBorder="1" applyAlignment="1">
      <alignment horizontal="center" vertical="center" wrapText="1"/>
    </xf>
    <xf numFmtId="0" fontId="14" fillId="3" borderId="0" xfId="5" applyFont="1" applyFill="1" applyAlignment="1">
      <alignment horizontal="center" vertical="center" wrapText="1"/>
    </xf>
    <xf numFmtId="0" fontId="14" fillId="3" borderId="22" xfId="5" applyFont="1" applyFill="1" applyBorder="1" applyAlignment="1">
      <alignment horizontal="center" vertical="center"/>
    </xf>
    <xf numFmtId="0" fontId="19" fillId="0" borderId="33" xfId="5" applyFont="1" applyBorder="1" applyAlignment="1">
      <alignment horizontal="center" vertical="center" wrapText="1"/>
    </xf>
    <xf numFmtId="0" fontId="19" fillId="0" borderId="36" xfId="5" applyFont="1" applyBorder="1" applyAlignment="1">
      <alignment horizontal="center" vertical="center"/>
    </xf>
    <xf numFmtId="0" fontId="19" fillId="0" borderId="39" xfId="5" applyFont="1" applyBorder="1" applyAlignment="1">
      <alignment horizontal="center" vertical="center"/>
    </xf>
    <xf numFmtId="0" fontId="19" fillId="0" borderId="33" xfId="5" applyFont="1" applyBorder="1" applyAlignment="1">
      <alignment horizontal="center" vertical="center"/>
    </xf>
    <xf numFmtId="0" fontId="22" fillId="0" borderId="0" xfId="5" applyFont="1" applyAlignment="1">
      <alignment horizontal="center" vertical="center"/>
    </xf>
    <xf numFmtId="0" fontId="26" fillId="0" borderId="0" xfId="5" applyFont="1" applyAlignment="1">
      <alignment horizontal="center" vertical="center"/>
    </xf>
    <xf numFmtId="0" fontId="20" fillId="0" borderId="27" xfId="5" applyFont="1" applyBorder="1" applyAlignment="1">
      <alignment horizontal="center" vertical="center"/>
    </xf>
    <xf numFmtId="0" fontId="28" fillId="0" borderId="0" xfId="5" applyFont="1" applyAlignment="1">
      <alignment horizontal="center" vertical="center"/>
    </xf>
    <xf numFmtId="0" fontId="32" fillId="0" borderId="0" xfId="5" applyFont="1" applyAlignment="1">
      <alignment horizontal="center" vertical="center"/>
    </xf>
    <xf numFmtId="0" fontId="28" fillId="0" borderId="0" xfId="5" applyFont="1" applyAlignment="1">
      <alignment horizontal="center" vertical="center" wrapText="1"/>
    </xf>
    <xf numFmtId="0" fontId="26" fillId="0" borderId="37" xfId="5" applyFont="1" applyBorder="1" applyAlignment="1">
      <alignment horizontal="center" vertical="center"/>
    </xf>
    <xf numFmtId="0" fontId="26" fillId="0" borderId="37" xfId="5" applyFont="1" applyBorder="1" applyAlignment="1">
      <alignment horizontal="center" vertical="center" wrapText="1"/>
    </xf>
  </cellXfs>
  <cellStyles count="7">
    <cellStyle name="Bad" xfId="1" builtinId="27"/>
    <cellStyle name="Normal" xfId="0" builtinId="0"/>
    <cellStyle name="Normál 2" xfId="5" xr:uid="{C6FCEB85-3752-4733-AAB9-C14850A9390A}"/>
    <cellStyle name="Normál 2 3" xfId="6" xr:uid="{B194CD47-04B2-4741-B3B4-B34E2866D38D}"/>
    <cellStyle name="Normál_Mérőóra_adatok" xfId="2" xr:uid="{E07657DB-7437-4528-9EEA-467B6BA04FCB}"/>
    <cellStyle name="Normál_Munkafüzet1" xfId="4" xr:uid="{8B7A0FAE-A28D-4D82-B39B-533988DD991F}"/>
    <cellStyle name="Normál_Vízvédelmi_Meresi_terv_2005" xfId="3" xr:uid="{19A9BA18-A55F-422A-921B-DFA41CD05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Detailed_values!$H$3</c:f>
              <c:strCache>
                <c:ptCount val="1"/>
                <c:pt idx="0">
                  <c:v>Drinking water
specific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Detailed_values!$H$5:$H$31</c:f>
              <c:numCache>
                <c:formatCode>#,##0.000</c:formatCode>
                <c:ptCount val="27"/>
                <c:pt idx="0">
                  <c:v>5.3269661353252062E-2</c:v>
                </c:pt>
                <c:pt idx="1">
                  <c:v>4.5694322569206115E-2</c:v>
                </c:pt>
                <c:pt idx="2">
                  <c:v>6.8235671213797269E-2</c:v>
                </c:pt>
                <c:pt idx="3">
                  <c:v>7.6956911898198824E-2</c:v>
                </c:pt>
                <c:pt idx="4">
                  <c:v>6.120125609631287E-2</c:v>
                </c:pt>
                <c:pt idx="5">
                  <c:v>4.0151889721733287E-2</c:v>
                </c:pt>
                <c:pt idx="6">
                  <c:v>2.9796983138503444E-2</c:v>
                </c:pt>
                <c:pt idx="7">
                  <c:v>4.3198408276149847E-2</c:v>
                </c:pt>
                <c:pt idx="8">
                  <c:v>3.5860392027635461E-2</c:v>
                </c:pt>
                <c:pt idx="9">
                  <c:v>3.4016646162879645E-2</c:v>
                </c:pt>
                <c:pt idx="10">
                  <c:v>3.2625200183678496E-2</c:v>
                </c:pt>
                <c:pt idx="11">
                  <c:v>3.0031185291436231E-2</c:v>
                </c:pt>
                <c:pt idx="12">
                  <c:v>2.8712195499971685E-2</c:v>
                </c:pt>
                <c:pt idx="13">
                  <c:v>2.7618230272370023E-2</c:v>
                </c:pt>
                <c:pt idx="14">
                  <c:v>2.5577769444828199E-2</c:v>
                </c:pt>
                <c:pt idx="15">
                  <c:v>2.6340491925970089E-2</c:v>
                </c:pt>
                <c:pt idx="16">
                  <c:v>2.6297181485200324E-2</c:v>
                </c:pt>
                <c:pt idx="17">
                  <c:v>2.5937145020825447E-2</c:v>
                </c:pt>
                <c:pt idx="18">
                  <c:v>3.1306539814193651E-2</c:v>
                </c:pt>
                <c:pt idx="19">
                  <c:v>2.6636798838783515E-2</c:v>
                </c:pt>
                <c:pt idx="20">
                  <c:v>3.0253912356629199E-2</c:v>
                </c:pt>
                <c:pt idx="21">
                  <c:v>3.440171849079076E-2</c:v>
                </c:pt>
                <c:pt idx="22">
                  <c:v>3.1131827237529604E-2</c:v>
                </c:pt>
                <c:pt idx="23">
                  <c:v>2.90550295739882E-2</c:v>
                </c:pt>
                <c:pt idx="24">
                  <c:v>2.7821073498479187E-2</c:v>
                </c:pt>
                <c:pt idx="25">
                  <c:v>4.0134503021324062E-2</c:v>
                </c:pt>
                <c:pt idx="26">
                  <c:v>2.8805350568093042E-2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C-4977-87CA-1F5208FF3E94}"/>
            </c:ext>
          </c:extLst>
        </c:ser>
        <c:ser>
          <c:idx val="1"/>
          <c:order val="1"/>
          <c:tx>
            <c:strRef>
              <c:f>Detailed_values!$I$3</c:f>
              <c:strCache>
                <c:ptCount val="1"/>
                <c:pt idx="0">
                  <c:v>Industrial water
specific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Detailed_values!$I$5:$I$31</c:f>
              <c:numCache>
                <c:formatCode>#,##0.000</c:formatCode>
                <c:ptCount val="27"/>
                <c:pt idx="0">
                  <c:v>0.20355576051406832</c:v>
                </c:pt>
                <c:pt idx="1">
                  <c:v>0.20598941370888071</c:v>
                </c:pt>
                <c:pt idx="2">
                  <c:v>0.2495177668022053</c:v>
                </c:pt>
                <c:pt idx="3">
                  <c:v>0.24644065648959618</c:v>
                </c:pt>
                <c:pt idx="4">
                  <c:v>0.20938991779034052</c:v>
                </c:pt>
                <c:pt idx="5">
                  <c:v>0.23224887763779842</c:v>
                </c:pt>
                <c:pt idx="6">
                  <c:v>0.24021689596073573</c:v>
                </c:pt>
                <c:pt idx="7">
                  <c:v>0.24067996344324979</c:v>
                </c:pt>
                <c:pt idx="8">
                  <c:v>0.28742645068492523</c:v>
                </c:pt>
                <c:pt idx="9">
                  <c:v>0.22050629285096779</c:v>
                </c:pt>
                <c:pt idx="10">
                  <c:v>0.25431406735319412</c:v>
                </c:pt>
                <c:pt idx="11">
                  <c:v>0.1325200854160675</c:v>
                </c:pt>
                <c:pt idx="12">
                  <c:v>9.5657642566965406E-2</c:v>
                </c:pt>
                <c:pt idx="13">
                  <c:v>7.488022644804794E-2</c:v>
                </c:pt>
                <c:pt idx="14">
                  <c:v>4.6114981546902439E-2</c:v>
                </c:pt>
                <c:pt idx="15">
                  <c:v>5.315603871475142E-2</c:v>
                </c:pt>
                <c:pt idx="16">
                  <c:v>2.3821611913280801E-2</c:v>
                </c:pt>
                <c:pt idx="17">
                  <c:v>7.5352274571320363E-2</c:v>
                </c:pt>
                <c:pt idx="18">
                  <c:v>4.9317287037601687E-2</c:v>
                </c:pt>
                <c:pt idx="19">
                  <c:v>7.3578137866543783E-2</c:v>
                </c:pt>
                <c:pt idx="20">
                  <c:v>9.9944050420444387E-3</c:v>
                </c:pt>
                <c:pt idx="21">
                  <c:v>7.1549193925730545E-2</c:v>
                </c:pt>
                <c:pt idx="22">
                  <c:v>1.9186557907002959E-2</c:v>
                </c:pt>
                <c:pt idx="23">
                  <c:v>2.6318520834858031E-2</c:v>
                </c:pt>
                <c:pt idx="24">
                  <c:v>3.1492970960761466E-2</c:v>
                </c:pt>
                <c:pt idx="25">
                  <c:v>0.11885372796431008</c:v>
                </c:pt>
                <c:pt idx="26">
                  <c:v>4.6476102647010603E-2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C-4977-87CA-1F5208FF3E94}"/>
            </c:ext>
          </c:extLst>
        </c:ser>
        <c:ser>
          <c:idx val="2"/>
          <c:order val="2"/>
          <c:tx>
            <c:strRef>
              <c:f>Detailed_values!$J$3</c:f>
              <c:strCache>
                <c:ptCount val="1"/>
                <c:pt idx="0">
                  <c:v>Cooling 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7C-4977-87CA-1F5208FF3E94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7C-4977-87CA-1F5208FF3E94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7C-4977-87CA-1F5208FF3E94}"/>
              </c:ext>
            </c:extLst>
          </c:dPt>
          <c:dPt>
            <c:idx val="24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7C-4977-87CA-1F5208FF3E94}"/>
              </c:ext>
            </c:extLst>
          </c:dPt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Detailed_values!$J$5:$J$31</c:f>
              <c:numCache>
                <c:formatCode>#,##0.000</c:formatCode>
                <c:ptCount val="27"/>
                <c:pt idx="11">
                  <c:v>0.13069427728224489</c:v>
                </c:pt>
                <c:pt idx="12">
                  <c:v>0.12300951688330268</c:v>
                </c:pt>
                <c:pt idx="13">
                  <c:v>0.13540930785792793</c:v>
                </c:pt>
                <c:pt idx="14">
                  <c:v>6.7391633280046312E-2</c:v>
                </c:pt>
                <c:pt idx="15">
                  <c:v>0.10647825149366383</c:v>
                </c:pt>
                <c:pt idx="16">
                  <c:v>0.14546534485440737</c:v>
                </c:pt>
                <c:pt idx="17">
                  <c:v>0.10528344241899715</c:v>
                </c:pt>
                <c:pt idx="18">
                  <c:v>0.1879137782656719</c:v>
                </c:pt>
                <c:pt idx="19">
                  <c:v>0.20563441220393866</c:v>
                </c:pt>
                <c:pt idx="20">
                  <c:v>0.34356332998732908</c:v>
                </c:pt>
                <c:pt idx="21">
                  <c:v>0.34606959036964569</c:v>
                </c:pt>
                <c:pt idx="22">
                  <c:v>0.22635041160771344</c:v>
                </c:pt>
                <c:pt idx="23">
                  <c:v>0.15186858370869125</c:v>
                </c:pt>
                <c:pt idx="24">
                  <c:v>0.11924398105412889</c:v>
                </c:pt>
                <c:pt idx="25">
                  <c:v>0.16846170492567375</c:v>
                </c:pt>
                <c:pt idx="26">
                  <c:v>0.17298390692926138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7C-4977-87CA-1F5208FF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623112"/>
        <c:axId val="985629672"/>
      </c:barChart>
      <c:lineChart>
        <c:grouping val="standard"/>
        <c:varyColors val="0"/>
        <c:ser>
          <c:idx val="3"/>
          <c:order val="3"/>
          <c:tx>
            <c:strRef>
              <c:f>Detailed_values!$K$3</c:f>
              <c:strCache>
                <c:ptCount val="1"/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Detailed_values!$K$5:$K$31</c:f>
              <c:numCache>
                <c:formatCode>0.000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7C-4977-87CA-1F5208FF3E94}"/>
            </c:ext>
          </c:extLst>
        </c:ser>
        <c:ser>
          <c:idx val="4"/>
          <c:order val="4"/>
          <c:tx>
            <c:strRef>
              <c:f>Detailed_values!$L$3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Detailed_values!$L$5:$L$31</c:f>
              <c:numCache>
                <c:formatCode>#,##0.000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97C-4977-87CA-1F5208FF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623112"/>
        <c:axId val="985629672"/>
      </c:lineChart>
      <c:lineChart>
        <c:grouping val="standard"/>
        <c:varyColors val="0"/>
        <c:ser>
          <c:idx val="5"/>
          <c:order val="5"/>
          <c:tx>
            <c:v>Produktionsstückzahl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Detailed_values!$B$5:$B$31</c:f>
              <c:strCach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Jan</c:v>
                </c:pt>
                <c:pt idx="15">
                  <c:v>Febr</c:v>
                </c:pt>
                <c:pt idx="16">
                  <c:v>Marz</c:v>
                </c:pt>
                <c:pt idx="17">
                  <c:v>April</c:v>
                </c:pt>
                <c:pt idx="18">
                  <c:v>Mai</c:v>
                </c:pt>
                <c:pt idx="19">
                  <c:v>Juni</c:v>
                </c:pt>
                <c:pt idx="20">
                  <c:v>Juli</c:v>
                </c:pt>
                <c:pt idx="21">
                  <c:v>Aug</c:v>
                </c:pt>
                <c:pt idx="22">
                  <c:v>Sept</c:v>
                </c:pt>
                <c:pt idx="23">
                  <c:v>Okt</c:v>
                </c:pt>
                <c:pt idx="24">
                  <c:v>Nov</c:v>
                </c:pt>
                <c:pt idx="25">
                  <c:v>Dez</c:v>
                </c:pt>
                <c:pt idx="26">
                  <c:v>2024</c:v>
                </c:pt>
              </c:strCache>
            </c:strRef>
          </c:cat>
          <c:val>
            <c:numRef>
              <c:f>Detailed_values!$M$5:$M$30</c:f>
              <c:numCache>
                <c:formatCode>General</c:formatCode>
                <c:ptCount val="26"/>
                <c:pt idx="14" formatCode="#,##0">
                  <c:v>167207.70000000001</c:v>
                </c:pt>
                <c:pt idx="15" formatCode="#,##0">
                  <c:v>173432.6</c:v>
                </c:pt>
                <c:pt idx="16" formatCode="#,##0">
                  <c:v>155564.20000000001</c:v>
                </c:pt>
                <c:pt idx="17" formatCode="#,##0">
                  <c:v>162685.6</c:v>
                </c:pt>
                <c:pt idx="18" formatCode="#,##0">
                  <c:v>162330.30000000002</c:v>
                </c:pt>
                <c:pt idx="19" formatCode="#,##0">
                  <c:v>157627.80000000002</c:v>
                </c:pt>
                <c:pt idx="20" formatCode="#,##0">
                  <c:v>133691.80000000002</c:v>
                </c:pt>
                <c:pt idx="21" formatCode="#,##0">
                  <c:v>103439.6</c:v>
                </c:pt>
                <c:pt idx="22" formatCode="#,##0">
                  <c:v>146316.5</c:v>
                </c:pt>
                <c:pt idx="23" formatCode="#,##0">
                  <c:v>165331.1</c:v>
                </c:pt>
                <c:pt idx="24" formatCode="#,##0">
                  <c:v>145382.6</c:v>
                </c:pt>
                <c:pt idx="25" formatCode="#,##0">
                  <c:v>66080.3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97C-4977-87CA-1F5208FF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008792"/>
        <c:axId val="716016352"/>
      </c:lineChart>
      <c:catAx>
        <c:axId val="98562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5629672"/>
        <c:crosses val="autoZero"/>
        <c:auto val="1"/>
        <c:lblAlgn val="ctr"/>
        <c:lblOffset val="100"/>
        <c:noMultiLvlLbl val="0"/>
      </c:catAx>
      <c:valAx>
        <c:axId val="98562967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5623112"/>
        <c:crosses val="autoZero"/>
        <c:crossBetween val="between"/>
      </c:valAx>
      <c:valAx>
        <c:axId val="716016352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16008792"/>
        <c:crosses val="max"/>
        <c:crossBetween val="between"/>
      </c:valAx>
      <c:catAx>
        <c:axId val="716008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0163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K-263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(extraction)'!$B$2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(extraction)'!$C$2:$N$2</c:f>
              <c:numCache>
                <c:formatCode>#,##0.00</c:formatCode>
                <c:ptCount val="12"/>
                <c:pt idx="0">
                  <c:v>1871.1000000000001</c:v>
                </c:pt>
                <c:pt idx="1">
                  <c:v>3760.9</c:v>
                </c:pt>
                <c:pt idx="2">
                  <c:v>953.7</c:v>
                </c:pt>
                <c:pt idx="3">
                  <c:v>1696.2</c:v>
                </c:pt>
                <c:pt idx="4">
                  <c:v>12991.000000000002</c:v>
                </c:pt>
                <c:pt idx="5">
                  <c:v>13559.7</c:v>
                </c:pt>
                <c:pt idx="6">
                  <c:v>19686.7</c:v>
                </c:pt>
                <c:pt idx="7">
                  <c:v>22876.7</c:v>
                </c:pt>
                <c:pt idx="8">
                  <c:v>21146.400000000001</c:v>
                </c:pt>
                <c:pt idx="9">
                  <c:v>18367.800000000003</c:v>
                </c:pt>
                <c:pt idx="10">
                  <c:v>12170.400000000001</c:v>
                </c:pt>
                <c:pt idx="11">
                  <c:v>9876.9000000000015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C-4445-88A5-ADE6FA5E49FF}"/>
            </c:ext>
          </c:extLst>
        </c:ser>
        <c:ser>
          <c:idx val="1"/>
          <c:order val="1"/>
          <c:tx>
            <c:strRef>
              <c:f>'Input from wells (extraction)'!$B$3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(extraction)'!$C$3:$N$3</c:f>
              <c:numCache>
                <c:formatCode>#,##0.00</c:formatCode>
                <c:ptCount val="12"/>
                <c:pt idx="0">
                  <c:v>10252</c:v>
                </c:pt>
                <c:pt idx="1">
                  <c:v>13.200000000000001</c:v>
                </c:pt>
                <c:pt idx="2">
                  <c:v>5496.7000000000007</c:v>
                </c:pt>
                <c:pt idx="3">
                  <c:v>9862.6</c:v>
                </c:pt>
                <c:pt idx="4">
                  <c:v>12942.6</c:v>
                </c:pt>
                <c:pt idx="5">
                  <c:v>12993.2</c:v>
                </c:pt>
                <c:pt idx="6">
                  <c:v>15665.1</c:v>
                </c:pt>
                <c:pt idx="7">
                  <c:v>11836.000000000002</c:v>
                </c:pt>
                <c:pt idx="8">
                  <c:v>13599.300000000001</c:v>
                </c:pt>
                <c:pt idx="9">
                  <c:v>13304.500000000002</c:v>
                </c:pt>
                <c:pt idx="10">
                  <c:v>12073.6</c:v>
                </c:pt>
                <c:pt idx="11">
                  <c:v>5160.1000000000004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C-4445-88A5-ADE6FA5E49FF}"/>
            </c:ext>
          </c:extLst>
        </c:ser>
        <c:ser>
          <c:idx val="2"/>
          <c:order val="2"/>
          <c:tx>
            <c:strRef>
              <c:f>'Input from wells (extraction)'!$B$4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(extraction)'!$C$4:$N$4</c:f>
              <c:numCache>
                <c:formatCode>#,##0.00</c:formatCode>
                <c:ptCount val="12"/>
                <c:pt idx="0">
                  <c:v>9003.5</c:v>
                </c:pt>
                <c:pt idx="1">
                  <c:v>12273.800000000001</c:v>
                </c:pt>
                <c:pt idx="2">
                  <c:v>11457.6</c:v>
                </c:pt>
                <c:pt idx="3">
                  <c:v>11810.7</c:v>
                </c:pt>
                <c:pt idx="4">
                  <c:v>12028.500000000002</c:v>
                </c:pt>
                <c:pt idx="5">
                  <c:v>14322.000000000002</c:v>
                </c:pt>
                <c:pt idx="6">
                  <c:v>15939.000000000002</c:v>
                </c:pt>
                <c:pt idx="7">
                  <c:v>19017.900000000001</c:v>
                </c:pt>
                <c:pt idx="8">
                  <c:v>22424.600000000002</c:v>
                </c:pt>
                <c:pt idx="9">
                  <c:v>19275.300000000003</c:v>
                </c:pt>
                <c:pt idx="10">
                  <c:v>115.50000000000001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5C-4445-88A5-ADE6FA5E4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K-264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(extraction)'!$B$5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(extraction)'!$C$5:$N$5</c:f>
              <c:numCache>
                <c:formatCode>#,##0.00</c:formatCode>
                <c:ptCount val="12"/>
                <c:pt idx="0">
                  <c:v>1524.6000000000001</c:v>
                </c:pt>
                <c:pt idx="1">
                  <c:v>4475.9000000000005</c:v>
                </c:pt>
                <c:pt idx="2">
                  <c:v>866.80000000000007</c:v>
                </c:pt>
                <c:pt idx="3">
                  <c:v>2061.4</c:v>
                </c:pt>
                <c:pt idx="4">
                  <c:v>16298.7</c:v>
                </c:pt>
                <c:pt idx="5">
                  <c:v>17110.5</c:v>
                </c:pt>
                <c:pt idx="6">
                  <c:v>16441.7</c:v>
                </c:pt>
                <c:pt idx="7">
                  <c:v>12397.000000000002</c:v>
                </c:pt>
                <c:pt idx="8">
                  <c:v>7532.8</c:v>
                </c:pt>
                <c:pt idx="9">
                  <c:v>6178.7000000000007</c:v>
                </c:pt>
                <c:pt idx="10">
                  <c:v>3392.4</c:v>
                </c:pt>
                <c:pt idx="11">
                  <c:v>2063.6000000000004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E-47AD-88EA-786AC014B4A0}"/>
            </c:ext>
          </c:extLst>
        </c:ser>
        <c:ser>
          <c:idx val="1"/>
          <c:order val="1"/>
          <c:tx>
            <c:strRef>
              <c:f>'Input from wells (extraction)'!$B$6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(extraction)'!$C$6:$N$6</c:f>
              <c:numCache>
                <c:formatCode>#,##0.00</c:formatCode>
                <c:ptCount val="12"/>
                <c:pt idx="0">
                  <c:v>2251.7000000000003</c:v>
                </c:pt>
                <c:pt idx="1">
                  <c:v>15.400000000000002</c:v>
                </c:pt>
                <c:pt idx="2">
                  <c:v>6209.5000000000009</c:v>
                </c:pt>
                <c:pt idx="3">
                  <c:v>11053.900000000001</c:v>
                </c:pt>
                <c:pt idx="4">
                  <c:v>14565.1</c:v>
                </c:pt>
                <c:pt idx="5">
                  <c:v>16987.300000000003</c:v>
                </c:pt>
                <c:pt idx="6">
                  <c:v>24134.000000000004</c:v>
                </c:pt>
                <c:pt idx="7">
                  <c:v>16421.900000000001</c:v>
                </c:pt>
                <c:pt idx="8">
                  <c:v>20120.100000000002</c:v>
                </c:pt>
                <c:pt idx="9">
                  <c:v>17716.600000000002</c:v>
                </c:pt>
                <c:pt idx="10">
                  <c:v>15739.900000000001</c:v>
                </c:pt>
                <c:pt idx="11">
                  <c:v>5962.0000000000009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E-47AD-88EA-786AC014B4A0}"/>
            </c:ext>
          </c:extLst>
        </c:ser>
        <c:ser>
          <c:idx val="2"/>
          <c:order val="2"/>
          <c:tx>
            <c:strRef>
              <c:f>'Input from wells (extraction)'!$B$7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(extraction)'!$C$7:$N$7</c:f>
              <c:numCache>
                <c:formatCode>#,##0.00</c:formatCode>
                <c:ptCount val="12"/>
                <c:pt idx="0">
                  <c:v>9191.6</c:v>
                </c:pt>
                <c:pt idx="1">
                  <c:v>15307.6</c:v>
                </c:pt>
                <c:pt idx="2">
                  <c:v>15967.600000000002</c:v>
                </c:pt>
                <c:pt idx="3">
                  <c:v>16680.400000000001</c:v>
                </c:pt>
                <c:pt idx="4">
                  <c:v>16482.400000000001</c:v>
                </c:pt>
                <c:pt idx="5">
                  <c:v>22105.600000000002</c:v>
                </c:pt>
                <c:pt idx="6">
                  <c:v>24411.200000000001</c:v>
                </c:pt>
                <c:pt idx="7">
                  <c:v>7475.6</c:v>
                </c:pt>
                <c:pt idx="8">
                  <c:v>67.100000000000009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E-47AD-88EA-786AC014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K-292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(extraction)'!$B$8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(extraction)'!$C$8:$N$8</c:f>
              <c:numCache>
                <c:formatCode>#,##0.00</c:formatCode>
                <c:ptCount val="12"/>
                <c:pt idx="0">
                  <c:v>12300.2</c:v>
                </c:pt>
                <c:pt idx="1">
                  <c:v>12519.1</c:v>
                </c:pt>
                <c:pt idx="2">
                  <c:v>12813.900000000001</c:v>
                </c:pt>
                <c:pt idx="3">
                  <c:v>14801.6</c:v>
                </c:pt>
                <c:pt idx="4">
                  <c:v>9092.6</c:v>
                </c:pt>
                <c:pt idx="5">
                  <c:v>12773.2</c:v>
                </c:pt>
                <c:pt idx="6">
                  <c:v>12401.400000000001</c:v>
                </c:pt>
                <c:pt idx="7">
                  <c:v>9015.6</c:v>
                </c:pt>
                <c:pt idx="8">
                  <c:v>8529.4000000000015</c:v>
                </c:pt>
                <c:pt idx="9">
                  <c:v>6459.2000000000007</c:v>
                </c:pt>
                <c:pt idx="10">
                  <c:v>10696.400000000001</c:v>
                </c:pt>
                <c:pt idx="11">
                  <c:v>5669.4000000000005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4-49DF-84F1-4C2C5D1A7997}"/>
            </c:ext>
          </c:extLst>
        </c:ser>
        <c:ser>
          <c:idx val="1"/>
          <c:order val="1"/>
          <c:tx>
            <c:strRef>
              <c:f>'Input from wells (extraction)'!$B$9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(extraction)'!$C$9:$N$9</c:f>
              <c:numCache>
                <c:formatCode>#,##0.00</c:formatCode>
                <c:ptCount val="12"/>
                <c:pt idx="0">
                  <c:v>9199.3000000000011</c:v>
                </c:pt>
                <c:pt idx="1">
                  <c:v>11322.300000000001</c:v>
                </c:pt>
                <c:pt idx="2">
                  <c:v>10833.900000000001</c:v>
                </c:pt>
                <c:pt idx="3">
                  <c:v>4891.7000000000007</c:v>
                </c:pt>
                <c:pt idx="4">
                  <c:v>8180.7000000000007</c:v>
                </c:pt>
                <c:pt idx="5">
                  <c:v>9563.4000000000015</c:v>
                </c:pt>
                <c:pt idx="6">
                  <c:v>11162.800000000001</c:v>
                </c:pt>
                <c:pt idx="7">
                  <c:v>6850.8</c:v>
                </c:pt>
                <c:pt idx="8">
                  <c:v>7250.1</c:v>
                </c:pt>
                <c:pt idx="9">
                  <c:v>7224.8</c:v>
                </c:pt>
                <c:pt idx="10">
                  <c:v>7156.6</c:v>
                </c:pt>
                <c:pt idx="11">
                  <c:v>5516.5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4-49DF-84F1-4C2C5D1A7997}"/>
            </c:ext>
          </c:extLst>
        </c:ser>
        <c:ser>
          <c:idx val="2"/>
          <c:order val="2"/>
          <c:tx>
            <c:strRef>
              <c:f>'Input from wells (extraction)'!$B$10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(extraction)'!$C$10:$N$10</c:f>
              <c:numCache>
                <c:formatCode>#,##0.00</c:formatCode>
                <c:ptCount val="12"/>
                <c:pt idx="0">
                  <c:v>5415.3</c:v>
                </c:pt>
                <c:pt idx="1">
                  <c:v>5420.8</c:v>
                </c:pt>
                <c:pt idx="2">
                  <c:v>5339.4000000000005</c:v>
                </c:pt>
                <c:pt idx="3">
                  <c:v>5762.9000000000005</c:v>
                </c:pt>
                <c:pt idx="4">
                  <c:v>9325.8000000000011</c:v>
                </c:pt>
                <c:pt idx="5">
                  <c:v>8258.8000000000011</c:v>
                </c:pt>
                <c:pt idx="6">
                  <c:v>11187</c:v>
                </c:pt>
                <c:pt idx="7">
                  <c:v>10115.6</c:v>
                </c:pt>
                <c:pt idx="8">
                  <c:v>10775.6</c:v>
                </c:pt>
                <c:pt idx="9">
                  <c:v>8428.2000000000007</c:v>
                </c:pt>
                <c:pt idx="10">
                  <c:v>11061.6</c:v>
                </c:pt>
                <c:pt idx="11">
                  <c:v>9609.6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4-49DF-84F1-4C2C5D1A7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K-293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(extraction)'!$B$11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(extraction)'!$C$11:$N$11</c:f>
              <c:numCache>
                <c:formatCode>#,##0.00</c:formatCode>
                <c:ptCount val="12"/>
                <c:pt idx="0">
                  <c:v>13921.6</c:v>
                </c:pt>
                <c:pt idx="1">
                  <c:v>12158.300000000001</c:v>
                </c:pt>
                <c:pt idx="2">
                  <c:v>15172.300000000001</c:v>
                </c:pt>
                <c:pt idx="3">
                  <c:v>16743.100000000002</c:v>
                </c:pt>
                <c:pt idx="4">
                  <c:v>9539.2000000000007</c:v>
                </c:pt>
                <c:pt idx="5">
                  <c:v>14753.2</c:v>
                </c:pt>
                <c:pt idx="6">
                  <c:v>14656.400000000001</c:v>
                </c:pt>
                <c:pt idx="7">
                  <c:v>10160.700000000001</c:v>
                </c:pt>
                <c:pt idx="8">
                  <c:v>10117.800000000001</c:v>
                </c:pt>
                <c:pt idx="9">
                  <c:v>8067.4000000000005</c:v>
                </c:pt>
                <c:pt idx="10">
                  <c:v>5413.1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9-4A2A-A714-6AD3493C12A1}"/>
            </c:ext>
          </c:extLst>
        </c:ser>
        <c:ser>
          <c:idx val="1"/>
          <c:order val="1"/>
          <c:tx>
            <c:strRef>
              <c:f>'Input from wells (extraction)'!$B$12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(extraction)'!$C$12:$N$12</c:f>
              <c:numCache>
                <c:formatCode>#,##0.00</c:formatCode>
                <c:ptCount val="12"/>
                <c:pt idx="0">
                  <c:v>2575.1000000000004</c:v>
                </c:pt>
                <c:pt idx="1">
                  <c:v>16460.400000000001</c:v>
                </c:pt>
                <c:pt idx="2">
                  <c:v>15480.300000000001</c:v>
                </c:pt>
                <c:pt idx="3">
                  <c:v>5948.8</c:v>
                </c:pt>
                <c:pt idx="4">
                  <c:v>10363.1</c:v>
                </c:pt>
                <c:pt idx="5">
                  <c:v>14262.6</c:v>
                </c:pt>
                <c:pt idx="6">
                  <c:v>14384.7</c:v>
                </c:pt>
                <c:pt idx="7">
                  <c:v>9270.8000000000011</c:v>
                </c:pt>
                <c:pt idx="8">
                  <c:v>10032</c:v>
                </c:pt>
                <c:pt idx="9">
                  <c:v>10039.700000000001</c:v>
                </c:pt>
                <c:pt idx="10">
                  <c:v>9435.8000000000011</c:v>
                </c:pt>
                <c:pt idx="11">
                  <c:v>7639.5000000000009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9-4A2A-A714-6AD3493C12A1}"/>
            </c:ext>
          </c:extLst>
        </c:ser>
        <c:ser>
          <c:idx val="2"/>
          <c:order val="2"/>
          <c:tx>
            <c:strRef>
              <c:f>'Input from wells (extraction)'!$B$13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(extraction)'!$C$13:$N$13</c:f>
              <c:numCache>
                <c:formatCode>#,##0.00</c:formatCode>
                <c:ptCount val="12"/>
                <c:pt idx="0">
                  <c:v>8338</c:v>
                </c:pt>
                <c:pt idx="1">
                  <c:v>8317.1</c:v>
                </c:pt>
                <c:pt idx="2">
                  <c:v>7212.7000000000007</c:v>
                </c:pt>
                <c:pt idx="3">
                  <c:v>7574.6</c:v>
                </c:pt>
                <c:pt idx="4">
                  <c:v>14319.800000000001</c:v>
                </c:pt>
                <c:pt idx="5">
                  <c:v>13238.500000000002</c:v>
                </c:pt>
                <c:pt idx="6">
                  <c:v>17913.5</c:v>
                </c:pt>
                <c:pt idx="7">
                  <c:v>14897.300000000001</c:v>
                </c:pt>
                <c:pt idx="8">
                  <c:v>15121.7</c:v>
                </c:pt>
                <c:pt idx="9">
                  <c:v>11823.900000000001</c:v>
                </c:pt>
                <c:pt idx="10">
                  <c:v>17041.2</c:v>
                </c:pt>
                <c:pt idx="11">
                  <c:v>12832.6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9-4A2A-A714-6AD3493C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B-301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(extraction)'!$B$14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(extraction)'!$C$14:$N$14</c:f>
              <c:numCache>
                <c:formatCode>#,##0.00</c:formatCode>
                <c:ptCount val="12"/>
                <c:pt idx="0">
                  <c:v>12079.1</c:v>
                </c:pt>
                <c:pt idx="1">
                  <c:v>11837.1</c:v>
                </c:pt>
                <c:pt idx="2">
                  <c:v>12876.6</c:v>
                </c:pt>
                <c:pt idx="3">
                  <c:v>11970.2</c:v>
                </c:pt>
                <c:pt idx="4">
                  <c:v>10939.5</c:v>
                </c:pt>
                <c:pt idx="5">
                  <c:v>12219.900000000001</c:v>
                </c:pt>
                <c:pt idx="6">
                  <c:v>11610.500000000002</c:v>
                </c:pt>
                <c:pt idx="7">
                  <c:v>8764.8000000000011</c:v>
                </c:pt>
                <c:pt idx="8">
                  <c:v>8518.4000000000015</c:v>
                </c:pt>
                <c:pt idx="9">
                  <c:v>6531.8</c:v>
                </c:pt>
                <c:pt idx="10">
                  <c:v>10584.2</c:v>
                </c:pt>
                <c:pt idx="11">
                  <c:v>5986.2000000000007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3-4D0F-B796-58CAD97339E5}"/>
            </c:ext>
          </c:extLst>
        </c:ser>
        <c:ser>
          <c:idx val="1"/>
          <c:order val="1"/>
          <c:tx>
            <c:strRef>
              <c:f>'Input from wells (extraction)'!$B$15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(extraction)'!$C$15:$N$15</c:f>
              <c:numCache>
                <c:formatCode>#,##0.00</c:formatCode>
                <c:ptCount val="12"/>
                <c:pt idx="0">
                  <c:v>9515</c:v>
                </c:pt>
                <c:pt idx="1">
                  <c:v>11379.500000000002</c:v>
                </c:pt>
                <c:pt idx="2">
                  <c:v>10969.2</c:v>
                </c:pt>
                <c:pt idx="3">
                  <c:v>5352.6</c:v>
                </c:pt>
                <c:pt idx="4">
                  <c:v>8841.8000000000011</c:v>
                </c:pt>
                <c:pt idx="5">
                  <c:v>10157.400000000001</c:v>
                </c:pt>
                <c:pt idx="6">
                  <c:v>11485.1</c:v>
                </c:pt>
                <c:pt idx="7">
                  <c:v>7418.4000000000005</c:v>
                </c:pt>
                <c:pt idx="8">
                  <c:v>7856.2000000000007</c:v>
                </c:pt>
                <c:pt idx="9">
                  <c:v>7789.1</c:v>
                </c:pt>
                <c:pt idx="10">
                  <c:v>6568.9800000000514</c:v>
                </c:pt>
                <c:pt idx="11">
                  <c:v>5828.4599999999746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3-4D0F-B796-58CAD97339E5}"/>
            </c:ext>
          </c:extLst>
        </c:ser>
        <c:ser>
          <c:idx val="2"/>
          <c:order val="2"/>
          <c:tx>
            <c:strRef>
              <c:f>'Input from wells (extraction)'!$B$16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(extraction)'!$C$16:$N$16</c:f>
              <c:numCache>
                <c:formatCode>#,##0.00</c:formatCode>
                <c:ptCount val="12"/>
                <c:pt idx="0">
                  <c:v>6256.3599999999751</c:v>
                </c:pt>
                <c:pt idx="1">
                  <c:v>6208.4000000000005</c:v>
                </c:pt>
                <c:pt idx="2">
                  <c:v>6052.2000000000007</c:v>
                </c:pt>
                <c:pt idx="3">
                  <c:v>6626.4000000000005</c:v>
                </c:pt>
                <c:pt idx="4">
                  <c:v>10231.1</c:v>
                </c:pt>
                <c:pt idx="5">
                  <c:v>9012.3000000000011</c:v>
                </c:pt>
                <c:pt idx="6">
                  <c:v>12761.1</c:v>
                </c:pt>
                <c:pt idx="7">
                  <c:v>11172.7</c:v>
                </c:pt>
                <c:pt idx="8">
                  <c:v>12588.400000000001</c:v>
                </c:pt>
                <c:pt idx="9">
                  <c:v>9597.5</c:v>
                </c:pt>
                <c:pt idx="10">
                  <c:v>12067.000000000002</c:v>
                </c:pt>
                <c:pt idx="11">
                  <c:v>10791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3-4D0F-B796-58CAD973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Átadás J</a:t>
            </a:r>
            <a:r>
              <a:rPr lang="hu-HU" baseline="0"/>
              <a:t> -&gt;M</a:t>
            </a:r>
            <a:r>
              <a:rPr lang="hu-HU"/>
              <a:t>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(extraction)'!$B$17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(extraction)'!$C$17:$N$17</c:f>
              <c:numCache>
                <c:formatCode>#,##0.00</c:formatCode>
                <c:ptCount val="12"/>
                <c:pt idx="0">
                  <c:v>24252.800000000003</c:v>
                </c:pt>
                <c:pt idx="1">
                  <c:v>19167.5</c:v>
                </c:pt>
                <c:pt idx="2">
                  <c:v>20576.600000000002</c:v>
                </c:pt>
                <c:pt idx="3">
                  <c:v>19786.800000000003</c:v>
                </c:pt>
                <c:pt idx="4">
                  <c:v>12262.800000000001</c:v>
                </c:pt>
                <c:pt idx="5">
                  <c:v>19729.600000000002</c:v>
                </c:pt>
                <c:pt idx="6">
                  <c:v>17086.300000000003</c:v>
                </c:pt>
                <c:pt idx="7">
                  <c:v>10809.7</c:v>
                </c:pt>
                <c:pt idx="8">
                  <c:v>9687.7000000000007</c:v>
                </c:pt>
                <c:pt idx="9">
                  <c:v>6429.5000000000009</c:v>
                </c:pt>
                <c:pt idx="10">
                  <c:v>11603.900000000001</c:v>
                </c:pt>
                <c:pt idx="11">
                  <c:v>2811.6000000000004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F-4E39-86E8-0B2E944B24BC}"/>
            </c:ext>
          </c:extLst>
        </c:ser>
        <c:ser>
          <c:idx val="1"/>
          <c:order val="1"/>
          <c:tx>
            <c:strRef>
              <c:f>'Input from wells (extraction)'!$B$18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(extraction)'!$C$18:$N$18</c:f>
              <c:numCache>
                <c:formatCode>#,##0.00</c:formatCode>
                <c:ptCount val="12"/>
                <c:pt idx="0">
                  <c:v>9869.2000000000007</c:v>
                </c:pt>
                <c:pt idx="1">
                  <c:v>21818.5</c:v>
                </c:pt>
                <c:pt idx="2">
                  <c:v>17183.100000000002</c:v>
                </c:pt>
                <c:pt idx="3">
                  <c:v>4186.6000000000004</c:v>
                </c:pt>
                <c:pt idx="4">
                  <c:v>7702.2000000000007</c:v>
                </c:pt>
                <c:pt idx="5">
                  <c:v>12114.300000000001</c:v>
                </c:pt>
                <c:pt idx="6">
                  <c:v>14887.400000000001</c:v>
                </c:pt>
                <c:pt idx="7">
                  <c:v>11044</c:v>
                </c:pt>
                <c:pt idx="8">
                  <c:v>8783.5</c:v>
                </c:pt>
                <c:pt idx="9">
                  <c:v>5553.9000000000005</c:v>
                </c:pt>
                <c:pt idx="10">
                  <c:v>4220.7000000000007</c:v>
                </c:pt>
                <c:pt idx="11">
                  <c:v>1189.1000000000001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F-4E39-86E8-0B2E944B24BC}"/>
            </c:ext>
          </c:extLst>
        </c:ser>
        <c:ser>
          <c:idx val="2"/>
          <c:order val="2"/>
          <c:tx>
            <c:strRef>
              <c:f>'Input from wells (extraction)'!$B$19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(extraction)'!$C$19:$N$19</c:f>
              <c:numCache>
                <c:formatCode>#,##0.00</c:formatCode>
                <c:ptCount val="12"/>
                <c:pt idx="0">
                  <c:v>2338.6000000000004</c:v>
                </c:pt>
                <c:pt idx="1">
                  <c:v>2407.9</c:v>
                </c:pt>
                <c:pt idx="2">
                  <c:v>1581.8000000000002</c:v>
                </c:pt>
                <c:pt idx="3">
                  <c:v>3030.5000000000005</c:v>
                </c:pt>
                <c:pt idx="4">
                  <c:v>13557.500000000002</c:v>
                </c:pt>
                <c:pt idx="5">
                  <c:v>11245.300000000001</c:v>
                </c:pt>
                <c:pt idx="6">
                  <c:v>11915.2</c:v>
                </c:pt>
                <c:pt idx="7">
                  <c:v>20640.400000000001</c:v>
                </c:pt>
                <c:pt idx="8">
                  <c:v>17201.800000000003</c:v>
                </c:pt>
                <c:pt idx="9">
                  <c:v>13175.800000000001</c:v>
                </c:pt>
                <c:pt idx="10">
                  <c:v>23937.100000000002</c:v>
                </c:pt>
                <c:pt idx="11">
                  <c:v>8506.3000000000011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F-4E39-86E8-0B2E944B2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Ivóvíz MOTOR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(extraction)'!$B$20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(extraction)'!$C$20:$N$20</c:f>
              <c:numCache>
                <c:formatCode>#,##0.00</c:formatCode>
                <c:ptCount val="12"/>
                <c:pt idx="0">
                  <c:v>3938.0000000000005</c:v>
                </c:pt>
                <c:pt idx="1">
                  <c:v>4422</c:v>
                </c:pt>
                <c:pt idx="2">
                  <c:v>4620</c:v>
                </c:pt>
                <c:pt idx="3">
                  <c:v>3883.0000000000005</c:v>
                </c:pt>
                <c:pt idx="4">
                  <c:v>4653</c:v>
                </c:pt>
                <c:pt idx="5">
                  <c:v>4730</c:v>
                </c:pt>
                <c:pt idx="6">
                  <c:v>3993.0000000000005</c:v>
                </c:pt>
                <c:pt idx="7">
                  <c:v>6336.0000000000009</c:v>
                </c:pt>
                <c:pt idx="8">
                  <c:v>4334</c:v>
                </c:pt>
                <c:pt idx="9">
                  <c:v>4026.0000000000005</c:v>
                </c:pt>
                <c:pt idx="10">
                  <c:v>4690.4000000000005</c:v>
                </c:pt>
                <c:pt idx="11">
                  <c:v>3357.2000000000003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9-4068-9D94-27C1C1528381}"/>
            </c:ext>
          </c:extLst>
        </c:ser>
        <c:ser>
          <c:idx val="1"/>
          <c:order val="1"/>
          <c:tx>
            <c:strRef>
              <c:f>'Input from wells (extraction)'!$B$21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(extraction)'!$C$21:$N$21</c:f>
              <c:numCache>
                <c:formatCode>#,##0.00</c:formatCode>
                <c:ptCount val="12"/>
                <c:pt idx="0">
                  <c:v>4407.7000000000007</c:v>
                </c:pt>
                <c:pt idx="1">
                  <c:v>4485.8</c:v>
                </c:pt>
                <c:pt idx="2">
                  <c:v>4898.3</c:v>
                </c:pt>
                <c:pt idx="3">
                  <c:v>3850.0000000000005</c:v>
                </c:pt>
                <c:pt idx="4">
                  <c:v>4909.3</c:v>
                </c:pt>
                <c:pt idx="5">
                  <c:v>4330.7000000000007</c:v>
                </c:pt>
                <c:pt idx="6">
                  <c:v>4205.3</c:v>
                </c:pt>
                <c:pt idx="7">
                  <c:v>3388.0000000000005</c:v>
                </c:pt>
                <c:pt idx="8">
                  <c:v>4240.5</c:v>
                </c:pt>
                <c:pt idx="9">
                  <c:v>4167.9000000000005</c:v>
                </c:pt>
                <c:pt idx="10">
                  <c:v>4625.0599999999986</c:v>
                </c:pt>
                <c:pt idx="11">
                  <c:v>2731.7400000000016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9-4068-9D94-27C1C1528381}"/>
            </c:ext>
          </c:extLst>
        </c:ser>
        <c:ser>
          <c:idx val="2"/>
          <c:order val="2"/>
          <c:tx>
            <c:strRef>
              <c:f>'Input from wells (extraction)'!$B$22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(extraction)'!$C$22:$N$22</c:f>
              <c:numCache>
                <c:formatCode>#,##0.00</c:formatCode>
                <c:ptCount val="12"/>
                <c:pt idx="0">
                  <c:v>4276.8</c:v>
                </c:pt>
                <c:pt idx="1">
                  <c:v>4568.3</c:v>
                </c:pt>
                <c:pt idx="2">
                  <c:v>4090.9000000000005</c:v>
                </c:pt>
                <c:pt idx="3">
                  <c:v>4219.6000000000004</c:v>
                </c:pt>
                <c:pt idx="4">
                  <c:v>5082</c:v>
                </c:pt>
                <c:pt idx="5">
                  <c:v>4198.7000000000007</c:v>
                </c:pt>
                <c:pt idx="6">
                  <c:v>4044.7000000000003</c:v>
                </c:pt>
                <c:pt idx="7">
                  <c:v>3558.5000000000005</c:v>
                </c:pt>
                <c:pt idx="8">
                  <c:v>4555.1000000000004</c:v>
                </c:pt>
                <c:pt idx="9">
                  <c:v>4803.7000000000007</c:v>
                </c:pt>
                <c:pt idx="10">
                  <c:v>4044.7000000000003</c:v>
                </c:pt>
                <c:pt idx="11">
                  <c:v>3202.1000000000004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9-4068-9D94-27C1C152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Ivóvíz JÁRMŰ </a:t>
            </a:r>
            <a:r>
              <a:rPr lang="hu-H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| m</a:t>
            </a:r>
            <a:r>
              <a:rPr lang="hu-HU" sz="11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from wells (extraction)'!$B$23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(extraction)'!$C$23:$N$23</c:f>
              <c:numCache>
                <c:formatCode>#,##0.00</c:formatCode>
                <c:ptCount val="12"/>
                <c:pt idx="0">
                  <c:v>2497</c:v>
                </c:pt>
                <c:pt idx="1">
                  <c:v>3674.0000000000005</c:v>
                </c:pt>
                <c:pt idx="2">
                  <c:v>3575.0000000000005</c:v>
                </c:pt>
                <c:pt idx="3">
                  <c:v>2992.0000000000005</c:v>
                </c:pt>
                <c:pt idx="4">
                  <c:v>3762.0000000000005</c:v>
                </c:pt>
                <c:pt idx="5">
                  <c:v>4928</c:v>
                </c:pt>
                <c:pt idx="6">
                  <c:v>4873</c:v>
                </c:pt>
                <c:pt idx="7">
                  <c:v>3817.0000000000005</c:v>
                </c:pt>
                <c:pt idx="8">
                  <c:v>3784.0000000000005</c:v>
                </c:pt>
                <c:pt idx="9">
                  <c:v>3168.0000000000005</c:v>
                </c:pt>
                <c:pt idx="10">
                  <c:v>4081.0000000000005</c:v>
                </c:pt>
                <c:pt idx="11">
                  <c:v>1870.0000000000002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1-44BB-9F18-20A25B5EE2ED}"/>
            </c:ext>
          </c:extLst>
        </c:ser>
        <c:ser>
          <c:idx val="1"/>
          <c:order val="1"/>
          <c:tx>
            <c:strRef>
              <c:f>'Input from wells (extraction)'!$B$24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(extraction)'!$C$24:$N$24</c:f>
              <c:numCache>
                <c:formatCode>#,##0.00</c:formatCode>
                <c:ptCount val="12"/>
                <c:pt idx="0">
                  <c:v>3102.0000000000005</c:v>
                </c:pt>
                <c:pt idx="1">
                  <c:v>3707.0000000000005</c:v>
                </c:pt>
                <c:pt idx="2">
                  <c:v>3817.0000000000005</c:v>
                </c:pt>
                <c:pt idx="3">
                  <c:v>2585</c:v>
                </c:pt>
                <c:pt idx="4">
                  <c:v>4070.0000000000005</c:v>
                </c:pt>
                <c:pt idx="5">
                  <c:v>4334</c:v>
                </c:pt>
                <c:pt idx="6">
                  <c:v>5137</c:v>
                </c:pt>
                <c:pt idx="7">
                  <c:v>2343</c:v>
                </c:pt>
                <c:pt idx="8">
                  <c:v>3828.0000000000005</c:v>
                </c:pt>
                <c:pt idx="9">
                  <c:v>3421.0000000000005</c:v>
                </c:pt>
                <c:pt idx="10">
                  <c:v>4147</c:v>
                </c:pt>
                <c:pt idx="11">
                  <c:v>2717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1-44BB-9F18-20A25B5EE2ED}"/>
            </c:ext>
          </c:extLst>
        </c:ser>
        <c:ser>
          <c:idx val="2"/>
          <c:order val="2"/>
          <c:tx>
            <c:strRef>
              <c:f>'Input from wells (extraction)'!$B$25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'Input from wells (extraction)'!$C$1:$N$1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'Input from wells (extraction)'!$C$25:$N$25</c:f>
              <c:numCache>
                <c:formatCode>#,##0.00</c:formatCode>
                <c:ptCount val="12"/>
                <c:pt idx="0">
                  <c:v>2937.0000000000005</c:v>
                </c:pt>
                <c:pt idx="1">
                  <c:v>3971.0000000000005</c:v>
                </c:pt>
                <c:pt idx="2">
                  <c:v>3520.0000000000005</c:v>
                </c:pt>
                <c:pt idx="3">
                  <c:v>3366.0000000000005</c:v>
                </c:pt>
                <c:pt idx="4">
                  <c:v>3927.0000000000005</c:v>
                </c:pt>
                <c:pt idx="5">
                  <c:v>4389</c:v>
                </c:pt>
                <c:pt idx="6">
                  <c:v>4499</c:v>
                </c:pt>
                <c:pt idx="7">
                  <c:v>4279</c:v>
                </c:pt>
                <c:pt idx="8">
                  <c:v>4059.0000000000005</c:v>
                </c:pt>
                <c:pt idx="9">
                  <c:v>3894.0000000000005</c:v>
                </c:pt>
                <c:pt idx="10">
                  <c:v>3289.0000000000005</c:v>
                </c:pt>
                <c:pt idx="11">
                  <c:v>2893.0000000000005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1-44BB-9F18-20A25B5EE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112320"/>
        <c:axId val="845106920"/>
      </c:lineChart>
      <c:catAx>
        <c:axId val="84511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06920"/>
        <c:crosses val="autoZero"/>
        <c:auto val="1"/>
        <c:lblAlgn val="ctr"/>
        <c:lblOffset val="100"/>
        <c:noMultiLvlLbl val="0"/>
      </c:catAx>
      <c:valAx>
        <c:axId val="8451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51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Average temperature outside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Cooling_technology!$B$17</c:f>
              <c:strCache>
                <c:ptCount val="1"/>
                <c:pt idx="0">
                  <c:v>2024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Cooling_technology!$C$16:$N$16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Cooling_technology!$C$17:$N$17</c:f>
              <c:numCache>
                <c:formatCode>#,##0.0</c:formatCode>
                <c:ptCount val="12"/>
                <c:pt idx="0">
                  <c:v>2.8</c:v>
                </c:pt>
                <c:pt idx="1">
                  <c:v>9.6999999999999993</c:v>
                </c:pt>
                <c:pt idx="2">
                  <c:v>10.8</c:v>
                </c:pt>
                <c:pt idx="3">
                  <c:v>13.5</c:v>
                </c:pt>
                <c:pt idx="4">
                  <c:v>17.899999999999999</c:v>
                </c:pt>
                <c:pt idx="5">
                  <c:v>21.4</c:v>
                </c:pt>
                <c:pt idx="6">
                  <c:v>24.4</c:v>
                </c:pt>
                <c:pt idx="7">
                  <c:v>24.6</c:v>
                </c:pt>
                <c:pt idx="8">
                  <c:v>18.3</c:v>
                </c:pt>
                <c:pt idx="9">
                  <c:v>12.8</c:v>
                </c:pt>
                <c:pt idx="10">
                  <c:v>5</c:v>
                </c:pt>
                <c:pt idx="11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B-447F-96A5-C1261F4232B4}"/>
            </c:ext>
          </c:extLst>
        </c:ser>
        <c:ser>
          <c:idx val="1"/>
          <c:order val="1"/>
          <c:tx>
            <c:strRef>
              <c:f>Cooling_technology!$B$18</c:f>
              <c:strCache>
                <c:ptCount val="1"/>
                <c:pt idx="0">
                  <c:v>2023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Cooling_technology!$C$16:$N$16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Cooling_technology!$C$18:$N$18</c:f>
              <c:numCache>
                <c:formatCode>#,##0.0</c:formatCode>
                <c:ptCount val="12"/>
                <c:pt idx="0">
                  <c:v>4.5999999999999996</c:v>
                </c:pt>
                <c:pt idx="1">
                  <c:v>4.5</c:v>
                </c:pt>
                <c:pt idx="2">
                  <c:v>9</c:v>
                </c:pt>
                <c:pt idx="3">
                  <c:v>10.8</c:v>
                </c:pt>
                <c:pt idx="4">
                  <c:v>16.3</c:v>
                </c:pt>
                <c:pt idx="5">
                  <c:v>21.5</c:v>
                </c:pt>
                <c:pt idx="6">
                  <c:v>24.2</c:v>
                </c:pt>
                <c:pt idx="7">
                  <c:v>22.7</c:v>
                </c:pt>
                <c:pt idx="8">
                  <c:v>20.8</c:v>
                </c:pt>
                <c:pt idx="9">
                  <c:v>16.100000000000001</c:v>
                </c:pt>
                <c:pt idx="10">
                  <c:v>7.4</c:v>
                </c:pt>
                <c:pt idx="11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B-447F-96A5-C1261F4232B4}"/>
            </c:ext>
          </c:extLst>
        </c:ser>
        <c:ser>
          <c:idx val="2"/>
          <c:order val="2"/>
          <c:tx>
            <c:strRef>
              <c:f>Cooling_technology!$B$19</c:f>
              <c:strCache>
                <c:ptCount val="1"/>
                <c:pt idx="0">
                  <c:v>2022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Cooling_technology!$C$16:$N$16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Cooling_technology!$C$19:$N$19</c:f>
              <c:numCache>
                <c:formatCode>#,##0.0</c:formatCode>
                <c:ptCount val="12"/>
                <c:pt idx="0">
                  <c:v>3</c:v>
                </c:pt>
                <c:pt idx="1">
                  <c:v>6.1</c:v>
                </c:pt>
                <c:pt idx="2">
                  <c:v>6.5</c:v>
                </c:pt>
                <c:pt idx="3">
                  <c:v>10.8</c:v>
                </c:pt>
                <c:pt idx="4">
                  <c:v>19.100000000000001</c:v>
                </c:pt>
                <c:pt idx="5">
                  <c:v>22.9</c:v>
                </c:pt>
                <c:pt idx="6">
                  <c:v>24</c:v>
                </c:pt>
                <c:pt idx="7">
                  <c:v>23.8</c:v>
                </c:pt>
                <c:pt idx="8">
                  <c:v>16.7</c:v>
                </c:pt>
                <c:pt idx="9">
                  <c:v>14.1</c:v>
                </c:pt>
                <c:pt idx="10">
                  <c:v>7.6</c:v>
                </c:pt>
                <c:pt idx="11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5B-447F-96A5-C1261F4232B4}"/>
            </c:ext>
          </c:extLst>
        </c:ser>
        <c:ser>
          <c:idx val="3"/>
          <c:order val="3"/>
          <c:tx>
            <c:strRef>
              <c:f>Cooling_technology!$B$20</c:f>
              <c:strCache>
                <c:ptCount val="1"/>
                <c:pt idx="0">
                  <c:v>2021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Cooling_technology!$C$16:$N$16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Cooling_technology!$C$20:$N$20</c:f>
              <c:numCache>
                <c:formatCode>#,##0.0</c:formatCode>
                <c:ptCount val="12"/>
                <c:pt idx="0">
                  <c:v>2.6</c:v>
                </c:pt>
                <c:pt idx="1">
                  <c:v>3.9</c:v>
                </c:pt>
                <c:pt idx="2">
                  <c:v>6.8</c:v>
                </c:pt>
                <c:pt idx="3">
                  <c:v>9.9</c:v>
                </c:pt>
                <c:pt idx="4">
                  <c:v>15</c:v>
                </c:pt>
                <c:pt idx="5">
                  <c:v>23.2</c:v>
                </c:pt>
                <c:pt idx="6">
                  <c:v>24.2</c:v>
                </c:pt>
                <c:pt idx="7">
                  <c:v>21.1</c:v>
                </c:pt>
                <c:pt idx="8">
                  <c:v>17.8</c:v>
                </c:pt>
                <c:pt idx="9">
                  <c:v>11.5</c:v>
                </c:pt>
                <c:pt idx="10">
                  <c:v>6.2</c:v>
                </c:pt>
                <c:pt idx="11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5B-447F-96A5-C1261F4232B4}"/>
            </c:ext>
          </c:extLst>
        </c:ser>
        <c:ser>
          <c:idx val="4"/>
          <c:order val="4"/>
          <c:tx>
            <c:strRef>
              <c:f>Cooling_technology!$B$21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Cooling_technology!$C$16:$N$16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Cooling_technology!$C$21:$N$21</c:f>
              <c:numCache>
                <c:formatCode>#,##0.0</c:formatCode>
                <c:ptCount val="12"/>
                <c:pt idx="0">
                  <c:v>1.3</c:v>
                </c:pt>
                <c:pt idx="1">
                  <c:v>7.5</c:v>
                </c:pt>
                <c:pt idx="2">
                  <c:v>8.1999999999999993</c:v>
                </c:pt>
                <c:pt idx="3">
                  <c:v>13.2</c:v>
                </c:pt>
                <c:pt idx="4">
                  <c:v>15.6</c:v>
                </c:pt>
                <c:pt idx="5">
                  <c:v>20.5</c:v>
                </c:pt>
                <c:pt idx="6">
                  <c:v>22.9</c:v>
                </c:pt>
                <c:pt idx="7">
                  <c:v>23.6</c:v>
                </c:pt>
                <c:pt idx="8">
                  <c:v>18.5</c:v>
                </c:pt>
                <c:pt idx="9">
                  <c:v>11.9</c:v>
                </c:pt>
                <c:pt idx="10">
                  <c:v>6.6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5B-447F-96A5-C1261F423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039816"/>
        <c:axId val="599040536"/>
      </c:lineChart>
      <c:catAx>
        <c:axId val="59903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040536"/>
        <c:crosses val="autoZero"/>
        <c:auto val="1"/>
        <c:lblAlgn val="ctr"/>
        <c:lblOffset val="100"/>
        <c:noMultiLvlLbl val="0"/>
      </c:catAx>
      <c:valAx>
        <c:axId val="5990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03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Water consumption - cooling technology|</a:t>
            </a:r>
            <a:r>
              <a:rPr lang="hu-HU" baseline="0"/>
              <a:t> </a:t>
            </a:r>
            <a:r>
              <a:rPr lang="hu-HU"/>
              <a:t>Engine production</a:t>
            </a:r>
            <a:r>
              <a:rPr lang="hu-HU" baseline="0"/>
              <a:t> (m</a:t>
            </a:r>
            <a:r>
              <a:rPr lang="hu-HU" baseline="30000"/>
              <a:t>3</a:t>
            </a:r>
            <a:r>
              <a:rPr lang="hu-HU" baseline="0"/>
              <a:t>)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Cooling_technology!$B$25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Cooling_technology!$C$24:$N$24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Cooling_technology!$C$25:$N$25</c:f>
              <c:numCache>
                <c:formatCode>#,##0</c:formatCode>
                <c:ptCount val="12"/>
                <c:pt idx="0">
                  <c:v>12265.000000000002</c:v>
                </c:pt>
                <c:pt idx="1">
                  <c:v>10166.200000000001</c:v>
                </c:pt>
                <c:pt idx="2">
                  <c:v>12707.2</c:v>
                </c:pt>
                <c:pt idx="3">
                  <c:v>15048.000000000002</c:v>
                </c:pt>
                <c:pt idx="4">
                  <c:v>17710</c:v>
                </c:pt>
                <c:pt idx="5">
                  <c:v>42254.3</c:v>
                </c:pt>
                <c:pt idx="6">
                  <c:v>37089.800000000003</c:v>
                </c:pt>
                <c:pt idx="7">
                  <c:v>21255.300000000003</c:v>
                </c:pt>
                <c:pt idx="8">
                  <c:v>22859.100000000002</c:v>
                </c:pt>
                <c:pt idx="9">
                  <c:v>16677.100000000002</c:v>
                </c:pt>
                <c:pt idx="10">
                  <c:v>14837.900000000001</c:v>
                </c:pt>
                <c:pt idx="11">
                  <c:v>12562.000000000002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8-4CFF-AD45-EE20292E2FE6}"/>
            </c:ext>
          </c:extLst>
        </c:ser>
        <c:ser>
          <c:idx val="1"/>
          <c:order val="1"/>
          <c:tx>
            <c:strRef>
              <c:f>Cooling_technology!$B$26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Cooling_technology!$C$24:$N$24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Cooling_technology!$C$26:$N$26</c:f>
              <c:numCache>
                <c:formatCode>#,##0</c:formatCode>
                <c:ptCount val="12"/>
                <c:pt idx="0">
                  <c:v>17406.400000000001</c:v>
                </c:pt>
                <c:pt idx="1">
                  <c:v>15781.7</c:v>
                </c:pt>
                <c:pt idx="2">
                  <c:v>12509.2</c:v>
                </c:pt>
                <c:pt idx="3">
                  <c:v>12999.800000000001</c:v>
                </c:pt>
                <c:pt idx="4">
                  <c:v>26097.500000000004</c:v>
                </c:pt>
                <c:pt idx="5">
                  <c:v>24981.000000000004</c:v>
                </c:pt>
                <c:pt idx="6">
                  <c:v>38097.4</c:v>
                </c:pt>
                <c:pt idx="7">
                  <c:v>24995.300000000003</c:v>
                </c:pt>
                <c:pt idx="8">
                  <c:v>18775.900000000001</c:v>
                </c:pt>
                <c:pt idx="9">
                  <c:v>15084.300000000001</c:v>
                </c:pt>
                <c:pt idx="10">
                  <c:v>13884.2</c:v>
                </c:pt>
                <c:pt idx="11">
                  <c:v>6376.7000000000007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8-4CFF-AD45-EE20292E2FE6}"/>
            </c:ext>
          </c:extLst>
        </c:ser>
        <c:ser>
          <c:idx val="2"/>
          <c:order val="2"/>
          <c:tx>
            <c:strRef>
              <c:f>Cooling_technology!$B$27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Cooling_technology!$C$24:$N$24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Cooling_technology!$C$27:$N$27</c:f>
              <c:numCache>
                <c:formatCode>#,##0</c:formatCode>
                <c:ptCount val="12"/>
                <c:pt idx="0">
                  <c:v>9061.8000000000011</c:v>
                </c:pt>
                <c:pt idx="1">
                  <c:v>11853.6</c:v>
                </c:pt>
                <c:pt idx="2">
                  <c:v>16459.300000000003</c:v>
                </c:pt>
                <c:pt idx="3">
                  <c:v>16117.2</c:v>
                </c:pt>
                <c:pt idx="4">
                  <c:v>22499.4</c:v>
                </c:pt>
                <c:pt idx="5">
                  <c:v>34637.9</c:v>
                </c:pt>
                <c:pt idx="6">
                  <c:v>35418.9</c:v>
                </c:pt>
                <c:pt idx="7">
                  <c:v>24273.7</c:v>
                </c:pt>
                <c:pt idx="8">
                  <c:v>27431.800000000003</c:v>
                </c:pt>
                <c:pt idx="9">
                  <c:v>23334.300000000003</c:v>
                </c:pt>
                <c:pt idx="10">
                  <c:v>18632.900000000001</c:v>
                </c:pt>
                <c:pt idx="11">
                  <c:v>10711.800000000001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8-4CFF-AD45-EE20292E2FE6}"/>
            </c:ext>
          </c:extLst>
        </c:ser>
        <c:ser>
          <c:idx val="3"/>
          <c:order val="3"/>
          <c:tx>
            <c:strRef>
              <c:f>Cooling_technology!$B$28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Cooling_technology!$C$24:$N$24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Cooling_technology!$C$28:$N$28</c:f>
              <c:numCache>
                <c:formatCode>#,##0</c:formatCode>
                <c:ptCount val="12"/>
                <c:pt idx="0">
                  <c:v>11268.400000000001</c:v>
                </c:pt>
                <c:pt idx="1">
                  <c:v>18466.800000000003</c:v>
                </c:pt>
                <c:pt idx="2">
                  <c:v>22629.200000000001</c:v>
                </c:pt>
                <c:pt idx="3">
                  <c:v>17128.100000000002</c:v>
                </c:pt>
                <c:pt idx="4">
                  <c:v>33554.51</c:v>
                </c:pt>
                <c:pt idx="5">
                  <c:v>35655.070000000007</c:v>
                </c:pt>
                <c:pt idx="6">
                  <c:v>50524.76</c:v>
                </c:pt>
                <c:pt idx="7">
                  <c:v>39377.030000000006</c:v>
                </c:pt>
                <c:pt idx="8">
                  <c:v>36430.680000000008</c:v>
                </c:pt>
                <c:pt idx="9">
                  <c:v>27619.46</c:v>
                </c:pt>
                <c:pt idx="10">
                  <c:v>19069.600000000002</c:v>
                </c:pt>
                <c:pt idx="11">
                  <c:v>12245.200000000003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8-4CFF-AD45-EE20292E2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33216"/>
        <c:axId val="103133576"/>
      </c:barChart>
      <c:catAx>
        <c:axId val="10313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33576"/>
        <c:crosses val="autoZero"/>
        <c:auto val="1"/>
        <c:lblAlgn val="ctr"/>
        <c:lblOffset val="100"/>
        <c:noMultiLvlLbl val="0"/>
      </c:catAx>
      <c:valAx>
        <c:axId val="10313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Specific water consumption - cooling technology - engine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Cooling_technology!$B$31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Cooling_technology!$C$30:$N$30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Cooling_technology!$C$31:$N$31</c:f>
              <c:numCache>
                <c:formatCode>0.000</c:formatCode>
                <c:ptCount val="12"/>
                <c:pt idx="0">
                  <c:v>8.2204708154854506E-2</c:v>
                </c:pt>
                <c:pt idx="1">
                  <c:v>5.4470442623917009E-2</c:v>
                </c:pt>
                <c:pt idx="2">
                  <c:v>6.1098740684716324E-2</c:v>
                </c:pt>
                <c:pt idx="3">
                  <c:v>8.1367061804469246E-2</c:v>
                </c:pt>
                <c:pt idx="4">
                  <c:v>9.9546168399965357E-2</c:v>
                </c:pt>
                <c:pt idx="5">
                  <c:v>0.2399597703662521</c:v>
                </c:pt>
                <c:pt idx="6">
                  <c:v>0.29839994336082692</c:v>
                </c:pt>
                <c:pt idx="7">
                  <c:v>0.33194186765615341</c:v>
                </c:pt>
                <c:pt idx="8">
                  <c:v>0.18585162992442875</c:v>
                </c:pt>
                <c:pt idx="9">
                  <c:v>0.12824937613670009</c:v>
                </c:pt>
                <c:pt idx="10">
                  <c:v>8.5183103572398375E-2</c:v>
                </c:pt>
                <c:pt idx="11">
                  <c:v>0.12185232607767819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5-4065-AD6D-94754E9B3887}"/>
            </c:ext>
          </c:extLst>
        </c:ser>
        <c:ser>
          <c:idx val="1"/>
          <c:order val="1"/>
          <c:tx>
            <c:strRef>
              <c:f>Cooling_technology!$B$32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Cooling_technology!$C$30:$N$30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Cooling_technology!$C$32:$N$32</c:f>
              <c:numCache>
                <c:formatCode>0.000</c:formatCode>
                <c:ptCount val="12"/>
                <c:pt idx="0">
                  <c:v>0.12364431942491015</c:v>
                </c:pt>
                <c:pt idx="1">
                  <c:v>8.5543928688549015E-2</c:v>
                </c:pt>
                <c:pt idx="2">
                  <c:v>8.2822309294568339E-2</c:v>
                </c:pt>
                <c:pt idx="3">
                  <c:v>9.8371026411513518E-2</c:v>
                </c:pt>
                <c:pt idx="4">
                  <c:v>0.14304146242938365</c:v>
                </c:pt>
                <c:pt idx="5">
                  <c:v>0.14492846111628738</c:v>
                </c:pt>
                <c:pt idx="6">
                  <c:v>0.26790120591898137</c:v>
                </c:pt>
                <c:pt idx="7">
                  <c:v>0.2131293614466872</c:v>
                </c:pt>
                <c:pt idx="8">
                  <c:v>9.6983505588099927E-2</c:v>
                </c:pt>
                <c:pt idx="9">
                  <c:v>9.6437990084039527E-2</c:v>
                </c:pt>
                <c:pt idx="10">
                  <c:v>8.0162077024692607E-2</c:v>
                </c:pt>
                <c:pt idx="11">
                  <c:v>6.4194987984895299E-2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5-4065-AD6D-94754E9B3887}"/>
            </c:ext>
          </c:extLst>
        </c:ser>
        <c:ser>
          <c:idx val="2"/>
          <c:order val="2"/>
          <c:tx>
            <c:strRef>
              <c:f>Cooling_technology!$B$33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Cooling_technology!$C$30:$N$30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Cooling_technology!$C$33:$N$33</c:f>
              <c:numCache>
                <c:formatCode>0.000</c:formatCode>
                <c:ptCount val="12"/>
                <c:pt idx="0">
                  <c:v>6.5079314921317064E-2</c:v>
                </c:pt>
                <c:pt idx="1">
                  <c:v>7.0319688338129627E-2</c:v>
                </c:pt>
                <c:pt idx="2">
                  <c:v>8.7125887970187499E-2</c:v>
                </c:pt>
                <c:pt idx="3">
                  <c:v>9.8799064065650269E-2</c:v>
                </c:pt>
                <c:pt idx="4">
                  <c:v>0.13313979222537559</c:v>
                </c:pt>
                <c:pt idx="5">
                  <c:v>0.18833021333604463</c:v>
                </c:pt>
                <c:pt idx="6">
                  <c:v>0.26393488311092167</c:v>
                </c:pt>
                <c:pt idx="7">
                  <c:v>0.21862801434600826</c:v>
                </c:pt>
                <c:pt idx="8">
                  <c:v>0.17247031322401499</c:v>
                </c:pt>
                <c:pt idx="9">
                  <c:v>0.1558747887427438</c:v>
                </c:pt>
                <c:pt idx="10">
                  <c:v>0.101184538280956</c:v>
                </c:pt>
                <c:pt idx="11">
                  <c:v>0.14173022064388427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F5-4065-AD6D-94754E9B3887}"/>
            </c:ext>
          </c:extLst>
        </c:ser>
        <c:ser>
          <c:idx val="3"/>
          <c:order val="3"/>
          <c:tx>
            <c:strRef>
              <c:f>Cooling_technology!$B$34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Cooling_technology!$C$30:$N$30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Cooling_technology!$C$34:$N$34</c:f>
              <c:numCache>
                <c:formatCode>0.000</c:formatCode>
                <c:ptCount val="12"/>
                <c:pt idx="0">
                  <c:v>6.7391633280046312E-2</c:v>
                </c:pt>
                <c:pt idx="1">
                  <c:v>0.10647825149366383</c:v>
                </c:pt>
                <c:pt idx="2">
                  <c:v>0.14546534485440737</c:v>
                </c:pt>
                <c:pt idx="3">
                  <c:v>0.10528344241899715</c:v>
                </c:pt>
                <c:pt idx="4">
                  <c:v>0.20670515609223908</c:v>
                </c:pt>
                <c:pt idx="5">
                  <c:v>0.22619785342433252</c:v>
                </c:pt>
                <c:pt idx="6">
                  <c:v>0.37791966298606194</c:v>
                </c:pt>
                <c:pt idx="7">
                  <c:v>0.38067654940661028</c:v>
                </c:pt>
                <c:pt idx="8">
                  <c:v>0.2489854527684848</c:v>
                </c:pt>
                <c:pt idx="9">
                  <c:v>0.16705544207956033</c:v>
                </c:pt>
                <c:pt idx="10">
                  <c:v>0.1311683791595418</c:v>
                </c:pt>
                <c:pt idx="11">
                  <c:v>0.18530787541824117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F5-4065-AD6D-94754E9B3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430688"/>
        <c:axId val="1018425648"/>
      </c:lineChart>
      <c:catAx>
        <c:axId val="101843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18425648"/>
        <c:crosses val="autoZero"/>
        <c:auto val="1"/>
        <c:lblAlgn val="ctr"/>
        <c:lblOffset val="100"/>
        <c:noMultiLvlLbl val="0"/>
      </c:catAx>
      <c:valAx>
        <c:axId val="10184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184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VE-1 (Industrial |</a:t>
            </a:r>
            <a:r>
              <a:rPr lang="hu-HU" baseline="0"/>
              <a:t> </a:t>
            </a:r>
            <a:r>
              <a:rPr lang="hu-HU"/>
              <a:t>m3)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Fluidmanagement!$C$192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Fluidmanagement!$D$192:$O$192</c:f>
              <c:numCache>
                <c:formatCode>General</c:formatCode>
                <c:ptCount val="12"/>
                <c:pt idx="0">
                  <c:v>2409</c:v>
                </c:pt>
                <c:pt idx="1">
                  <c:v>1961.3000000000002</c:v>
                </c:pt>
                <c:pt idx="2">
                  <c:v>1699.5000000000002</c:v>
                </c:pt>
                <c:pt idx="3">
                  <c:v>2544.3000000000002</c:v>
                </c:pt>
                <c:pt idx="4">
                  <c:v>2398</c:v>
                </c:pt>
                <c:pt idx="5">
                  <c:v>1600.5000000000002</c:v>
                </c:pt>
                <c:pt idx="6">
                  <c:v>2179.1000000000004</c:v>
                </c:pt>
                <c:pt idx="7">
                  <c:v>1064.8000000000002</c:v>
                </c:pt>
                <c:pt idx="8">
                  <c:v>1801.8000000000002</c:v>
                </c:pt>
                <c:pt idx="9">
                  <c:v>2181.3000000000002</c:v>
                </c:pt>
                <c:pt idx="10">
                  <c:v>2366.1000000000004</c:v>
                </c:pt>
                <c:pt idx="11">
                  <c:v>1906.3000000000002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F-461B-B373-E6EFED3D1F4F}"/>
            </c:ext>
          </c:extLst>
        </c:ser>
        <c:ser>
          <c:idx val="1"/>
          <c:order val="1"/>
          <c:tx>
            <c:strRef>
              <c:f>Fluidmanagement!$C$193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Fluidmanagement!$D$193:$O$193</c:f>
              <c:numCache>
                <c:formatCode>General</c:formatCode>
                <c:ptCount val="12"/>
                <c:pt idx="0">
                  <c:v>2477.2000000000003</c:v>
                </c:pt>
                <c:pt idx="1">
                  <c:v>1853.5000000000002</c:v>
                </c:pt>
                <c:pt idx="2">
                  <c:v>3205.4</c:v>
                </c:pt>
                <c:pt idx="3">
                  <c:v>1871.1000000000001</c:v>
                </c:pt>
                <c:pt idx="4">
                  <c:v>833.80000000000007</c:v>
                </c:pt>
                <c:pt idx="5">
                  <c:v>1687.4</c:v>
                </c:pt>
                <c:pt idx="6">
                  <c:v>309.10000000000002</c:v>
                </c:pt>
                <c:pt idx="7">
                  <c:v>592.90000000000009</c:v>
                </c:pt>
                <c:pt idx="8">
                  <c:v>886.6</c:v>
                </c:pt>
                <c:pt idx="9">
                  <c:v>987.80000000000007</c:v>
                </c:pt>
                <c:pt idx="10">
                  <c:v>1122</c:v>
                </c:pt>
                <c:pt idx="11">
                  <c:v>541.20000000000005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F-461B-B373-E6EFED3D1F4F}"/>
            </c:ext>
          </c:extLst>
        </c:ser>
        <c:ser>
          <c:idx val="2"/>
          <c:order val="2"/>
          <c:tx>
            <c:strRef>
              <c:f>Fluidmanagement!$C$194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Fluidmanagement!$D$194:$O$194</c:f>
              <c:numCache>
                <c:formatCode>General</c:formatCode>
                <c:ptCount val="12"/>
                <c:pt idx="0">
                  <c:v>869.99000000000967</c:v>
                </c:pt>
                <c:pt idx="1">
                  <c:v>871.2</c:v>
                </c:pt>
                <c:pt idx="2">
                  <c:v>1668.5899999999938</c:v>
                </c:pt>
                <c:pt idx="3">
                  <c:v>0</c:v>
                </c:pt>
                <c:pt idx="4">
                  <c:v>1432.6400000000096</c:v>
                </c:pt>
                <c:pt idx="5">
                  <c:v>1294.7</c:v>
                </c:pt>
                <c:pt idx="6">
                  <c:v>596.53000000000327</c:v>
                </c:pt>
                <c:pt idx="7">
                  <c:v>529.97999999998729</c:v>
                </c:pt>
                <c:pt idx="8">
                  <c:v>407.77000000001283</c:v>
                </c:pt>
                <c:pt idx="9">
                  <c:v>606.20999999999049</c:v>
                </c:pt>
                <c:pt idx="10">
                  <c:v>689.7</c:v>
                </c:pt>
                <c:pt idx="11">
                  <c:v>2934.2500000000005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F-461B-B373-E6EFED3D1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097872"/>
        <c:axId val="684099672"/>
      </c:lineChart>
      <c:catAx>
        <c:axId val="68409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4099672"/>
        <c:crosses val="autoZero"/>
        <c:auto val="1"/>
        <c:lblAlgn val="ctr"/>
        <c:lblOffset val="100"/>
        <c:noMultiLvlLbl val="0"/>
      </c:catAx>
      <c:valAx>
        <c:axId val="68409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409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VE-7 (Industrial | m3)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Fluidmanagement!$C$195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Fluidmanagement!$D$195:$O$195</c:f>
              <c:numCache>
                <c:formatCode>General</c:formatCode>
                <c:ptCount val="12"/>
                <c:pt idx="0">
                  <c:v>924.00000000000011</c:v>
                </c:pt>
                <c:pt idx="1">
                  <c:v>2919.4</c:v>
                </c:pt>
                <c:pt idx="2">
                  <c:v>2610.3000000000002</c:v>
                </c:pt>
                <c:pt idx="3">
                  <c:v>1085.7</c:v>
                </c:pt>
                <c:pt idx="4">
                  <c:v>1329.9</c:v>
                </c:pt>
                <c:pt idx="5">
                  <c:v>1518.0000000000002</c:v>
                </c:pt>
                <c:pt idx="6">
                  <c:v>1717.1000000000001</c:v>
                </c:pt>
                <c:pt idx="7">
                  <c:v>977.90000000000009</c:v>
                </c:pt>
                <c:pt idx="8">
                  <c:v>1547.7</c:v>
                </c:pt>
                <c:pt idx="9">
                  <c:v>1865.6000000000001</c:v>
                </c:pt>
                <c:pt idx="10">
                  <c:v>1895.3000000000002</c:v>
                </c:pt>
                <c:pt idx="11">
                  <c:v>1434.4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3-4B38-A17C-CDAF06547AA9}"/>
            </c:ext>
          </c:extLst>
        </c:ser>
        <c:ser>
          <c:idx val="1"/>
          <c:order val="1"/>
          <c:tx>
            <c:strRef>
              <c:f>Fluidmanagement!$C$196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Fluidmanagement!$D$196:$O$196</c:f>
              <c:numCache>
                <c:formatCode>General</c:formatCode>
                <c:ptCount val="12"/>
                <c:pt idx="0">
                  <c:v>1266.1000000000001</c:v>
                </c:pt>
                <c:pt idx="1">
                  <c:v>1009.8000000000001</c:v>
                </c:pt>
                <c:pt idx="2">
                  <c:v>1364</c:v>
                </c:pt>
                <c:pt idx="3">
                  <c:v>3021.7000000000003</c:v>
                </c:pt>
                <c:pt idx="4">
                  <c:v>1421.2</c:v>
                </c:pt>
                <c:pt idx="5">
                  <c:v>114.4</c:v>
                </c:pt>
                <c:pt idx="6">
                  <c:v>121.00000000000001</c:v>
                </c:pt>
                <c:pt idx="7">
                  <c:v>250.8</c:v>
                </c:pt>
                <c:pt idx="8">
                  <c:v>2978.8</c:v>
                </c:pt>
                <c:pt idx="9">
                  <c:v>2556.4</c:v>
                </c:pt>
                <c:pt idx="10">
                  <c:v>1769.9</c:v>
                </c:pt>
                <c:pt idx="11">
                  <c:v>1140.7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3-4B38-A17C-CDAF06547AA9}"/>
            </c:ext>
          </c:extLst>
        </c:ser>
        <c:ser>
          <c:idx val="2"/>
          <c:order val="2"/>
          <c:tx>
            <c:strRef>
              <c:f>Fluidmanagement!$C$197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Fluidmanagement!$D$197:$O$197</c:f>
              <c:numCache>
                <c:formatCode>General</c:formatCode>
                <c:ptCount val="12"/>
                <c:pt idx="0">
                  <c:v>2683.7799999999993</c:v>
                </c:pt>
                <c:pt idx="1">
                  <c:v>2455.0899999999979</c:v>
                </c:pt>
                <c:pt idx="2">
                  <c:v>2025.5400000000018</c:v>
                </c:pt>
                <c:pt idx="3">
                  <c:v>0</c:v>
                </c:pt>
                <c:pt idx="4">
                  <c:v>2596.6600000000026</c:v>
                </c:pt>
                <c:pt idx="5">
                  <c:v>2365.5500000000002</c:v>
                </c:pt>
                <c:pt idx="6">
                  <c:v>3032.2599999999989</c:v>
                </c:pt>
                <c:pt idx="7">
                  <c:v>2261.489999999998</c:v>
                </c:pt>
                <c:pt idx="8">
                  <c:v>2548.2600000000066</c:v>
                </c:pt>
                <c:pt idx="9">
                  <c:v>2686.2000000000003</c:v>
                </c:pt>
                <c:pt idx="10">
                  <c:v>2291.7399999999939</c:v>
                </c:pt>
                <c:pt idx="11">
                  <c:v>4221.6900000000023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3-4B38-A17C-CDAF06547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443440"/>
        <c:axId val="825444160"/>
      </c:lineChart>
      <c:catAx>
        <c:axId val="8254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25444160"/>
        <c:crosses val="autoZero"/>
        <c:auto val="1"/>
        <c:lblAlgn val="ctr"/>
        <c:lblOffset val="100"/>
        <c:noMultiLvlLbl val="0"/>
      </c:catAx>
      <c:valAx>
        <c:axId val="8254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254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VE-5 (Industrial | m3)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Fluidmanagement!$C$198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Fluidmanagement!$D$198:$O$198</c:f>
              <c:numCache>
                <c:formatCode>General</c:formatCode>
                <c:ptCount val="12"/>
                <c:pt idx="0">
                  <c:v>434.50000000000006</c:v>
                </c:pt>
                <c:pt idx="1">
                  <c:v>143</c:v>
                </c:pt>
                <c:pt idx="2">
                  <c:v>1640.1000000000001</c:v>
                </c:pt>
                <c:pt idx="3">
                  <c:v>629.20000000000005</c:v>
                </c:pt>
                <c:pt idx="4">
                  <c:v>568.70000000000005</c:v>
                </c:pt>
                <c:pt idx="5">
                  <c:v>503.80000000000007</c:v>
                </c:pt>
                <c:pt idx="6">
                  <c:v>584.1</c:v>
                </c:pt>
                <c:pt idx="7">
                  <c:v>324.5</c:v>
                </c:pt>
                <c:pt idx="8">
                  <c:v>609.40000000000009</c:v>
                </c:pt>
                <c:pt idx="9">
                  <c:v>658.90000000000009</c:v>
                </c:pt>
                <c:pt idx="10">
                  <c:v>720.50000000000011</c:v>
                </c:pt>
                <c:pt idx="11">
                  <c:v>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EAD-BE14-ED6D4B931C70}"/>
            </c:ext>
          </c:extLst>
        </c:ser>
        <c:ser>
          <c:idx val="1"/>
          <c:order val="1"/>
          <c:tx>
            <c:strRef>
              <c:f>Fluidmanagement!$C$199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Fluidmanagement!$D$199:$O$199</c:f>
              <c:numCache>
                <c:formatCode>General</c:formatCode>
                <c:ptCount val="12"/>
                <c:pt idx="0">
                  <c:v>410.3</c:v>
                </c:pt>
                <c:pt idx="1">
                  <c:v>385.00000000000006</c:v>
                </c:pt>
                <c:pt idx="2">
                  <c:v>572</c:v>
                </c:pt>
                <c:pt idx="3">
                  <c:v>814.00000000000011</c:v>
                </c:pt>
                <c:pt idx="4">
                  <c:v>359.70000000000005</c:v>
                </c:pt>
                <c:pt idx="5">
                  <c:v>863.50000000000011</c:v>
                </c:pt>
                <c:pt idx="6">
                  <c:v>97.9</c:v>
                </c:pt>
                <c:pt idx="7">
                  <c:v>305.8</c:v>
                </c:pt>
                <c:pt idx="8">
                  <c:v>636.90000000000009</c:v>
                </c:pt>
                <c:pt idx="9">
                  <c:v>570.90000000000009</c:v>
                </c:pt>
                <c:pt idx="10">
                  <c:v>619.30000000000007</c:v>
                </c:pt>
                <c:pt idx="11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19-4EAD-BE14-ED6D4B931C70}"/>
            </c:ext>
          </c:extLst>
        </c:ser>
        <c:ser>
          <c:idx val="2"/>
          <c:order val="2"/>
          <c:tx>
            <c:strRef>
              <c:f>Fluidmanagement!$C$200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Fluidmanagement!$D$200:$O$200</c:f>
              <c:numCache>
                <c:formatCode>General</c:formatCode>
                <c:ptCount val="12"/>
                <c:pt idx="0">
                  <c:v>745.36000000000649</c:v>
                </c:pt>
                <c:pt idx="1">
                  <c:v>625.56999999999687</c:v>
                </c:pt>
                <c:pt idx="2">
                  <c:v>296.45000000000005</c:v>
                </c:pt>
                <c:pt idx="3">
                  <c:v>0</c:v>
                </c:pt>
                <c:pt idx="4">
                  <c:v>554.18000000000325</c:v>
                </c:pt>
                <c:pt idx="5">
                  <c:v>358.16000000000645</c:v>
                </c:pt>
                <c:pt idx="6">
                  <c:v>191.17999999998722</c:v>
                </c:pt>
                <c:pt idx="7">
                  <c:v>0</c:v>
                </c:pt>
                <c:pt idx="8">
                  <c:v>0</c:v>
                </c:pt>
                <c:pt idx="9">
                  <c:v>361.79000000000963</c:v>
                </c:pt>
                <c:pt idx="10">
                  <c:v>279.50999999999044</c:v>
                </c:pt>
                <c:pt idx="11">
                  <c:v>521.51000000000647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19-4EAD-BE14-ED6D4B931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91496"/>
        <c:axId val="684592216"/>
      </c:lineChart>
      <c:catAx>
        <c:axId val="68459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4592216"/>
        <c:crosses val="autoZero"/>
        <c:auto val="1"/>
        <c:lblAlgn val="ctr"/>
        <c:lblOffset val="100"/>
        <c:noMultiLvlLbl val="0"/>
      </c:catAx>
      <c:valAx>
        <c:axId val="68459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459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VE-6 (Industrial | m3)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Fluidmanagement!$C$201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Fluidmanagement!$D$201:$O$201</c:f>
              <c:numCache>
                <c:formatCode>General</c:formatCode>
                <c:ptCount val="12"/>
                <c:pt idx="0">
                  <c:v>1114.3000000000002</c:v>
                </c:pt>
                <c:pt idx="1">
                  <c:v>1785.3000000000002</c:v>
                </c:pt>
                <c:pt idx="2">
                  <c:v>581.90000000000009</c:v>
                </c:pt>
                <c:pt idx="3">
                  <c:v>1729.2</c:v>
                </c:pt>
                <c:pt idx="4">
                  <c:v>1633.5000000000002</c:v>
                </c:pt>
                <c:pt idx="5">
                  <c:v>1438.8000000000002</c:v>
                </c:pt>
                <c:pt idx="6">
                  <c:v>1644.5000000000002</c:v>
                </c:pt>
                <c:pt idx="7">
                  <c:v>920.7</c:v>
                </c:pt>
                <c:pt idx="8">
                  <c:v>1581.8000000000002</c:v>
                </c:pt>
                <c:pt idx="9">
                  <c:v>1817.2</c:v>
                </c:pt>
                <c:pt idx="10">
                  <c:v>1785.3000000000002</c:v>
                </c:pt>
                <c:pt idx="11">
                  <c:v>1655.5000000000002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9-4D59-9733-8BDDF58F9F48}"/>
            </c:ext>
          </c:extLst>
        </c:ser>
        <c:ser>
          <c:idx val="1"/>
          <c:order val="1"/>
          <c:tx>
            <c:strRef>
              <c:f>Fluidmanagement!$C$202</c:f>
              <c:strCache>
                <c:ptCount val="1"/>
                <c:pt idx="0">
                  <c:v>2023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Fluidmanagement!$D$202:$O$202</c:f>
              <c:numCache>
                <c:formatCode>General</c:formatCode>
                <c:ptCount val="12"/>
                <c:pt idx="0">
                  <c:v>1688.5000000000002</c:v>
                </c:pt>
                <c:pt idx="1">
                  <c:v>1430.0000000000002</c:v>
                </c:pt>
                <c:pt idx="2">
                  <c:v>1796.3000000000002</c:v>
                </c:pt>
                <c:pt idx="3">
                  <c:v>2350.7000000000003</c:v>
                </c:pt>
                <c:pt idx="4">
                  <c:v>1035.1000000000001</c:v>
                </c:pt>
                <c:pt idx="5">
                  <c:v>2919.4</c:v>
                </c:pt>
                <c:pt idx="6">
                  <c:v>484.00000000000006</c:v>
                </c:pt>
                <c:pt idx="7">
                  <c:v>1140.7</c:v>
                </c:pt>
                <c:pt idx="8">
                  <c:v>2451.9</c:v>
                </c:pt>
                <c:pt idx="9">
                  <c:v>1904.1000000000001</c:v>
                </c:pt>
                <c:pt idx="10">
                  <c:v>1623.6000000000001</c:v>
                </c:pt>
                <c:pt idx="11">
                  <c:v>898.7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9-4D59-9733-8BDDF58F9F48}"/>
            </c:ext>
          </c:extLst>
        </c:ser>
        <c:ser>
          <c:idx val="2"/>
          <c:order val="2"/>
          <c:tx>
            <c:strRef>
              <c:f>Fluidmanagement!$C$203</c:f>
              <c:strCache>
                <c:ptCount val="1"/>
                <c:pt idx="0">
                  <c:v>2024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Fluidmanagement!$D$191:$O$191</c:f>
              <c:strCache>
                <c:ptCount val="12"/>
                <c:pt idx="0">
                  <c:v>Jan</c:v>
                </c:pt>
                <c:pt idx="1">
                  <c:v>Febr</c:v>
                </c:pt>
                <c:pt idx="2">
                  <c:v>Marz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Fluidmanagement!$D$203:$O$203</c:f>
              <c:numCache>
                <c:formatCode>General</c:formatCode>
                <c:ptCount val="12"/>
                <c:pt idx="0">
                  <c:v>2331.669999999981</c:v>
                </c:pt>
                <c:pt idx="1">
                  <c:v>1994.0800000000195</c:v>
                </c:pt>
                <c:pt idx="2">
                  <c:v>1841.619999999981</c:v>
                </c:pt>
                <c:pt idx="3">
                  <c:v>0</c:v>
                </c:pt>
                <c:pt idx="4">
                  <c:v>1956.5700000000129</c:v>
                </c:pt>
                <c:pt idx="5">
                  <c:v>2026.7500000000002</c:v>
                </c:pt>
                <c:pt idx="6">
                  <c:v>1969.8799999999874</c:v>
                </c:pt>
                <c:pt idx="7">
                  <c:v>1407.2300000000193</c:v>
                </c:pt>
                <c:pt idx="8">
                  <c:v>1496.7699999999809</c:v>
                </c:pt>
                <c:pt idx="9">
                  <c:v>1980.7700000000129</c:v>
                </c:pt>
                <c:pt idx="10">
                  <c:v>1902.119999999981</c:v>
                </c:pt>
                <c:pt idx="11">
                  <c:v>3688.0800000000195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79-4D59-9733-8BDDF58F9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711896"/>
        <c:axId val="599714416"/>
      </c:lineChart>
      <c:catAx>
        <c:axId val="59971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714416"/>
        <c:crosses val="autoZero"/>
        <c:auto val="1"/>
        <c:lblAlgn val="ctr"/>
        <c:lblOffset val="100"/>
        <c:noMultiLvlLbl val="0"/>
      </c:catAx>
      <c:valAx>
        <c:axId val="5997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71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960625</xdr:colOff>
      <xdr:row>1</xdr:row>
      <xdr:rowOff>57526</xdr:rowOff>
    </xdr:from>
    <xdr:to>
      <xdr:col>28</xdr:col>
      <xdr:colOff>740833</xdr:colOff>
      <xdr:row>32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89ECECA-942E-442A-BA62-32C1DE0B6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200024</xdr:colOff>
      <xdr:row>0</xdr:row>
      <xdr:rowOff>142875</xdr:rowOff>
    </xdr:from>
    <xdr:to>
      <xdr:col>25</xdr:col>
      <xdr:colOff>552449</xdr:colOff>
      <xdr:row>12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9D5387A-042D-45CB-B072-BC880A3B9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200025</xdr:colOff>
      <xdr:row>13</xdr:row>
      <xdr:rowOff>152400</xdr:rowOff>
    </xdr:from>
    <xdr:to>
      <xdr:col>25</xdr:col>
      <xdr:colOff>552450</xdr:colOff>
      <xdr:row>26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009B6CA-563A-43D9-B91E-2289DB61B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0</xdr:row>
      <xdr:rowOff>133350</xdr:rowOff>
    </xdr:from>
    <xdr:to>
      <xdr:col>36</xdr:col>
      <xdr:colOff>419100</xdr:colOff>
      <xdr:row>12</xdr:row>
      <xdr:rowOff>142875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F28E662-C83C-4F7F-969C-7C2189B80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66675</xdr:colOff>
      <xdr:row>14</xdr:row>
      <xdr:rowOff>0</xdr:rowOff>
    </xdr:from>
    <xdr:to>
      <xdr:col>36</xdr:col>
      <xdr:colOff>419100</xdr:colOff>
      <xdr:row>26</xdr:row>
      <xdr:rowOff>9525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7BC7E09-3777-4E7D-97B7-C30A5D502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76200</xdr:colOff>
      <xdr:row>26</xdr:row>
      <xdr:rowOff>66675</xdr:rowOff>
    </xdr:from>
    <xdr:to>
      <xdr:col>36</xdr:col>
      <xdr:colOff>428625</xdr:colOff>
      <xdr:row>38</xdr:row>
      <xdr:rowOff>76200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4051B836-22FA-4A23-ACFA-7E8651E3F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190500</xdr:colOff>
      <xdr:row>26</xdr:row>
      <xdr:rowOff>76200</xdr:rowOff>
    </xdr:from>
    <xdr:to>
      <xdr:col>25</xdr:col>
      <xdr:colOff>542925</xdr:colOff>
      <xdr:row>38</xdr:row>
      <xdr:rowOff>85725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C70A194-DF17-47F8-9A8D-5D4120B83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190500</xdr:colOff>
      <xdr:row>39</xdr:row>
      <xdr:rowOff>66675</xdr:rowOff>
    </xdr:from>
    <xdr:to>
      <xdr:col>25</xdr:col>
      <xdr:colOff>542925</xdr:colOff>
      <xdr:row>51</xdr:row>
      <xdr:rowOff>76200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764537BD-C1E7-4D5C-8957-5607DB120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85725</xdr:colOff>
      <xdr:row>39</xdr:row>
      <xdr:rowOff>66675</xdr:rowOff>
    </xdr:from>
    <xdr:to>
      <xdr:col>36</xdr:col>
      <xdr:colOff>438150</xdr:colOff>
      <xdr:row>51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B2CB3A8B-441E-4930-B378-650A082CE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302895</xdr:colOff>
      <xdr:row>1</xdr:row>
      <xdr:rowOff>1905</xdr:rowOff>
    </xdr:from>
    <xdr:to>
      <xdr:col>27</xdr:col>
      <xdr:colOff>28575</xdr:colOff>
      <xdr:row>14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56E2E4C-3754-4190-97FA-243ED3E4C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353065</xdr:colOff>
      <xdr:row>15</xdr:row>
      <xdr:rowOff>12273</xdr:rowOff>
    </xdr:from>
    <xdr:to>
      <xdr:col>28</xdr:col>
      <xdr:colOff>108988</xdr:colOff>
      <xdr:row>31</xdr:row>
      <xdr:rowOff>53669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DE0667B-9360-4A0D-9B48-7F6DB68EB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342989</xdr:colOff>
      <xdr:row>31</xdr:row>
      <xdr:rowOff>157896</xdr:rowOff>
    </xdr:from>
    <xdr:to>
      <xdr:col>28</xdr:col>
      <xdr:colOff>110819</xdr:colOff>
      <xdr:row>48</xdr:row>
      <xdr:rowOff>72903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D72EEF9D-A318-4E2B-8492-25D3A3E27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5557</xdr:colOff>
      <xdr:row>203</xdr:row>
      <xdr:rowOff>142875</xdr:rowOff>
    </xdr:from>
    <xdr:to>
      <xdr:col>9</xdr:col>
      <xdr:colOff>249239</xdr:colOff>
      <xdr:row>216</xdr:row>
      <xdr:rowOff>163513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9597411-6CF7-4FD4-9F7F-BFB1CCC00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338930</xdr:colOff>
      <xdr:row>203</xdr:row>
      <xdr:rowOff>150813</xdr:rowOff>
    </xdr:from>
    <xdr:to>
      <xdr:col>18</xdr:col>
      <xdr:colOff>238125</xdr:colOff>
      <xdr:row>217</xdr:row>
      <xdr:rowOff>11113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D8F842D-8695-451C-85BD-C24C4BC3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16668</xdr:colOff>
      <xdr:row>217</xdr:row>
      <xdr:rowOff>111126</xdr:rowOff>
    </xdr:from>
    <xdr:to>
      <xdr:col>9</xdr:col>
      <xdr:colOff>260350</xdr:colOff>
      <xdr:row>231</xdr:row>
      <xdr:rowOff>95251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9415699-1972-484A-B4F4-3FC1AB12A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351631</xdr:colOff>
      <xdr:row>217</xdr:row>
      <xdr:rowOff>122239</xdr:rowOff>
    </xdr:from>
    <xdr:to>
      <xdr:col>18</xdr:col>
      <xdr:colOff>295275</xdr:colOff>
      <xdr:row>231</xdr:row>
      <xdr:rowOff>79376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255FA5E9-2656-4961-A93E-8B739FC2E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audigysv0302\Fabrikplanung\GG-2G6\Extern\Energiam&#233;r&#233;sek\iv&#243;v&#237;z\Wasserverbrauch.xlsm" TargetMode="External"/><Relationship Id="rId1" Type="http://schemas.openxmlformats.org/officeDocument/2006/relationships/externalLinkPath" Target="file:///\\audigysv0302\Fabrikplanung\GG-2G6\Extern\Energiam&#233;r&#233;sek\iv&#243;v&#237;z\Wasserverbrauch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digysv0302\fabrikplanung\GB-4_WSERVICE\Extern\Energiam&#233;r&#233;sek\iv&#243;v&#237;z\Wasserverbrauch_2019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&#214;KO-Audit\0_Allgemeines_Umwelt\Projekt\70_ADC_2025\01_Daten\Daten_Wasserverbrauch_2024.xlsx" TargetMode="External"/><Relationship Id="rId1" Type="http://schemas.openxmlformats.org/officeDocument/2006/relationships/externalLinkPath" Target="file:///Z:\&#214;KO-Audit\0_Allgemeines_Umwelt\Projekt\70_ADC_2025\01_Daten\Daten_Wasserverbrauch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8"/>
      <sheetName val="2019"/>
      <sheetName val="2020"/>
      <sheetName val="2021"/>
      <sheetName val="2022"/>
      <sheetName val="2023"/>
      <sheetName val="2024"/>
      <sheetName val="2025"/>
      <sheetName val="Diagram_Éves"/>
      <sheetName val="Munka1"/>
      <sheetName val="Diagram_Hav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Iparivíz</v>
          </cell>
          <cell r="C1" t="str">
            <v>Főmérő</v>
          </cell>
          <cell r="E1" t="str">
            <v>Leadec ZE</v>
          </cell>
        </row>
        <row r="2">
          <cell r="A2" t="str">
            <v>Ivóvíz</v>
          </cell>
          <cell r="C2" t="str">
            <v>Almérő</v>
          </cell>
          <cell r="E2" t="str">
            <v>Leadec FM</v>
          </cell>
        </row>
        <row r="3">
          <cell r="A3" t="str">
            <v>Szennyvíz</v>
          </cell>
          <cell r="E3" t="str">
            <v>Dome FM</v>
          </cell>
        </row>
        <row r="4">
          <cell r="A4" t="str">
            <v>Lágyvíz</v>
          </cell>
          <cell r="E4" t="str">
            <v>Kraft FM</v>
          </cell>
        </row>
        <row r="5">
          <cell r="A5" t="str">
            <v>Használati melegvíz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"/>
      <sheetName val="Munka1"/>
    </sheetNames>
    <sheetDataSet>
      <sheetData sheetId="0"/>
      <sheetData sheetId="1">
        <row r="1">
          <cell r="A1" t="str">
            <v>Iparivíz</v>
          </cell>
          <cell r="C1" t="str">
            <v>Főmérő</v>
          </cell>
        </row>
        <row r="2">
          <cell r="A2" t="str">
            <v>Ivóvíz</v>
          </cell>
          <cell r="C2" t="str">
            <v>Almérő</v>
          </cell>
        </row>
        <row r="3">
          <cell r="A3" t="str">
            <v>Szennyvíz</v>
          </cell>
        </row>
        <row r="4">
          <cell r="A4" t="str">
            <v>Lágyvíz</v>
          </cell>
        </row>
        <row r="5">
          <cell r="A5" t="str">
            <v>Használati melegvíz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"/>
      <sheetName val="VKJ_2024"/>
      <sheetName val="Rechnungswerte"/>
      <sheetName val="VW Kernindikatoren"/>
      <sheetName val="Wassermonitoring"/>
      <sheetName val="Prognose_Stückzahl"/>
      <sheetName val="UEP_havi"/>
      <sheetName val="Kitermeles_bejovo"/>
      <sheetName val="Kühlung"/>
      <sheetName val="Energiezentrale"/>
      <sheetName val="Fluidmanagement"/>
      <sheetName val="Csarnok havi jarmu"/>
      <sheetName val="Abwasser"/>
      <sheetName val="Csarnok havi motor"/>
      <sheetName val="eMOTOR"/>
      <sheetName val="UEP"/>
      <sheetName val="IK"/>
      <sheetName val="Munka_szamolashoz"/>
      <sheetName val="gotozero_szamitas"/>
    </sheetNames>
    <sheetDataSet>
      <sheetData sheetId="0">
        <row r="6">
          <cell r="M6">
            <v>8185</v>
          </cell>
          <cell r="N6">
            <v>11158</v>
          </cell>
          <cell r="O6">
            <v>10416</v>
          </cell>
          <cell r="P6">
            <v>10737</v>
          </cell>
          <cell r="Q6">
            <v>10935</v>
          </cell>
          <cell r="R6">
            <v>13020</v>
          </cell>
          <cell r="S6">
            <v>14490</v>
          </cell>
          <cell r="T6">
            <v>17289</v>
          </cell>
          <cell r="U6">
            <v>20386</v>
          </cell>
          <cell r="V6">
            <v>17523</v>
          </cell>
          <cell r="W6">
            <v>105</v>
          </cell>
          <cell r="X6">
            <v>0</v>
          </cell>
        </row>
        <row r="8">
          <cell r="M8">
            <v>8356</v>
          </cell>
          <cell r="N8">
            <v>13916</v>
          </cell>
          <cell r="O8">
            <v>14516</v>
          </cell>
          <cell r="P8">
            <v>15164</v>
          </cell>
          <cell r="Q8">
            <v>14984</v>
          </cell>
          <cell r="R8">
            <v>20096</v>
          </cell>
          <cell r="S8">
            <v>22192</v>
          </cell>
          <cell r="T8">
            <v>6796</v>
          </cell>
          <cell r="U8">
            <v>61</v>
          </cell>
          <cell r="V8">
            <v>0</v>
          </cell>
          <cell r="W8">
            <v>0</v>
          </cell>
          <cell r="X8">
            <v>0</v>
          </cell>
        </row>
        <row r="12">
          <cell r="M12">
            <v>4923</v>
          </cell>
          <cell r="N12">
            <v>4928</v>
          </cell>
          <cell r="O12">
            <v>4854</v>
          </cell>
          <cell r="P12">
            <v>5239</v>
          </cell>
          <cell r="Q12">
            <v>8478</v>
          </cell>
          <cell r="R12">
            <v>7508</v>
          </cell>
          <cell r="S12">
            <v>10170</v>
          </cell>
          <cell r="T12">
            <v>9196</v>
          </cell>
          <cell r="U12">
            <v>9796</v>
          </cell>
          <cell r="V12">
            <v>7662</v>
          </cell>
          <cell r="W12">
            <v>10056</v>
          </cell>
          <cell r="X12">
            <v>8736</v>
          </cell>
        </row>
        <row r="14">
          <cell r="M14">
            <v>7580</v>
          </cell>
          <cell r="N14">
            <v>7561</v>
          </cell>
          <cell r="O14">
            <v>6557</v>
          </cell>
          <cell r="P14">
            <v>6886</v>
          </cell>
          <cell r="Q14">
            <v>13018</v>
          </cell>
          <cell r="R14">
            <v>12035</v>
          </cell>
          <cell r="S14">
            <v>16285</v>
          </cell>
          <cell r="T14">
            <v>13543</v>
          </cell>
          <cell r="U14">
            <v>13747</v>
          </cell>
          <cell r="V14">
            <v>10749</v>
          </cell>
          <cell r="W14">
            <v>15492</v>
          </cell>
          <cell r="X14">
            <v>11666</v>
          </cell>
        </row>
        <row r="16">
          <cell r="M16">
            <v>5687.5999999999767</v>
          </cell>
          <cell r="N16">
            <v>5644</v>
          </cell>
          <cell r="O16">
            <v>5502</v>
          </cell>
          <cell r="P16">
            <v>6024</v>
          </cell>
          <cell r="Q16">
            <v>9301</v>
          </cell>
          <cell r="R16">
            <v>8193</v>
          </cell>
          <cell r="S16">
            <v>11601</v>
          </cell>
          <cell r="T16">
            <v>10157</v>
          </cell>
          <cell r="U16">
            <v>11444</v>
          </cell>
          <cell r="V16">
            <v>8725</v>
          </cell>
          <cell r="W16">
            <v>10970</v>
          </cell>
          <cell r="X16">
            <v>9810</v>
          </cell>
        </row>
        <row r="32">
          <cell r="M32">
            <v>3888</v>
          </cell>
          <cell r="N32">
            <v>4153</v>
          </cell>
          <cell r="O32">
            <v>3719</v>
          </cell>
          <cell r="P32">
            <v>3836</v>
          </cell>
          <cell r="Q32">
            <v>4620</v>
          </cell>
          <cell r="R32">
            <v>3817</v>
          </cell>
          <cell r="S32">
            <v>3677</v>
          </cell>
          <cell r="T32">
            <v>3235</v>
          </cell>
          <cell r="U32">
            <v>4141</v>
          </cell>
          <cell r="V32">
            <v>4367</v>
          </cell>
          <cell r="W32">
            <v>3677</v>
          </cell>
          <cell r="X32">
            <v>2911</v>
          </cell>
        </row>
        <row r="36">
          <cell r="M36">
            <v>2670</v>
          </cell>
          <cell r="N36">
            <v>3610</v>
          </cell>
          <cell r="O36">
            <v>3200</v>
          </cell>
          <cell r="P36">
            <v>3060</v>
          </cell>
          <cell r="Q36">
            <v>3570</v>
          </cell>
          <cell r="R36">
            <v>3990</v>
          </cell>
          <cell r="S36">
            <v>4090</v>
          </cell>
          <cell r="T36">
            <v>3890</v>
          </cell>
          <cell r="U36">
            <v>3690</v>
          </cell>
          <cell r="V36">
            <v>3540</v>
          </cell>
          <cell r="W36">
            <v>2990</v>
          </cell>
          <cell r="X36">
            <v>2630</v>
          </cell>
        </row>
        <row r="38">
          <cell r="M38">
            <v>2126</v>
          </cell>
          <cell r="N38">
            <v>2189</v>
          </cell>
          <cell r="O38">
            <v>1438</v>
          </cell>
          <cell r="P38">
            <v>2755</v>
          </cell>
          <cell r="Q38">
            <v>12325</v>
          </cell>
          <cell r="R38">
            <v>10223</v>
          </cell>
          <cell r="S38">
            <v>10832</v>
          </cell>
          <cell r="T38">
            <v>18764</v>
          </cell>
          <cell r="U38">
            <v>15638</v>
          </cell>
          <cell r="V38">
            <v>11978</v>
          </cell>
          <cell r="W38">
            <v>21761</v>
          </cell>
          <cell r="X38">
            <v>7733</v>
          </cell>
        </row>
      </sheetData>
      <sheetData sheetId="1" refreshError="1"/>
      <sheetData sheetId="2" refreshError="1"/>
      <sheetData sheetId="3"/>
      <sheetData sheetId="4">
        <row r="5">
          <cell r="H5" t="str">
            <v>Trinkwasser</v>
          </cell>
        </row>
        <row r="26">
          <cell r="G26">
            <v>143298</v>
          </cell>
        </row>
        <row r="27">
          <cell r="G27">
            <v>121538</v>
          </cell>
        </row>
        <row r="28">
          <cell r="G28">
            <v>94036</v>
          </cell>
        </row>
        <row r="29">
          <cell r="G29">
            <v>133015</v>
          </cell>
        </row>
        <row r="30">
          <cell r="G30">
            <v>150301</v>
          </cell>
        </row>
        <row r="31">
          <cell r="G31">
            <v>132166</v>
          </cell>
        </row>
        <row r="32">
          <cell r="G32">
            <v>60073</v>
          </cell>
        </row>
      </sheetData>
      <sheetData sheetId="5" refreshError="1"/>
      <sheetData sheetId="6" refreshError="1"/>
      <sheetData sheetId="7">
        <row r="1">
          <cell r="C1" t="str">
            <v>Jan</v>
          </cell>
        </row>
      </sheetData>
      <sheetData sheetId="8">
        <row r="32">
          <cell r="C32" t="str">
            <v>Jan</v>
          </cell>
        </row>
      </sheetData>
      <sheetData sheetId="9" refreshError="1"/>
      <sheetData sheetId="10">
        <row r="191">
          <cell r="D191" t="str">
            <v>Jan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pp, Kamilla Eszter (G/G-2G1)" id="{1CB21859-F8FA-4BF7-8C1A-FD2CC143E203}" userId="S::kamilla.papp@audi.hu::b93968f4-2c9e-48f1-9f85-44701cb38c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1" dT="2022-06-27T10:20:23.53" personId="{1CB21859-F8FA-4BF7-8C1A-FD2CC143E203}" id="{F08BC00F-8457-4DAC-B5D6-EC09F32D45E7}">
    <text>manuális bejegyzés</text>
  </threadedComment>
  <threadedComment ref="B169" dT="2022-06-27T10:19:55.58" personId="{1CB21859-F8FA-4BF7-8C1A-FD2CC143E203}" id="{9AE6AE29-C78A-4241-AEA9-50346F47CAF8}">
    <text>manuális bejegyzés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5329-C8A9-43DA-A203-65A8FA0752F4}">
  <dimension ref="A1:AA147"/>
  <sheetViews>
    <sheetView tabSelected="1" topLeftCell="P134" zoomScale="85" zoomScaleNormal="85" workbookViewId="0">
      <selection activeCell="AD146" sqref="AD146"/>
    </sheetView>
  </sheetViews>
  <sheetFormatPr defaultColWidth="9.44140625" defaultRowHeight="14.4"/>
  <cols>
    <col min="1" max="1" width="23.44140625" style="130" bestFit="1" customWidth="1"/>
    <col min="2" max="2" width="15.44140625" style="130" customWidth="1"/>
    <col min="3" max="3" width="18" style="130" customWidth="1"/>
    <col min="4" max="4" width="49.88671875" style="130" customWidth="1"/>
    <col min="5" max="5" width="16.5546875" style="130" customWidth="1"/>
    <col min="6" max="6" width="10.33203125" style="130" customWidth="1"/>
    <col min="7" max="7" width="10.5546875" style="98" customWidth="1"/>
    <col min="8" max="8" width="11.44140625" style="98" customWidth="1"/>
    <col min="9" max="9" width="12" style="98" customWidth="1"/>
    <col min="10" max="10" width="12.44140625" style="98" customWidth="1"/>
    <col min="11" max="11" width="10.5546875" style="98" customWidth="1"/>
    <col min="12" max="12" width="12.44140625" style="98" customWidth="1"/>
    <col min="13" max="13" width="10.44140625" style="98" customWidth="1"/>
    <col min="14" max="14" width="11.5546875" style="98" customWidth="1"/>
    <col min="15" max="15" width="10.5546875" style="98" customWidth="1"/>
    <col min="16" max="16" width="12.44140625" style="98" customWidth="1"/>
    <col min="17" max="17" width="10.5546875" style="98" bestFit="1" customWidth="1"/>
    <col min="18" max="18" width="12" style="98" customWidth="1"/>
    <col min="19" max="19" width="12.5546875" style="98" bestFit="1" customWidth="1"/>
    <col min="20" max="20" width="2.5546875" style="98" customWidth="1"/>
    <col min="21" max="22" width="9.5546875" style="98" customWidth="1"/>
    <col min="23" max="23" width="9.5546875" style="98" bestFit="1" customWidth="1"/>
    <col min="24" max="24" width="10.44140625" style="98" customWidth="1"/>
    <col min="25" max="25" width="12.44140625" style="98" customWidth="1"/>
  </cols>
  <sheetData>
    <row r="1" spans="1:27" ht="15" thickBot="1">
      <c r="A1" s="254" t="s">
        <v>125</v>
      </c>
      <c r="B1" s="255"/>
      <c r="C1" s="255"/>
      <c r="D1" s="255"/>
      <c r="E1" s="255"/>
      <c r="F1" s="256"/>
      <c r="G1" s="257" t="s">
        <v>132</v>
      </c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9"/>
      <c r="T1" s="1"/>
      <c r="U1" s="1"/>
      <c r="V1" s="1"/>
      <c r="W1" s="1"/>
      <c r="X1" s="2"/>
      <c r="Y1" s="2"/>
    </row>
    <row r="2" spans="1:27" ht="15" thickBot="1">
      <c r="A2" s="252" t="s">
        <v>126</v>
      </c>
      <c r="B2" s="252" t="s">
        <v>127</v>
      </c>
      <c r="C2" s="252" t="s">
        <v>128</v>
      </c>
      <c r="D2" s="252" t="s">
        <v>129</v>
      </c>
      <c r="E2" s="252" t="s">
        <v>130</v>
      </c>
      <c r="F2" s="252" t="s">
        <v>131</v>
      </c>
      <c r="G2" s="254" t="s">
        <v>133</v>
      </c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6"/>
      <c r="T2" s="1"/>
      <c r="U2" s="1"/>
      <c r="V2" s="1"/>
      <c r="W2" s="1"/>
      <c r="X2" s="2"/>
      <c r="Y2" s="2"/>
      <c r="Z2" t="s">
        <v>307</v>
      </c>
    </row>
    <row r="3" spans="1:27" ht="15" thickBot="1">
      <c r="A3" s="253"/>
      <c r="B3" s="253"/>
      <c r="C3" s="253"/>
      <c r="D3" s="253"/>
      <c r="E3" s="253"/>
      <c r="F3" s="253"/>
      <c r="G3" s="3" t="s">
        <v>0</v>
      </c>
      <c r="H3" s="3" t="s">
        <v>1</v>
      </c>
      <c r="I3" s="3" t="s">
        <v>2</v>
      </c>
      <c r="J3" s="3" t="s">
        <v>308</v>
      </c>
      <c r="K3" s="3" t="s">
        <v>179</v>
      </c>
      <c r="L3" s="3" t="s">
        <v>309</v>
      </c>
      <c r="M3" s="3" t="s">
        <v>180</v>
      </c>
      <c r="N3" s="3" t="s">
        <v>181</v>
      </c>
      <c r="O3" s="3" t="s">
        <v>3</v>
      </c>
      <c r="P3" s="3" t="s">
        <v>310</v>
      </c>
      <c r="Q3" s="3" t="s">
        <v>311</v>
      </c>
      <c r="R3" s="3" t="s">
        <v>5</v>
      </c>
      <c r="S3" s="3" t="s">
        <v>0</v>
      </c>
      <c r="T3" s="4"/>
      <c r="U3" s="5" t="s">
        <v>6</v>
      </c>
      <c r="V3" s="6" t="s">
        <v>7</v>
      </c>
      <c r="W3" s="6" t="s">
        <v>8</v>
      </c>
      <c r="X3" s="7" t="s">
        <v>9</v>
      </c>
      <c r="Y3" s="3" t="s">
        <v>10</v>
      </c>
      <c r="AA3" t="e" cm="1">
        <f t="array" aca="1" ref="AA3" ca="1">tr(AB5)</f>
        <v>#NAME?</v>
      </c>
    </row>
    <row r="4" spans="1:27" ht="21">
      <c r="A4" s="8"/>
      <c r="B4" s="9"/>
      <c r="C4" s="9"/>
      <c r="D4" s="10" t="s">
        <v>134</v>
      </c>
      <c r="E4" s="10"/>
      <c r="F4" s="9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4"/>
      <c r="U4" s="15"/>
      <c r="V4" s="16"/>
      <c r="W4" s="16"/>
      <c r="X4" s="17"/>
      <c r="Y4" s="18"/>
      <c r="Z4" t="str">
        <f t="shared" ref="Z4:Z67" si="0">_xlfn.TRANSLATE(D6,"hu","en")</f>
        <v>2. Fountain/
2. Well</v>
      </c>
    </row>
    <row r="5" spans="1:27" ht="26.4">
      <c r="A5" s="19" t="s">
        <v>11</v>
      </c>
      <c r="B5" s="20" t="s">
        <v>12</v>
      </c>
      <c r="C5" s="21" t="s">
        <v>13</v>
      </c>
      <c r="D5" s="21" t="s">
        <v>269</v>
      </c>
      <c r="E5" s="21" t="s">
        <v>136</v>
      </c>
      <c r="F5" s="22" t="s">
        <v>14</v>
      </c>
      <c r="G5">
        <v>5160.1000000000004</v>
      </c>
      <c r="H5">
        <v>9003.5</v>
      </c>
      <c r="I5">
        <v>12273.800000000001</v>
      </c>
      <c r="J5">
        <v>11457.6</v>
      </c>
      <c r="K5">
        <v>11810.7</v>
      </c>
      <c r="L5">
        <v>12028.500000000002</v>
      </c>
      <c r="M5">
        <v>14322.000000000002</v>
      </c>
      <c r="N5">
        <v>15939.000000000002</v>
      </c>
      <c r="O5">
        <v>19017.900000000001</v>
      </c>
      <c r="P5">
        <v>22424.600000000002</v>
      </c>
      <c r="Q5">
        <v>19275.300000000003</v>
      </c>
      <c r="R5">
        <v>115.50000000000001</v>
      </c>
      <c r="S5">
        <v>0</v>
      </c>
      <c r="T5" s="26"/>
      <c r="U5" s="36">
        <f>SUM(H5:J5)</f>
        <v>32734.9</v>
      </c>
      <c r="V5" s="37">
        <f>SUM(K5:M5)</f>
        <v>38161.200000000004</v>
      </c>
      <c r="W5" s="37">
        <f>SUM(N5:P5)</f>
        <v>57381.5</v>
      </c>
      <c r="X5" s="38">
        <f>SUM(Q5:S5)</f>
        <v>19390.800000000003</v>
      </c>
      <c r="Y5" s="39">
        <f>SUM(U5:X5)</f>
        <v>147668.40000000002</v>
      </c>
      <c r="Z5" t="str">
        <f t="shared" si="0"/>
        <v>water metering after water treatment</v>
      </c>
    </row>
    <row r="6" spans="1:27" ht="26.4">
      <c r="A6" s="19" t="s">
        <v>15</v>
      </c>
      <c r="B6" s="20" t="s">
        <v>12</v>
      </c>
      <c r="C6" s="21" t="s">
        <v>16</v>
      </c>
      <c r="D6" s="21" t="s">
        <v>270</v>
      </c>
      <c r="E6" s="21" t="s">
        <v>136</v>
      </c>
      <c r="F6" s="22" t="s">
        <v>14</v>
      </c>
      <c r="G6">
        <v>5962.0000000000009</v>
      </c>
      <c r="H6">
        <v>9191.6</v>
      </c>
      <c r="I6">
        <v>15307.6</v>
      </c>
      <c r="J6">
        <v>15967.600000000002</v>
      </c>
      <c r="K6">
        <v>16680.400000000001</v>
      </c>
      <c r="L6">
        <v>16482.400000000001</v>
      </c>
      <c r="M6">
        <v>22105.600000000002</v>
      </c>
      <c r="N6">
        <v>24411.200000000001</v>
      </c>
      <c r="O6">
        <v>7475.6</v>
      </c>
      <c r="P6">
        <v>67.100000000000009</v>
      </c>
      <c r="Q6">
        <v>0</v>
      </c>
      <c r="R6">
        <v>0</v>
      </c>
      <c r="S6">
        <v>0</v>
      </c>
      <c r="T6" s="26"/>
      <c r="U6" s="36">
        <f>SUM(H6:J6)</f>
        <v>40466.800000000003</v>
      </c>
      <c r="V6" s="37">
        <f>SUM(K6:M6)</f>
        <v>55268.400000000009</v>
      </c>
      <c r="W6" s="37">
        <f>SUM(N6:P6)</f>
        <v>31953.9</v>
      </c>
      <c r="X6" s="38">
        <f>SUM(Q6:S6)</f>
        <v>0</v>
      </c>
      <c r="Y6" s="39">
        <f>SUM(U6:X6)</f>
        <v>127689.1</v>
      </c>
      <c r="Z6" t="str">
        <f t="shared" si="0"/>
        <v>Consumption</v>
      </c>
    </row>
    <row r="7" spans="1:27">
      <c r="A7" s="40" t="s">
        <v>17</v>
      </c>
      <c r="B7" s="41" t="s">
        <v>12</v>
      </c>
      <c r="C7" s="42" t="s">
        <v>18</v>
      </c>
      <c r="D7" s="42" t="s">
        <v>275</v>
      </c>
      <c r="E7" s="42" t="s">
        <v>136</v>
      </c>
      <c r="F7" s="43" t="s">
        <v>19</v>
      </c>
      <c r="G7">
        <v>18183</v>
      </c>
      <c r="H7">
        <v>37532</v>
      </c>
      <c r="I7">
        <v>65857</v>
      </c>
      <c r="J7">
        <v>94160.000000000015</v>
      </c>
      <c r="K7">
        <v>124575.00000000001</v>
      </c>
      <c r="L7">
        <v>153527</v>
      </c>
      <c r="M7">
        <v>191906.00000000003</v>
      </c>
      <c r="N7">
        <v>234960.00000000003</v>
      </c>
      <c r="O7">
        <v>261503.00000000003</v>
      </c>
      <c r="P7">
        <v>290785</v>
      </c>
      <c r="Q7">
        <v>313060</v>
      </c>
      <c r="R7">
        <v>313775</v>
      </c>
      <c r="S7">
        <v>313775</v>
      </c>
      <c r="T7" s="47"/>
      <c r="U7" s="44"/>
      <c r="V7" s="45"/>
      <c r="W7" s="45"/>
      <c r="X7" s="46"/>
      <c r="Y7" s="48"/>
      <c r="Z7" t="str">
        <f t="shared" si="0"/>
        <v>3. Well/
3. Well</v>
      </c>
    </row>
    <row r="8" spans="1:27">
      <c r="A8" s="28"/>
      <c r="B8" s="29" t="s">
        <v>12</v>
      </c>
      <c r="C8" s="30"/>
      <c r="D8" s="30" t="s">
        <v>163</v>
      </c>
      <c r="E8" s="31" t="s">
        <v>136</v>
      </c>
      <c r="F8" s="34"/>
      <c r="G8">
        <v>11803.000000000002</v>
      </c>
      <c r="H8">
        <v>18252.300000000003</v>
      </c>
      <c r="I8">
        <v>28325.000000000004</v>
      </c>
      <c r="J8">
        <v>28303.000000000004</v>
      </c>
      <c r="K8">
        <v>30415.000000000004</v>
      </c>
      <c r="L8">
        <v>28952.000000000004</v>
      </c>
      <c r="M8">
        <v>38379</v>
      </c>
      <c r="N8">
        <v>43054</v>
      </c>
      <c r="O8">
        <v>26543.000000000004</v>
      </c>
      <c r="P8">
        <v>29282.000000000004</v>
      </c>
      <c r="Q8">
        <v>22275</v>
      </c>
      <c r="R8">
        <v>715.00000000000011</v>
      </c>
      <c r="S8">
        <v>0</v>
      </c>
      <c r="T8" s="35"/>
      <c r="U8" s="36">
        <f>SUM(H8:J8)</f>
        <v>74880.3</v>
      </c>
      <c r="V8" s="37">
        <f>SUM(K8:M8)</f>
        <v>97746</v>
      </c>
      <c r="W8" s="37">
        <f>SUM(N8:P8)</f>
        <v>98879</v>
      </c>
      <c r="X8" s="38">
        <f>SUM(Q8:S8)</f>
        <v>22990</v>
      </c>
      <c r="Y8" s="39">
        <f>SUM(U8:X8)</f>
        <v>294495.3</v>
      </c>
      <c r="Z8" t="str">
        <f t="shared" si="0"/>
        <v>Consumption</v>
      </c>
    </row>
    <row r="9" spans="1:27" ht="26.4">
      <c r="A9" s="40" t="s">
        <v>20</v>
      </c>
      <c r="B9" s="20" t="s">
        <v>21</v>
      </c>
      <c r="C9" s="21" t="s">
        <v>22</v>
      </c>
      <c r="D9" s="21" t="s">
        <v>271</v>
      </c>
      <c r="E9" s="21" t="s">
        <v>136</v>
      </c>
      <c r="F9" s="22" t="s">
        <v>14</v>
      </c>
      <c r="G9">
        <v>1395805.4000000001</v>
      </c>
      <c r="H9">
        <v>1401220.7000000002</v>
      </c>
      <c r="I9">
        <v>1406641.5</v>
      </c>
      <c r="J9">
        <v>1411980.9000000001</v>
      </c>
      <c r="K9">
        <v>1417743.8</v>
      </c>
      <c r="L9">
        <v>1427069.6</v>
      </c>
      <c r="M9">
        <v>1435328.4000000001</v>
      </c>
      <c r="N9">
        <v>1446515.4000000001</v>
      </c>
      <c r="O9">
        <v>1456631.0000000002</v>
      </c>
      <c r="P9">
        <v>1467406.6</v>
      </c>
      <c r="Q9">
        <v>1475834.8</v>
      </c>
      <c r="R9">
        <v>1486896.4000000001</v>
      </c>
      <c r="S9">
        <v>1496506.0000000002</v>
      </c>
      <c r="T9" s="26"/>
      <c r="U9" s="23"/>
      <c r="V9" s="24"/>
      <c r="W9" s="24"/>
      <c r="X9" s="25"/>
      <c r="Y9" s="27"/>
      <c r="Z9" t="str">
        <f t="shared" si="0"/>
        <v>4. Well/
4. Well</v>
      </c>
    </row>
    <row r="10" spans="1:27">
      <c r="A10" s="28"/>
      <c r="B10" s="29" t="s">
        <v>21</v>
      </c>
      <c r="C10" s="30"/>
      <c r="D10" s="30" t="s">
        <v>163</v>
      </c>
      <c r="E10" s="31" t="s">
        <v>136</v>
      </c>
      <c r="F10" s="34"/>
      <c r="G10">
        <v>5516.5</v>
      </c>
      <c r="H10">
        <v>5415.3</v>
      </c>
      <c r="I10">
        <v>5420.8</v>
      </c>
      <c r="J10">
        <v>5339.4000000000005</v>
      </c>
      <c r="K10">
        <v>5762.9000000000005</v>
      </c>
      <c r="L10">
        <v>9325.8000000000011</v>
      </c>
      <c r="M10">
        <v>8258.8000000000011</v>
      </c>
      <c r="N10">
        <v>11187</v>
      </c>
      <c r="O10">
        <v>10115.6</v>
      </c>
      <c r="P10">
        <v>10775.6</v>
      </c>
      <c r="Q10">
        <v>8428.2000000000007</v>
      </c>
      <c r="R10">
        <v>11061.6</v>
      </c>
      <c r="S10">
        <v>9609.6</v>
      </c>
      <c r="T10" s="35"/>
      <c r="U10" s="36">
        <f>SUM(H10:J10)</f>
        <v>16175.5</v>
      </c>
      <c r="V10" s="37">
        <f>SUM(K10:M10)</f>
        <v>23347.5</v>
      </c>
      <c r="W10" s="37">
        <f>SUM(N10:P10)</f>
        <v>32078.199999999997</v>
      </c>
      <c r="X10" s="38">
        <f>SUM(Q10:S10)</f>
        <v>29099.4</v>
      </c>
      <c r="Y10" s="39">
        <f>SUM(U10:X10)</f>
        <v>100700.6</v>
      </c>
      <c r="Z10" t="str">
        <f t="shared" si="0"/>
        <v>Consumption</v>
      </c>
    </row>
    <row r="11" spans="1:27" ht="26.4">
      <c r="A11" s="40" t="s">
        <v>23</v>
      </c>
      <c r="B11" s="20" t="s">
        <v>21</v>
      </c>
      <c r="C11" s="21" t="s">
        <v>24</v>
      </c>
      <c r="D11" s="21" t="s">
        <v>272</v>
      </c>
      <c r="E11" s="21" t="s">
        <v>136</v>
      </c>
      <c r="F11" s="22" t="s">
        <v>14</v>
      </c>
      <c r="G11">
        <v>1545207.4000000001</v>
      </c>
      <c r="H11">
        <v>1553545.4000000001</v>
      </c>
      <c r="I11">
        <v>1561862.5000000002</v>
      </c>
      <c r="J11">
        <v>1569075.2000000002</v>
      </c>
      <c r="K11">
        <v>1576649.8</v>
      </c>
      <c r="L11">
        <v>1590969.6</v>
      </c>
      <c r="M11">
        <v>1604208.1</v>
      </c>
      <c r="N11">
        <v>1622121.6</v>
      </c>
      <c r="O11">
        <v>1637018.9000000001</v>
      </c>
      <c r="P11">
        <v>1652140.6</v>
      </c>
      <c r="Q11">
        <v>1663964.5000000002</v>
      </c>
      <c r="R11">
        <v>1681005.7000000002</v>
      </c>
      <c r="S11">
        <v>1693838.3</v>
      </c>
      <c r="T11" s="26"/>
      <c r="U11" s="23"/>
      <c r="V11" s="24"/>
      <c r="W11" s="24"/>
      <c r="X11" s="25"/>
      <c r="Y11" s="27"/>
      <c r="Z11" t="str">
        <f t="shared" si="0"/>
        <v>5. Well/
5. Well</v>
      </c>
    </row>
    <row r="12" spans="1:27">
      <c r="A12" s="28"/>
      <c r="B12" s="29" t="s">
        <v>21</v>
      </c>
      <c r="C12" s="30"/>
      <c r="D12" s="30" t="s">
        <v>163</v>
      </c>
      <c r="E12" s="31" t="s">
        <v>136</v>
      </c>
      <c r="F12" s="34"/>
      <c r="G12">
        <v>7639.5000000000009</v>
      </c>
      <c r="H12">
        <v>8338</v>
      </c>
      <c r="I12">
        <v>8317.1</v>
      </c>
      <c r="J12">
        <v>7212.7000000000007</v>
      </c>
      <c r="K12">
        <v>7574.6</v>
      </c>
      <c r="L12">
        <v>14319.800000000001</v>
      </c>
      <c r="M12">
        <v>13238.500000000002</v>
      </c>
      <c r="N12">
        <v>17913.5</v>
      </c>
      <c r="O12">
        <v>14897.300000000001</v>
      </c>
      <c r="P12">
        <v>15121.7</v>
      </c>
      <c r="Q12">
        <v>11823.900000000001</v>
      </c>
      <c r="R12">
        <v>17041.2</v>
      </c>
      <c r="S12">
        <v>12832.6</v>
      </c>
      <c r="T12" s="35"/>
      <c r="U12" s="36">
        <f>SUM(H12:J12)</f>
        <v>23867.8</v>
      </c>
      <c r="V12" s="37">
        <f>SUM(K12:M12)</f>
        <v>35132.9</v>
      </c>
      <c r="W12" s="37">
        <f>SUM(N12:P12)</f>
        <v>47932.5</v>
      </c>
      <c r="X12" s="38">
        <f>SUM(Q12:S12)</f>
        <v>41697.700000000004</v>
      </c>
      <c r="Y12" s="39">
        <f>SUM(U12:X12)</f>
        <v>148630.9</v>
      </c>
      <c r="Z12" t="str">
        <f t="shared" si="0"/>
        <v>Consumption</v>
      </c>
    </row>
    <row r="13" spans="1:27" ht="26.4">
      <c r="A13" s="40" t="s">
        <v>25</v>
      </c>
      <c r="B13" s="20" t="s">
        <v>21</v>
      </c>
      <c r="C13" s="21" t="s">
        <v>26</v>
      </c>
      <c r="D13" s="21" t="s">
        <v>273</v>
      </c>
      <c r="E13" s="21" t="s">
        <v>136</v>
      </c>
      <c r="F13" s="22" t="s">
        <v>14</v>
      </c>
      <c r="G13">
        <v>835655.04</v>
      </c>
      <c r="H13">
        <v>841911.4</v>
      </c>
      <c r="I13">
        <v>848119.8</v>
      </c>
      <c r="J13">
        <v>854172.00000000012</v>
      </c>
      <c r="K13">
        <v>860798.4</v>
      </c>
      <c r="L13">
        <v>871029.50000000012</v>
      </c>
      <c r="M13">
        <v>880041.8</v>
      </c>
      <c r="N13">
        <v>892802.9</v>
      </c>
      <c r="O13">
        <v>903975.60000000009</v>
      </c>
      <c r="P13">
        <v>916564.00000000012</v>
      </c>
      <c r="Q13">
        <v>926161.50000000012</v>
      </c>
      <c r="R13">
        <v>938228.50000000012</v>
      </c>
      <c r="S13">
        <v>949019.50000000012</v>
      </c>
      <c r="T13" s="26"/>
      <c r="U13" s="23"/>
      <c r="V13" s="24"/>
      <c r="W13" s="24"/>
      <c r="X13" s="25"/>
      <c r="Y13" s="27"/>
      <c r="Z13" t="str">
        <f t="shared" si="0"/>
        <v>water metering after water treatment</v>
      </c>
    </row>
    <row r="14" spans="1:27">
      <c r="A14" s="28"/>
      <c r="B14" s="29" t="s">
        <v>21</v>
      </c>
      <c r="C14" s="30"/>
      <c r="D14" s="30" t="s">
        <v>163</v>
      </c>
      <c r="E14" s="31" t="s">
        <v>136</v>
      </c>
      <c r="F14" s="34"/>
      <c r="G14">
        <v>5828.4599999999746</v>
      </c>
      <c r="H14">
        <v>6256.3599999999751</v>
      </c>
      <c r="I14">
        <v>6208.4000000000005</v>
      </c>
      <c r="J14">
        <v>6052.2000000000007</v>
      </c>
      <c r="K14">
        <v>6626.4000000000005</v>
      </c>
      <c r="L14">
        <v>10231.1</v>
      </c>
      <c r="M14">
        <v>9012.3000000000011</v>
      </c>
      <c r="N14">
        <v>12761.1</v>
      </c>
      <c r="O14">
        <v>11172.7</v>
      </c>
      <c r="P14">
        <v>12588.400000000001</v>
      </c>
      <c r="Q14">
        <v>9597.5</v>
      </c>
      <c r="R14">
        <v>12067.000000000002</v>
      </c>
      <c r="S14">
        <v>10791</v>
      </c>
      <c r="T14" s="35"/>
      <c r="U14" s="36">
        <f>SUM(H14:J14)</f>
        <v>18516.959999999977</v>
      </c>
      <c r="V14" s="37">
        <f>SUM(K14:M14)</f>
        <v>25869.800000000003</v>
      </c>
      <c r="W14" s="37">
        <f>SUM(N14:P14)</f>
        <v>36522.200000000004</v>
      </c>
      <c r="X14" s="38">
        <f>SUM(Q14:S14)</f>
        <v>32455.5</v>
      </c>
      <c r="Y14" s="39">
        <f>SUM(U14:X14)</f>
        <v>113364.45999999999</v>
      </c>
      <c r="Z14" t="str">
        <f t="shared" si="0"/>
        <v>Consumption</v>
      </c>
    </row>
    <row r="15" spans="1:27">
      <c r="A15" s="40" t="s">
        <v>27</v>
      </c>
      <c r="B15" s="41" t="s">
        <v>21</v>
      </c>
      <c r="C15" s="42" t="s">
        <v>28</v>
      </c>
      <c r="D15" s="42" t="s">
        <v>275</v>
      </c>
      <c r="E15" s="42" t="s">
        <v>136</v>
      </c>
      <c r="F15" s="43" t="s">
        <v>19</v>
      </c>
      <c r="G15">
        <v>3712575.9000000004</v>
      </c>
      <c r="H15">
        <v>3732192.2</v>
      </c>
      <c r="I15">
        <v>3751734.8000000003</v>
      </c>
      <c r="J15">
        <v>3769859.5000000005</v>
      </c>
      <c r="K15">
        <v>3789327.3000000003</v>
      </c>
      <c r="L15">
        <v>3822504.4000000004</v>
      </c>
      <c r="M15">
        <v>3852403.5000000005</v>
      </c>
      <c r="N15">
        <v>3893430.2</v>
      </c>
      <c r="O15">
        <v>3928853.5000000005</v>
      </c>
      <c r="P15">
        <v>3966386.6</v>
      </c>
      <c r="Q15">
        <v>3995489.3000000003</v>
      </c>
      <c r="R15">
        <v>4034825.3000000003</v>
      </c>
      <c r="S15">
        <v>4067063.0000000005</v>
      </c>
      <c r="T15" s="47"/>
      <c r="U15" s="44"/>
      <c r="V15" s="45"/>
      <c r="W15" s="45"/>
      <c r="X15" s="46"/>
      <c r="Y15" s="48"/>
      <c r="Z15" t="str">
        <f t="shared" si="0"/>
        <v>1. Fountain/
1. Well</v>
      </c>
    </row>
    <row r="16" spans="1:27">
      <c r="A16" s="28"/>
      <c r="B16" s="29" t="s">
        <v>21</v>
      </c>
      <c r="C16" s="30"/>
      <c r="D16" s="30" t="s">
        <v>163</v>
      </c>
      <c r="E16" s="31" t="s">
        <v>136</v>
      </c>
      <c r="F16" s="34"/>
      <c r="G16">
        <v>18604.300000000003</v>
      </c>
      <c r="H16">
        <v>19616.300000000003</v>
      </c>
      <c r="I16">
        <v>19542.600000000002</v>
      </c>
      <c r="J16">
        <v>18124.7</v>
      </c>
      <c r="K16">
        <v>19467.800000000003</v>
      </c>
      <c r="L16">
        <v>33177.100000000006</v>
      </c>
      <c r="M16">
        <v>29899.100000000002</v>
      </c>
      <c r="N16">
        <v>41026.700000000004</v>
      </c>
      <c r="O16">
        <v>35423.300000000003</v>
      </c>
      <c r="P16">
        <v>37533.100000000006</v>
      </c>
      <c r="Q16">
        <v>29102.7</v>
      </c>
      <c r="R16">
        <v>39336</v>
      </c>
      <c r="S16">
        <v>32237.700000000004</v>
      </c>
      <c r="T16" s="35"/>
      <c r="U16" s="36">
        <f>SUM(H16:J16)</f>
        <v>57283.600000000006</v>
      </c>
      <c r="V16" s="37">
        <f>SUM(K16:M16)</f>
        <v>82544.000000000015</v>
      </c>
      <c r="W16" s="37">
        <f>SUM(N16:P16)</f>
        <v>113983.1</v>
      </c>
      <c r="X16" s="38">
        <f>SUM(Q16:S16)</f>
        <v>100676.4</v>
      </c>
      <c r="Y16" s="39">
        <f>SUM(U16:X16)</f>
        <v>354487.10000000003</v>
      </c>
      <c r="Z16" t="str">
        <f t="shared" si="0"/>
        <v>Consumption</v>
      </c>
    </row>
    <row r="17" spans="1:26" ht="26.4">
      <c r="A17" s="40" t="s">
        <v>29</v>
      </c>
      <c r="B17" s="20" t="s">
        <v>21</v>
      </c>
      <c r="C17" s="21" t="s">
        <v>30</v>
      </c>
      <c r="D17" s="21" t="s">
        <v>269</v>
      </c>
      <c r="E17" s="21" t="s">
        <v>136</v>
      </c>
      <c r="F17" s="22"/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6"/>
      <c r="U17" s="23"/>
      <c r="V17" s="24"/>
      <c r="W17" s="24"/>
      <c r="X17" s="25"/>
      <c r="Y17" s="27"/>
      <c r="Z17" t="str">
        <f t="shared" si="0"/>
        <v>2. Fountain/
2. Well</v>
      </c>
    </row>
    <row r="18" spans="1:26">
      <c r="A18" s="28"/>
      <c r="B18" s="29" t="s">
        <v>21</v>
      </c>
      <c r="C18" s="30"/>
      <c r="D18" s="30" t="s">
        <v>163</v>
      </c>
      <c r="E18" s="31" t="s">
        <v>136</v>
      </c>
      <c r="F18" s="34"/>
      <c r="G18">
        <v>0</v>
      </c>
      <c r="H18">
        <v>0</v>
      </c>
      <c r="I18">
        <v>0</v>
      </c>
      <c r="J18">
        <v>0</v>
      </c>
      <c r="K18">
        <v>0</v>
      </c>
      <c r="L18">
        <v>733.7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35"/>
      <c r="U18" s="36">
        <f>SUM(H18:J18)</f>
        <v>0</v>
      </c>
      <c r="V18" s="37">
        <f>SUM(K18:M18)</f>
        <v>733.7</v>
      </c>
      <c r="W18" s="37">
        <f>SUM(N18:P18)</f>
        <v>0</v>
      </c>
      <c r="X18" s="38">
        <f>SUM(Q18:S18)</f>
        <v>0</v>
      </c>
      <c r="Y18" s="39">
        <f>SUM(U18:X18)</f>
        <v>733.7</v>
      </c>
      <c r="Z18" t="str">
        <f t="shared" si="0"/>
        <v>Consumption</v>
      </c>
    </row>
    <row r="19" spans="1:26" ht="26.4">
      <c r="A19" s="40" t="s">
        <v>31</v>
      </c>
      <c r="B19" s="20" t="s">
        <v>21</v>
      </c>
      <c r="C19" s="21" t="s">
        <v>32</v>
      </c>
      <c r="D19" s="21" t="s">
        <v>274</v>
      </c>
      <c r="E19" s="21" t="s">
        <v>136</v>
      </c>
      <c r="F19" s="22"/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6"/>
      <c r="U19" s="23"/>
      <c r="V19" s="24"/>
      <c r="W19" s="24"/>
      <c r="X19" s="25"/>
      <c r="Y19" s="27"/>
      <c r="Z19" t="str">
        <f t="shared" si="0"/>
        <v>3. Well/
3. Well</v>
      </c>
    </row>
    <row r="20" spans="1:26">
      <c r="A20" s="28"/>
      <c r="B20" s="29" t="s">
        <v>21</v>
      </c>
      <c r="C20" s="30"/>
      <c r="D20" s="30" t="s">
        <v>163</v>
      </c>
      <c r="E20" s="31" t="s">
        <v>136</v>
      </c>
      <c r="F20" s="34"/>
      <c r="G20">
        <v>0</v>
      </c>
      <c r="H20">
        <v>0</v>
      </c>
      <c r="I20">
        <v>0</v>
      </c>
      <c r="J20">
        <v>0</v>
      </c>
      <c r="K20">
        <v>0</v>
      </c>
      <c r="L20">
        <v>729.30000000000007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35"/>
      <c r="U20" s="36">
        <f>SUM(H20:J20)</f>
        <v>0</v>
      </c>
      <c r="V20" s="37">
        <f>SUM(K20:M20)</f>
        <v>729.30000000000007</v>
      </c>
      <c r="W20" s="37">
        <f>SUM(N20:P20)</f>
        <v>0</v>
      </c>
      <c r="X20" s="38">
        <f>SUM(Q20:S20)</f>
        <v>0</v>
      </c>
      <c r="Y20" s="39">
        <f>SUM(U20:X20)</f>
        <v>729.30000000000007</v>
      </c>
      <c r="Z20" t="str">
        <f t="shared" si="0"/>
        <v>Consumption</v>
      </c>
    </row>
    <row r="21" spans="1:26" ht="26.4">
      <c r="A21" s="40" t="s">
        <v>33</v>
      </c>
      <c r="B21" s="20" t="s">
        <v>21</v>
      </c>
      <c r="C21" s="21" t="s">
        <v>34</v>
      </c>
      <c r="D21" s="21" t="s">
        <v>271</v>
      </c>
      <c r="E21" s="21" t="s">
        <v>136</v>
      </c>
      <c r="F21" s="22"/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6"/>
      <c r="U21" s="23"/>
      <c r="V21" s="24"/>
      <c r="W21" s="24"/>
      <c r="X21" s="25"/>
      <c r="Y21" s="27"/>
      <c r="Z21" t="str">
        <f t="shared" si="0"/>
        <v>4. Well/
4. Well</v>
      </c>
    </row>
    <row r="22" spans="1:26">
      <c r="A22" s="28"/>
      <c r="B22" s="29" t="s">
        <v>21</v>
      </c>
      <c r="C22" s="30"/>
      <c r="D22" s="30" t="s">
        <v>163</v>
      </c>
      <c r="E22" s="31" t="s">
        <v>136</v>
      </c>
      <c r="F22" s="34"/>
      <c r="G22">
        <v>0</v>
      </c>
      <c r="H22">
        <v>0</v>
      </c>
      <c r="I22">
        <v>0</v>
      </c>
      <c r="J22">
        <v>0</v>
      </c>
      <c r="K22">
        <v>0</v>
      </c>
      <c r="L22">
        <v>729.30000000000007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35"/>
      <c r="U22" s="36">
        <f>SUM(H22:J22)</f>
        <v>0</v>
      </c>
      <c r="V22" s="37">
        <f>SUM(K22:M22)</f>
        <v>729.30000000000007</v>
      </c>
      <c r="W22" s="37">
        <f>SUM(N22:P22)</f>
        <v>0</v>
      </c>
      <c r="X22" s="38">
        <f>SUM(Q22:S22)</f>
        <v>0</v>
      </c>
      <c r="Y22" s="39">
        <f>SUM(U22:X22)</f>
        <v>729.30000000000007</v>
      </c>
      <c r="Z22" t="str">
        <f t="shared" si="0"/>
        <v>Consumption</v>
      </c>
    </row>
    <row r="23" spans="1:26" ht="26.4">
      <c r="A23" s="40" t="s">
        <v>35</v>
      </c>
      <c r="B23" s="20" t="s">
        <v>21</v>
      </c>
      <c r="C23" s="21" t="s">
        <v>36</v>
      </c>
      <c r="D23" s="21" t="s">
        <v>272</v>
      </c>
      <c r="E23" s="21" t="s">
        <v>136</v>
      </c>
      <c r="F23" s="22"/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6"/>
      <c r="U23" s="23"/>
      <c r="V23" s="24"/>
      <c r="W23" s="24"/>
      <c r="X23" s="25"/>
      <c r="Y23" s="27"/>
      <c r="Z23" t="str">
        <f t="shared" si="0"/>
        <v>5. Well/
5. Well</v>
      </c>
    </row>
    <row r="24" spans="1:26">
      <c r="A24" s="28"/>
      <c r="B24" s="29" t="s">
        <v>21</v>
      </c>
      <c r="C24" s="30"/>
      <c r="D24" s="30" t="s">
        <v>163</v>
      </c>
      <c r="E24" s="31" t="s">
        <v>136</v>
      </c>
      <c r="F24" s="34"/>
      <c r="G24">
        <v>0</v>
      </c>
      <c r="H24">
        <v>0</v>
      </c>
      <c r="I24">
        <v>0</v>
      </c>
      <c r="J24">
        <v>0</v>
      </c>
      <c r="K24">
        <v>0</v>
      </c>
      <c r="L24">
        <v>798.6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35"/>
      <c r="U24" s="36">
        <f>SUM(H24:J24)</f>
        <v>0</v>
      </c>
      <c r="V24" s="37">
        <f>SUM(K24:M24)</f>
        <v>798.6</v>
      </c>
      <c r="W24" s="37">
        <f>SUM(N24:P24)</f>
        <v>0</v>
      </c>
      <c r="X24" s="38">
        <f>SUM(Q24:S24)</f>
        <v>0</v>
      </c>
      <c r="Y24" s="39">
        <f>SUM(U24:X24)</f>
        <v>798.6</v>
      </c>
      <c r="Z24" t="str">
        <f t="shared" si="0"/>
        <v>Consumption</v>
      </c>
    </row>
    <row r="25" spans="1:26" ht="26.4">
      <c r="A25" s="40" t="s">
        <v>37</v>
      </c>
      <c r="B25" s="20" t="s">
        <v>21</v>
      </c>
      <c r="C25" s="21" t="s">
        <v>38</v>
      </c>
      <c r="D25" s="21" t="s">
        <v>273</v>
      </c>
      <c r="E25" s="21" t="s">
        <v>136</v>
      </c>
      <c r="F25" s="22"/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6"/>
      <c r="U25" s="23"/>
      <c r="V25" s="24"/>
      <c r="W25" s="24"/>
      <c r="X25" s="25"/>
      <c r="Y25" s="27"/>
      <c r="Z25" t="str">
        <f t="shared" si="0"/>
        <v>Industrial water water metering device on the website of RÁBA Energiaszolgáltató Kft.</v>
      </c>
    </row>
    <row r="26" spans="1:26">
      <c r="A26" s="28"/>
      <c r="B26" s="29" t="s">
        <v>21</v>
      </c>
      <c r="C26" s="30"/>
      <c r="D26" s="30" t="s">
        <v>163</v>
      </c>
      <c r="E26" s="31" t="s">
        <v>136</v>
      </c>
      <c r="F26" s="34"/>
      <c r="G26">
        <v>0</v>
      </c>
      <c r="H26">
        <v>0</v>
      </c>
      <c r="I26">
        <v>0</v>
      </c>
      <c r="J26">
        <v>0</v>
      </c>
      <c r="K26">
        <v>0</v>
      </c>
      <c r="L26">
        <v>690.80000000000007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5"/>
      <c r="U26" s="36">
        <f>SUM(H26:J26)</f>
        <v>0</v>
      </c>
      <c r="V26" s="37">
        <f>SUM(K26:M26)</f>
        <v>690.80000000000007</v>
      </c>
      <c r="W26" s="37">
        <f>SUM(N26:P26)</f>
        <v>0</v>
      </c>
      <c r="X26" s="38">
        <f>SUM(Q26:S26)</f>
        <v>0</v>
      </c>
      <c r="Y26" s="39">
        <f>SUM(U26:X26)</f>
        <v>690.80000000000007</v>
      </c>
      <c r="Z26" t="str">
        <f t="shared" si="0"/>
        <v>Consumption</v>
      </c>
    </row>
    <row r="27" spans="1:26" ht="26.4">
      <c r="A27" s="19" t="s">
        <v>39</v>
      </c>
      <c r="B27" s="49" t="s">
        <v>40</v>
      </c>
      <c r="C27" s="50" t="s">
        <v>41</v>
      </c>
      <c r="D27" s="50" t="s">
        <v>276</v>
      </c>
      <c r="E27" s="50" t="s">
        <v>136</v>
      </c>
      <c r="F27" s="51"/>
      <c r="G27">
        <v>241738.2</v>
      </c>
      <c r="H27">
        <v>241738.2</v>
      </c>
      <c r="I27">
        <v>241738.2</v>
      </c>
      <c r="J27">
        <v>241738.2</v>
      </c>
      <c r="K27">
        <v>241738.2</v>
      </c>
      <c r="L27">
        <v>241738.2</v>
      </c>
      <c r="M27">
        <v>241738.2</v>
      </c>
      <c r="N27">
        <v>241738.2</v>
      </c>
      <c r="O27">
        <v>241738.2</v>
      </c>
      <c r="P27">
        <v>241738.2</v>
      </c>
      <c r="Q27">
        <v>241738.2</v>
      </c>
      <c r="R27">
        <v>241738.2</v>
      </c>
      <c r="S27">
        <v>241738.2</v>
      </c>
      <c r="T27" s="55"/>
      <c r="U27" s="52"/>
      <c r="V27" s="53"/>
      <c r="W27" s="53"/>
      <c r="X27" s="54"/>
      <c r="Y27" s="56"/>
      <c r="Z27" t="str">
        <f t="shared" si="0"/>
        <v>Drinking water water metering device Motor Factory/
Trinkwasser Meßuhr</v>
      </c>
    </row>
    <row r="28" spans="1:26">
      <c r="A28" s="28"/>
      <c r="B28" s="29" t="s">
        <v>40</v>
      </c>
      <c r="C28" s="30"/>
      <c r="D28" s="30" t="s">
        <v>163</v>
      </c>
      <c r="E28" s="31" t="s">
        <v>136</v>
      </c>
      <c r="F28" s="57"/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35"/>
      <c r="U28" s="36">
        <f>SUM(H28:J28)</f>
        <v>0</v>
      </c>
      <c r="V28" s="37">
        <f>SUM(K28:M28)</f>
        <v>0</v>
      </c>
      <c r="W28" s="37">
        <f>SUM(N28:P28)</f>
        <v>0</v>
      </c>
      <c r="X28" s="38">
        <f>SUM(Q28:S28)</f>
        <v>0</v>
      </c>
      <c r="Y28" s="39">
        <f>SUM(U28:X28)</f>
        <v>0</v>
      </c>
      <c r="Z28" t="str">
        <f t="shared" si="0"/>
        <v>Consumption</v>
      </c>
    </row>
    <row r="29" spans="1:26" ht="26.4">
      <c r="A29" s="58">
        <v>11</v>
      </c>
      <c r="B29" s="59" t="s">
        <v>40</v>
      </c>
      <c r="C29" s="60" t="s">
        <v>42</v>
      </c>
      <c r="D29" s="60" t="s">
        <v>277</v>
      </c>
      <c r="E29" s="60" t="s">
        <v>137</v>
      </c>
      <c r="F29" s="61" t="s">
        <v>19</v>
      </c>
      <c r="G29">
        <v>54915.3</v>
      </c>
      <c r="H29">
        <v>59192.100000000006</v>
      </c>
      <c r="I29">
        <v>63760.400000000009</v>
      </c>
      <c r="J29">
        <v>67851.3</v>
      </c>
      <c r="K29">
        <v>72070.900000000009</v>
      </c>
      <c r="L29">
        <v>77152.900000000009</v>
      </c>
      <c r="M29">
        <v>81351.600000000006</v>
      </c>
      <c r="N29">
        <v>85396.3</v>
      </c>
      <c r="O29">
        <v>88954.8</v>
      </c>
      <c r="P29">
        <v>93509.900000000009</v>
      </c>
      <c r="Q29">
        <v>98313.600000000006</v>
      </c>
      <c r="R29">
        <v>102358.3</v>
      </c>
      <c r="S29">
        <v>105560.40000000001</v>
      </c>
      <c r="T29" s="65"/>
      <c r="U29" s="62"/>
      <c r="V29" s="63"/>
      <c r="W29" s="63"/>
      <c r="X29" s="64"/>
      <c r="Y29" s="66"/>
      <c r="Z29" t="str">
        <f t="shared" si="0"/>
        <v>Drinking water water metering device Engine factory (spare) /
Trinkwasser Meßuhr</v>
      </c>
    </row>
    <row r="30" spans="1:26">
      <c r="A30" s="28"/>
      <c r="B30" s="29" t="s">
        <v>40</v>
      </c>
      <c r="C30" s="30" t="s">
        <v>42</v>
      </c>
      <c r="D30" s="30" t="s">
        <v>163</v>
      </c>
      <c r="E30" s="67" t="s">
        <v>137</v>
      </c>
      <c r="F30" s="57"/>
      <c r="G30">
        <v>2731.7400000000016</v>
      </c>
      <c r="H30">
        <v>4276.8</v>
      </c>
      <c r="I30">
        <v>4568.3</v>
      </c>
      <c r="J30">
        <v>4090.9000000000005</v>
      </c>
      <c r="K30">
        <v>4219.6000000000004</v>
      </c>
      <c r="L30">
        <v>5082</v>
      </c>
      <c r="M30">
        <v>4198.7000000000007</v>
      </c>
      <c r="N30">
        <v>4044.7000000000003</v>
      </c>
      <c r="O30">
        <v>3558.5000000000005</v>
      </c>
      <c r="P30">
        <v>4555.1000000000004</v>
      </c>
      <c r="Q30">
        <v>4803.7000000000007</v>
      </c>
      <c r="R30">
        <v>4044.7000000000003</v>
      </c>
      <c r="S30">
        <v>3202.1000000000004</v>
      </c>
      <c r="T30" s="35"/>
      <c r="U30" s="36">
        <f>SUM(H30:J30)</f>
        <v>12936</v>
      </c>
      <c r="V30" s="37">
        <f>SUM(K30:M30)</f>
        <v>13500.300000000001</v>
      </c>
      <c r="W30" s="37">
        <f>SUM(N30:P30)</f>
        <v>12158.300000000001</v>
      </c>
      <c r="X30" s="38">
        <f>SUM(Q30:S30)</f>
        <v>12050.500000000002</v>
      </c>
      <c r="Y30" s="39">
        <f>SUM(U30:X30)</f>
        <v>50645.100000000006</v>
      </c>
      <c r="Z30" t="str">
        <f t="shared" si="0"/>
        <v>Consumption</v>
      </c>
    </row>
    <row r="31" spans="1:26" ht="39.6">
      <c r="A31" s="68"/>
      <c r="B31" s="69" t="s">
        <v>40</v>
      </c>
      <c r="C31" s="70" t="s">
        <v>42</v>
      </c>
      <c r="D31" s="70" t="s">
        <v>278</v>
      </c>
      <c r="E31" s="70" t="s">
        <v>137</v>
      </c>
      <c r="F31" s="71" t="s">
        <v>19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 s="75"/>
      <c r="U31" s="72"/>
      <c r="V31" s="76"/>
      <c r="W31" s="76"/>
      <c r="X31" s="77"/>
      <c r="Y31" s="78"/>
      <c r="Z31" t="str">
        <f t="shared" si="0"/>
        <v>Drinking water water metering device Vehicle Factory/
Trinkwasser Meßuhr</v>
      </c>
    </row>
    <row r="32" spans="1:26">
      <c r="A32" s="28"/>
      <c r="B32" s="29" t="s">
        <v>40</v>
      </c>
      <c r="C32" s="30" t="s">
        <v>42</v>
      </c>
      <c r="D32" s="30" t="s">
        <v>163</v>
      </c>
      <c r="E32" s="67" t="s">
        <v>137</v>
      </c>
      <c r="F32" s="57"/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35"/>
      <c r="U32" s="36">
        <f>SUM(H32:J32)</f>
        <v>0</v>
      </c>
      <c r="V32" s="37">
        <f>SUM(K32:M32)</f>
        <v>0</v>
      </c>
      <c r="W32" s="37">
        <f>SUM(N32:P32)</f>
        <v>0</v>
      </c>
      <c r="X32" s="38">
        <f>SUM(Q32:S32)</f>
        <v>0</v>
      </c>
      <c r="Y32" s="39">
        <f>SUM(U32:X32)</f>
        <v>0</v>
      </c>
      <c r="Z32" t="str">
        <f t="shared" si="0"/>
        <v>Consumption</v>
      </c>
    </row>
    <row r="33" spans="1:26" ht="26.4">
      <c r="A33" s="58"/>
      <c r="B33" s="59" t="s">
        <v>43</v>
      </c>
      <c r="C33" s="60" t="s">
        <v>42</v>
      </c>
      <c r="D33" s="60" t="s">
        <v>279</v>
      </c>
      <c r="E33" s="60" t="s">
        <v>137</v>
      </c>
      <c r="F33" s="61" t="s">
        <v>44</v>
      </c>
      <c r="G33">
        <v>295405</v>
      </c>
      <c r="H33">
        <v>298342</v>
      </c>
      <c r="I33">
        <v>302313</v>
      </c>
      <c r="J33">
        <v>305833</v>
      </c>
      <c r="K33">
        <v>309199</v>
      </c>
      <c r="L33">
        <v>313126</v>
      </c>
      <c r="M33">
        <v>317515</v>
      </c>
      <c r="N33">
        <v>322014</v>
      </c>
      <c r="O33">
        <v>326293</v>
      </c>
      <c r="P33">
        <v>330352</v>
      </c>
      <c r="Q33">
        <v>334246</v>
      </c>
      <c r="R33">
        <v>337535</v>
      </c>
      <c r="S33">
        <v>340428</v>
      </c>
      <c r="T33" s="65"/>
      <c r="U33" s="62"/>
      <c r="V33" s="63"/>
      <c r="W33" s="63"/>
      <c r="X33" s="64"/>
      <c r="Y33" s="79"/>
      <c r="Z33" t="str">
        <f t="shared" si="0"/>
        <v>Industrial water clock reading between engine factory and vehicle factory
Vehicle Factory &gt; Engine Factory</v>
      </c>
    </row>
    <row r="34" spans="1:26">
      <c r="A34" s="28"/>
      <c r="B34" s="29" t="s">
        <v>43</v>
      </c>
      <c r="C34" s="32" t="s">
        <v>42</v>
      </c>
      <c r="D34" s="30" t="s">
        <v>163</v>
      </c>
      <c r="E34" s="67" t="s">
        <v>137</v>
      </c>
      <c r="F34" s="57"/>
      <c r="G34">
        <v>2717</v>
      </c>
      <c r="H34">
        <v>2937.0000000000005</v>
      </c>
      <c r="I34">
        <v>3971.0000000000005</v>
      </c>
      <c r="J34">
        <v>3520.0000000000005</v>
      </c>
      <c r="K34">
        <v>3366.0000000000005</v>
      </c>
      <c r="L34">
        <v>3927.0000000000005</v>
      </c>
      <c r="M34">
        <v>4389</v>
      </c>
      <c r="N34">
        <v>4499</v>
      </c>
      <c r="O34">
        <v>4279</v>
      </c>
      <c r="P34">
        <v>4059.0000000000005</v>
      </c>
      <c r="Q34">
        <v>3894.0000000000005</v>
      </c>
      <c r="R34">
        <v>3289.0000000000005</v>
      </c>
      <c r="S34">
        <v>2893.0000000000005</v>
      </c>
      <c r="T34" s="35"/>
      <c r="U34" s="36">
        <f>SUM(H34:J34)</f>
        <v>10428.000000000002</v>
      </c>
      <c r="V34" s="37">
        <f>SUM(K34:M34)</f>
        <v>11682</v>
      </c>
      <c r="W34" s="37">
        <f>SUM(N34:P34)</f>
        <v>12837</v>
      </c>
      <c r="X34" s="38">
        <f>SUM(Q34:S34)</f>
        <v>10076.000000000002</v>
      </c>
      <c r="Y34" s="39">
        <f>SUM(U34:X34)</f>
        <v>45023</v>
      </c>
      <c r="Z34" t="str">
        <f t="shared" si="0"/>
        <v>Consumption</v>
      </c>
    </row>
    <row r="35" spans="1:26" ht="26.4">
      <c r="A35" s="80" t="s">
        <v>45</v>
      </c>
      <c r="B35" s="49" t="s">
        <v>40</v>
      </c>
      <c r="C35" s="50"/>
      <c r="D35" s="50" t="s">
        <v>141</v>
      </c>
      <c r="E35" s="50" t="s">
        <v>136</v>
      </c>
      <c r="F35" s="51">
        <v>125</v>
      </c>
      <c r="G35">
        <v>855494.20000000007</v>
      </c>
      <c r="H35">
        <v>862956.60000000009</v>
      </c>
      <c r="I35">
        <v>865364.50000000012</v>
      </c>
      <c r="J35">
        <v>866946.3</v>
      </c>
      <c r="K35">
        <v>869976.8</v>
      </c>
      <c r="L35">
        <v>883534.3</v>
      </c>
      <c r="M35">
        <v>894779.60000000009</v>
      </c>
      <c r="N35">
        <v>906694.8</v>
      </c>
      <c r="O35">
        <v>927335.20000000007</v>
      </c>
      <c r="P35">
        <v>944537.00000000012</v>
      </c>
      <c r="Q35">
        <v>957712.8</v>
      </c>
      <c r="R35">
        <v>981649.9</v>
      </c>
      <c r="S35">
        <v>990156.20000000007</v>
      </c>
      <c r="T35" s="55"/>
      <c r="U35" s="52"/>
      <c r="V35" s="53"/>
      <c r="W35" s="53"/>
      <c r="X35" s="54"/>
      <c r="Y35" s="56"/>
      <c r="Z35" t="str">
        <f t="shared" si="0"/>
        <v>Industrial water clock reading between engine factory and vehicle factory
Engine Factory &gt; Vehicle Factory</v>
      </c>
    </row>
    <row r="36" spans="1:26">
      <c r="A36" s="28"/>
      <c r="B36" s="29" t="s">
        <v>40</v>
      </c>
      <c r="C36" s="30"/>
      <c r="D36" s="30" t="s">
        <v>163</v>
      </c>
      <c r="E36" s="31" t="s">
        <v>136</v>
      </c>
      <c r="F36" s="57"/>
      <c r="G36">
        <v>1189.1000000000001</v>
      </c>
      <c r="H36">
        <v>2338.6000000000004</v>
      </c>
      <c r="I36">
        <v>2407.9</v>
      </c>
      <c r="J36">
        <v>1581.8000000000002</v>
      </c>
      <c r="K36">
        <v>3030.5000000000005</v>
      </c>
      <c r="L36">
        <v>13557.500000000002</v>
      </c>
      <c r="M36">
        <v>11245.300000000001</v>
      </c>
      <c r="N36">
        <v>11915.2</v>
      </c>
      <c r="O36">
        <v>20640.400000000001</v>
      </c>
      <c r="P36">
        <v>17201.800000000003</v>
      </c>
      <c r="Q36">
        <v>13175.800000000001</v>
      </c>
      <c r="R36">
        <v>23937.100000000002</v>
      </c>
      <c r="S36">
        <f>(S35-R35)*1.1</f>
        <v>9356.9300000000512</v>
      </c>
      <c r="T36" s="35"/>
      <c r="U36" s="36">
        <f>SUM(H36:J36)</f>
        <v>6328.3</v>
      </c>
      <c r="V36" s="37">
        <f>SUM(K36:M36)</f>
        <v>27833.300000000003</v>
      </c>
      <c r="W36" s="37">
        <f>SUM(N36:P36)</f>
        <v>49757.400000000009</v>
      </c>
      <c r="X36" s="38">
        <f>SUM(Q36:S36)</f>
        <v>46469.830000000053</v>
      </c>
      <c r="Y36" s="39">
        <f>SUM(U36:X36)</f>
        <v>130388.83000000007</v>
      </c>
      <c r="Z36" t="str">
        <f t="shared" si="0"/>
        <v>Consumption</v>
      </c>
    </row>
    <row r="37" spans="1:26" ht="26.4">
      <c r="A37" s="80" t="s">
        <v>46</v>
      </c>
      <c r="B37" s="49" t="s">
        <v>40</v>
      </c>
      <c r="C37" s="50"/>
      <c r="D37" s="50" t="s">
        <v>142</v>
      </c>
      <c r="E37" s="50" t="s">
        <v>136</v>
      </c>
      <c r="F37" s="51"/>
      <c r="G37">
        <v>18725.300000000003</v>
      </c>
      <c r="H37">
        <v>18725.300000000003</v>
      </c>
      <c r="I37">
        <v>18725.300000000003</v>
      </c>
      <c r="J37">
        <v>18725.300000000003</v>
      </c>
      <c r="K37">
        <v>18725.300000000003</v>
      </c>
      <c r="L37">
        <v>18725.300000000003</v>
      </c>
      <c r="M37">
        <v>18725.300000000003</v>
      </c>
      <c r="N37">
        <v>18725.300000000003</v>
      </c>
      <c r="O37">
        <v>18725.300000000003</v>
      </c>
      <c r="P37">
        <v>18725.300000000003</v>
      </c>
      <c r="Q37">
        <v>18725.300000000003</v>
      </c>
      <c r="R37">
        <v>18725.300000000003</v>
      </c>
      <c r="S37">
        <v>18725.300000000003</v>
      </c>
      <c r="T37" s="55"/>
      <c r="U37" s="52"/>
      <c r="V37" s="53"/>
      <c r="W37" s="53"/>
      <c r="X37" s="54"/>
      <c r="Y37" s="56"/>
      <c r="Z37" t="str">
        <f t="shared" si="0"/>
        <v>Engine manufacturing</v>
      </c>
    </row>
    <row r="38" spans="1:26" ht="15" thickBot="1">
      <c r="A38" s="28"/>
      <c r="B38" s="29" t="s">
        <v>40</v>
      </c>
      <c r="C38" s="30"/>
      <c r="D38" s="30" t="s">
        <v>163</v>
      </c>
      <c r="E38" s="31" t="s">
        <v>136</v>
      </c>
      <c r="F38" s="57"/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35"/>
      <c r="U38" s="36">
        <f>SUM(H38:J38)</f>
        <v>0</v>
      </c>
      <c r="V38" s="37">
        <f>SUM(K38:M38)</f>
        <v>0</v>
      </c>
      <c r="W38" s="37">
        <f>SUM(N38:P38)</f>
        <v>0</v>
      </c>
      <c r="X38" s="38">
        <f>SUM(Q38:S38)</f>
        <v>0</v>
      </c>
      <c r="Y38" s="39">
        <f>SUM(U38:X38)</f>
        <v>0</v>
      </c>
      <c r="Z38" t="str">
        <f t="shared" si="0"/>
        <v>AH01 cooling tower</v>
      </c>
    </row>
    <row r="39" spans="1:26" ht="21">
      <c r="A39" s="8"/>
      <c r="B39" s="9"/>
      <c r="C39" s="9"/>
      <c r="D39" s="10" t="s">
        <v>135</v>
      </c>
      <c r="E39" s="10"/>
      <c r="F39" s="9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4"/>
      <c r="U39" s="15"/>
      <c r="V39" s="16"/>
      <c r="W39" s="16"/>
      <c r="X39" s="17"/>
      <c r="Y39" s="18"/>
      <c r="Z39" t="str">
        <f t="shared" si="0"/>
        <v>Consumption</v>
      </c>
    </row>
    <row r="40" spans="1:26">
      <c r="A40" s="80" t="s">
        <v>47</v>
      </c>
      <c r="B40" s="88" t="s">
        <v>48</v>
      </c>
      <c r="C40" s="88" t="s">
        <v>49</v>
      </c>
      <c r="D40" s="88" t="s">
        <v>281</v>
      </c>
      <c r="E40" s="88" t="s">
        <v>136</v>
      </c>
      <c r="F40" s="89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93"/>
      <c r="U40" s="90"/>
      <c r="V40" s="91"/>
      <c r="W40" s="91"/>
      <c r="X40" s="92"/>
      <c r="Y40" s="94"/>
      <c r="Z40" t="str">
        <f t="shared" si="0"/>
        <v>AH02-04 cooling tower</v>
      </c>
    </row>
    <row r="41" spans="1:26">
      <c r="A41" s="95"/>
      <c r="B41" s="96" t="s">
        <v>48</v>
      </c>
      <c r="C41" s="96" t="s">
        <v>50</v>
      </c>
      <c r="D41" s="33" t="s">
        <v>163</v>
      </c>
      <c r="E41" s="67" t="s">
        <v>136</v>
      </c>
      <c r="F41" s="97"/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s="36">
        <f>SUM(H41:J41)</f>
        <v>0</v>
      </c>
      <c r="V41" s="37">
        <f>SUM(K41:M41)</f>
        <v>0</v>
      </c>
      <c r="W41" s="37">
        <f>SUM(N41:P41)</f>
        <v>0</v>
      </c>
      <c r="X41" s="38">
        <f>SUM(Q41:S41)</f>
        <v>0</v>
      </c>
      <c r="Y41" s="39">
        <f>SUM(U41:X41)</f>
        <v>0</v>
      </c>
      <c r="Z41" t="str">
        <f t="shared" si="0"/>
        <v>Consumption</v>
      </c>
    </row>
    <row r="42" spans="1:26">
      <c r="A42" s="80" t="s">
        <v>51</v>
      </c>
      <c r="B42" s="88" t="s">
        <v>48</v>
      </c>
      <c r="C42" s="88" t="s">
        <v>52</v>
      </c>
      <c r="D42" s="88" t="s">
        <v>282</v>
      </c>
      <c r="E42" s="88" t="s">
        <v>136</v>
      </c>
      <c r="F42" s="89"/>
      <c r="G42">
        <v>84650.5</v>
      </c>
      <c r="H42">
        <v>85053.1</v>
      </c>
      <c r="I42">
        <v>85618.5</v>
      </c>
      <c r="J42">
        <v>86145.400000000009</v>
      </c>
      <c r="K42">
        <v>86809.8</v>
      </c>
      <c r="L42">
        <v>87635.900000000009</v>
      </c>
      <c r="M42">
        <v>88580.800000000003</v>
      </c>
      <c r="N42">
        <v>90195.6</v>
      </c>
      <c r="O42">
        <v>91527.700000000012</v>
      </c>
      <c r="P42">
        <v>92719.000000000015</v>
      </c>
      <c r="Q42">
        <v>93604.500000000015</v>
      </c>
      <c r="R42">
        <v>94319.500000000015</v>
      </c>
      <c r="S42">
        <v>94649.500000000015</v>
      </c>
      <c r="T42" s="93"/>
      <c r="U42" s="90"/>
      <c r="V42" s="91"/>
      <c r="W42" s="91"/>
      <c r="X42" s="92"/>
      <c r="Y42" s="94"/>
      <c r="Z42" t="str">
        <f t="shared" si="0"/>
        <v>AH03 cooling tower</v>
      </c>
    </row>
    <row r="43" spans="1:26">
      <c r="A43" s="95"/>
      <c r="B43" s="96" t="s">
        <v>53</v>
      </c>
      <c r="C43" s="96" t="s">
        <v>50</v>
      </c>
      <c r="D43" s="33" t="s">
        <v>163</v>
      </c>
      <c r="E43" s="67" t="s">
        <v>136</v>
      </c>
      <c r="F43" s="97"/>
      <c r="G43">
        <v>198.00000000000003</v>
      </c>
      <c r="H43">
        <v>402.6</v>
      </c>
      <c r="I43">
        <v>565.40000000000009</v>
      </c>
      <c r="J43">
        <v>526.90000000000009</v>
      </c>
      <c r="K43">
        <v>664.40000000000009</v>
      </c>
      <c r="L43">
        <v>826.1</v>
      </c>
      <c r="M43">
        <v>944.90000000000009</v>
      </c>
      <c r="N43">
        <v>1614.8000000000002</v>
      </c>
      <c r="O43">
        <v>1332.1000000000001</v>
      </c>
      <c r="P43">
        <v>1191.3000000000002</v>
      </c>
      <c r="Q43">
        <v>885.50000000000011</v>
      </c>
      <c r="R43">
        <v>715.00000000000011</v>
      </c>
      <c r="S43">
        <v>330</v>
      </c>
      <c r="U43" s="36">
        <f>SUM(H43:J43)</f>
        <v>1494.9</v>
      </c>
      <c r="V43" s="37">
        <f>SUM(K43:M43)</f>
        <v>2435.4</v>
      </c>
      <c r="W43" s="37">
        <f>SUM(N43:P43)</f>
        <v>4138.2000000000007</v>
      </c>
      <c r="X43" s="38">
        <f>SUM(Q43:S43)</f>
        <v>1930.5000000000002</v>
      </c>
      <c r="Y43" s="39">
        <f>SUM(U43:X43)</f>
        <v>9999.0000000000018</v>
      </c>
      <c r="Z43" t="str">
        <f t="shared" si="0"/>
        <v>Consumption</v>
      </c>
    </row>
    <row r="44" spans="1:26">
      <c r="A44" s="80" t="s">
        <v>54</v>
      </c>
      <c r="B44" s="88" t="s">
        <v>48</v>
      </c>
      <c r="C44" s="88" t="s">
        <v>55</v>
      </c>
      <c r="D44" s="88" t="s">
        <v>283</v>
      </c>
      <c r="E44" s="88" t="s">
        <v>136</v>
      </c>
      <c r="F44" s="89"/>
      <c r="G44">
        <v>2103.2000000000003</v>
      </c>
      <c r="H44">
        <v>2103.2000000000003</v>
      </c>
      <c r="I44">
        <v>2103.2000000000003</v>
      </c>
      <c r="J44">
        <v>2262.7000000000003</v>
      </c>
      <c r="K44">
        <v>2579.5</v>
      </c>
      <c r="L44">
        <v>2974.4</v>
      </c>
      <c r="M44">
        <v>3415.5000000000005</v>
      </c>
      <c r="N44">
        <v>3883.0000000000005</v>
      </c>
      <c r="O44">
        <v>4343.9000000000005</v>
      </c>
      <c r="P44">
        <v>4737.7000000000007</v>
      </c>
      <c r="Q44">
        <v>4969.8</v>
      </c>
      <c r="R44">
        <v>5195.3</v>
      </c>
      <c r="S44">
        <v>5276.7000000000007</v>
      </c>
      <c r="T44" s="93"/>
      <c r="U44" s="90"/>
      <c r="V44" s="91"/>
      <c r="W44" s="91"/>
      <c r="X44" s="92"/>
      <c r="Y44" s="94"/>
      <c r="Z44" t="str">
        <f t="shared" si="0"/>
        <v>cooling tower G4 Ip. water/
Kühlturm G4 Ind. Wasser</v>
      </c>
    </row>
    <row r="45" spans="1:26">
      <c r="A45" s="95"/>
      <c r="B45" s="96" t="s">
        <v>48</v>
      </c>
      <c r="C45" s="96" t="s">
        <v>50</v>
      </c>
      <c r="D45" s="33" t="s">
        <v>163</v>
      </c>
      <c r="E45" s="67" t="s">
        <v>136</v>
      </c>
      <c r="F45" s="97"/>
      <c r="G45">
        <v>60.500000000000007</v>
      </c>
      <c r="H45">
        <v>0</v>
      </c>
      <c r="I45">
        <v>0</v>
      </c>
      <c r="J45">
        <v>159.5</v>
      </c>
      <c r="K45">
        <v>316.8</v>
      </c>
      <c r="L45">
        <v>394.90000000000003</v>
      </c>
      <c r="M45">
        <v>441.1</v>
      </c>
      <c r="N45">
        <v>467.50000000000006</v>
      </c>
      <c r="O45">
        <v>460.90000000000003</v>
      </c>
      <c r="P45">
        <v>393.8</v>
      </c>
      <c r="Q45">
        <v>232.10000000000002</v>
      </c>
      <c r="R45">
        <v>225.50000000000003</v>
      </c>
      <c r="S45">
        <v>81.400000000000006</v>
      </c>
      <c r="U45" s="36">
        <f>SUM(H45:J45)</f>
        <v>159.5</v>
      </c>
      <c r="V45" s="37">
        <f>SUM(K45:M45)</f>
        <v>1152.8000000000002</v>
      </c>
      <c r="W45" s="37">
        <f>SUM(N45:P45)</f>
        <v>1322.2</v>
      </c>
      <c r="X45" s="38">
        <f>SUM(Q45:S45)</f>
        <v>539</v>
      </c>
      <c r="Y45" s="39">
        <f>SUM(U45:X45)</f>
        <v>3173.5</v>
      </c>
      <c r="Z45" t="str">
        <f t="shared" si="0"/>
        <v>Consumption</v>
      </c>
    </row>
    <row r="46" spans="1:26" ht="26.4">
      <c r="A46" s="99" t="s">
        <v>56</v>
      </c>
      <c r="B46" s="100" t="s">
        <v>57</v>
      </c>
      <c r="C46" s="101" t="s">
        <v>58</v>
      </c>
      <c r="D46" s="101" t="s">
        <v>284</v>
      </c>
      <c r="E46" s="88" t="s">
        <v>136</v>
      </c>
      <c r="F46" s="102"/>
      <c r="G46">
        <v>43522.600000000006</v>
      </c>
      <c r="H46">
        <v>46064.700000000004</v>
      </c>
      <c r="I46">
        <v>48946.700000000004</v>
      </c>
      <c r="J46">
        <v>54107.9</v>
      </c>
      <c r="K46">
        <v>56945.9</v>
      </c>
      <c r="L46">
        <v>60305.3</v>
      </c>
      <c r="M46">
        <v>64559.000000000007</v>
      </c>
      <c r="N46">
        <v>69610.200000000012</v>
      </c>
      <c r="O46">
        <v>72461.400000000009</v>
      </c>
      <c r="P46">
        <v>78615.900000000009</v>
      </c>
      <c r="Q46">
        <v>81906</v>
      </c>
      <c r="R46">
        <v>83816.700000000012</v>
      </c>
      <c r="S46">
        <v>87364.200000000012</v>
      </c>
      <c r="T46" s="106"/>
      <c r="U46" s="103"/>
      <c r="V46" s="104"/>
      <c r="W46" s="104"/>
      <c r="X46" s="105"/>
      <c r="Y46" s="107"/>
      <c r="Z46" t="str">
        <f t="shared" si="0"/>
        <v>cooling tower G4 Soft water/
Kühlturm G4 VE-Wasser</v>
      </c>
    </row>
    <row r="47" spans="1:26">
      <c r="A47" s="28"/>
      <c r="B47" s="29" t="s">
        <v>57</v>
      </c>
      <c r="C47" s="30"/>
      <c r="D47" s="30" t="s">
        <v>163</v>
      </c>
      <c r="E47" s="31" t="s">
        <v>136</v>
      </c>
      <c r="F47" s="34"/>
      <c r="G47">
        <v>3111.9</v>
      </c>
      <c r="H47">
        <v>2542.1000000000004</v>
      </c>
      <c r="I47">
        <v>2882.0000000000005</v>
      </c>
      <c r="J47">
        <v>5161.2000000000007</v>
      </c>
      <c r="K47">
        <v>2838.0000000000005</v>
      </c>
      <c r="L47">
        <v>3359.4</v>
      </c>
      <c r="M47">
        <v>4253.7000000000007</v>
      </c>
      <c r="N47">
        <v>5051.2000000000007</v>
      </c>
      <c r="O47">
        <v>2851.2000000000003</v>
      </c>
      <c r="P47">
        <v>6154.5000000000009</v>
      </c>
      <c r="Q47">
        <v>3290.1000000000004</v>
      </c>
      <c r="R47">
        <v>1910.7</v>
      </c>
      <c r="S47">
        <v>3547.5000000000005</v>
      </c>
      <c r="T47" s="35"/>
      <c r="U47" s="36">
        <f>SUM(H47:J47)</f>
        <v>10585.300000000001</v>
      </c>
      <c r="V47" s="37">
        <f>SUM(K47:M47)</f>
        <v>10451.100000000002</v>
      </c>
      <c r="W47" s="37">
        <f>SUM(N47:P47)</f>
        <v>14056.900000000001</v>
      </c>
      <c r="X47" s="38">
        <f>SUM(Q47:S47)</f>
        <v>8748.3000000000011</v>
      </c>
      <c r="Y47" s="39">
        <f>SUM(U47:X47)</f>
        <v>43841.600000000006</v>
      </c>
      <c r="Z47" t="str">
        <f t="shared" si="0"/>
        <v>Consumption</v>
      </c>
    </row>
    <row r="48" spans="1:26" ht="26.4">
      <c r="A48" s="58">
        <v>17</v>
      </c>
      <c r="B48" s="69" t="s">
        <v>57</v>
      </c>
      <c r="C48" s="70" t="s">
        <v>58</v>
      </c>
      <c r="D48" s="70" t="s">
        <v>285</v>
      </c>
      <c r="E48" s="70" t="s">
        <v>138</v>
      </c>
      <c r="F48" s="109" t="s">
        <v>59</v>
      </c>
      <c r="G48">
        <v>43305.9</v>
      </c>
      <c r="H48">
        <v>45732.500000000007</v>
      </c>
      <c r="I48">
        <v>48489.100000000006</v>
      </c>
      <c r="J48">
        <v>53422.600000000006</v>
      </c>
      <c r="K48">
        <v>56129.700000000004</v>
      </c>
      <c r="L48">
        <v>59340.600000000006</v>
      </c>
      <c r="M48">
        <v>63395.200000000004</v>
      </c>
      <c r="N48">
        <v>68181.3</v>
      </c>
      <c r="O48">
        <v>70887.3</v>
      </c>
      <c r="P48">
        <v>76710.700000000012</v>
      </c>
      <c r="Q48">
        <v>79823.700000000012</v>
      </c>
      <c r="R48">
        <v>81629.900000000009</v>
      </c>
      <c r="S48">
        <v>84968.400000000009</v>
      </c>
      <c r="T48" s="35"/>
      <c r="U48" s="110"/>
      <c r="V48" s="73"/>
      <c r="W48" s="73"/>
      <c r="X48" s="74"/>
      <c r="Y48" s="111"/>
      <c r="Z48" t="str">
        <f t="shared" si="0"/>
        <v>G4 industrial water (M7)</v>
      </c>
    </row>
    <row r="49" spans="1:26">
      <c r="A49" s="28"/>
      <c r="B49" s="29" t="s">
        <v>57</v>
      </c>
      <c r="C49" s="30"/>
      <c r="D49" s="30" t="s">
        <v>163</v>
      </c>
      <c r="E49" s="67" t="s">
        <v>138</v>
      </c>
      <c r="F49" s="34"/>
      <c r="G49">
        <v>2976.6000000000004</v>
      </c>
      <c r="H49">
        <v>2758.8</v>
      </c>
      <c r="I49">
        <v>2756.6000000000004</v>
      </c>
      <c r="J49">
        <v>4933.5</v>
      </c>
      <c r="K49">
        <v>2707.1000000000004</v>
      </c>
      <c r="L49">
        <v>3210.9</v>
      </c>
      <c r="M49">
        <v>4054.6000000000004</v>
      </c>
      <c r="N49">
        <v>4786.1000000000004</v>
      </c>
      <c r="O49">
        <v>2706</v>
      </c>
      <c r="P49">
        <v>5823.4000000000005</v>
      </c>
      <c r="Q49">
        <v>3113.0000000000005</v>
      </c>
      <c r="R49">
        <v>1806.2</v>
      </c>
      <c r="S49">
        <v>3338.5000000000005</v>
      </c>
      <c r="T49" s="35"/>
      <c r="U49" s="36">
        <f>SUM(H49:J49)</f>
        <v>10448.900000000001</v>
      </c>
      <c r="V49" s="37">
        <f>SUM(K49:M49)</f>
        <v>9972.6</v>
      </c>
      <c r="W49" s="37">
        <f>SUM(N49:P49)</f>
        <v>13315.5</v>
      </c>
      <c r="X49" s="38">
        <f>SUM(Q49:S49)</f>
        <v>8257.7000000000007</v>
      </c>
      <c r="Y49" s="39">
        <f>SUM(U49:X49)</f>
        <v>41994.7</v>
      </c>
      <c r="Z49" t="str">
        <f t="shared" si="0"/>
        <v>Consumption</v>
      </c>
    </row>
    <row r="50" spans="1:26">
      <c r="A50" s="80" t="s">
        <v>60</v>
      </c>
      <c r="B50" s="69" t="s">
        <v>57</v>
      </c>
      <c r="C50" s="70"/>
      <c r="D50" s="70" t="s">
        <v>294</v>
      </c>
      <c r="E50" s="70" t="s">
        <v>136</v>
      </c>
      <c r="F50" s="109"/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35"/>
      <c r="U50" s="110"/>
      <c r="V50" s="112"/>
      <c r="W50" s="73"/>
      <c r="X50" s="74"/>
      <c r="Y50" s="111"/>
      <c r="Z50" t="str">
        <f t="shared" si="0"/>
        <v>cooling tower G6 hall cooling ip.water</v>
      </c>
    </row>
    <row r="51" spans="1:26">
      <c r="A51" s="28"/>
      <c r="B51" s="29" t="s">
        <v>57</v>
      </c>
      <c r="C51" s="30"/>
      <c r="D51" s="30" t="s">
        <v>163</v>
      </c>
      <c r="E51" s="31" t="s">
        <v>136</v>
      </c>
      <c r="F51" s="34"/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35"/>
      <c r="U51" s="36">
        <f>SUM(H51:J51)</f>
        <v>0</v>
      </c>
      <c r="V51" s="37">
        <f>SUM(K51:M51)</f>
        <v>0</v>
      </c>
      <c r="W51" s="37">
        <f>SUM(N51:P51)</f>
        <v>0</v>
      </c>
      <c r="X51" s="38">
        <f>SUM(Q51:S51)</f>
        <v>0</v>
      </c>
      <c r="Y51" s="39">
        <f>SUM(U51:X51)</f>
        <v>0</v>
      </c>
      <c r="Z51" t="str">
        <f t="shared" si="0"/>
        <v>Consumption</v>
      </c>
    </row>
    <row r="52" spans="1:26">
      <c r="A52" s="80" t="s">
        <v>61</v>
      </c>
      <c r="B52" s="100" t="s">
        <v>62</v>
      </c>
      <c r="C52" s="101"/>
      <c r="D52" s="101" t="s">
        <v>286</v>
      </c>
      <c r="E52" s="88" t="s">
        <v>136</v>
      </c>
      <c r="F52" s="102" t="s">
        <v>14</v>
      </c>
      <c r="G52">
        <v>414729.7</v>
      </c>
      <c r="H52">
        <v>416576.60000000003</v>
      </c>
      <c r="I52">
        <v>419169.30000000005</v>
      </c>
      <c r="J52">
        <v>422066.7</v>
      </c>
      <c r="K52">
        <v>424728.7</v>
      </c>
      <c r="L52">
        <v>427827.4</v>
      </c>
      <c r="M52">
        <v>431388.10000000003</v>
      </c>
      <c r="N52">
        <v>436264.4</v>
      </c>
      <c r="O52">
        <v>440357.50000000006</v>
      </c>
      <c r="P52">
        <v>444056.80000000005</v>
      </c>
      <c r="Q52">
        <v>446725.4</v>
      </c>
      <c r="R52">
        <v>448200.50000000006</v>
      </c>
      <c r="S52">
        <v>449891.2</v>
      </c>
      <c r="T52" s="106"/>
      <c r="U52" s="103"/>
      <c r="V52" s="104"/>
      <c r="W52" s="104"/>
      <c r="X52" s="105"/>
      <c r="Y52" s="107"/>
      <c r="Z52" t="str">
        <f t="shared" si="0"/>
        <v>cooling tower G6 Soft water (Daikin)</v>
      </c>
    </row>
    <row r="53" spans="1:26">
      <c r="A53" s="28"/>
      <c r="B53" s="29" t="s">
        <v>62</v>
      </c>
      <c r="C53" s="30"/>
      <c r="D53" s="30" t="s">
        <v>163</v>
      </c>
      <c r="E53" s="31" t="s">
        <v>136</v>
      </c>
      <c r="F53" s="34"/>
      <c r="G53">
        <v>2532.2000000000003</v>
      </c>
      <c r="H53">
        <v>1846.9</v>
      </c>
      <c r="I53">
        <v>2592.7000000000003</v>
      </c>
      <c r="J53">
        <v>2897.4</v>
      </c>
      <c r="K53">
        <v>2662</v>
      </c>
      <c r="L53">
        <v>3098.7000000000003</v>
      </c>
      <c r="M53">
        <v>3560.7000000000003</v>
      </c>
      <c r="N53">
        <v>4876.3</v>
      </c>
      <c r="O53">
        <v>4093.1000000000004</v>
      </c>
      <c r="P53">
        <v>3699.3</v>
      </c>
      <c r="Q53">
        <v>2668.6000000000004</v>
      </c>
      <c r="R53">
        <v>1475.1000000000001</v>
      </c>
      <c r="S53">
        <v>1690.7</v>
      </c>
      <c r="T53" s="35"/>
      <c r="U53" s="36">
        <f>SUM(H53:J53)</f>
        <v>7337</v>
      </c>
      <c r="V53" s="37">
        <f>SUM(K53:M53)</f>
        <v>9321.4000000000015</v>
      </c>
      <c r="W53" s="37">
        <f>SUM(N53:P53)</f>
        <v>12668.7</v>
      </c>
      <c r="X53" s="38">
        <f>SUM(Q53:S53)</f>
        <v>5834.4000000000005</v>
      </c>
      <c r="Y53" s="39">
        <f>SUM(U53:X53)</f>
        <v>35161.5</v>
      </c>
      <c r="Z53" t="str">
        <f t="shared" si="0"/>
        <v>Consumption</v>
      </c>
    </row>
    <row r="54" spans="1:26">
      <c r="A54" s="58"/>
      <c r="B54" s="69" t="s">
        <v>62</v>
      </c>
      <c r="C54" s="70"/>
      <c r="D54" s="70" t="s">
        <v>287</v>
      </c>
      <c r="E54" s="70" t="s">
        <v>138</v>
      </c>
      <c r="F54" s="109"/>
      <c r="G54">
        <v>62559.200000000004</v>
      </c>
      <c r="H54">
        <v>64559.000000000007</v>
      </c>
      <c r="I54">
        <v>67687.400000000009</v>
      </c>
      <c r="J54">
        <v>70537.5</v>
      </c>
      <c r="K54">
        <v>74320.400000000009</v>
      </c>
      <c r="L54">
        <v>79731.3</v>
      </c>
      <c r="M54">
        <v>88012.1</v>
      </c>
      <c r="N54">
        <v>101822.6</v>
      </c>
      <c r="O54">
        <v>112120.8</v>
      </c>
      <c r="P54">
        <v>119417.1</v>
      </c>
      <c r="Q54">
        <v>123363.90000000001</v>
      </c>
      <c r="R54">
        <v>126700.20000000001</v>
      </c>
      <c r="S54">
        <v>128395.30000000002</v>
      </c>
      <c r="T54" s="35"/>
      <c r="U54" s="110"/>
      <c r="V54" s="73"/>
      <c r="W54" s="73"/>
      <c r="X54" s="74"/>
      <c r="Y54" s="111"/>
      <c r="Z54" t="str">
        <f t="shared" si="0"/>
        <v>G6 Drinking water (Auxiliary Supply M8)</v>
      </c>
    </row>
    <row r="55" spans="1:26">
      <c r="A55" s="28"/>
      <c r="B55" s="29" t="s">
        <v>62</v>
      </c>
      <c r="C55" s="30"/>
      <c r="D55" s="30" t="s">
        <v>163</v>
      </c>
      <c r="E55" s="67" t="s">
        <v>138</v>
      </c>
      <c r="F55" s="34"/>
      <c r="G55">
        <v>1032.9000000000001</v>
      </c>
      <c r="H55">
        <v>1999.8000000000002</v>
      </c>
      <c r="I55">
        <v>3128.4</v>
      </c>
      <c r="J55">
        <v>2850.1000000000004</v>
      </c>
      <c r="K55">
        <v>3782.9</v>
      </c>
      <c r="L55">
        <v>5410.9000000000005</v>
      </c>
      <c r="M55">
        <v>8280.8000000000011</v>
      </c>
      <c r="N55">
        <v>13810.500000000002</v>
      </c>
      <c r="O55">
        <v>10298.200000000001</v>
      </c>
      <c r="P55">
        <v>7296.3</v>
      </c>
      <c r="Q55">
        <v>3946.8</v>
      </c>
      <c r="R55">
        <v>3336.3</v>
      </c>
      <c r="S55">
        <v>1695.1000000000001</v>
      </c>
      <c r="T55" s="35"/>
      <c r="U55" s="36">
        <f>SUM(H55:J55)</f>
        <v>7978.3000000000011</v>
      </c>
      <c r="V55" s="37">
        <f>SUM(K55:M55)</f>
        <v>17474.600000000002</v>
      </c>
      <c r="W55" s="37">
        <f>SUM(N55:P55)</f>
        <v>31405.000000000004</v>
      </c>
      <c r="X55" s="38">
        <f>SUM(Q55:S55)</f>
        <v>8978.2000000000007</v>
      </c>
      <c r="Y55" s="39">
        <f>SUM(U55:X55)</f>
        <v>65836.100000000006</v>
      </c>
      <c r="Z55" t="str">
        <f t="shared" si="0"/>
        <v>Consumption</v>
      </c>
    </row>
    <row r="56" spans="1:26">
      <c r="A56" s="58"/>
      <c r="B56" s="69" t="s">
        <v>62</v>
      </c>
      <c r="C56" s="70" t="s">
        <v>63</v>
      </c>
      <c r="D56" s="70" t="s">
        <v>143</v>
      </c>
      <c r="E56" s="70" t="s">
        <v>137</v>
      </c>
      <c r="F56" s="109" t="s">
        <v>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35"/>
      <c r="U56" s="110"/>
      <c r="V56" s="73"/>
      <c r="W56" s="73"/>
      <c r="X56" s="74"/>
      <c r="Y56" s="111"/>
      <c r="Z56" t="str">
        <f t="shared" si="0"/>
        <v>cooling tower G6 bev.ip.water/
Kältezentale G6 Eing.Ind.Wasser</v>
      </c>
    </row>
    <row r="57" spans="1:26">
      <c r="A57" s="28"/>
      <c r="B57" s="29" t="s">
        <v>62</v>
      </c>
      <c r="C57" s="30"/>
      <c r="D57" s="30" t="s">
        <v>163</v>
      </c>
      <c r="E57" s="67" t="s">
        <v>137</v>
      </c>
      <c r="F57" s="34"/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35"/>
      <c r="U57" s="36">
        <f>SUM(H57:J57)</f>
        <v>0</v>
      </c>
      <c r="V57" s="37">
        <f>SUM(K57:M57)</f>
        <v>0</v>
      </c>
      <c r="W57" s="37">
        <f>SUM(N57:P57)</f>
        <v>0</v>
      </c>
      <c r="X57" s="38">
        <f>SUM(Q57:S57)</f>
        <v>0</v>
      </c>
      <c r="Y57" s="39">
        <f>SUM(U57:X57)</f>
        <v>0</v>
      </c>
      <c r="Z57" t="str">
        <f t="shared" si="0"/>
        <v>Consumption</v>
      </c>
    </row>
    <row r="58" spans="1:26" ht="26.4">
      <c r="A58" s="99" t="s">
        <v>64</v>
      </c>
      <c r="B58" s="100" t="s">
        <v>62</v>
      </c>
      <c r="C58" s="101" t="s">
        <v>63</v>
      </c>
      <c r="D58" s="101" t="s">
        <v>288</v>
      </c>
      <c r="E58" s="88" t="s">
        <v>136</v>
      </c>
      <c r="F58" s="102" t="s">
        <v>14</v>
      </c>
      <c r="G58">
        <v>624615.20000000007</v>
      </c>
      <c r="H58">
        <v>626610.60000000009</v>
      </c>
      <c r="I58">
        <v>629764.30000000005</v>
      </c>
      <c r="J58">
        <v>632630.9</v>
      </c>
      <c r="K58">
        <v>636485.30000000005</v>
      </c>
      <c r="L58">
        <v>641976.5</v>
      </c>
      <c r="M58">
        <v>650438.80000000005</v>
      </c>
      <c r="N58">
        <v>664577.10000000009</v>
      </c>
      <c r="O58">
        <v>675100.8</v>
      </c>
      <c r="P58">
        <v>682564.3</v>
      </c>
      <c r="Q58">
        <v>686607.9</v>
      </c>
      <c r="R58">
        <v>689955.20000000007</v>
      </c>
      <c r="S58">
        <v>691670.10000000009</v>
      </c>
      <c r="T58" s="106"/>
      <c r="U58" s="103"/>
      <c r="V58" s="104"/>
      <c r="W58" s="104"/>
      <c r="X58" s="105"/>
      <c r="Y58" s="107"/>
      <c r="Z58" t="str">
        <f t="shared" si="0"/>
        <v>cooling tower G6-deionized water/
Kältezentale G6-Weichwasser</v>
      </c>
    </row>
    <row r="59" spans="1:26">
      <c r="A59" s="28"/>
      <c r="B59" s="29" t="s">
        <v>62</v>
      </c>
      <c r="C59" s="30"/>
      <c r="D59" s="30" t="s">
        <v>163</v>
      </c>
      <c r="E59" s="31" t="s">
        <v>136</v>
      </c>
      <c r="F59" s="34"/>
      <c r="G59">
        <v>1049.4000000000001</v>
      </c>
      <c r="H59">
        <v>1995.4</v>
      </c>
      <c r="I59">
        <v>3153.7000000000003</v>
      </c>
      <c r="J59">
        <v>2866.6000000000004</v>
      </c>
      <c r="K59">
        <v>3854.4</v>
      </c>
      <c r="L59">
        <v>5491.2000000000007</v>
      </c>
      <c r="M59">
        <v>8462.3000000000011</v>
      </c>
      <c r="N59">
        <v>14138.300000000001</v>
      </c>
      <c r="O59">
        <v>10523.7</v>
      </c>
      <c r="P59">
        <v>7463.5000000000009</v>
      </c>
      <c r="Q59">
        <v>4043.6000000000004</v>
      </c>
      <c r="R59">
        <v>3347.3</v>
      </c>
      <c r="S59">
        <v>1714.9</v>
      </c>
      <c r="T59" s="35"/>
      <c r="U59" s="36">
        <f>SUM(H59:J59)</f>
        <v>8015.7000000000007</v>
      </c>
      <c r="V59" s="37">
        <f>SUM(K59:M59)</f>
        <v>17807.900000000001</v>
      </c>
      <c r="W59" s="37">
        <f>SUM(N59:P59)</f>
        <v>32125.5</v>
      </c>
      <c r="X59" s="38">
        <f>SUM(Q59:S59)</f>
        <v>9105.8000000000011</v>
      </c>
      <c r="Y59" s="39">
        <f>SUM(U59:X59)</f>
        <v>67054.900000000009</v>
      </c>
      <c r="Z59" t="str">
        <f t="shared" si="0"/>
        <v>Consumption</v>
      </c>
    </row>
    <row r="60" spans="1:26" ht="26.4">
      <c r="A60" s="113" t="s">
        <v>65</v>
      </c>
      <c r="B60" s="114" t="s">
        <v>62</v>
      </c>
      <c r="C60" s="70" t="s">
        <v>63</v>
      </c>
      <c r="D60" s="70" t="s">
        <v>289</v>
      </c>
      <c r="E60" s="70" t="s">
        <v>138</v>
      </c>
      <c r="F60" s="109"/>
      <c r="G60">
        <v>3224.1000000000004</v>
      </c>
      <c r="H60">
        <v>3412.2000000000003</v>
      </c>
      <c r="I60">
        <v>3720.2000000000003</v>
      </c>
      <c r="J60">
        <v>3958.9000000000005</v>
      </c>
      <c r="K60">
        <v>4268</v>
      </c>
      <c r="L60">
        <v>4615.6000000000004</v>
      </c>
      <c r="M60">
        <v>4981.9000000000005</v>
      </c>
      <c r="N60">
        <v>5362.5</v>
      </c>
      <c r="O60">
        <v>5760.7000000000007</v>
      </c>
      <c r="P60">
        <v>6124.8</v>
      </c>
      <c r="Q60">
        <v>6303.4400000000005</v>
      </c>
      <c r="R60">
        <v>6408.6</v>
      </c>
      <c r="S60">
        <v>6452.6</v>
      </c>
      <c r="T60" s="115"/>
      <c r="U60" s="110"/>
      <c r="V60" s="73"/>
      <c r="W60" s="73"/>
      <c r="X60" s="74"/>
      <c r="Y60" s="111"/>
      <c r="Z60" t="str">
        <f t="shared" si="0"/>
        <v>cooling tower G6-deionized water/
Kältezentale G6-Weichwasser</v>
      </c>
    </row>
    <row r="61" spans="1:26">
      <c r="A61" s="116"/>
      <c r="B61" s="117" t="s">
        <v>62</v>
      </c>
      <c r="C61" s="30"/>
      <c r="D61" s="30" t="s">
        <v>163</v>
      </c>
      <c r="E61" s="67" t="s">
        <v>138</v>
      </c>
      <c r="F61" s="34"/>
      <c r="G61">
        <v>95.7</v>
      </c>
      <c r="H61">
        <v>188.10000000000002</v>
      </c>
      <c r="I61">
        <v>308</v>
      </c>
      <c r="J61">
        <v>238.70000000000002</v>
      </c>
      <c r="K61">
        <v>309.10000000000002</v>
      </c>
      <c r="L61">
        <v>347.6</v>
      </c>
      <c r="M61">
        <v>366.3</v>
      </c>
      <c r="N61">
        <v>380.6</v>
      </c>
      <c r="O61">
        <v>398.20000000000005</v>
      </c>
      <c r="P61">
        <v>364.1</v>
      </c>
      <c r="Q61">
        <v>178.63999999999962</v>
      </c>
      <c r="R61">
        <v>105.16000000000041</v>
      </c>
      <c r="S61">
        <v>44</v>
      </c>
      <c r="T61" s="115"/>
      <c r="U61" s="36">
        <f>SUM(H61:J61)</f>
        <v>734.80000000000007</v>
      </c>
      <c r="V61" s="37">
        <f>SUM(K61:M61)</f>
        <v>1023</v>
      </c>
      <c r="W61" s="37">
        <f>SUM(N61:P61)</f>
        <v>1142.9000000000001</v>
      </c>
      <c r="X61" s="38">
        <f>SUM(Q61:S61)</f>
        <v>327.8</v>
      </c>
      <c r="Y61" s="39">
        <f>SUM(U61:X61)</f>
        <v>3228.5000000000005</v>
      </c>
      <c r="Z61" t="str">
        <f t="shared" si="0"/>
        <v>Consumption</v>
      </c>
    </row>
    <row r="62" spans="1:26" ht="26.4">
      <c r="A62" s="113" t="s">
        <v>66</v>
      </c>
      <c r="B62" s="114" t="s">
        <v>62</v>
      </c>
      <c r="C62" s="70" t="s">
        <v>63</v>
      </c>
      <c r="D62" s="70" t="s">
        <v>289</v>
      </c>
      <c r="E62" s="70" t="s">
        <v>138</v>
      </c>
      <c r="F62" s="109" t="s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35"/>
      <c r="U62" s="110"/>
      <c r="V62" s="73"/>
      <c r="W62" s="73"/>
      <c r="X62" s="74"/>
      <c r="Y62" s="111"/>
      <c r="Z62" t="str">
        <f t="shared" si="0"/>
        <v>cooling tower G6-deionized water/
Kältezentale G6-Weichwasser</v>
      </c>
    </row>
    <row r="63" spans="1:26">
      <c r="A63" s="116"/>
      <c r="B63" s="117" t="s">
        <v>62</v>
      </c>
      <c r="C63" s="30"/>
      <c r="D63" s="30" t="s">
        <v>163</v>
      </c>
      <c r="E63" s="67" t="s">
        <v>138</v>
      </c>
      <c r="F63" s="34"/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35"/>
      <c r="U63" s="36">
        <f>SUM(H63:J63)</f>
        <v>0</v>
      </c>
      <c r="V63" s="37">
        <f>SUM(K63:M63)</f>
        <v>0</v>
      </c>
      <c r="W63" s="37">
        <f>SUM(N63:P63)</f>
        <v>0</v>
      </c>
      <c r="X63" s="38">
        <f>SUM(Q63:S63)</f>
        <v>0</v>
      </c>
      <c r="Y63" s="39">
        <f>SUM(U63:X63)</f>
        <v>0</v>
      </c>
      <c r="Z63" t="str">
        <f t="shared" si="0"/>
        <v>Consumption</v>
      </c>
    </row>
    <row r="64" spans="1:26" ht="26.4">
      <c r="A64" s="113" t="s">
        <v>67</v>
      </c>
      <c r="B64" s="114" t="s">
        <v>62</v>
      </c>
      <c r="C64" s="70" t="s">
        <v>63</v>
      </c>
      <c r="D64" s="70" t="s">
        <v>289</v>
      </c>
      <c r="E64" s="70" t="s">
        <v>138</v>
      </c>
      <c r="F64" s="109"/>
      <c r="G64">
        <v>174126.7</v>
      </c>
      <c r="H64">
        <v>174515</v>
      </c>
      <c r="I64">
        <v>175257.5</v>
      </c>
      <c r="J64">
        <v>176742.5</v>
      </c>
      <c r="K64">
        <v>177807.30000000002</v>
      </c>
      <c r="L64">
        <v>178708.2</v>
      </c>
      <c r="M64">
        <v>179994.1</v>
      </c>
      <c r="N64">
        <v>182373.40000000002</v>
      </c>
      <c r="O64">
        <v>183869.40000000002</v>
      </c>
      <c r="P64">
        <v>185028.80000000002</v>
      </c>
      <c r="Q64">
        <v>185858.2</v>
      </c>
      <c r="R64">
        <v>186023.2</v>
      </c>
      <c r="S64">
        <v>186616.1</v>
      </c>
      <c r="T64" s="35"/>
      <c r="U64" s="110"/>
      <c r="V64" s="73"/>
      <c r="W64" s="73"/>
      <c r="X64" s="74"/>
      <c r="Y64" s="111"/>
      <c r="Z64" t="str">
        <f t="shared" si="0"/>
        <v>Industrial water water metering device G7 Spinkler/
Industriewasserzähler G7 Spinkler</v>
      </c>
    </row>
    <row r="65" spans="1:26">
      <c r="A65" s="116"/>
      <c r="B65" s="117" t="s">
        <v>62</v>
      </c>
      <c r="C65" s="30"/>
      <c r="D65" s="30" t="s">
        <v>163</v>
      </c>
      <c r="E65" s="67" t="s">
        <v>138</v>
      </c>
      <c r="F65" s="34"/>
      <c r="G65">
        <v>661.1</v>
      </c>
      <c r="H65">
        <v>388.3</v>
      </c>
      <c r="I65">
        <v>742.50000000000011</v>
      </c>
      <c r="J65">
        <v>1485.0000000000002</v>
      </c>
      <c r="K65">
        <v>1064.8000000000002</v>
      </c>
      <c r="L65">
        <v>900.90000000000009</v>
      </c>
      <c r="M65">
        <v>1285.9000000000001</v>
      </c>
      <c r="N65">
        <v>2379.3000000000002</v>
      </c>
      <c r="O65">
        <v>1496.0000000000002</v>
      </c>
      <c r="P65">
        <v>1159.4000000000001</v>
      </c>
      <c r="Q65">
        <v>829.40000000000009</v>
      </c>
      <c r="R65">
        <v>165</v>
      </c>
      <c r="S65">
        <v>592.90000000000009</v>
      </c>
      <c r="T65" s="35"/>
      <c r="U65" s="36">
        <f>SUM(H65:J65)</f>
        <v>2615.8000000000002</v>
      </c>
      <c r="V65" s="37">
        <f>SUM(K65:M65)</f>
        <v>3251.6000000000004</v>
      </c>
      <c r="W65" s="37">
        <f>SUM(N65:P65)</f>
        <v>5034.7000000000007</v>
      </c>
      <c r="X65" s="38">
        <f>SUM(Q65:S65)</f>
        <v>1587.3000000000002</v>
      </c>
      <c r="Y65" s="39">
        <f>SUM(U65:X65)</f>
        <v>12489.400000000001</v>
      </c>
      <c r="Z65" t="str">
        <f t="shared" si="0"/>
        <v>Consumption</v>
      </c>
    </row>
    <row r="66" spans="1:26" ht="26.4">
      <c r="A66" s="99" t="s">
        <v>68</v>
      </c>
      <c r="B66" s="69" t="s">
        <v>69</v>
      </c>
      <c r="C66" s="70" t="s">
        <v>70</v>
      </c>
      <c r="D66" s="70" t="s">
        <v>280</v>
      </c>
      <c r="E66" s="70" t="s">
        <v>136</v>
      </c>
      <c r="F66" s="71" t="s">
        <v>19</v>
      </c>
      <c r="G66">
        <v>3344440.0000000005</v>
      </c>
      <c r="H66">
        <v>3351579.0000000005</v>
      </c>
      <c r="I66">
        <v>3361545.0000000005</v>
      </c>
      <c r="J66">
        <v>3371511.0000000005</v>
      </c>
      <c r="K66">
        <v>3382324.0000000005</v>
      </c>
      <c r="L66">
        <v>3400507.0000000005</v>
      </c>
      <c r="M66">
        <v>3415478.0000000005</v>
      </c>
      <c r="N66">
        <v>3433870.0000000005</v>
      </c>
      <c r="O66">
        <v>3447686.0000000005</v>
      </c>
      <c r="P66">
        <v>3461337.0000000005</v>
      </c>
      <c r="Q66">
        <v>3472997.0000000005</v>
      </c>
      <c r="R66">
        <v>3482589.0000000005</v>
      </c>
      <c r="S66">
        <v>3485636.0000000005</v>
      </c>
      <c r="T66" s="35"/>
      <c r="U66" s="110"/>
      <c r="V66" s="73"/>
      <c r="W66" s="73"/>
      <c r="X66" s="74"/>
      <c r="Y66" s="111"/>
      <c r="Z66" t="str">
        <f t="shared" si="0"/>
        <v>Industrial water water metering device G7 Spinkler/
Industriewasserzähler G7 Spinkler</v>
      </c>
    </row>
    <row r="67" spans="1:26">
      <c r="A67" s="28"/>
      <c r="B67" s="29" t="s">
        <v>69</v>
      </c>
      <c r="C67" s="30"/>
      <c r="D67" s="30" t="s">
        <v>163</v>
      </c>
      <c r="E67" s="31" t="s">
        <v>136</v>
      </c>
      <c r="F67" s="34"/>
      <c r="G67">
        <v>4807</v>
      </c>
      <c r="H67">
        <v>7139.0000000000009</v>
      </c>
      <c r="I67">
        <v>9966</v>
      </c>
      <c r="J67">
        <v>9966</v>
      </c>
      <c r="K67">
        <v>10813</v>
      </c>
      <c r="L67">
        <v>18183</v>
      </c>
      <c r="M67">
        <v>14971.000000000002</v>
      </c>
      <c r="N67">
        <v>18392</v>
      </c>
      <c r="O67">
        <v>13816.000000000002</v>
      </c>
      <c r="P67">
        <v>13651.000000000002</v>
      </c>
      <c r="Q67">
        <v>11660.000000000002</v>
      </c>
      <c r="R67">
        <v>9592</v>
      </c>
      <c r="S67">
        <v>3047.0000000000005</v>
      </c>
      <c r="T67" s="35"/>
      <c r="U67" s="36">
        <f>SUM(H67:J67)</f>
        <v>27071</v>
      </c>
      <c r="V67" s="37">
        <f>SUM(K67:M67)</f>
        <v>43967</v>
      </c>
      <c r="W67" s="37">
        <f>SUM(N67:P67)</f>
        <v>45859</v>
      </c>
      <c r="X67" s="38">
        <f>SUM(Q67:S67)</f>
        <v>24299</v>
      </c>
      <c r="Y67" s="39">
        <f>SUM(U67:X67)</f>
        <v>141196</v>
      </c>
      <c r="Z67" t="str">
        <f t="shared" si="0"/>
        <v>Consumption</v>
      </c>
    </row>
    <row r="68" spans="1:26" ht="26.4">
      <c r="A68" s="99" t="s">
        <v>71</v>
      </c>
      <c r="B68" s="69" t="s">
        <v>69</v>
      </c>
      <c r="C68" s="70" t="s">
        <v>72</v>
      </c>
      <c r="D68" s="70" t="s">
        <v>280</v>
      </c>
      <c r="E68" s="70" t="s">
        <v>136</v>
      </c>
      <c r="F68" s="109" t="s">
        <v>73</v>
      </c>
      <c r="G68">
        <v>66931.700000000012</v>
      </c>
      <c r="H68">
        <v>69028.3</v>
      </c>
      <c r="I68">
        <v>71428.5</v>
      </c>
      <c r="J68">
        <v>73768.200000000012</v>
      </c>
      <c r="K68">
        <v>76485.200000000012</v>
      </c>
      <c r="L68">
        <v>79712.600000000006</v>
      </c>
      <c r="M68">
        <v>82335</v>
      </c>
      <c r="N68">
        <v>85540.400000000009</v>
      </c>
      <c r="O68">
        <v>88081.400000000009</v>
      </c>
      <c r="P68">
        <v>90728.000000000015</v>
      </c>
      <c r="Q68">
        <v>93369.1</v>
      </c>
      <c r="R68">
        <v>95686.8</v>
      </c>
      <c r="S68">
        <v>96252.200000000012</v>
      </c>
      <c r="T68" s="35"/>
      <c r="U68" s="110"/>
      <c r="V68" s="73"/>
      <c r="W68" s="73"/>
      <c r="X68" s="74"/>
      <c r="Y68" s="111"/>
      <c r="Z68" t="str">
        <f t="shared" ref="Z68:Z131" si="1">_xlfn.TRANSLATE(D70,"hu","en")</f>
        <v>cooling tower G9 industrial water
Kühlturm G9 Ind. wasser</v>
      </c>
    </row>
    <row r="69" spans="1:26">
      <c r="A69" s="28"/>
      <c r="B69" s="29" t="s">
        <v>69</v>
      </c>
      <c r="C69" s="30"/>
      <c r="D69" s="30" t="s">
        <v>163</v>
      </c>
      <c r="E69" s="31" t="s">
        <v>136</v>
      </c>
      <c r="F69" s="34"/>
      <c r="G69">
        <v>1087.9000000000001</v>
      </c>
      <c r="H69">
        <v>2096.6000000000004</v>
      </c>
      <c r="I69">
        <v>2400.2000000000003</v>
      </c>
      <c r="J69">
        <v>2339.7000000000003</v>
      </c>
      <c r="K69">
        <v>2717</v>
      </c>
      <c r="L69">
        <v>3227.4</v>
      </c>
      <c r="M69">
        <v>2622.4</v>
      </c>
      <c r="N69">
        <v>3205.4</v>
      </c>
      <c r="O69">
        <v>2541</v>
      </c>
      <c r="P69">
        <v>2646.6000000000004</v>
      </c>
      <c r="Q69">
        <v>2641.1000000000004</v>
      </c>
      <c r="R69">
        <v>2317.7000000000003</v>
      </c>
      <c r="S69">
        <v>565.40000000000009</v>
      </c>
      <c r="T69" s="35"/>
      <c r="U69" s="36">
        <f>SUM(H69:J69)</f>
        <v>6836.5000000000018</v>
      </c>
      <c r="V69" s="37">
        <f>SUM(K69:M69)</f>
        <v>8566.7999999999993</v>
      </c>
      <c r="W69" s="37">
        <f>SUM(N69:P69)</f>
        <v>8393</v>
      </c>
      <c r="X69" s="38">
        <f>SUM(Q69:S69)</f>
        <v>5524.2000000000007</v>
      </c>
      <c r="Y69" s="39">
        <f>SUM(U69:X69)</f>
        <v>29320.500000000004</v>
      </c>
      <c r="Z69" t="str">
        <f t="shared" si="1"/>
        <v>Consumption</v>
      </c>
    </row>
    <row r="70" spans="1:26" ht="26.4">
      <c r="A70" s="99" t="s">
        <v>74</v>
      </c>
      <c r="B70" s="100" t="s">
        <v>75</v>
      </c>
      <c r="C70" s="101" t="s">
        <v>76</v>
      </c>
      <c r="D70" s="101" t="s">
        <v>295</v>
      </c>
      <c r="E70" s="101" t="s">
        <v>136</v>
      </c>
      <c r="F70" s="118" t="s">
        <v>77</v>
      </c>
      <c r="G70">
        <v>371413.9</v>
      </c>
      <c r="H70">
        <v>373535.80000000005</v>
      </c>
      <c r="I70">
        <v>376759.9</v>
      </c>
      <c r="J70">
        <v>379759.60000000003</v>
      </c>
      <c r="K70">
        <v>382888.00000000006</v>
      </c>
      <c r="L70">
        <v>391652.80000000005</v>
      </c>
      <c r="M70">
        <v>395400.50000000006</v>
      </c>
      <c r="N70">
        <v>402300.80000000005</v>
      </c>
      <c r="O70">
        <v>407243.10000000003</v>
      </c>
      <c r="P70">
        <v>412458.2</v>
      </c>
      <c r="Q70">
        <v>416037.60000000003</v>
      </c>
      <c r="R70">
        <v>419470.7</v>
      </c>
      <c r="S70">
        <v>421862.10000000003</v>
      </c>
      <c r="T70" s="106"/>
      <c r="U70" s="103"/>
      <c r="V70" s="119"/>
      <c r="W70" s="104"/>
      <c r="X70" s="105"/>
      <c r="Y70" s="107"/>
      <c r="Z70" t="str">
        <f t="shared" si="1"/>
        <v>cooling tower G9 Soft water/
Kühlturm G9 VE-Wasser</v>
      </c>
    </row>
    <row r="71" spans="1:26">
      <c r="A71" s="28"/>
      <c r="B71" s="29" t="s">
        <v>75</v>
      </c>
      <c r="C71" s="30"/>
      <c r="D71" s="30" t="s">
        <v>163</v>
      </c>
      <c r="E71" s="31" t="s">
        <v>136</v>
      </c>
      <c r="F71" s="34"/>
      <c r="G71">
        <v>2354</v>
      </c>
      <c r="H71">
        <v>2121.9</v>
      </c>
      <c r="I71">
        <v>3224.1000000000004</v>
      </c>
      <c r="J71">
        <v>2999.7000000000003</v>
      </c>
      <c r="K71">
        <v>3128.4</v>
      </c>
      <c r="L71">
        <v>8764.8000000000011</v>
      </c>
      <c r="M71">
        <v>3747.7000000000003</v>
      </c>
      <c r="N71">
        <v>6900.3</v>
      </c>
      <c r="O71">
        <v>4942.3</v>
      </c>
      <c r="P71">
        <v>5215.1000000000004</v>
      </c>
      <c r="Q71">
        <v>3579.4</v>
      </c>
      <c r="R71">
        <v>3433.1000000000004</v>
      </c>
      <c r="S71">
        <v>2391.4</v>
      </c>
      <c r="T71" s="35"/>
      <c r="U71" s="36">
        <f>SUM(H71:J71)</f>
        <v>8345.7000000000007</v>
      </c>
      <c r="V71" s="37">
        <f>SUM(K71:M71)</f>
        <v>15640.900000000001</v>
      </c>
      <c r="W71" s="37">
        <f>SUM(N71:P71)</f>
        <v>17057.7</v>
      </c>
      <c r="X71" s="38">
        <f>SUM(Q71:S71)</f>
        <v>9403.9</v>
      </c>
      <c r="Y71" s="39">
        <f>SUM(U71:X71)</f>
        <v>50448.200000000004</v>
      </c>
      <c r="Z71" t="str">
        <f t="shared" si="1"/>
        <v>Consumption</v>
      </c>
    </row>
    <row r="72" spans="1:26" ht="26.4">
      <c r="A72" s="58">
        <v>10</v>
      </c>
      <c r="B72" s="69" t="s">
        <v>75</v>
      </c>
      <c r="C72" s="70" t="s">
        <v>76</v>
      </c>
      <c r="D72" s="70" t="s">
        <v>290</v>
      </c>
      <c r="E72" s="70" t="s">
        <v>138</v>
      </c>
      <c r="F72" s="71" t="s">
        <v>77</v>
      </c>
      <c r="G72">
        <v>94992.700000000012</v>
      </c>
      <c r="H72">
        <v>97044.200000000012</v>
      </c>
      <c r="I72">
        <v>100335.40000000001</v>
      </c>
      <c r="J72">
        <v>103448.40000000001</v>
      </c>
      <c r="K72">
        <v>106687.90000000001</v>
      </c>
      <c r="L72">
        <v>115761.8</v>
      </c>
      <c r="M72">
        <v>119597.50000000001</v>
      </c>
      <c r="N72">
        <v>126648.50000000001</v>
      </c>
      <c r="O72">
        <v>131741.5</v>
      </c>
      <c r="P72">
        <v>136911.5</v>
      </c>
      <c r="Q72">
        <v>140492</v>
      </c>
      <c r="R72">
        <v>143922.90000000002</v>
      </c>
      <c r="S72">
        <v>146385.80000000002</v>
      </c>
      <c r="T72" s="35"/>
      <c r="U72" s="110"/>
      <c r="V72" s="73"/>
      <c r="W72" s="73"/>
      <c r="X72" s="74"/>
      <c r="Y72" s="111"/>
      <c r="Z72" t="str">
        <f t="shared" si="1"/>
        <v>G9 industrial water (M5)</v>
      </c>
    </row>
    <row r="73" spans="1:26">
      <c r="A73" s="28"/>
      <c r="B73" s="29" t="s">
        <v>75</v>
      </c>
      <c r="C73" s="30"/>
      <c r="D73" s="30" t="s">
        <v>163</v>
      </c>
      <c r="E73" s="67" t="s">
        <v>138</v>
      </c>
      <c r="F73" s="34"/>
      <c r="G73">
        <v>2359.5</v>
      </c>
      <c r="H73">
        <v>2051.5</v>
      </c>
      <c r="I73">
        <v>3291.2000000000003</v>
      </c>
      <c r="J73">
        <v>3113.0000000000005</v>
      </c>
      <c r="K73">
        <v>3239.5000000000005</v>
      </c>
      <c r="L73">
        <v>9073.9000000000015</v>
      </c>
      <c r="M73">
        <v>3835.7000000000003</v>
      </c>
      <c r="N73">
        <v>7051.0000000000009</v>
      </c>
      <c r="O73">
        <v>5093</v>
      </c>
      <c r="P73">
        <v>5170</v>
      </c>
      <c r="Q73">
        <v>3580.5000000000005</v>
      </c>
      <c r="R73">
        <v>3430.9</v>
      </c>
      <c r="S73">
        <v>2462.9</v>
      </c>
      <c r="T73" s="35"/>
      <c r="U73" s="36">
        <f>SUM(H73:J73)</f>
        <v>8455.7000000000007</v>
      </c>
      <c r="V73" s="37">
        <f>SUM(K73:M73)</f>
        <v>16149.100000000002</v>
      </c>
      <c r="W73" s="37">
        <f>SUM(N73:P73)</f>
        <v>17314</v>
      </c>
      <c r="X73" s="38">
        <f>SUM(Q73:S73)</f>
        <v>9474.3000000000011</v>
      </c>
      <c r="Y73" s="39">
        <f>SUM(U73:X73)</f>
        <v>51393.100000000006</v>
      </c>
      <c r="Z73" t="str">
        <f t="shared" si="1"/>
        <v>Consumption</v>
      </c>
    </row>
    <row r="74" spans="1:26">
      <c r="A74" s="80" t="s">
        <v>78</v>
      </c>
      <c r="B74" s="69" t="s">
        <v>75</v>
      </c>
      <c r="C74" s="70" t="s">
        <v>79</v>
      </c>
      <c r="D74" s="70" t="s">
        <v>296</v>
      </c>
      <c r="E74" s="70" t="s">
        <v>136</v>
      </c>
      <c r="F74" s="109" t="s">
        <v>77</v>
      </c>
      <c r="G74">
        <v>474832.60000000003</v>
      </c>
      <c r="H74">
        <v>476896.2</v>
      </c>
      <c r="I74">
        <v>479968.50000000006</v>
      </c>
      <c r="J74">
        <v>482414.9</v>
      </c>
      <c r="K74">
        <v>485800.7</v>
      </c>
      <c r="L74">
        <v>494162.9</v>
      </c>
      <c r="M74">
        <v>497744.50000000006</v>
      </c>
      <c r="N74">
        <v>504315.9</v>
      </c>
      <c r="O74">
        <v>508879.80000000005</v>
      </c>
      <c r="P74">
        <v>513827.60000000003</v>
      </c>
      <c r="Q74">
        <v>517393.80000000005</v>
      </c>
      <c r="R74">
        <v>520615.70000000007</v>
      </c>
      <c r="S74">
        <v>523045.60000000003</v>
      </c>
      <c r="T74" s="35"/>
      <c r="U74" s="110"/>
      <c r="V74" s="112"/>
      <c r="W74" s="73"/>
      <c r="X74" s="74"/>
      <c r="Y74" s="111"/>
      <c r="Z74" t="str">
        <f t="shared" si="1"/>
        <v>cooling tower G10 industrial water (also direct introduction)
Kühlturm G10</v>
      </c>
    </row>
    <row r="75" spans="1:26">
      <c r="A75" s="28"/>
      <c r="B75" s="29" t="s">
        <v>75</v>
      </c>
      <c r="C75" s="30"/>
      <c r="D75" s="30" t="s">
        <v>163</v>
      </c>
      <c r="E75" s="31" t="s">
        <v>136</v>
      </c>
      <c r="F75" s="34"/>
      <c r="G75">
        <v>2330.9</v>
      </c>
      <c r="H75">
        <v>2063.6000000000004</v>
      </c>
      <c r="I75">
        <v>3072.3</v>
      </c>
      <c r="J75">
        <v>2446.4</v>
      </c>
      <c r="K75">
        <v>3385.8</v>
      </c>
      <c r="L75">
        <v>8362.2000000000007</v>
      </c>
      <c r="M75">
        <v>3581.6000000000004</v>
      </c>
      <c r="N75">
        <v>6571.4000000000005</v>
      </c>
      <c r="O75">
        <v>4563.9000000000005</v>
      </c>
      <c r="P75">
        <v>4947.8</v>
      </c>
      <c r="Q75">
        <v>3566.2000000000003</v>
      </c>
      <c r="R75">
        <v>3221.9</v>
      </c>
      <c r="S75">
        <v>2429.9</v>
      </c>
      <c r="T75" s="35"/>
      <c r="U75" s="36">
        <f>SUM(H75:J75)</f>
        <v>7582.3000000000011</v>
      </c>
      <c r="V75" s="37">
        <f>SUM(K75:M75)</f>
        <v>15329.6</v>
      </c>
      <c r="W75" s="37">
        <f>SUM(N75:P75)</f>
        <v>16083.100000000002</v>
      </c>
      <c r="X75" s="38">
        <f>SUM(Q75:S75)</f>
        <v>9218</v>
      </c>
      <c r="Y75" s="39">
        <f>SUM(U75:X75)</f>
        <v>48213</v>
      </c>
      <c r="Z75" t="str">
        <f t="shared" si="1"/>
        <v>Consumption</v>
      </c>
    </row>
    <row r="76" spans="1:26" ht="39.6">
      <c r="A76" s="99" t="s">
        <v>80</v>
      </c>
      <c r="B76" s="100" t="s">
        <v>81</v>
      </c>
      <c r="C76" s="101" t="s">
        <v>82</v>
      </c>
      <c r="D76" s="101" t="s">
        <v>297</v>
      </c>
      <c r="E76" s="101" t="s">
        <v>136</v>
      </c>
      <c r="F76" s="102" t="s">
        <v>14</v>
      </c>
      <c r="G76">
        <v>14030.500000000002</v>
      </c>
      <c r="H76">
        <v>14025.000000000002</v>
      </c>
      <c r="I76">
        <v>14092.1</v>
      </c>
      <c r="J76">
        <v>14094.300000000001</v>
      </c>
      <c r="K76">
        <v>14625.6</v>
      </c>
      <c r="L76">
        <v>16740.900000000001</v>
      </c>
      <c r="M76">
        <v>20321.400000000001</v>
      </c>
      <c r="N76">
        <v>24233.000000000004</v>
      </c>
      <c r="O76">
        <v>28620.9</v>
      </c>
      <c r="P76">
        <v>32228.9</v>
      </c>
      <c r="Q76">
        <v>33756.800000000003</v>
      </c>
      <c r="R76">
        <v>34335.4</v>
      </c>
      <c r="S76">
        <v>34761.100000000006</v>
      </c>
      <c r="T76" s="106"/>
      <c r="U76" s="103"/>
      <c r="V76" s="119"/>
      <c r="W76" s="104"/>
      <c r="X76" s="105"/>
      <c r="Y76" s="107"/>
      <c r="Z76" t="str">
        <f t="shared" si="1"/>
        <v>cooling tower G10 Soft water/
Kühlturm G10 VE Wasser</v>
      </c>
    </row>
    <row r="77" spans="1:26">
      <c r="A77" s="28"/>
      <c r="B77" s="29" t="s">
        <v>81</v>
      </c>
      <c r="C77" s="30"/>
      <c r="D77" s="30" t="s">
        <v>163</v>
      </c>
      <c r="E77" s="31" t="s">
        <v>136</v>
      </c>
      <c r="F77" s="34"/>
      <c r="G77">
        <v>0</v>
      </c>
      <c r="H77">
        <v>0</v>
      </c>
      <c r="I77">
        <v>67.100000000000009</v>
      </c>
      <c r="J77">
        <v>2.2000000000000002</v>
      </c>
      <c r="K77">
        <v>531.30000000000007</v>
      </c>
      <c r="L77">
        <v>2115.3000000000002</v>
      </c>
      <c r="M77">
        <v>3580.5000000000005</v>
      </c>
      <c r="N77">
        <v>3911.6000000000004</v>
      </c>
      <c r="O77">
        <v>4387.9000000000005</v>
      </c>
      <c r="P77">
        <v>3608.0000000000005</v>
      </c>
      <c r="Q77">
        <v>1527.9</v>
      </c>
      <c r="R77">
        <v>578.6</v>
      </c>
      <c r="S77">
        <v>425.70000000000005</v>
      </c>
      <c r="T77" s="35"/>
      <c r="U77" s="36">
        <f>SUM(H77:J77)</f>
        <v>69.300000000000011</v>
      </c>
      <c r="V77" s="37">
        <f>SUM(K77:M77)</f>
        <v>6227.1</v>
      </c>
      <c r="W77" s="37">
        <f>SUM(N77:P77)</f>
        <v>11907.5</v>
      </c>
      <c r="X77" s="38">
        <f>SUM(Q77:S77)</f>
        <v>2532.1999999999998</v>
      </c>
      <c r="Y77" s="39">
        <f>SUM(U77:X77)</f>
        <v>20736.100000000002</v>
      </c>
      <c r="Z77" t="str">
        <f t="shared" si="1"/>
        <v>Consumption</v>
      </c>
    </row>
    <row r="78" spans="1:26" ht="26.4">
      <c r="A78" s="58">
        <v>18</v>
      </c>
      <c r="B78" s="69" t="s">
        <v>81</v>
      </c>
      <c r="C78" s="70" t="s">
        <v>82</v>
      </c>
      <c r="D78" s="70" t="s">
        <v>291</v>
      </c>
      <c r="E78" s="70" t="s">
        <v>138</v>
      </c>
      <c r="F78" s="109" t="s">
        <v>14</v>
      </c>
      <c r="G78">
        <v>89526.8</v>
      </c>
      <c r="H78">
        <v>89526.8</v>
      </c>
      <c r="I78">
        <v>89527.900000000009</v>
      </c>
      <c r="J78">
        <v>89527.900000000009</v>
      </c>
      <c r="K78">
        <v>89577.400000000009</v>
      </c>
      <c r="L78">
        <v>89619.200000000012</v>
      </c>
      <c r="M78">
        <v>89695.1</v>
      </c>
      <c r="N78">
        <v>89747.900000000009</v>
      </c>
      <c r="O78">
        <v>89793</v>
      </c>
      <c r="P78">
        <v>89826</v>
      </c>
      <c r="Q78">
        <v>89828.200000000012</v>
      </c>
      <c r="R78">
        <v>89828.200000000012</v>
      </c>
      <c r="S78">
        <v>89828.200000000012</v>
      </c>
      <c r="T78" s="35"/>
      <c r="U78" s="110"/>
      <c r="V78" s="112"/>
      <c r="W78" s="73"/>
      <c r="X78" s="74"/>
      <c r="Y78" s="111"/>
      <c r="Z78" t="str">
        <f t="shared" si="1"/>
        <v>G10 industrial water (M6)</v>
      </c>
    </row>
    <row r="79" spans="1:26">
      <c r="A79" s="28"/>
      <c r="B79" s="29" t="s">
        <v>81</v>
      </c>
      <c r="C79" s="30"/>
      <c r="D79" s="30" t="s">
        <v>163</v>
      </c>
      <c r="E79" s="67" t="s">
        <v>138</v>
      </c>
      <c r="F79" s="34"/>
      <c r="G79">
        <v>0</v>
      </c>
      <c r="H79">
        <v>0</v>
      </c>
      <c r="I79">
        <v>1.1000000000000001</v>
      </c>
      <c r="J79">
        <v>0</v>
      </c>
      <c r="K79">
        <v>49.500000000000007</v>
      </c>
      <c r="L79">
        <v>41.800000000000004</v>
      </c>
      <c r="M79">
        <v>75.900000000000006</v>
      </c>
      <c r="N79">
        <v>52.800000000000004</v>
      </c>
      <c r="O79">
        <v>45.1</v>
      </c>
      <c r="P79">
        <v>33</v>
      </c>
      <c r="Q79">
        <v>2.2000000000000002</v>
      </c>
      <c r="R79">
        <v>0</v>
      </c>
      <c r="S79">
        <v>0</v>
      </c>
      <c r="T79" s="35"/>
      <c r="U79" s="36">
        <f>SUM(H79:J79)</f>
        <v>1.1000000000000001</v>
      </c>
      <c r="V79" s="37">
        <f>SUM(K79:M79)</f>
        <v>167.20000000000002</v>
      </c>
      <c r="W79" s="37">
        <f>SUM(N79:P79)</f>
        <v>130.9</v>
      </c>
      <c r="X79" s="38">
        <f>SUM(Q79:S79)</f>
        <v>2.2000000000000002</v>
      </c>
      <c r="Y79" s="39">
        <f>SUM(U79:X79)</f>
        <v>301.40000000000003</v>
      </c>
      <c r="Z79" t="str">
        <f t="shared" si="1"/>
        <v>Consumption</v>
      </c>
    </row>
    <row r="80" spans="1:26">
      <c r="A80" s="80" t="s">
        <v>83</v>
      </c>
      <c r="B80" s="69" t="s">
        <v>81</v>
      </c>
      <c r="C80" s="70"/>
      <c r="D80" s="70" t="s">
        <v>298</v>
      </c>
      <c r="E80" s="70" t="s">
        <v>138</v>
      </c>
      <c r="F80" s="109"/>
      <c r="G80">
        <v>773344.00000000012</v>
      </c>
      <c r="H80">
        <v>776919.00000000012</v>
      </c>
      <c r="I80">
        <v>782702.8</v>
      </c>
      <c r="J80">
        <v>788605.4</v>
      </c>
      <c r="K80">
        <v>794566.3</v>
      </c>
      <c r="L80">
        <v>802800.9</v>
      </c>
      <c r="M80">
        <v>813215.70000000007</v>
      </c>
      <c r="N80">
        <v>823218.00000000012</v>
      </c>
      <c r="O80">
        <v>831365.70000000007</v>
      </c>
      <c r="P80">
        <v>838599.3</v>
      </c>
      <c r="Q80">
        <v>845730.60000000009</v>
      </c>
      <c r="R80">
        <v>850825.8</v>
      </c>
      <c r="S80">
        <v>850753.20000000007</v>
      </c>
      <c r="T80" s="35"/>
      <c r="U80" s="110"/>
      <c r="V80" s="112"/>
      <c r="W80" s="73"/>
      <c r="X80" s="74"/>
      <c r="Y80" s="111"/>
      <c r="Z80" t="str">
        <f t="shared" si="1"/>
        <v>G10 industrial water</v>
      </c>
    </row>
    <row r="81" spans="1:26">
      <c r="A81" s="28"/>
      <c r="B81" s="29" t="s">
        <v>81</v>
      </c>
      <c r="C81" s="30"/>
      <c r="D81" s="30" t="s">
        <v>163</v>
      </c>
      <c r="E81" s="31" t="s">
        <v>136</v>
      </c>
      <c r="F81" s="34"/>
      <c r="G81">
        <v>1488.3000000000002</v>
      </c>
      <c r="H81">
        <v>3575.0000000000005</v>
      </c>
      <c r="I81">
        <v>5783.8</v>
      </c>
      <c r="J81">
        <v>5902.6</v>
      </c>
      <c r="K81">
        <v>5960.9000000000005</v>
      </c>
      <c r="L81">
        <v>8234.6</v>
      </c>
      <c r="M81">
        <v>10414.800000000001</v>
      </c>
      <c r="N81">
        <v>10002.300000000001</v>
      </c>
      <c r="O81">
        <v>8147.7000000000007</v>
      </c>
      <c r="P81">
        <v>7233.6</v>
      </c>
      <c r="Q81">
        <v>7131.3</v>
      </c>
      <c r="R81">
        <v>5095.2000000000007</v>
      </c>
      <c r="S81">
        <v>0</v>
      </c>
      <c r="T81" s="35"/>
      <c r="U81" s="36">
        <f>SUM(H81:J81)</f>
        <v>15261.400000000001</v>
      </c>
      <c r="V81" s="37">
        <f>SUM(K81:M81)</f>
        <v>24610.300000000003</v>
      </c>
      <c r="W81" s="37">
        <f>SUM(N81:P81)</f>
        <v>25383.599999999999</v>
      </c>
      <c r="X81" s="38">
        <f>SUM(Q81:S81)</f>
        <v>12226.5</v>
      </c>
      <c r="Y81" s="39">
        <f>SUM(U81:X81)</f>
        <v>77481.8</v>
      </c>
      <c r="Z81" t="str">
        <f t="shared" si="1"/>
        <v>Consumption</v>
      </c>
    </row>
    <row r="82" spans="1:26">
      <c r="A82" s="80" t="s">
        <v>84</v>
      </c>
      <c r="B82" s="69" t="s">
        <v>81</v>
      </c>
      <c r="C82" s="70" t="s">
        <v>85</v>
      </c>
      <c r="D82" s="70" t="s">
        <v>299</v>
      </c>
      <c r="E82" s="70" t="s">
        <v>138</v>
      </c>
      <c r="F82" s="109"/>
      <c r="G82">
        <v>22223.267000000003</v>
      </c>
      <c r="H82">
        <v>22223.300000000003</v>
      </c>
      <c r="I82">
        <v>22223.300000000003</v>
      </c>
      <c r="J82">
        <v>22223.300000000003</v>
      </c>
      <c r="K82">
        <v>22390.5</v>
      </c>
      <c r="L82">
        <v>22760.100000000002</v>
      </c>
      <c r="M82">
        <v>23219.9</v>
      </c>
      <c r="N82">
        <v>23821.600000000002</v>
      </c>
      <c r="O82">
        <v>23821.600000000002</v>
      </c>
      <c r="P82">
        <v>23819.4</v>
      </c>
      <c r="Q82">
        <v>23820.500000000004</v>
      </c>
      <c r="R82">
        <v>23819.4</v>
      </c>
      <c r="S82">
        <v>23819.4</v>
      </c>
      <c r="T82" s="35"/>
      <c r="U82" s="110"/>
      <c r="V82" s="112"/>
      <c r="W82" s="73"/>
      <c r="X82" s="74"/>
      <c r="Y82" s="111"/>
      <c r="Z82" t="str">
        <f t="shared" si="1"/>
        <v>Jörg cooling tower</v>
      </c>
    </row>
    <row r="83" spans="1:26">
      <c r="A83" s="28"/>
      <c r="B83" s="120"/>
      <c r="C83" s="30"/>
      <c r="D83" s="30" t="s">
        <v>163</v>
      </c>
      <c r="E83" s="32" t="s">
        <v>136</v>
      </c>
      <c r="F83" s="34"/>
      <c r="G83">
        <v>1.0670000000012807</v>
      </c>
      <c r="H83">
        <v>3.2999999998719436E-2</v>
      </c>
      <c r="I83">
        <v>0</v>
      </c>
      <c r="J83">
        <v>0</v>
      </c>
      <c r="K83">
        <v>167.20000000000002</v>
      </c>
      <c r="L83">
        <v>369.6</v>
      </c>
      <c r="M83">
        <v>459.8</v>
      </c>
      <c r="N83">
        <v>601.70000000000005</v>
      </c>
      <c r="O83">
        <v>0</v>
      </c>
      <c r="P83">
        <v>0</v>
      </c>
      <c r="Q83">
        <v>1.1000000000000001</v>
      </c>
      <c r="R83">
        <v>0</v>
      </c>
      <c r="S83">
        <v>0</v>
      </c>
      <c r="T83" s="35"/>
      <c r="U83" s="36"/>
      <c r="V83" s="37"/>
      <c r="W83" s="37"/>
      <c r="X83" s="38"/>
      <c r="Y83" s="39"/>
      <c r="Z83" t="str">
        <f t="shared" si="1"/>
        <v>Consumption</v>
      </c>
    </row>
    <row r="84" spans="1:26">
      <c r="A84" s="121"/>
      <c r="B84" s="88" t="s">
        <v>81</v>
      </c>
      <c r="C84" s="88" t="s">
        <v>86</v>
      </c>
      <c r="D84" s="88" t="s">
        <v>292</v>
      </c>
      <c r="E84" s="101" t="s">
        <v>136</v>
      </c>
      <c r="F84" s="89"/>
      <c r="G84">
        <v>0</v>
      </c>
      <c r="H84">
        <v>150526.20000000001</v>
      </c>
      <c r="I84">
        <v>150527.30000000002</v>
      </c>
      <c r="J84">
        <v>150541.6</v>
      </c>
      <c r="K84">
        <v>150544.90000000002</v>
      </c>
      <c r="L84">
        <v>150550.40000000002</v>
      </c>
      <c r="M84">
        <v>150673.60000000001</v>
      </c>
      <c r="N84">
        <v>151466.70000000001</v>
      </c>
      <c r="O84">
        <v>152687.70000000001</v>
      </c>
      <c r="P84">
        <v>153935.1</v>
      </c>
      <c r="Q84">
        <v>154697.40000000002</v>
      </c>
      <c r="R84">
        <v>155343.1</v>
      </c>
      <c r="S84">
        <v>155609.30000000002</v>
      </c>
      <c r="T84" s="93"/>
      <c r="U84" s="90"/>
      <c r="V84" s="91"/>
      <c r="W84" s="91"/>
      <c r="X84" s="92"/>
      <c r="Y84" s="94"/>
      <c r="Z84" t="str">
        <f t="shared" si="1"/>
        <v>G17 industrial water</v>
      </c>
    </row>
    <row r="85" spans="1:26">
      <c r="A85" s="95"/>
      <c r="B85" s="96" t="s">
        <v>81</v>
      </c>
      <c r="C85" s="96" t="s">
        <v>50</v>
      </c>
      <c r="D85" s="33" t="s">
        <v>163</v>
      </c>
      <c r="E85" s="67" t="s">
        <v>136</v>
      </c>
      <c r="F85" s="97"/>
      <c r="G85">
        <v>0</v>
      </c>
      <c r="H85">
        <v>0</v>
      </c>
      <c r="I85">
        <v>1.1000000000000001</v>
      </c>
      <c r="J85">
        <v>14.3</v>
      </c>
      <c r="K85">
        <v>3.3000000000000003</v>
      </c>
      <c r="L85">
        <v>5.5</v>
      </c>
      <c r="M85">
        <v>123.20000000000002</v>
      </c>
      <c r="N85">
        <v>793.1</v>
      </c>
      <c r="O85">
        <v>1221</v>
      </c>
      <c r="P85">
        <v>1247.4000000000001</v>
      </c>
      <c r="Q85">
        <v>762.30000000000007</v>
      </c>
      <c r="R85">
        <v>645.70000000000005</v>
      </c>
      <c r="S85">
        <v>266.20000000000005</v>
      </c>
      <c r="U85" s="36">
        <f>SUM(H85:J85)</f>
        <v>15.4</v>
      </c>
      <c r="V85" s="37">
        <f>SUM(K85:M85)</f>
        <v>132.00000000000003</v>
      </c>
      <c r="W85" s="37">
        <f>SUM(N85:P85)</f>
        <v>3261.5</v>
      </c>
      <c r="X85" s="38">
        <f>SUM(Q85:S85)</f>
        <v>1674.2</v>
      </c>
      <c r="Y85" s="39">
        <f>SUM(U85:X85)</f>
        <v>5083.1000000000004</v>
      </c>
      <c r="Z85" t="str">
        <f t="shared" si="1"/>
        <v>Consumption</v>
      </c>
    </row>
    <row r="86" spans="1:26">
      <c r="A86" s="80" t="s">
        <v>87</v>
      </c>
      <c r="B86" s="69" t="s">
        <v>88</v>
      </c>
      <c r="C86" s="70" t="s">
        <v>79</v>
      </c>
      <c r="D86" s="70" t="s">
        <v>303</v>
      </c>
      <c r="E86" s="70" t="s">
        <v>136</v>
      </c>
      <c r="F86" s="109" t="s">
        <v>89</v>
      </c>
      <c r="G86">
        <v>0</v>
      </c>
      <c r="H86">
        <v>869.00000000000011</v>
      </c>
      <c r="I86">
        <v>881.1</v>
      </c>
      <c r="J86">
        <v>892.1</v>
      </c>
      <c r="K86">
        <v>899.80000000000007</v>
      </c>
      <c r="L86">
        <v>906.40000000000009</v>
      </c>
      <c r="M86">
        <v>914.1</v>
      </c>
      <c r="N86">
        <v>920.7</v>
      </c>
      <c r="O86">
        <v>938.30000000000007</v>
      </c>
      <c r="P86">
        <v>946.00000000000011</v>
      </c>
      <c r="Q86">
        <v>953.7</v>
      </c>
      <c r="R86">
        <v>961.40000000000009</v>
      </c>
      <c r="S86">
        <v>973.50000000000011</v>
      </c>
      <c r="T86" s="35"/>
      <c r="U86" s="110"/>
      <c r="V86" s="112"/>
      <c r="W86" s="73"/>
      <c r="X86" s="74"/>
      <c r="Y86" s="111"/>
      <c r="Z86" t="str">
        <f t="shared" si="1"/>
        <v>G20 Energy Center Industrial Water Supply</v>
      </c>
    </row>
    <row r="87" spans="1:26">
      <c r="A87" s="28"/>
      <c r="B87" s="120"/>
      <c r="C87" s="30"/>
      <c r="D87" s="30" t="s">
        <v>163</v>
      </c>
      <c r="E87" s="32" t="s">
        <v>136</v>
      </c>
      <c r="F87" s="34"/>
      <c r="G87">
        <v>0</v>
      </c>
      <c r="H87">
        <v>0</v>
      </c>
      <c r="I87">
        <v>12.100000000000001</v>
      </c>
      <c r="J87">
        <v>11</v>
      </c>
      <c r="K87">
        <v>7.7000000000000011</v>
      </c>
      <c r="L87">
        <v>6.6000000000000005</v>
      </c>
      <c r="M87">
        <v>7.7000000000000011</v>
      </c>
      <c r="N87">
        <v>6.6000000000000005</v>
      </c>
      <c r="O87">
        <v>17.600000000000001</v>
      </c>
      <c r="P87">
        <v>7.7000000000000011</v>
      </c>
      <c r="Q87">
        <v>7.7000000000000011</v>
      </c>
      <c r="R87">
        <v>7.7000000000000011</v>
      </c>
      <c r="S87">
        <v>12.100000000000001</v>
      </c>
      <c r="T87" s="35"/>
      <c r="U87" s="36"/>
      <c r="V87" s="37"/>
      <c r="W87" s="37"/>
      <c r="X87" s="38"/>
      <c r="Y87" s="39"/>
      <c r="Z87" t="str">
        <f t="shared" si="1"/>
        <v>Consumption</v>
      </c>
    </row>
    <row r="88" spans="1:26" ht="26.4">
      <c r="A88" s="99" t="s">
        <v>90</v>
      </c>
      <c r="B88" s="100" t="s">
        <v>53</v>
      </c>
      <c r="C88" s="101" t="s">
        <v>91</v>
      </c>
      <c r="D88" s="101" t="s">
        <v>300</v>
      </c>
      <c r="E88" s="101" t="s">
        <v>136</v>
      </c>
      <c r="F88" s="102" t="s">
        <v>59</v>
      </c>
      <c r="G88">
        <v>315495.40000000002</v>
      </c>
      <c r="H88">
        <v>317854.90000000002</v>
      </c>
      <c r="I88">
        <v>323835.60000000003</v>
      </c>
      <c r="J88">
        <v>331837</v>
      </c>
      <c r="K88">
        <v>334966.5</v>
      </c>
      <c r="L88">
        <v>341414.7</v>
      </c>
      <c r="M88">
        <v>348714.30000000005</v>
      </c>
      <c r="N88">
        <v>356892.80000000005</v>
      </c>
      <c r="O88">
        <v>362877.9</v>
      </c>
      <c r="P88">
        <v>367023.80000000005</v>
      </c>
      <c r="Q88">
        <v>375142.9</v>
      </c>
      <c r="R88">
        <v>380147.9</v>
      </c>
      <c r="S88">
        <v>380832.10000000003</v>
      </c>
      <c r="T88" s="106"/>
      <c r="U88" s="103"/>
      <c r="V88" s="104"/>
      <c r="W88" s="104"/>
      <c r="X88" s="105"/>
      <c r="Y88" s="107"/>
      <c r="Z88" t="str">
        <f t="shared" si="1"/>
        <v>G20 Energy Center Industrial Water (Replacement Meter)</v>
      </c>
    </row>
    <row r="89" spans="1:26">
      <c r="A89" s="28"/>
      <c r="B89" s="29" t="s">
        <v>53</v>
      </c>
      <c r="C89" s="30"/>
      <c r="D89" s="30" t="s">
        <v>163</v>
      </c>
      <c r="E89" s="31" t="s">
        <v>136</v>
      </c>
      <c r="F89" s="34"/>
      <c r="G89">
        <v>1664.3000000000002</v>
      </c>
      <c r="H89">
        <v>2359.5</v>
      </c>
      <c r="I89">
        <v>5980.7000000000007</v>
      </c>
      <c r="J89">
        <v>8001.4000000000005</v>
      </c>
      <c r="K89">
        <v>3129.5000000000005</v>
      </c>
      <c r="L89">
        <v>6448.2000000000007</v>
      </c>
      <c r="M89">
        <v>7299.6</v>
      </c>
      <c r="N89">
        <v>8178.5000000000009</v>
      </c>
      <c r="O89">
        <v>5985.1</v>
      </c>
      <c r="P89">
        <v>4145.9000000000005</v>
      </c>
      <c r="Q89">
        <v>8119.1</v>
      </c>
      <c r="R89">
        <v>5005</v>
      </c>
      <c r="S89">
        <v>684.2</v>
      </c>
      <c r="T89" s="35"/>
      <c r="U89" s="36">
        <f>SUM(H89:J89)</f>
        <v>16341.600000000002</v>
      </c>
      <c r="V89" s="37">
        <f>SUM(K89:M89)</f>
        <v>16877.300000000003</v>
      </c>
      <c r="W89" s="37">
        <f>SUM(N89:P89)</f>
        <v>18309.500000000004</v>
      </c>
      <c r="X89" s="38">
        <f>SUM(Q89:S89)</f>
        <v>13808.300000000001</v>
      </c>
      <c r="Y89" s="39">
        <f>SUM(U89:X89)</f>
        <v>65336.700000000012</v>
      </c>
      <c r="Z89" t="str">
        <f t="shared" si="1"/>
        <v>Consumption</v>
      </c>
    </row>
    <row r="90" spans="1:26" ht="26.4">
      <c r="A90" s="99" t="s">
        <v>92</v>
      </c>
      <c r="B90" s="69" t="s">
        <v>53</v>
      </c>
      <c r="C90" s="70" t="s">
        <v>91</v>
      </c>
      <c r="D90" s="70" t="s">
        <v>301</v>
      </c>
      <c r="E90" s="70" t="s">
        <v>136</v>
      </c>
      <c r="F90" s="109" t="s">
        <v>59</v>
      </c>
      <c r="G90">
        <v>142998.90000000002</v>
      </c>
      <c r="H90">
        <v>142998.90000000002</v>
      </c>
      <c r="I90">
        <v>142998.90000000002</v>
      </c>
      <c r="J90">
        <v>142998.90000000002</v>
      </c>
      <c r="K90">
        <v>142998.90000000002</v>
      </c>
      <c r="L90">
        <v>14298.900000000001</v>
      </c>
      <c r="M90">
        <v>14298.900000000001</v>
      </c>
      <c r="N90">
        <v>14298.900000000001</v>
      </c>
      <c r="O90">
        <v>14298.900000000001</v>
      </c>
      <c r="P90">
        <v>142998.90000000002</v>
      </c>
      <c r="Q90">
        <v>142998.90000000002</v>
      </c>
      <c r="R90">
        <v>142998.90000000002</v>
      </c>
      <c r="S90">
        <v>142998.90000000002</v>
      </c>
      <c r="T90" s="35"/>
      <c r="U90" s="110"/>
      <c r="V90" s="73"/>
      <c r="W90" s="73"/>
      <c r="X90" s="74"/>
      <c r="Y90" s="111"/>
      <c r="Z90" t="str">
        <f t="shared" si="1"/>
        <v>G20 Energy Center Soft water cooling tower</v>
      </c>
    </row>
    <row r="91" spans="1:26">
      <c r="A91" s="28"/>
      <c r="B91" s="29" t="s">
        <v>53</v>
      </c>
      <c r="C91" s="30"/>
      <c r="D91" s="30" t="s">
        <v>163</v>
      </c>
      <c r="E91" s="31" t="s">
        <v>136</v>
      </c>
      <c r="F91" s="34"/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35"/>
      <c r="U91" s="36">
        <f>SUM(H91:J91)</f>
        <v>0</v>
      </c>
      <c r="V91" s="37">
        <f>SUM(K91:M91)</f>
        <v>0</v>
      </c>
      <c r="W91" s="37">
        <f>SUM(N91:P91)</f>
        <v>0</v>
      </c>
      <c r="X91" s="38">
        <f>SUM(Q91:S91)</f>
        <v>0</v>
      </c>
      <c r="Y91" s="39">
        <f>SUM(U91:X91)</f>
        <v>0</v>
      </c>
      <c r="Z91" t="str">
        <f t="shared" si="1"/>
        <v>Consumption</v>
      </c>
    </row>
    <row r="92" spans="1:26">
      <c r="A92" s="58">
        <v>1</v>
      </c>
      <c r="B92" s="69" t="s">
        <v>53</v>
      </c>
      <c r="C92" s="70" t="s">
        <v>91</v>
      </c>
      <c r="D92" s="70" t="s">
        <v>293</v>
      </c>
      <c r="E92" s="70" t="s">
        <v>138</v>
      </c>
      <c r="F92" s="109" t="s">
        <v>59</v>
      </c>
      <c r="G92">
        <v>79625.700000000012</v>
      </c>
      <c r="H92">
        <v>81431.900000000009</v>
      </c>
      <c r="I92">
        <v>86080.5</v>
      </c>
      <c r="J92">
        <v>92244.900000000009</v>
      </c>
      <c r="K92">
        <v>94649.500000000015</v>
      </c>
      <c r="L92">
        <v>99596.200000000012</v>
      </c>
      <c r="M92">
        <v>105194.1</v>
      </c>
      <c r="N92">
        <v>1443.2</v>
      </c>
      <c r="O92">
        <v>5947.7000000000007</v>
      </c>
      <c r="P92">
        <v>9059.6</v>
      </c>
      <c r="Q92">
        <v>15203.1</v>
      </c>
      <c r="R92">
        <v>18983.800000000003</v>
      </c>
      <c r="S92">
        <v>19499.7</v>
      </c>
      <c r="T92" s="35"/>
      <c r="U92" s="110"/>
      <c r="V92" s="73"/>
      <c r="W92" s="73"/>
      <c r="X92" s="74"/>
      <c r="Y92" s="111"/>
      <c r="Z92" t="str">
        <f t="shared" si="1"/>
        <v>G20 Energy Center Soft water cooling water</v>
      </c>
    </row>
    <row r="93" spans="1:26">
      <c r="A93" s="28"/>
      <c r="B93" s="29" t="s">
        <v>53</v>
      </c>
      <c r="C93" s="30"/>
      <c r="D93" s="30" t="s">
        <v>163</v>
      </c>
      <c r="E93" s="67" t="s">
        <v>138</v>
      </c>
      <c r="F93" s="34"/>
      <c r="G93">
        <v>1263.9000000000001</v>
      </c>
      <c r="H93">
        <v>1806.2</v>
      </c>
      <c r="I93">
        <v>4648.6000000000004</v>
      </c>
      <c r="J93">
        <v>6164.4000000000005</v>
      </c>
      <c r="K93">
        <v>2404.6000000000004</v>
      </c>
      <c r="L93">
        <v>4946.7000000000007</v>
      </c>
      <c r="M93">
        <v>5597.9000000000005</v>
      </c>
      <c r="N93">
        <v>6249.1</v>
      </c>
      <c r="O93">
        <v>4504.5</v>
      </c>
      <c r="P93">
        <v>3111.9</v>
      </c>
      <c r="Q93">
        <v>6143.5000000000009</v>
      </c>
      <c r="R93">
        <v>3780.7000000000003</v>
      </c>
      <c r="S93">
        <v>515.90000000000009</v>
      </c>
      <c r="T93" s="35"/>
      <c r="U93" s="36">
        <f>SUM(H93:J93)</f>
        <v>12619.2</v>
      </c>
      <c r="V93" s="37">
        <f>SUM(K93:M93)</f>
        <v>12949.2</v>
      </c>
      <c r="W93" s="37">
        <f>SUM(N93:P93)</f>
        <v>13865.5</v>
      </c>
      <c r="X93" s="38">
        <f>SUM(Q93:S93)</f>
        <v>10440.1</v>
      </c>
      <c r="Y93" s="39">
        <f>SUM(U93:X93)</f>
        <v>49874</v>
      </c>
      <c r="Z93" t="str">
        <f t="shared" si="1"/>
        <v>Consumption</v>
      </c>
    </row>
    <row r="94" spans="1:26">
      <c r="A94" s="58">
        <v>17</v>
      </c>
      <c r="B94" s="69" t="s">
        <v>53</v>
      </c>
      <c r="C94" s="70" t="s">
        <v>91</v>
      </c>
      <c r="D94" s="70" t="s">
        <v>139</v>
      </c>
      <c r="E94" s="70" t="s">
        <v>138</v>
      </c>
      <c r="F94" s="109" t="s">
        <v>59</v>
      </c>
      <c r="G94">
        <v>101.2</v>
      </c>
      <c r="H94">
        <v>101.2</v>
      </c>
      <c r="I94">
        <v>101.2</v>
      </c>
      <c r="J94">
        <v>101.2</v>
      </c>
      <c r="K94">
        <v>101.2</v>
      </c>
      <c r="L94">
        <v>101.2</v>
      </c>
      <c r="M94">
        <v>101.2</v>
      </c>
      <c r="N94">
        <v>101.2</v>
      </c>
      <c r="O94">
        <v>101.2</v>
      </c>
      <c r="P94">
        <v>101.2</v>
      </c>
      <c r="Q94">
        <v>102.30000000000001</v>
      </c>
      <c r="R94">
        <v>102.30000000000001</v>
      </c>
      <c r="S94">
        <v>102.30000000000001</v>
      </c>
      <c r="T94" s="35"/>
      <c r="U94" s="110"/>
      <c r="V94" s="73"/>
      <c r="W94" s="73"/>
      <c r="X94" s="74"/>
      <c r="Y94" s="111"/>
      <c r="Z94" t="str">
        <f t="shared" si="1"/>
        <v>G20 Energy Center Soft Water Chilled Water</v>
      </c>
    </row>
    <row r="95" spans="1:26">
      <c r="A95" s="28"/>
      <c r="B95" s="29" t="s">
        <v>53</v>
      </c>
      <c r="C95" s="30"/>
      <c r="D95" s="30" t="s">
        <v>163</v>
      </c>
      <c r="E95" s="67" t="s">
        <v>138</v>
      </c>
      <c r="F95" s="34"/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1.1000000000000001</v>
      </c>
      <c r="R95">
        <v>0</v>
      </c>
      <c r="S95">
        <v>0</v>
      </c>
      <c r="T95" s="35"/>
      <c r="U95" s="36">
        <f>SUM(H95:J95)</f>
        <v>0</v>
      </c>
      <c r="V95" s="37">
        <f>SUM(K95:M95)</f>
        <v>0</v>
      </c>
      <c r="W95" s="37">
        <f>SUM(N95:P95)</f>
        <v>0</v>
      </c>
      <c r="X95" s="38">
        <f>SUM(Q95:S95)</f>
        <v>1.1000000000000001</v>
      </c>
      <c r="Y95" s="39">
        <f>SUM(U95:X95)</f>
        <v>1.1000000000000001</v>
      </c>
      <c r="Z95" t="str">
        <f t="shared" si="1"/>
        <v>Consumption</v>
      </c>
    </row>
    <row r="96" spans="1:26">
      <c r="A96" s="58">
        <v>17</v>
      </c>
      <c r="B96" s="69" t="s">
        <v>53</v>
      </c>
      <c r="C96" s="70" t="s">
        <v>91</v>
      </c>
      <c r="D96" s="70" t="s">
        <v>140</v>
      </c>
      <c r="E96" s="70" t="s">
        <v>138</v>
      </c>
      <c r="F96" s="109" t="s">
        <v>59</v>
      </c>
      <c r="G96">
        <v>488.40000000000003</v>
      </c>
      <c r="H96">
        <v>508.20000000000005</v>
      </c>
      <c r="I96">
        <v>543.40000000000009</v>
      </c>
      <c r="J96">
        <v>602.80000000000007</v>
      </c>
      <c r="K96">
        <v>642.40000000000009</v>
      </c>
      <c r="L96">
        <v>643.5</v>
      </c>
      <c r="M96">
        <v>644.6</v>
      </c>
      <c r="N96">
        <v>644.6</v>
      </c>
      <c r="O96">
        <v>645.70000000000005</v>
      </c>
      <c r="P96">
        <v>645.70000000000005</v>
      </c>
      <c r="Q96">
        <v>645.70000000000005</v>
      </c>
      <c r="R96">
        <v>645.70000000000005</v>
      </c>
      <c r="S96">
        <v>645.70000000000005</v>
      </c>
      <c r="T96" s="35"/>
      <c r="U96" s="110"/>
      <c r="V96" s="73"/>
      <c r="W96" s="73"/>
      <c r="X96" s="74"/>
      <c r="Y96" s="111"/>
      <c r="Z96" t="str">
        <f t="shared" si="1"/>
        <v>G20 Erweiterung industrial water</v>
      </c>
    </row>
    <row r="97" spans="1:26">
      <c r="A97" s="28"/>
      <c r="B97" s="29" t="s">
        <v>53</v>
      </c>
      <c r="C97" s="30"/>
      <c r="D97" s="30" t="s">
        <v>163</v>
      </c>
      <c r="E97" s="67" t="s">
        <v>138</v>
      </c>
      <c r="F97" s="34"/>
      <c r="G97">
        <v>27.610000000000028</v>
      </c>
      <c r="H97">
        <v>19.8</v>
      </c>
      <c r="I97">
        <v>35.200000000000003</v>
      </c>
      <c r="J97">
        <v>59.400000000000006</v>
      </c>
      <c r="K97">
        <v>39.6</v>
      </c>
      <c r="L97">
        <v>1.1000000000000001</v>
      </c>
      <c r="M97">
        <v>1.1000000000000001</v>
      </c>
      <c r="N97">
        <v>0</v>
      </c>
      <c r="O97">
        <v>1.1000000000000001</v>
      </c>
      <c r="P97">
        <v>0</v>
      </c>
      <c r="Q97">
        <v>0</v>
      </c>
      <c r="R97">
        <v>0</v>
      </c>
      <c r="S97">
        <v>0</v>
      </c>
      <c r="T97" s="35"/>
      <c r="U97" s="36">
        <f>SUM(H97:J97)</f>
        <v>114.4</v>
      </c>
      <c r="V97" s="37">
        <f>SUM(K97:M97)</f>
        <v>41.800000000000004</v>
      </c>
      <c r="W97" s="37">
        <f>SUM(N97:P97)</f>
        <v>1.1000000000000001</v>
      </c>
      <c r="X97" s="38">
        <f>SUM(Q97:S97)</f>
        <v>0</v>
      </c>
      <c r="Y97" s="39">
        <f>SUM(U97:X97)</f>
        <v>157.30000000000001</v>
      </c>
      <c r="Z97" t="str">
        <f t="shared" si="1"/>
        <v>Consumption</v>
      </c>
    </row>
    <row r="98" spans="1:26">
      <c r="A98" s="80" t="s">
        <v>93</v>
      </c>
      <c r="B98" s="69" t="s">
        <v>53</v>
      </c>
      <c r="C98" s="70"/>
      <c r="D98" s="70" t="s">
        <v>302</v>
      </c>
      <c r="E98" s="70" t="s">
        <v>136</v>
      </c>
      <c r="F98" s="109" t="s">
        <v>59</v>
      </c>
      <c r="G98">
        <v>437616.30000000005</v>
      </c>
      <c r="H98">
        <v>439932.9</v>
      </c>
      <c r="I98">
        <v>443697.10000000003</v>
      </c>
      <c r="J98">
        <v>446966.30000000005</v>
      </c>
      <c r="K98">
        <v>450502.80000000005</v>
      </c>
      <c r="L98">
        <v>454526.60000000003</v>
      </c>
      <c r="M98">
        <v>458049.9</v>
      </c>
      <c r="N98">
        <v>464143.9</v>
      </c>
      <c r="O98">
        <v>469837.50000000006</v>
      </c>
      <c r="P98">
        <v>475356.2</v>
      </c>
      <c r="Q98">
        <v>481361.10000000003</v>
      </c>
      <c r="R98">
        <v>485746.80000000005</v>
      </c>
      <c r="S98">
        <v>489780.50000000006</v>
      </c>
      <c r="T98" s="35"/>
      <c r="U98" s="110"/>
      <c r="V98" s="112"/>
      <c r="W98" s="73"/>
      <c r="X98" s="74"/>
      <c r="Y98" s="111"/>
      <c r="Z98" t="str">
        <f t="shared" si="1"/>
        <v>G23 Car Wash Well Water (Supply)</v>
      </c>
    </row>
    <row r="99" spans="1:26">
      <c r="A99" s="28"/>
      <c r="B99" s="29" t="s">
        <v>53</v>
      </c>
      <c r="C99" s="30"/>
      <c r="D99" s="30" t="s">
        <v>163</v>
      </c>
      <c r="E99" s="31" t="s">
        <v>136</v>
      </c>
      <c r="F99" s="34"/>
      <c r="G99">
        <v>3283.5000000000005</v>
      </c>
      <c r="H99">
        <v>2316.6000000000004</v>
      </c>
      <c r="I99">
        <v>3764.2000000000003</v>
      </c>
      <c r="J99">
        <v>3269.2000000000003</v>
      </c>
      <c r="K99">
        <v>3536.5000000000005</v>
      </c>
      <c r="L99">
        <v>4023.8</v>
      </c>
      <c r="M99">
        <v>3523.3</v>
      </c>
      <c r="N99">
        <v>6094.0000000000009</v>
      </c>
      <c r="O99">
        <v>5693.6</v>
      </c>
      <c r="P99">
        <v>5518.7000000000007</v>
      </c>
      <c r="Q99">
        <v>6004.9000000000005</v>
      </c>
      <c r="R99">
        <v>4385.7000000000007</v>
      </c>
      <c r="S99">
        <v>4033.7000000000003</v>
      </c>
      <c r="T99" s="35"/>
      <c r="U99" s="36">
        <f>SUM(H99:J99)</f>
        <v>9350.0000000000018</v>
      </c>
      <c r="V99" s="37">
        <f>SUM(K99:M99)</f>
        <v>11083.600000000002</v>
      </c>
      <c r="W99" s="37">
        <f>SUM(N99:P99)</f>
        <v>17306.300000000003</v>
      </c>
      <c r="X99" s="38">
        <f>SUM(Q99:S99)</f>
        <v>14424.300000000003</v>
      </c>
      <c r="Y99" s="39">
        <f>SUM(U99:X99)</f>
        <v>52164.200000000012</v>
      </c>
      <c r="Z99" t="str">
        <f t="shared" si="1"/>
        <v>Consumption</v>
      </c>
    </row>
    <row r="100" spans="1:26">
      <c r="A100" s="80" t="s">
        <v>94</v>
      </c>
      <c r="B100" s="69" t="s">
        <v>95</v>
      </c>
      <c r="C100" s="70" t="s">
        <v>96</v>
      </c>
      <c r="D100" s="70" t="s">
        <v>97</v>
      </c>
      <c r="E100" s="70" t="s">
        <v>136</v>
      </c>
      <c r="F100" s="109"/>
      <c r="G100">
        <v>688.43500000000006</v>
      </c>
      <c r="H100">
        <v>766.7</v>
      </c>
      <c r="I100">
        <v>844.80000000000007</v>
      </c>
      <c r="J100">
        <v>922.90000000000009</v>
      </c>
      <c r="K100">
        <v>1015.3000000000001</v>
      </c>
      <c r="L100">
        <v>1113.2</v>
      </c>
      <c r="M100">
        <v>1210</v>
      </c>
      <c r="N100">
        <v>1314.5</v>
      </c>
      <c r="O100">
        <v>1380.5</v>
      </c>
      <c r="P100">
        <v>1458.6836000000001</v>
      </c>
      <c r="Q100">
        <v>1530.9624000000003</v>
      </c>
      <c r="R100">
        <v>1595.6831000000002</v>
      </c>
      <c r="S100">
        <v>1654.4</v>
      </c>
      <c r="T100" s="35"/>
      <c r="U100" s="110"/>
      <c r="V100" s="112"/>
      <c r="W100" s="73"/>
      <c r="X100" s="74"/>
      <c r="Y100" s="111"/>
      <c r="Z100" t="str">
        <f t="shared" si="1"/>
        <v>G1 Drinking water</v>
      </c>
    </row>
    <row r="101" spans="1:26">
      <c r="A101" s="28"/>
      <c r="B101" s="29" t="s">
        <v>95</v>
      </c>
      <c r="C101" s="30"/>
      <c r="D101" s="30" t="s">
        <v>163</v>
      </c>
      <c r="E101" s="31" t="s">
        <v>136</v>
      </c>
      <c r="F101" s="34"/>
      <c r="G101">
        <v>42.735000000000028</v>
      </c>
      <c r="H101">
        <v>78.264999999999986</v>
      </c>
      <c r="I101">
        <v>78.100000000000009</v>
      </c>
      <c r="J101">
        <v>78.100000000000009</v>
      </c>
      <c r="K101">
        <v>92.4</v>
      </c>
      <c r="L101">
        <v>97.9</v>
      </c>
      <c r="M101">
        <v>96.800000000000011</v>
      </c>
      <c r="N101">
        <v>104.50000000000001</v>
      </c>
      <c r="O101">
        <v>66</v>
      </c>
      <c r="P101">
        <v>78.183600000000027</v>
      </c>
      <c r="Q101">
        <v>72.278800000000103</v>
      </c>
      <c r="R101">
        <v>64.720699999999994</v>
      </c>
      <c r="S101">
        <v>58.716899999999903</v>
      </c>
      <c r="T101" s="35"/>
      <c r="U101" s="36">
        <f>SUM(H101:J101)</f>
        <v>234.46500000000003</v>
      </c>
      <c r="V101" s="37">
        <f>SUM(K101:M101)</f>
        <v>287.10000000000002</v>
      </c>
      <c r="W101" s="37">
        <f>SUM(N101:P101)</f>
        <v>248.68360000000001</v>
      </c>
      <c r="X101" s="38">
        <f>SUM(Q101:S101)</f>
        <v>195.71639999999999</v>
      </c>
      <c r="Y101" s="39">
        <f>SUM(U101:X101)</f>
        <v>965.96500000000015</v>
      </c>
      <c r="Z101" t="str">
        <f t="shared" si="1"/>
        <v>Consumption</v>
      </c>
    </row>
    <row r="102" spans="1:26">
      <c r="A102" s="58"/>
      <c r="B102" s="69" t="s">
        <v>98</v>
      </c>
      <c r="C102" s="70" t="s">
        <v>99</v>
      </c>
      <c r="D102" s="70" t="s">
        <v>144</v>
      </c>
      <c r="E102" s="70" t="s">
        <v>137</v>
      </c>
      <c r="F102" s="109" t="s">
        <v>89</v>
      </c>
      <c r="G102">
        <v>178230.80000000002</v>
      </c>
      <c r="H102">
        <v>178735.7</v>
      </c>
      <c r="I102">
        <v>179232.90000000002</v>
      </c>
      <c r="J102">
        <v>179678.40000000002</v>
      </c>
      <c r="K102">
        <v>180127.2</v>
      </c>
      <c r="L102">
        <v>180559.50000000003</v>
      </c>
      <c r="M102">
        <v>181159.00000000003</v>
      </c>
      <c r="N102">
        <v>181283.30000000002</v>
      </c>
      <c r="O102">
        <v>181596.80000000002</v>
      </c>
      <c r="P102">
        <v>182006.00000000003</v>
      </c>
      <c r="Q102">
        <v>182442.7</v>
      </c>
      <c r="R102">
        <v>182879.40000000002</v>
      </c>
      <c r="S102">
        <v>183163.2</v>
      </c>
      <c r="T102" s="35"/>
      <c r="U102" s="110"/>
      <c r="V102" s="112"/>
      <c r="W102" s="73"/>
      <c r="X102" s="74"/>
      <c r="Y102" s="111"/>
      <c r="Z102" t="str">
        <f t="shared" si="1"/>
        <v>G1.4 social Drinking water</v>
      </c>
    </row>
    <row r="103" spans="1:26">
      <c r="A103" s="28"/>
      <c r="B103" s="120"/>
      <c r="C103" s="30"/>
      <c r="D103" s="30" t="s">
        <v>163</v>
      </c>
      <c r="E103" s="32" t="s">
        <v>137</v>
      </c>
      <c r="F103" s="34"/>
      <c r="G103">
        <v>311.3</v>
      </c>
      <c r="H103">
        <v>504.90000000000003</v>
      </c>
      <c r="I103">
        <v>497.20000000000005</v>
      </c>
      <c r="J103">
        <v>445.50000000000006</v>
      </c>
      <c r="K103">
        <v>448.8</v>
      </c>
      <c r="L103">
        <v>432.3</v>
      </c>
      <c r="M103">
        <v>599.5</v>
      </c>
      <c r="N103">
        <v>124.30000000000001</v>
      </c>
      <c r="O103">
        <v>313.5</v>
      </c>
      <c r="P103">
        <v>409.20000000000005</v>
      </c>
      <c r="Q103">
        <v>436.70000000000005</v>
      </c>
      <c r="R103">
        <v>436.70000000000005</v>
      </c>
      <c r="S103">
        <v>283.8</v>
      </c>
      <c r="T103" s="35"/>
      <c r="U103" s="36"/>
      <c r="V103" s="37"/>
      <c r="W103" s="37"/>
      <c r="X103" s="38"/>
      <c r="Y103" s="39"/>
      <c r="Z103" t="str">
        <f t="shared" si="1"/>
        <v>Consumption</v>
      </c>
    </row>
    <row r="104" spans="1:26">
      <c r="A104" s="58"/>
      <c r="B104" s="69" t="s">
        <v>98</v>
      </c>
      <c r="C104" s="70" t="s">
        <v>100</v>
      </c>
      <c r="D104" s="70" t="s">
        <v>145</v>
      </c>
      <c r="E104" s="70" t="s">
        <v>137</v>
      </c>
      <c r="F104" s="109" t="s">
        <v>89</v>
      </c>
      <c r="G104">
        <v>8583.3000000000011</v>
      </c>
      <c r="H104">
        <v>8583.3000000000011</v>
      </c>
      <c r="I104">
        <v>8583.3000000000011</v>
      </c>
      <c r="J104">
        <v>8583.3000000000011</v>
      </c>
      <c r="K104">
        <v>8583.3000000000011</v>
      </c>
      <c r="L104">
        <v>8583.3000000000011</v>
      </c>
      <c r="M104">
        <v>8583.3000000000011</v>
      </c>
      <c r="N104">
        <v>8583.3000000000011</v>
      </c>
      <c r="O104">
        <v>8583.3000000000011</v>
      </c>
      <c r="P104">
        <v>8583.3000000000011</v>
      </c>
      <c r="Q104">
        <v>8583.3000000000011</v>
      </c>
      <c r="R104">
        <v>8583.3000000000011</v>
      </c>
      <c r="S104">
        <v>8583.3000000000011</v>
      </c>
      <c r="T104" s="35"/>
      <c r="U104" s="110"/>
      <c r="V104" s="112"/>
      <c r="W104" s="73"/>
      <c r="X104" s="74"/>
      <c r="Y104" s="111"/>
      <c r="Z104" t="str">
        <f t="shared" si="1"/>
        <v>G2.1 Drinking water</v>
      </c>
    </row>
    <row r="105" spans="1:26">
      <c r="A105" s="28"/>
      <c r="B105" s="120"/>
      <c r="C105" s="30"/>
      <c r="D105" s="30" t="s">
        <v>163</v>
      </c>
      <c r="E105" s="32" t="s">
        <v>137</v>
      </c>
      <c r="F105" s="34"/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35"/>
      <c r="U105" s="36"/>
      <c r="V105" s="37"/>
      <c r="W105" s="37"/>
      <c r="X105" s="38"/>
      <c r="Y105" s="39"/>
      <c r="Z105" t="str">
        <f t="shared" si="1"/>
        <v>Consumption</v>
      </c>
    </row>
    <row r="106" spans="1:26">
      <c r="A106" s="58"/>
      <c r="B106" s="69" t="s">
        <v>101</v>
      </c>
      <c r="C106" s="70" t="s">
        <v>79</v>
      </c>
      <c r="D106" s="70" t="s">
        <v>146</v>
      </c>
      <c r="E106" s="70" t="s">
        <v>137</v>
      </c>
      <c r="F106" s="109" t="s">
        <v>102</v>
      </c>
      <c r="G106">
        <v>15625.500000000002</v>
      </c>
      <c r="H106">
        <v>15704.7</v>
      </c>
      <c r="I106">
        <v>15797.100000000002</v>
      </c>
      <c r="J106">
        <v>15902.7</v>
      </c>
      <c r="K106">
        <v>15983.000000000002</v>
      </c>
      <c r="L106">
        <v>16072.100000000002</v>
      </c>
      <c r="M106">
        <v>16150.2</v>
      </c>
      <c r="N106">
        <v>16231.600000000002</v>
      </c>
      <c r="O106">
        <v>16285.500000000002</v>
      </c>
      <c r="P106">
        <v>16365.800000000001</v>
      </c>
      <c r="Q106">
        <v>16445</v>
      </c>
      <c r="R106">
        <v>16516.5</v>
      </c>
      <c r="S106">
        <v>16562.7</v>
      </c>
      <c r="T106" s="35"/>
      <c r="U106" s="110"/>
      <c r="V106" s="112"/>
      <c r="W106" s="73"/>
      <c r="X106" s="74"/>
      <c r="Y106" s="111"/>
      <c r="Z106" t="str">
        <f t="shared" si="1"/>
        <v>Kitchen Technology G2.2</v>
      </c>
    </row>
    <row r="107" spans="1:26">
      <c r="A107" s="28"/>
      <c r="B107" s="120"/>
      <c r="C107" s="30"/>
      <c r="D107" s="30" t="s">
        <v>163</v>
      </c>
      <c r="E107" s="32" t="s">
        <v>137</v>
      </c>
      <c r="F107" s="34"/>
      <c r="G107">
        <v>51.7</v>
      </c>
      <c r="H107">
        <v>79.2</v>
      </c>
      <c r="I107">
        <v>92.4</v>
      </c>
      <c r="J107">
        <v>105.60000000000001</v>
      </c>
      <c r="K107">
        <v>80.300000000000011</v>
      </c>
      <c r="L107">
        <v>89.100000000000009</v>
      </c>
      <c r="M107">
        <v>78.100000000000009</v>
      </c>
      <c r="N107">
        <v>81.400000000000006</v>
      </c>
      <c r="O107">
        <v>53.900000000000006</v>
      </c>
      <c r="P107">
        <v>80.300000000000011</v>
      </c>
      <c r="Q107">
        <v>79.2</v>
      </c>
      <c r="R107">
        <v>71.5</v>
      </c>
      <c r="S107">
        <v>46.2</v>
      </c>
      <c r="T107" s="35"/>
      <c r="U107" s="36"/>
      <c r="V107" s="37"/>
      <c r="W107" s="37"/>
      <c r="X107" s="38"/>
      <c r="Y107" s="39"/>
      <c r="Z107" t="str">
        <f t="shared" si="1"/>
        <v>Consumption</v>
      </c>
    </row>
    <row r="108" spans="1:26">
      <c r="A108" s="58"/>
      <c r="B108" s="69" t="s">
        <v>103</v>
      </c>
      <c r="C108" s="70" t="s">
        <v>104</v>
      </c>
      <c r="D108" s="70" t="s">
        <v>105</v>
      </c>
      <c r="E108" s="70" t="s">
        <v>137</v>
      </c>
      <c r="F108" s="109" t="s">
        <v>102</v>
      </c>
      <c r="G108">
        <v>8456.8000000000011</v>
      </c>
      <c r="H108">
        <v>8493.1</v>
      </c>
      <c r="I108">
        <v>8541.5</v>
      </c>
      <c r="J108">
        <v>8583.3000000000011</v>
      </c>
      <c r="K108">
        <v>8630.6</v>
      </c>
      <c r="L108">
        <v>8681.2000000000007</v>
      </c>
      <c r="M108">
        <v>8725.2000000000007</v>
      </c>
      <c r="N108">
        <v>8773.6</v>
      </c>
      <c r="O108">
        <v>8814.3000000000011</v>
      </c>
      <c r="P108">
        <v>8859.4000000000015</v>
      </c>
      <c r="Q108">
        <v>8907.8000000000011</v>
      </c>
      <c r="R108">
        <v>8955.1</v>
      </c>
      <c r="S108">
        <v>8990.3000000000011</v>
      </c>
      <c r="T108" s="35"/>
      <c r="U108" s="110"/>
      <c r="V108" s="112"/>
      <c r="W108" s="73"/>
      <c r="X108" s="74"/>
      <c r="Y108" s="111"/>
      <c r="Z108" t="str">
        <f t="shared" si="1"/>
        <v>G2.2 social ép. Drinking water</v>
      </c>
    </row>
    <row r="109" spans="1:26">
      <c r="A109" s="28"/>
      <c r="B109" s="120"/>
      <c r="C109" s="30"/>
      <c r="D109" s="30" t="s">
        <v>163</v>
      </c>
      <c r="E109" s="32" t="s">
        <v>137</v>
      </c>
      <c r="F109" s="34"/>
      <c r="G109">
        <v>31.900000000000002</v>
      </c>
      <c r="H109">
        <v>36.300000000000004</v>
      </c>
      <c r="I109">
        <v>48.400000000000006</v>
      </c>
      <c r="J109">
        <v>41.800000000000004</v>
      </c>
      <c r="K109">
        <v>47.300000000000004</v>
      </c>
      <c r="L109">
        <v>50.6</v>
      </c>
      <c r="M109">
        <v>44</v>
      </c>
      <c r="N109">
        <v>48.400000000000006</v>
      </c>
      <c r="O109">
        <v>40.700000000000003</v>
      </c>
      <c r="P109">
        <v>45.1</v>
      </c>
      <c r="Q109">
        <v>48.400000000000006</v>
      </c>
      <c r="R109">
        <v>47.300000000000004</v>
      </c>
      <c r="S109">
        <v>35.200000000000003</v>
      </c>
      <c r="T109" s="35"/>
      <c r="U109" s="36"/>
      <c r="V109" s="37"/>
      <c r="W109" s="37"/>
      <c r="X109" s="38"/>
      <c r="Y109" s="39"/>
      <c r="Z109" t="str">
        <f t="shared" si="1"/>
        <v>Consumption</v>
      </c>
    </row>
    <row r="110" spans="1:26">
      <c r="A110" s="58"/>
      <c r="B110" s="69" t="s">
        <v>103</v>
      </c>
      <c r="C110" s="70" t="s">
        <v>79</v>
      </c>
      <c r="D110" s="70" t="s">
        <v>147</v>
      </c>
      <c r="E110" s="70" t="s">
        <v>137</v>
      </c>
      <c r="F110" s="109" t="s">
        <v>59</v>
      </c>
      <c r="G110">
        <v>4799.3</v>
      </c>
      <c r="H110">
        <v>4859.8</v>
      </c>
      <c r="I110">
        <v>4928</v>
      </c>
      <c r="J110">
        <v>4989.6000000000004</v>
      </c>
      <c r="K110">
        <v>5062.2000000000007</v>
      </c>
      <c r="L110">
        <v>5107.3</v>
      </c>
      <c r="M110">
        <v>5160.1000000000004</v>
      </c>
      <c r="N110">
        <v>5211.8</v>
      </c>
      <c r="O110">
        <v>5271.2000000000007</v>
      </c>
      <c r="P110">
        <v>5341.6</v>
      </c>
      <c r="Q110">
        <v>5415.3</v>
      </c>
      <c r="R110">
        <v>5480.2000000000007</v>
      </c>
      <c r="S110">
        <v>5517.6</v>
      </c>
      <c r="T110" s="35"/>
      <c r="U110" s="110"/>
      <c r="V110" s="112"/>
      <c r="W110" s="73"/>
      <c r="X110" s="74"/>
      <c r="Y110" s="111"/>
      <c r="Z110" t="str">
        <f t="shared" si="1"/>
        <v>G2.2 social ép. Drinking water (1-3 em)</v>
      </c>
    </row>
    <row r="111" spans="1:26">
      <c r="A111" s="28"/>
      <c r="B111" s="120"/>
      <c r="C111" s="30"/>
      <c r="D111" s="30" t="s">
        <v>163</v>
      </c>
      <c r="E111" s="32" t="s">
        <v>137</v>
      </c>
      <c r="F111" s="34"/>
      <c r="G111">
        <v>50.6</v>
      </c>
      <c r="H111">
        <v>60.500000000000007</v>
      </c>
      <c r="I111">
        <v>68.2</v>
      </c>
      <c r="J111">
        <v>61.600000000000009</v>
      </c>
      <c r="K111">
        <v>72.600000000000009</v>
      </c>
      <c r="L111">
        <v>45.1</v>
      </c>
      <c r="M111">
        <v>52.800000000000004</v>
      </c>
      <c r="N111">
        <v>51.7</v>
      </c>
      <c r="O111">
        <v>59.400000000000006</v>
      </c>
      <c r="P111">
        <v>70.400000000000006</v>
      </c>
      <c r="Q111">
        <v>73.7</v>
      </c>
      <c r="R111">
        <v>64.900000000000006</v>
      </c>
      <c r="S111">
        <v>37.400000000000006</v>
      </c>
      <c r="T111" s="35"/>
      <c r="U111" s="36"/>
      <c r="V111" s="37"/>
      <c r="W111" s="37"/>
      <c r="X111" s="38"/>
      <c r="Y111" s="39"/>
      <c r="Z111" t="str">
        <f t="shared" si="1"/>
        <v>Consumption</v>
      </c>
    </row>
    <row r="112" spans="1:26">
      <c r="A112" s="58"/>
      <c r="B112" s="69" t="s">
        <v>103</v>
      </c>
      <c r="C112" s="70" t="s">
        <v>79</v>
      </c>
      <c r="D112" s="70" t="s">
        <v>148</v>
      </c>
      <c r="E112" s="70" t="s">
        <v>137</v>
      </c>
      <c r="F112" s="109" t="s">
        <v>59</v>
      </c>
      <c r="G112">
        <v>15166.800000000001</v>
      </c>
      <c r="H112">
        <v>15255.900000000001</v>
      </c>
      <c r="I112">
        <v>15347.2</v>
      </c>
      <c r="J112">
        <v>15429.7</v>
      </c>
      <c r="K112">
        <v>15521.000000000002</v>
      </c>
      <c r="L112">
        <v>15620.000000000002</v>
      </c>
      <c r="M112">
        <v>15715.7</v>
      </c>
      <c r="N112">
        <v>15805.900000000001</v>
      </c>
      <c r="O112">
        <v>15881.800000000001</v>
      </c>
      <c r="P112">
        <v>15976.400000000001</v>
      </c>
      <c r="Q112">
        <v>16086.400000000001</v>
      </c>
      <c r="R112">
        <v>16173.300000000001</v>
      </c>
      <c r="S112">
        <v>16219.500000000002</v>
      </c>
      <c r="T112" s="35"/>
      <c r="U112" s="110"/>
      <c r="V112" s="112"/>
      <c r="W112" s="73"/>
      <c r="X112" s="74"/>
      <c r="Y112" s="111"/>
      <c r="Z112" t="str">
        <f t="shared" si="1"/>
        <v>G2.2 social ép. Drinking water</v>
      </c>
    </row>
    <row r="113" spans="1:26">
      <c r="A113" s="28"/>
      <c r="B113" s="120"/>
      <c r="C113" s="30"/>
      <c r="D113" s="30" t="s">
        <v>163</v>
      </c>
      <c r="E113" s="32" t="s">
        <v>137</v>
      </c>
      <c r="F113" s="34"/>
      <c r="G113">
        <v>53.900000000000006</v>
      </c>
      <c r="H113">
        <v>89.100000000000009</v>
      </c>
      <c r="I113">
        <v>91.300000000000011</v>
      </c>
      <c r="J113">
        <v>82.5</v>
      </c>
      <c r="K113">
        <v>91.300000000000011</v>
      </c>
      <c r="L113">
        <v>99.000000000000014</v>
      </c>
      <c r="M113">
        <v>95.7</v>
      </c>
      <c r="N113">
        <v>90.2</v>
      </c>
      <c r="O113">
        <v>75.900000000000006</v>
      </c>
      <c r="P113">
        <v>94.600000000000009</v>
      </c>
      <c r="Q113">
        <v>110.00000000000001</v>
      </c>
      <c r="R113">
        <v>86.9</v>
      </c>
      <c r="S113">
        <v>46.2</v>
      </c>
      <c r="T113" s="35"/>
      <c r="U113" s="36"/>
      <c r="V113" s="37"/>
      <c r="W113" s="37"/>
      <c r="X113" s="38"/>
      <c r="Y113" s="39"/>
      <c r="Z113" t="str">
        <f t="shared" si="1"/>
        <v>Consumption</v>
      </c>
    </row>
    <row r="114" spans="1:26">
      <c r="A114" s="58"/>
      <c r="B114" s="69" t="s">
        <v>103</v>
      </c>
      <c r="C114" s="70" t="s">
        <v>79</v>
      </c>
      <c r="D114" s="70" t="s">
        <v>147</v>
      </c>
      <c r="E114" s="70" t="s">
        <v>137</v>
      </c>
      <c r="F114" s="109" t="s">
        <v>59</v>
      </c>
      <c r="G114">
        <v>10568.800000000001</v>
      </c>
      <c r="H114">
        <v>10635.900000000001</v>
      </c>
      <c r="I114">
        <v>10704.1</v>
      </c>
      <c r="J114">
        <v>10766.800000000001</v>
      </c>
      <c r="K114">
        <v>10836.1</v>
      </c>
      <c r="L114">
        <v>10913.1</v>
      </c>
      <c r="M114">
        <v>10995.6</v>
      </c>
      <c r="N114">
        <v>11082.5</v>
      </c>
      <c r="O114">
        <v>11140.800000000001</v>
      </c>
      <c r="P114">
        <v>11215.6</v>
      </c>
      <c r="Q114">
        <v>11295.900000000001</v>
      </c>
      <c r="R114">
        <v>11365.2</v>
      </c>
      <c r="S114">
        <v>11400.400000000001</v>
      </c>
      <c r="T114" s="35"/>
      <c r="U114" s="110"/>
      <c r="V114" s="112"/>
      <c r="W114" s="73"/>
      <c r="X114" s="74"/>
      <c r="Y114" s="111"/>
      <c r="Z114" t="str">
        <f t="shared" si="1"/>
        <v>G9 A Drinking water</v>
      </c>
    </row>
    <row r="115" spans="1:26">
      <c r="A115" s="28"/>
      <c r="B115" s="120"/>
      <c r="C115" s="30"/>
      <c r="D115" s="30" t="s">
        <v>163</v>
      </c>
      <c r="E115" s="32" t="s">
        <v>137</v>
      </c>
      <c r="F115" s="34"/>
      <c r="G115">
        <v>44</v>
      </c>
      <c r="H115">
        <v>67.100000000000009</v>
      </c>
      <c r="I115">
        <v>68.2</v>
      </c>
      <c r="J115">
        <v>62.7</v>
      </c>
      <c r="K115">
        <v>69.300000000000011</v>
      </c>
      <c r="L115">
        <v>77</v>
      </c>
      <c r="M115">
        <v>82.5</v>
      </c>
      <c r="N115">
        <v>86.9</v>
      </c>
      <c r="O115">
        <v>58.300000000000004</v>
      </c>
      <c r="P115">
        <v>74.800000000000011</v>
      </c>
      <c r="Q115">
        <v>80.300000000000011</v>
      </c>
      <c r="R115">
        <v>69.300000000000011</v>
      </c>
      <c r="S115">
        <v>35.200000000000003</v>
      </c>
      <c r="T115" s="35"/>
      <c r="U115" s="36"/>
      <c r="V115" s="37"/>
      <c r="W115" s="37"/>
      <c r="X115" s="38"/>
      <c r="Y115" s="39"/>
      <c r="Z115" t="str">
        <f t="shared" si="1"/>
        <v>Consumption</v>
      </c>
    </row>
    <row r="116" spans="1:26">
      <c r="A116" s="58"/>
      <c r="B116" s="69" t="s">
        <v>106</v>
      </c>
      <c r="C116" s="70" t="s">
        <v>79</v>
      </c>
      <c r="D116" s="70" t="s">
        <v>149</v>
      </c>
      <c r="E116" s="70" t="s">
        <v>137</v>
      </c>
      <c r="F116" s="109" t="s">
        <v>107</v>
      </c>
      <c r="G116">
        <v>347634.10000000003</v>
      </c>
      <c r="H116">
        <v>348005.9</v>
      </c>
      <c r="I116">
        <v>348356.80000000005</v>
      </c>
      <c r="J116">
        <v>348697.80000000005</v>
      </c>
      <c r="K116">
        <v>349012.4</v>
      </c>
      <c r="L116">
        <v>349354.5</v>
      </c>
      <c r="M116">
        <v>349658.10000000003</v>
      </c>
      <c r="N116">
        <v>349960.60000000003</v>
      </c>
      <c r="O116">
        <v>350201.5</v>
      </c>
      <c r="P116">
        <v>350520.5</v>
      </c>
      <c r="Q116">
        <v>350900</v>
      </c>
      <c r="R116">
        <v>351243.2</v>
      </c>
      <c r="S116">
        <v>351566.60000000003</v>
      </c>
      <c r="T116" s="35"/>
      <c r="U116" s="110"/>
      <c r="V116" s="112"/>
      <c r="W116" s="73"/>
      <c r="X116" s="74"/>
      <c r="Y116" s="111"/>
      <c r="Z116" t="str">
        <f t="shared" si="1"/>
        <v>G9 B Drinking water</v>
      </c>
    </row>
    <row r="117" spans="1:26">
      <c r="A117" s="28"/>
      <c r="B117" s="120"/>
      <c r="C117" s="30"/>
      <c r="D117" s="30" t="s">
        <v>163</v>
      </c>
      <c r="E117" s="32" t="s">
        <v>137</v>
      </c>
      <c r="F117" s="34"/>
      <c r="G117">
        <v>228.8</v>
      </c>
      <c r="H117">
        <v>371.8</v>
      </c>
      <c r="I117">
        <v>350.90000000000003</v>
      </c>
      <c r="J117">
        <v>341</v>
      </c>
      <c r="K117">
        <v>314.60000000000002</v>
      </c>
      <c r="L117">
        <v>342.1</v>
      </c>
      <c r="M117">
        <v>303.60000000000002</v>
      </c>
      <c r="N117">
        <v>302.5</v>
      </c>
      <c r="O117">
        <v>240.9</v>
      </c>
      <c r="P117">
        <v>319</v>
      </c>
      <c r="Q117">
        <v>379.50000000000006</v>
      </c>
      <c r="R117">
        <v>343.20000000000005</v>
      </c>
      <c r="S117">
        <v>323.40000000000003</v>
      </c>
      <c r="T117" s="35"/>
      <c r="U117" s="36"/>
      <c r="V117" s="37"/>
      <c r="W117" s="37"/>
      <c r="X117" s="38"/>
      <c r="Y117" s="39"/>
      <c r="Z117" t="str">
        <f t="shared" si="1"/>
        <v>Consumption</v>
      </c>
    </row>
    <row r="118" spans="1:26">
      <c r="A118" s="58"/>
      <c r="B118" s="69" t="s">
        <v>106</v>
      </c>
      <c r="C118" s="70" t="s">
        <v>79</v>
      </c>
      <c r="D118" s="70" t="s">
        <v>150</v>
      </c>
      <c r="E118" s="70" t="s">
        <v>137</v>
      </c>
      <c r="F118" s="109" t="s">
        <v>108</v>
      </c>
      <c r="G118">
        <v>23456.400000000001</v>
      </c>
      <c r="H118">
        <v>23574.100000000002</v>
      </c>
      <c r="I118">
        <v>23712.7</v>
      </c>
      <c r="J118">
        <v>23844.7</v>
      </c>
      <c r="K118">
        <v>23982.2</v>
      </c>
      <c r="L118">
        <v>24158.2</v>
      </c>
      <c r="M118">
        <v>24302.300000000003</v>
      </c>
      <c r="N118">
        <v>24449.7</v>
      </c>
      <c r="O118">
        <v>24560.800000000003</v>
      </c>
      <c r="P118">
        <v>24700.500000000004</v>
      </c>
      <c r="Q118">
        <v>24844.600000000002</v>
      </c>
      <c r="R118">
        <v>24981.000000000004</v>
      </c>
      <c r="S118">
        <v>25088.800000000003</v>
      </c>
      <c r="T118" s="35"/>
      <c r="U118" s="110"/>
      <c r="V118" s="112"/>
      <c r="W118" s="73"/>
      <c r="X118" s="74"/>
      <c r="Y118" s="111"/>
      <c r="Z118" t="str">
        <f t="shared" si="1"/>
        <v>G10 Drinking water N2</v>
      </c>
    </row>
    <row r="119" spans="1:26">
      <c r="A119" s="28"/>
      <c r="B119" s="120"/>
      <c r="C119" s="30"/>
      <c r="D119" s="30" t="s">
        <v>163</v>
      </c>
      <c r="E119" s="32" t="s">
        <v>137</v>
      </c>
      <c r="F119" s="34"/>
      <c r="G119">
        <v>88.165000000001612</v>
      </c>
      <c r="H119">
        <v>117.7</v>
      </c>
      <c r="I119">
        <v>138.60000000000002</v>
      </c>
      <c r="J119">
        <v>132</v>
      </c>
      <c r="K119">
        <v>137.5</v>
      </c>
      <c r="L119">
        <v>176</v>
      </c>
      <c r="M119">
        <v>144.10000000000002</v>
      </c>
      <c r="N119">
        <v>147.4</v>
      </c>
      <c r="O119">
        <v>111.10000000000001</v>
      </c>
      <c r="P119">
        <v>139.70000000000002</v>
      </c>
      <c r="Q119">
        <v>144.10000000000002</v>
      </c>
      <c r="R119">
        <v>136.4</v>
      </c>
      <c r="S119">
        <v>107.80000000000001</v>
      </c>
      <c r="T119" s="35"/>
      <c r="U119" s="36"/>
      <c r="V119" s="37"/>
      <c r="W119" s="37"/>
      <c r="X119" s="38"/>
      <c r="Y119" s="39"/>
      <c r="Z119" t="str">
        <f t="shared" si="1"/>
        <v>Consumption</v>
      </c>
    </row>
    <row r="120" spans="1:26">
      <c r="A120" s="58"/>
      <c r="B120" s="69" t="s">
        <v>81</v>
      </c>
      <c r="C120" s="70" t="s">
        <v>109</v>
      </c>
      <c r="D120" s="70" t="s">
        <v>151</v>
      </c>
      <c r="E120" s="70" t="s">
        <v>137</v>
      </c>
      <c r="F120" s="109"/>
      <c r="G120">
        <v>239118.00000000003</v>
      </c>
      <c r="H120">
        <v>239426.00000000003</v>
      </c>
      <c r="I120">
        <v>239822.00000000003</v>
      </c>
      <c r="J120">
        <v>240108.00000000003</v>
      </c>
      <c r="K120">
        <v>240449.00000000003</v>
      </c>
      <c r="L120">
        <v>240790.00000000003</v>
      </c>
      <c r="M120">
        <v>241164.00000000003</v>
      </c>
      <c r="N120">
        <v>241516.00000000003</v>
      </c>
      <c r="O120">
        <v>241780.00000000003</v>
      </c>
      <c r="P120">
        <v>241912.00000000003</v>
      </c>
      <c r="Q120">
        <v>241912.00000000003</v>
      </c>
      <c r="R120">
        <v>241912.00000000003</v>
      </c>
      <c r="S120">
        <v>241912.00000000003</v>
      </c>
      <c r="T120" s="35"/>
      <c r="U120" s="110"/>
      <c r="V120" s="112"/>
      <c r="W120" s="73"/>
      <c r="X120" s="74"/>
      <c r="Y120" s="111"/>
      <c r="Z120" t="str">
        <f t="shared" si="1"/>
        <v>G10 Drinking water N12</v>
      </c>
    </row>
    <row r="121" spans="1:26">
      <c r="A121" s="28"/>
      <c r="B121" s="120"/>
      <c r="C121" s="30"/>
      <c r="D121" s="30" t="s">
        <v>163</v>
      </c>
      <c r="E121" s="32" t="s">
        <v>137</v>
      </c>
      <c r="F121" s="34"/>
      <c r="G121">
        <v>176</v>
      </c>
      <c r="H121">
        <v>308</v>
      </c>
      <c r="I121">
        <v>396.00000000000006</v>
      </c>
      <c r="J121">
        <v>286</v>
      </c>
      <c r="K121">
        <v>341</v>
      </c>
      <c r="L121">
        <v>341</v>
      </c>
      <c r="M121">
        <v>374.00000000000006</v>
      </c>
      <c r="N121">
        <v>352</v>
      </c>
      <c r="O121">
        <v>264</v>
      </c>
      <c r="P121">
        <v>132</v>
      </c>
      <c r="Q121">
        <v>0</v>
      </c>
      <c r="R121">
        <v>0</v>
      </c>
      <c r="S121">
        <v>0</v>
      </c>
      <c r="T121" s="35"/>
      <c r="U121" s="36"/>
      <c r="V121" s="37"/>
      <c r="W121" s="37"/>
      <c r="X121" s="38"/>
      <c r="Y121" s="39"/>
      <c r="Z121" t="str">
        <f t="shared" si="1"/>
        <v>Consumption</v>
      </c>
    </row>
    <row r="122" spans="1:26">
      <c r="A122" s="58"/>
      <c r="B122" s="69" t="s">
        <v>81</v>
      </c>
      <c r="C122" s="70" t="s">
        <v>110</v>
      </c>
      <c r="D122" s="70" t="s">
        <v>152</v>
      </c>
      <c r="E122" s="70" t="s">
        <v>137</v>
      </c>
      <c r="F122" s="109"/>
      <c r="G122">
        <v>75350</v>
      </c>
      <c r="H122">
        <v>75350</v>
      </c>
      <c r="I122">
        <v>75350</v>
      </c>
      <c r="J122">
        <v>75350</v>
      </c>
      <c r="K122">
        <v>75350</v>
      </c>
      <c r="L122">
        <v>75350</v>
      </c>
      <c r="M122">
        <v>75350</v>
      </c>
      <c r="N122">
        <v>75350</v>
      </c>
      <c r="O122">
        <v>75350</v>
      </c>
      <c r="P122">
        <v>75350</v>
      </c>
      <c r="Q122">
        <v>75350</v>
      </c>
      <c r="R122">
        <v>75350</v>
      </c>
      <c r="S122">
        <v>75350</v>
      </c>
      <c r="T122" s="35"/>
      <c r="U122" s="110"/>
      <c r="V122" s="112"/>
      <c r="W122" s="73"/>
      <c r="X122" s="74"/>
      <c r="Y122" s="111"/>
      <c r="Z122" t="str">
        <f t="shared" si="1"/>
        <v>G10.5 Drinking water</v>
      </c>
    </row>
    <row r="123" spans="1:26">
      <c r="A123" s="28"/>
      <c r="B123" s="120"/>
      <c r="C123" s="30"/>
      <c r="D123" s="30" t="s">
        <v>163</v>
      </c>
      <c r="E123" s="32" t="s">
        <v>137</v>
      </c>
      <c r="F123" s="34"/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35"/>
      <c r="U123" s="36"/>
      <c r="V123" s="37"/>
      <c r="W123" s="37"/>
      <c r="X123" s="38"/>
      <c r="Y123" s="39"/>
      <c r="Z123" t="str">
        <f t="shared" si="1"/>
        <v>Consumption</v>
      </c>
    </row>
    <row r="124" spans="1:26">
      <c r="A124" s="58"/>
      <c r="B124" s="69" t="s">
        <v>81</v>
      </c>
      <c r="C124" s="70" t="s">
        <v>111</v>
      </c>
      <c r="D124" s="70" t="s">
        <v>153</v>
      </c>
      <c r="E124" s="70" t="s">
        <v>137</v>
      </c>
      <c r="F124" s="109"/>
      <c r="G124">
        <v>254.10000000000002</v>
      </c>
      <c r="H124">
        <v>287.10000000000002</v>
      </c>
      <c r="I124">
        <v>324.5</v>
      </c>
      <c r="J124">
        <v>356.40000000000003</v>
      </c>
      <c r="K124">
        <v>390.50000000000006</v>
      </c>
      <c r="L124">
        <v>424.6</v>
      </c>
      <c r="M124">
        <v>457.6</v>
      </c>
      <c r="N124">
        <v>490.6</v>
      </c>
      <c r="O124">
        <v>518.1</v>
      </c>
      <c r="P124">
        <v>552.20000000000005</v>
      </c>
      <c r="Q124">
        <v>586.30000000000007</v>
      </c>
      <c r="R124">
        <v>618.20000000000005</v>
      </c>
      <c r="S124">
        <v>641.30000000000007</v>
      </c>
      <c r="T124" s="35"/>
      <c r="U124" s="110"/>
      <c r="V124" s="112"/>
      <c r="W124" s="73"/>
      <c r="X124" s="74"/>
      <c r="Y124" s="111"/>
      <c r="Z124" t="str">
        <f t="shared" si="1"/>
        <v>G11 Drinking water</v>
      </c>
    </row>
    <row r="125" spans="1:26">
      <c r="A125" s="28"/>
      <c r="B125" s="120"/>
      <c r="C125" s="30"/>
      <c r="D125" s="30" t="s">
        <v>163</v>
      </c>
      <c r="E125" s="32" t="s">
        <v>137</v>
      </c>
      <c r="F125" s="34"/>
      <c r="G125">
        <v>22</v>
      </c>
      <c r="H125">
        <v>33</v>
      </c>
      <c r="I125">
        <v>37.400000000000006</v>
      </c>
      <c r="J125">
        <v>31.900000000000002</v>
      </c>
      <c r="K125">
        <v>34.1</v>
      </c>
      <c r="L125">
        <v>34.1</v>
      </c>
      <c r="M125">
        <v>33</v>
      </c>
      <c r="N125">
        <v>33</v>
      </c>
      <c r="O125">
        <v>27.500000000000004</v>
      </c>
      <c r="P125">
        <v>34.1</v>
      </c>
      <c r="Q125">
        <v>34.1</v>
      </c>
      <c r="R125">
        <v>31.900000000000002</v>
      </c>
      <c r="S125">
        <v>23.1</v>
      </c>
      <c r="T125" s="35"/>
      <c r="U125" s="36"/>
      <c r="V125" s="37"/>
      <c r="W125" s="37"/>
      <c r="X125" s="38"/>
      <c r="Y125" s="39"/>
      <c r="Z125" t="str">
        <f t="shared" si="1"/>
        <v>Consumption</v>
      </c>
    </row>
    <row r="126" spans="1:26">
      <c r="A126" s="58"/>
      <c r="B126" s="69" t="s">
        <v>112</v>
      </c>
      <c r="C126" s="70" t="s">
        <v>113</v>
      </c>
      <c r="D126" s="70" t="s">
        <v>154</v>
      </c>
      <c r="E126" s="70" t="s">
        <v>137</v>
      </c>
      <c r="F126" s="109" t="s">
        <v>114</v>
      </c>
      <c r="G126">
        <v>151113.60000000001</v>
      </c>
      <c r="H126">
        <v>151113.60000000001</v>
      </c>
      <c r="I126">
        <v>151113.60000000001</v>
      </c>
      <c r="J126">
        <v>151113.60000000001</v>
      </c>
      <c r="K126">
        <v>151113.60000000001</v>
      </c>
      <c r="L126">
        <v>151113.60000000001</v>
      </c>
      <c r="M126">
        <v>151113.60000000001</v>
      </c>
      <c r="N126">
        <v>151113.60000000001</v>
      </c>
      <c r="O126">
        <v>151113.60000000001</v>
      </c>
      <c r="P126">
        <v>151113.60000000001</v>
      </c>
      <c r="Q126">
        <v>151113.60000000001</v>
      </c>
      <c r="R126">
        <v>151113.60000000001</v>
      </c>
      <c r="S126">
        <v>151113.60000000001</v>
      </c>
      <c r="T126" s="35"/>
      <c r="U126" s="110"/>
      <c r="V126" s="112"/>
      <c r="W126" s="73"/>
      <c r="X126" s="74"/>
      <c r="Y126" s="111"/>
      <c r="Z126" t="str">
        <f t="shared" si="1"/>
        <v>G12 Drinking water</v>
      </c>
    </row>
    <row r="127" spans="1:26">
      <c r="A127" s="28"/>
      <c r="B127" s="120"/>
      <c r="C127" s="30"/>
      <c r="D127" s="30" t="s">
        <v>163</v>
      </c>
      <c r="E127" s="32" t="s">
        <v>137</v>
      </c>
      <c r="F127" s="34"/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35"/>
      <c r="U127" s="36"/>
      <c r="V127" s="37"/>
      <c r="W127" s="37"/>
      <c r="X127" s="38"/>
      <c r="Y127" s="39"/>
      <c r="Z127" t="str">
        <f t="shared" si="1"/>
        <v>Consumption</v>
      </c>
    </row>
    <row r="128" spans="1:26">
      <c r="A128" s="58"/>
      <c r="B128" s="69" t="s">
        <v>115</v>
      </c>
      <c r="C128" s="70" t="s">
        <v>116</v>
      </c>
      <c r="D128" s="70" t="s">
        <v>155</v>
      </c>
      <c r="E128" s="70" t="s">
        <v>137</v>
      </c>
      <c r="F128" s="109"/>
      <c r="G128">
        <v>83624.200000000012</v>
      </c>
      <c r="H128">
        <v>83831</v>
      </c>
      <c r="I128">
        <v>84055.400000000009</v>
      </c>
      <c r="J128">
        <v>84234.700000000012</v>
      </c>
      <c r="K128">
        <v>84423.900000000009</v>
      </c>
      <c r="L128">
        <v>84612</v>
      </c>
      <c r="M128">
        <v>84788</v>
      </c>
      <c r="N128">
        <v>84967.3</v>
      </c>
      <c r="O128">
        <v>85100.400000000009</v>
      </c>
      <c r="P128">
        <v>85287.400000000009</v>
      </c>
      <c r="Q128">
        <v>85500.800000000003</v>
      </c>
      <c r="R128">
        <v>85868.200000000012</v>
      </c>
      <c r="S128">
        <v>86123.400000000009</v>
      </c>
      <c r="T128" s="35"/>
      <c r="U128" s="110"/>
      <c r="V128" s="112"/>
      <c r="W128" s="73"/>
      <c r="X128" s="74"/>
      <c r="Y128" s="111"/>
      <c r="Z128" t="str">
        <f t="shared" si="1"/>
        <v>G13 Drinking water</v>
      </c>
    </row>
    <row r="129" spans="1:26">
      <c r="A129" s="28"/>
      <c r="B129" s="120"/>
      <c r="C129" s="30"/>
      <c r="D129" s="30" t="s">
        <v>163</v>
      </c>
      <c r="E129" s="32" t="s">
        <v>137</v>
      </c>
      <c r="F129" s="34"/>
      <c r="G129">
        <v>124.30000000000001</v>
      </c>
      <c r="H129">
        <v>206.8</v>
      </c>
      <c r="I129">
        <v>224.4</v>
      </c>
      <c r="J129">
        <v>179.3</v>
      </c>
      <c r="K129">
        <v>189.20000000000002</v>
      </c>
      <c r="L129">
        <v>188.10000000000002</v>
      </c>
      <c r="M129">
        <v>176</v>
      </c>
      <c r="N129">
        <v>179.3</v>
      </c>
      <c r="O129">
        <v>133.10000000000002</v>
      </c>
      <c r="P129">
        <v>187.00000000000003</v>
      </c>
      <c r="Q129">
        <v>213.4</v>
      </c>
      <c r="R129">
        <v>367.40000000000003</v>
      </c>
      <c r="S129">
        <v>255.20000000000002</v>
      </c>
      <c r="T129" s="35"/>
      <c r="U129" s="36"/>
      <c r="V129" s="37"/>
      <c r="W129" s="37"/>
      <c r="X129" s="38"/>
      <c r="Y129" s="39"/>
      <c r="Z129" t="str">
        <f t="shared" si="1"/>
        <v>Consumption</v>
      </c>
    </row>
    <row r="130" spans="1:26">
      <c r="A130" s="58"/>
      <c r="B130" s="69" t="s">
        <v>117</v>
      </c>
      <c r="C130" s="70" t="s">
        <v>79</v>
      </c>
      <c r="D130" s="70" t="s">
        <v>156</v>
      </c>
      <c r="E130" s="70" t="s">
        <v>137</v>
      </c>
      <c r="F130" s="109" t="s">
        <v>102</v>
      </c>
      <c r="G130">
        <v>0</v>
      </c>
      <c r="H130">
        <v>4215.2000000000007</v>
      </c>
      <c r="I130">
        <v>4241.6000000000004</v>
      </c>
      <c r="J130">
        <v>4263.6000000000004</v>
      </c>
      <c r="K130">
        <v>4290</v>
      </c>
      <c r="L130">
        <v>4317.5</v>
      </c>
      <c r="M130">
        <v>4346.1000000000004</v>
      </c>
      <c r="N130">
        <v>4375.8</v>
      </c>
      <c r="O130">
        <v>4396.7000000000007</v>
      </c>
      <c r="P130">
        <v>4424.2000000000007</v>
      </c>
      <c r="Q130">
        <v>4452.8</v>
      </c>
      <c r="R130">
        <v>4481.4000000000005</v>
      </c>
      <c r="S130">
        <v>0</v>
      </c>
      <c r="T130" s="35"/>
      <c r="U130" s="110"/>
      <c r="V130" s="112"/>
      <c r="W130" s="73"/>
      <c r="X130" s="74"/>
      <c r="Y130" s="111"/>
      <c r="Z130" t="str">
        <f t="shared" si="1"/>
        <v>G17 Drinking water</v>
      </c>
    </row>
    <row r="131" spans="1:26">
      <c r="A131" s="28"/>
      <c r="B131" s="120"/>
      <c r="C131" s="30"/>
      <c r="D131" s="30" t="s">
        <v>163</v>
      </c>
      <c r="E131" s="32" t="s">
        <v>137</v>
      </c>
      <c r="F131" s="34"/>
      <c r="G131">
        <v>0</v>
      </c>
      <c r="H131">
        <v>0</v>
      </c>
      <c r="I131">
        <v>26.400000000000002</v>
      </c>
      <c r="J131">
        <v>22</v>
      </c>
      <c r="K131">
        <v>26.400000000000002</v>
      </c>
      <c r="L131">
        <v>27.500000000000004</v>
      </c>
      <c r="M131">
        <v>28.6</v>
      </c>
      <c r="N131">
        <v>29.700000000000003</v>
      </c>
      <c r="O131">
        <v>20.900000000000002</v>
      </c>
      <c r="P131">
        <v>27.500000000000004</v>
      </c>
      <c r="Q131">
        <v>28.6</v>
      </c>
      <c r="R131">
        <v>28.6</v>
      </c>
      <c r="S131">
        <v>0</v>
      </c>
      <c r="T131" s="35"/>
      <c r="U131" s="36"/>
      <c r="V131" s="37"/>
      <c r="W131" s="37"/>
      <c r="X131" s="38"/>
      <c r="Y131" s="39"/>
      <c r="Z131" t="str">
        <f t="shared" si="1"/>
        <v>Consumption</v>
      </c>
    </row>
    <row r="132" spans="1:26">
      <c r="A132" s="58"/>
      <c r="B132" s="69" t="s">
        <v>88</v>
      </c>
      <c r="C132" s="70" t="s">
        <v>79</v>
      </c>
      <c r="D132" s="70" t="s">
        <v>157</v>
      </c>
      <c r="E132" s="70" t="s">
        <v>137</v>
      </c>
      <c r="F132" s="109" t="s">
        <v>59</v>
      </c>
      <c r="G132">
        <v>0</v>
      </c>
      <c r="H132">
        <v>808.50000000000011</v>
      </c>
      <c r="I132">
        <v>818.40000000000009</v>
      </c>
      <c r="J132">
        <v>827.2</v>
      </c>
      <c r="K132">
        <v>833.80000000000007</v>
      </c>
      <c r="L132">
        <v>842.6</v>
      </c>
      <c r="M132">
        <v>851.40000000000009</v>
      </c>
      <c r="N132">
        <v>858.00000000000011</v>
      </c>
      <c r="O132">
        <v>866.80000000000007</v>
      </c>
      <c r="P132">
        <v>875.6</v>
      </c>
      <c r="Q132">
        <v>884.40000000000009</v>
      </c>
      <c r="R132">
        <v>892.1</v>
      </c>
      <c r="S132">
        <v>902.00000000000011</v>
      </c>
      <c r="T132" s="35"/>
      <c r="U132" s="110"/>
      <c r="V132" s="112"/>
      <c r="W132" s="73"/>
      <c r="X132" s="74"/>
      <c r="Y132" s="111"/>
      <c r="Z132" t="str">
        <f t="shared" ref="Z132:Z147" si="2">_xlfn.TRANSLATE(D134,"hu","en")</f>
        <v>Adiabatic Drinking Water Supply</v>
      </c>
    </row>
    <row r="133" spans="1:26">
      <c r="A133" s="28"/>
      <c r="B133" s="120"/>
      <c r="C133" s="30"/>
      <c r="D133" s="30" t="s">
        <v>163</v>
      </c>
      <c r="E133" s="32" t="s">
        <v>137</v>
      </c>
      <c r="F133" s="34"/>
      <c r="G133">
        <v>0</v>
      </c>
      <c r="H133">
        <v>0</v>
      </c>
      <c r="I133">
        <v>9.9</v>
      </c>
      <c r="J133">
        <v>8.8000000000000007</v>
      </c>
      <c r="K133">
        <v>6.6000000000000005</v>
      </c>
      <c r="L133">
        <v>8.8000000000000007</v>
      </c>
      <c r="M133">
        <v>8.8000000000000007</v>
      </c>
      <c r="N133">
        <v>6.6000000000000005</v>
      </c>
      <c r="O133">
        <v>8.8000000000000007</v>
      </c>
      <c r="P133">
        <v>8.8000000000000007</v>
      </c>
      <c r="Q133">
        <v>8.8000000000000007</v>
      </c>
      <c r="R133">
        <v>7.7000000000000011</v>
      </c>
      <c r="S133">
        <v>9.9</v>
      </c>
      <c r="T133" s="35"/>
      <c r="U133" s="36"/>
      <c r="V133" s="37"/>
      <c r="W133" s="37"/>
      <c r="X133" s="38"/>
      <c r="Y133" s="39"/>
      <c r="Z133" t="str">
        <f t="shared" si="2"/>
        <v>Consumption</v>
      </c>
    </row>
    <row r="134" spans="1:26">
      <c r="A134" s="122"/>
      <c r="B134" s="108" t="s">
        <v>53</v>
      </c>
      <c r="C134" s="108" t="s">
        <v>118</v>
      </c>
      <c r="D134" s="108" t="s">
        <v>158</v>
      </c>
      <c r="E134" s="108" t="s">
        <v>137</v>
      </c>
      <c r="F134" s="123"/>
      <c r="G134">
        <v>10683.2</v>
      </c>
      <c r="H134">
        <v>10694.2</v>
      </c>
      <c r="I134">
        <v>10704.1</v>
      </c>
      <c r="J134">
        <v>10718.400000000001</v>
      </c>
      <c r="K134">
        <v>10784.400000000001</v>
      </c>
      <c r="L134">
        <v>10837.2</v>
      </c>
      <c r="M134">
        <v>10994.5</v>
      </c>
      <c r="N134">
        <v>11271.7</v>
      </c>
      <c r="O134">
        <v>11510.400000000001</v>
      </c>
      <c r="P134">
        <v>11578.6</v>
      </c>
      <c r="Q134">
        <v>11592.900000000001</v>
      </c>
      <c r="R134">
        <v>11598.400000000001</v>
      </c>
      <c r="S134">
        <v>11608.300000000001</v>
      </c>
      <c r="U134" s="124"/>
      <c r="V134" s="125"/>
      <c r="W134" s="125"/>
      <c r="X134" s="126"/>
      <c r="Y134" s="127"/>
      <c r="Z134" t="str">
        <f t="shared" si="2"/>
        <v>Adiabatic Drinking Water Supply</v>
      </c>
    </row>
    <row r="135" spans="1:26">
      <c r="A135" s="95"/>
      <c r="B135" s="96" t="s">
        <v>53</v>
      </c>
      <c r="C135" s="96" t="s">
        <v>50</v>
      </c>
      <c r="D135" s="33" t="s">
        <v>163</v>
      </c>
      <c r="E135" s="67" t="s">
        <v>137</v>
      </c>
      <c r="F135" s="97"/>
      <c r="G135">
        <v>9.9</v>
      </c>
      <c r="H135">
        <v>11</v>
      </c>
      <c r="I135">
        <v>9.9</v>
      </c>
      <c r="J135">
        <v>14.3</v>
      </c>
      <c r="K135">
        <v>66</v>
      </c>
      <c r="L135">
        <v>52.800000000000004</v>
      </c>
      <c r="M135">
        <v>157.30000000000001</v>
      </c>
      <c r="N135">
        <v>277.20000000000005</v>
      </c>
      <c r="O135">
        <v>238.70000000000002</v>
      </c>
      <c r="P135">
        <v>68.2</v>
      </c>
      <c r="Q135">
        <v>14.3</v>
      </c>
      <c r="R135">
        <v>5.5</v>
      </c>
      <c r="S135">
        <v>9.9</v>
      </c>
      <c r="U135" s="36">
        <f>SUM(H135:J135)</f>
        <v>35.200000000000003</v>
      </c>
      <c r="V135" s="37">
        <f>SUM(K135:M135)</f>
        <v>276.10000000000002</v>
      </c>
      <c r="W135" s="37">
        <f>SUM(N135:P135)</f>
        <v>584.10000000000014</v>
      </c>
      <c r="X135" s="38">
        <f>SUM(Q135:S135)</f>
        <v>29.700000000000003</v>
      </c>
      <c r="Y135" s="39">
        <f>SUM(U135:X135)</f>
        <v>925.10000000000014</v>
      </c>
      <c r="Z135" t="str">
        <f t="shared" si="2"/>
        <v>Consumption</v>
      </c>
    </row>
    <row r="136" spans="1:26">
      <c r="A136" s="122"/>
      <c r="B136" s="108" t="s">
        <v>53</v>
      </c>
      <c r="C136" s="108" t="s">
        <v>119</v>
      </c>
      <c r="D136" s="108" t="s">
        <v>158</v>
      </c>
      <c r="E136" s="108" t="s">
        <v>137</v>
      </c>
      <c r="F136" s="123"/>
      <c r="G136">
        <v>4551.8</v>
      </c>
      <c r="H136">
        <v>4561.7000000000007</v>
      </c>
      <c r="I136">
        <v>4568.3</v>
      </c>
      <c r="J136">
        <v>4576</v>
      </c>
      <c r="K136">
        <v>4614.5</v>
      </c>
      <c r="L136">
        <v>4689.3</v>
      </c>
      <c r="M136">
        <v>4745.4000000000005</v>
      </c>
      <c r="N136">
        <v>4921.4000000000005</v>
      </c>
      <c r="O136">
        <v>5150.2000000000007</v>
      </c>
      <c r="P136">
        <v>5335</v>
      </c>
      <c r="Q136">
        <v>5347.1</v>
      </c>
      <c r="R136">
        <v>5355.9000000000005</v>
      </c>
      <c r="S136">
        <v>5365.8</v>
      </c>
      <c r="U136" s="124"/>
      <c r="V136" s="125"/>
      <c r="W136" s="125"/>
      <c r="X136" s="126"/>
      <c r="Y136" s="127"/>
      <c r="Z136" t="str">
        <f t="shared" si="2"/>
        <v>G20 Drinking water</v>
      </c>
    </row>
    <row r="137" spans="1:26">
      <c r="A137" s="95"/>
      <c r="B137" s="96" t="s">
        <v>53</v>
      </c>
      <c r="C137" s="96" t="s">
        <v>50</v>
      </c>
      <c r="D137" s="33" t="s">
        <v>163</v>
      </c>
      <c r="E137" s="67" t="s">
        <v>137</v>
      </c>
      <c r="F137" s="97"/>
      <c r="G137">
        <v>6.6000000000000005</v>
      </c>
      <c r="H137">
        <v>9.9</v>
      </c>
      <c r="I137">
        <v>6.6000000000000005</v>
      </c>
      <c r="J137">
        <v>7.7000000000000011</v>
      </c>
      <c r="K137">
        <v>38.5</v>
      </c>
      <c r="L137">
        <v>74.800000000000011</v>
      </c>
      <c r="M137">
        <v>56.1</v>
      </c>
      <c r="N137">
        <v>176</v>
      </c>
      <c r="O137">
        <v>228.8</v>
      </c>
      <c r="P137">
        <v>184.8</v>
      </c>
      <c r="Q137">
        <v>12.100000000000001</v>
      </c>
      <c r="R137">
        <v>8.8000000000000007</v>
      </c>
      <c r="S137">
        <v>9.9</v>
      </c>
      <c r="U137" s="36">
        <f>SUM(H137:J137)</f>
        <v>24.200000000000003</v>
      </c>
      <c r="V137" s="37">
        <f>SUM(K137:M137)</f>
        <v>169.4</v>
      </c>
      <c r="W137" s="37">
        <f>SUM(N137:P137)</f>
        <v>589.6</v>
      </c>
      <c r="X137" s="38">
        <f>SUM(Q137:S137)</f>
        <v>30.800000000000004</v>
      </c>
      <c r="Y137" s="39">
        <f>SUM(U137:X137)</f>
        <v>814</v>
      </c>
      <c r="Z137" t="str">
        <f t="shared" si="2"/>
        <v>Consumption</v>
      </c>
    </row>
    <row r="138" spans="1:26" ht="26.4">
      <c r="A138" s="58"/>
      <c r="B138" s="69" t="s">
        <v>53</v>
      </c>
      <c r="C138" s="70" t="s">
        <v>120</v>
      </c>
      <c r="D138" s="70" t="s">
        <v>159</v>
      </c>
      <c r="E138" s="70" t="s">
        <v>137</v>
      </c>
      <c r="F138" s="109" t="s">
        <v>121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35"/>
      <c r="U138" s="110"/>
      <c r="V138" s="112"/>
      <c r="W138" s="73"/>
      <c r="X138" s="74"/>
      <c r="Y138" s="111"/>
      <c r="Z138" t="str">
        <f t="shared" si="2"/>
        <v>G20 Drinking water - from G40</v>
      </c>
    </row>
    <row r="139" spans="1:26">
      <c r="A139" s="28"/>
      <c r="B139" s="120"/>
      <c r="C139" s="30"/>
      <c r="D139" s="30" t="s">
        <v>163</v>
      </c>
      <c r="E139" s="32" t="s">
        <v>137</v>
      </c>
      <c r="F139" s="34"/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35"/>
      <c r="U139" s="36"/>
      <c r="V139" s="37"/>
      <c r="W139" s="37"/>
      <c r="X139" s="38"/>
      <c r="Y139" s="39"/>
      <c r="Z139" t="str">
        <f t="shared" si="2"/>
        <v>Consumption</v>
      </c>
    </row>
    <row r="140" spans="1:26">
      <c r="A140" s="58"/>
      <c r="B140" s="69" t="s">
        <v>53</v>
      </c>
      <c r="C140" s="70"/>
      <c r="D140" s="70" t="s">
        <v>160</v>
      </c>
      <c r="E140" s="70" t="s">
        <v>137</v>
      </c>
      <c r="F140" s="109" t="s">
        <v>89</v>
      </c>
      <c r="G140">
        <v>30220.300000000003</v>
      </c>
      <c r="H140">
        <v>30570.100000000002</v>
      </c>
      <c r="I140">
        <v>30861.600000000002</v>
      </c>
      <c r="J140">
        <v>31110.2</v>
      </c>
      <c r="K140">
        <v>31499.600000000002</v>
      </c>
      <c r="L140">
        <v>31843.9</v>
      </c>
      <c r="M140">
        <v>32308.100000000002</v>
      </c>
      <c r="N140">
        <v>33029.700000000004</v>
      </c>
      <c r="O140">
        <v>33696.300000000003</v>
      </c>
      <c r="P140">
        <v>34210</v>
      </c>
      <c r="Q140">
        <v>34503.700000000004</v>
      </c>
      <c r="R140">
        <v>34784.200000000004</v>
      </c>
      <c r="S140">
        <v>34993.200000000004</v>
      </c>
      <c r="T140" s="35"/>
      <c r="U140" s="110"/>
      <c r="V140" s="112"/>
      <c r="W140" s="73"/>
      <c r="X140" s="74"/>
      <c r="Y140" s="111"/>
      <c r="Z140" t="str">
        <f t="shared" si="2"/>
        <v>G20 domestic hot water</v>
      </c>
    </row>
    <row r="141" spans="1:26">
      <c r="A141" s="28"/>
      <c r="B141" s="120"/>
      <c r="C141" s="30"/>
      <c r="D141" s="30" t="s">
        <v>163</v>
      </c>
      <c r="E141" s="32" t="s">
        <v>137</v>
      </c>
      <c r="F141" s="34"/>
      <c r="G141">
        <v>248.60000000000002</v>
      </c>
      <c r="H141">
        <v>349.8</v>
      </c>
      <c r="I141">
        <v>291.5</v>
      </c>
      <c r="J141">
        <v>248.60000000000002</v>
      </c>
      <c r="K141">
        <v>389.40000000000003</v>
      </c>
      <c r="L141">
        <v>344.3</v>
      </c>
      <c r="M141">
        <v>464.20000000000005</v>
      </c>
      <c r="N141">
        <v>721.6</v>
      </c>
      <c r="O141">
        <v>666.6</v>
      </c>
      <c r="P141">
        <v>513.70000000000005</v>
      </c>
      <c r="Q141">
        <v>293.70000000000005</v>
      </c>
      <c r="R141">
        <v>280.5</v>
      </c>
      <c r="S141">
        <v>209.00000000000003</v>
      </c>
      <c r="T141" s="35"/>
      <c r="U141" s="36"/>
      <c r="V141" s="37"/>
      <c r="W141" s="37"/>
      <c r="X141" s="38"/>
      <c r="Y141" s="39"/>
      <c r="Z141" t="str">
        <f t="shared" si="2"/>
        <v>Consumption</v>
      </c>
    </row>
    <row r="142" spans="1:26" ht="26.4">
      <c r="A142" s="58"/>
      <c r="B142" s="69" t="s">
        <v>53</v>
      </c>
      <c r="C142" s="70" t="s">
        <v>122</v>
      </c>
      <c r="D142" s="70" t="s">
        <v>304</v>
      </c>
      <c r="E142" s="70" t="s">
        <v>162</v>
      </c>
      <c r="F142" s="109" t="s">
        <v>123</v>
      </c>
      <c r="G142">
        <v>4680.5</v>
      </c>
      <c r="H142">
        <v>4680.5</v>
      </c>
      <c r="I142">
        <v>4680.5</v>
      </c>
      <c r="J142">
        <v>4680.5</v>
      </c>
      <c r="K142">
        <v>4680.5</v>
      </c>
      <c r="L142">
        <v>4680.5</v>
      </c>
      <c r="M142">
        <v>4680.5</v>
      </c>
      <c r="N142">
        <v>4680.5</v>
      </c>
      <c r="O142">
        <v>4680.5</v>
      </c>
      <c r="P142">
        <v>4680.5</v>
      </c>
      <c r="Q142">
        <v>4680.5</v>
      </c>
      <c r="R142">
        <v>4680.5</v>
      </c>
      <c r="S142">
        <v>4680.5</v>
      </c>
      <c r="T142" s="35"/>
      <c r="U142" s="110"/>
      <c r="V142" s="112"/>
      <c r="W142" s="73"/>
      <c r="X142" s="74"/>
      <c r="Y142" s="111"/>
      <c r="Z142" t="str">
        <f t="shared" si="2"/>
        <v>G20 Circulated Domestic Hot Water</v>
      </c>
    </row>
    <row r="143" spans="1:26" ht="26.4">
      <c r="A143" s="28"/>
      <c r="B143" s="120"/>
      <c r="C143" s="30"/>
      <c r="D143" s="30" t="s">
        <v>163</v>
      </c>
      <c r="E143" s="32" t="s">
        <v>305</v>
      </c>
      <c r="F143" s="34"/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35"/>
      <c r="U143" s="36"/>
      <c r="V143" s="37"/>
      <c r="W143" s="37"/>
      <c r="X143" s="38"/>
      <c r="Y143" s="39"/>
      <c r="Z143" t="str">
        <f t="shared" si="2"/>
        <v>Consumption</v>
      </c>
    </row>
    <row r="144" spans="1:26" ht="26.4">
      <c r="A144" s="58"/>
      <c r="B144" s="69" t="s">
        <v>53</v>
      </c>
      <c r="C144" s="70" t="s">
        <v>124</v>
      </c>
      <c r="D144" s="70" t="s">
        <v>306</v>
      </c>
      <c r="E144" s="70" t="s">
        <v>162</v>
      </c>
      <c r="F144" s="109" t="s">
        <v>123</v>
      </c>
      <c r="G144">
        <v>13393.6</v>
      </c>
      <c r="H144">
        <v>13393.6</v>
      </c>
      <c r="I144">
        <v>13393.6</v>
      </c>
      <c r="J144">
        <v>13393.6</v>
      </c>
      <c r="K144">
        <v>13393.6</v>
      </c>
      <c r="L144">
        <v>13393.6</v>
      </c>
      <c r="M144">
        <v>13393.6</v>
      </c>
      <c r="N144">
        <v>13393.6</v>
      </c>
      <c r="O144">
        <v>13393.6</v>
      </c>
      <c r="P144">
        <v>13393.6</v>
      </c>
      <c r="Q144">
        <v>13393.6</v>
      </c>
      <c r="R144">
        <v>13393.6</v>
      </c>
      <c r="S144">
        <v>13393.6</v>
      </c>
      <c r="T144" s="35"/>
      <c r="U144" s="110"/>
      <c r="V144" s="112"/>
      <c r="W144" s="73"/>
      <c r="X144" s="74"/>
      <c r="Y144" s="111"/>
      <c r="Z144" t="str">
        <f t="shared" si="2"/>
        <v>G20 Drinking water - from G10</v>
      </c>
    </row>
    <row r="145" spans="1:26" ht="26.4">
      <c r="A145" s="28"/>
      <c r="B145" s="120"/>
      <c r="C145" s="30"/>
      <c r="D145" s="30" t="s">
        <v>163</v>
      </c>
      <c r="E145" s="32" t="s">
        <v>305</v>
      </c>
      <c r="F145" s="34"/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35"/>
      <c r="U145" s="36"/>
      <c r="V145" s="37"/>
      <c r="W145" s="37"/>
      <c r="X145" s="38"/>
      <c r="Y145" s="39"/>
      <c r="Z145" t="str">
        <f t="shared" si="2"/>
        <v>Consumption</v>
      </c>
    </row>
    <row r="146" spans="1:26">
      <c r="A146" s="58"/>
      <c r="B146" s="69" t="s">
        <v>53</v>
      </c>
      <c r="C146" s="70"/>
      <c r="D146" s="70" t="s">
        <v>161</v>
      </c>
      <c r="E146" s="70" t="s">
        <v>137</v>
      </c>
      <c r="F146" s="109"/>
      <c r="G146">
        <v>11793.1</v>
      </c>
      <c r="H146">
        <v>11921.800000000001</v>
      </c>
      <c r="I146">
        <v>12015.300000000001</v>
      </c>
      <c r="J146">
        <v>12192.400000000001</v>
      </c>
      <c r="K146">
        <v>12324.400000000001</v>
      </c>
      <c r="L146">
        <v>12461.900000000001</v>
      </c>
      <c r="M146">
        <v>12567.500000000002</v>
      </c>
      <c r="N146">
        <v>12684.1</v>
      </c>
      <c r="O146">
        <v>12720.400000000001</v>
      </c>
      <c r="P146">
        <v>12720.400000000001</v>
      </c>
      <c r="Q146">
        <v>12720.400000000001</v>
      </c>
      <c r="R146">
        <v>12720.400000000001</v>
      </c>
      <c r="S146">
        <v>12720.400000000001</v>
      </c>
      <c r="T146" s="35"/>
      <c r="U146" s="110"/>
      <c r="V146" s="112"/>
      <c r="W146" s="73"/>
      <c r="X146" s="74"/>
      <c r="Y146" s="111"/>
      <c r="Z146" t="str">
        <f t="shared" si="2"/>
        <v/>
      </c>
    </row>
    <row r="147" spans="1:26" ht="15" thickBot="1">
      <c r="A147" s="81"/>
      <c r="B147" s="128"/>
      <c r="C147" s="83"/>
      <c r="D147" s="83" t="s">
        <v>163</v>
      </c>
      <c r="E147" s="82" t="s">
        <v>137</v>
      </c>
      <c r="F147" s="129"/>
      <c r="G147">
        <v>74.800000000000011</v>
      </c>
      <c r="H147">
        <v>128.70000000000002</v>
      </c>
      <c r="I147">
        <v>93.500000000000014</v>
      </c>
      <c r="J147">
        <v>177.10000000000002</v>
      </c>
      <c r="K147">
        <v>132</v>
      </c>
      <c r="L147">
        <v>137.5</v>
      </c>
      <c r="M147">
        <v>105.60000000000001</v>
      </c>
      <c r="N147">
        <v>116.60000000000001</v>
      </c>
      <c r="O147">
        <v>36.300000000000004</v>
      </c>
      <c r="P147">
        <v>0</v>
      </c>
      <c r="Q147">
        <v>0</v>
      </c>
      <c r="R147">
        <v>0</v>
      </c>
      <c r="S147">
        <v>0</v>
      </c>
      <c r="T147" s="35"/>
      <c r="U147" s="84"/>
      <c r="V147" s="85"/>
      <c r="W147" s="85"/>
      <c r="X147" s="86"/>
      <c r="Y147" s="87"/>
      <c r="Z147" t="str">
        <f t="shared" si="2"/>
        <v/>
      </c>
    </row>
  </sheetData>
  <mergeCells count="9">
    <mergeCell ref="F2:F3"/>
    <mergeCell ref="G2:S2"/>
    <mergeCell ref="A1:F1"/>
    <mergeCell ref="G1:S1"/>
    <mergeCell ref="A2:A3"/>
    <mergeCell ref="B2:B3"/>
    <mergeCell ref="C2:C3"/>
    <mergeCell ref="D2:D3"/>
    <mergeCell ref="E2:E3"/>
  </mergeCells>
  <dataValidations count="1">
    <dataValidation type="list" allowBlank="1" showInputMessage="1" showErrorMessage="1" sqref="E4:E1094" xr:uid="{8480613D-6104-4D1E-91C8-4F517F28099A}">
      <formula1>média</formula1>
    </dataValidation>
  </dataValidations>
  <pageMargins left="0.7" right="0.7" top="0.75" bottom="0.75" header="0.3" footer="0.3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4DEA-239A-4631-B41C-B0E2AD7F61B3}">
  <dimension ref="A2:X42"/>
  <sheetViews>
    <sheetView topLeftCell="F1" zoomScale="115" zoomScaleNormal="115" workbookViewId="0">
      <selection activeCell="N5" sqref="N5"/>
    </sheetView>
  </sheetViews>
  <sheetFormatPr defaultColWidth="11.44140625" defaultRowHeight="13.2"/>
  <cols>
    <col min="1" max="1" width="14.33203125" style="131" customWidth="1"/>
    <col min="2" max="2" width="11.44140625" style="131"/>
    <col min="3" max="3" width="13.33203125" style="131" customWidth="1"/>
    <col min="4" max="4" width="20.6640625" style="131" customWidth="1"/>
    <col min="5" max="5" width="17.6640625" style="131" customWidth="1"/>
    <col min="6" max="6" width="16.33203125" style="131" customWidth="1"/>
    <col min="7" max="7" width="17.5546875" style="131" customWidth="1"/>
    <col min="8" max="9" width="14.5546875" style="131" customWidth="1"/>
    <col min="10" max="10" width="20.33203125" style="131" customWidth="1"/>
    <col min="11" max="11" width="19.44140625" style="131" customWidth="1"/>
    <col min="12" max="12" width="13.44140625" style="131" customWidth="1"/>
    <col min="13" max="14" width="14.44140625" style="131" customWidth="1"/>
    <col min="15" max="16" width="11.44140625" style="131"/>
    <col min="17" max="17" width="13.6640625" style="131" customWidth="1"/>
    <col min="18" max="16384" width="11.44140625" style="131"/>
  </cols>
  <sheetData>
    <row r="2" spans="1:13" ht="13.8" thickBot="1"/>
    <row r="3" spans="1:13" ht="25.2" customHeight="1">
      <c r="B3" s="132" t="s">
        <v>171</v>
      </c>
      <c r="C3" s="262" t="s">
        <v>173</v>
      </c>
      <c r="D3" s="262"/>
      <c r="E3" s="262"/>
      <c r="F3" s="260" t="s">
        <v>174</v>
      </c>
      <c r="G3" s="260" t="s">
        <v>175</v>
      </c>
      <c r="H3" s="260" t="s">
        <v>176</v>
      </c>
      <c r="I3" s="260" t="s">
        <v>177</v>
      </c>
      <c r="J3" s="260" t="s">
        <v>178</v>
      </c>
      <c r="K3" s="260"/>
      <c r="L3" s="133"/>
      <c r="M3" s="260" t="s">
        <v>175</v>
      </c>
    </row>
    <row r="4" spans="1:13" s="139" customFormat="1" ht="25.5" customHeight="1" thickBot="1">
      <c r="A4" s="134"/>
      <c r="B4" s="135">
        <v>2024</v>
      </c>
      <c r="C4" s="136" t="s">
        <v>137</v>
      </c>
      <c r="D4" s="136" t="s">
        <v>136</v>
      </c>
      <c r="E4" s="137" t="s">
        <v>172</v>
      </c>
      <c r="F4" s="261"/>
      <c r="G4" s="261"/>
      <c r="H4" s="261"/>
      <c r="I4" s="261"/>
      <c r="J4" s="261"/>
      <c r="K4" s="261"/>
      <c r="L4" s="138"/>
      <c r="M4" s="261"/>
    </row>
    <row r="5" spans="1:13">
      <c r="A5" s="140"/>
      <c r="B5" s="141">
        <v>2010</v>
      </c>
      <c r="C5" s="146">
        <v>96569.000000000015</v>
      </c>
      <c r="D5" s="146">
        <v>369012.60000000003</v>
      </c>
      <c r="E5" s="146">
        <v>0</v>
      </c>
      <c r="F5" s="147">
        <f>SUM(C5:E5)</f>
        <v>465581.60000000003</v>
      </c>
      <c r="G5" s="147">
        <v>1812833.0000000002</v>
      </c>
      <c r="H5" s="142">
        <f>C5/G5</f>
        <v>5.3269661353252062E-2</v>
      </c>
      <c r="I5" s="142">
        <f>D5/G5</f>
        <v>0.20355576051406832</v>
      </c>
      <c r="J5" s="142"/>
      <c r="K5" s="143"/>
      <c r="L5" s="144"/>
    </row>
    <row r="6" spans="1:13">
      <c r="A6" s="140"/>
      <c r="B6" s="145">
        <v>2011</v>
      </c>
      <c r="C6" s="146">
        <v>94684.700000000012</v>
      </c>
      <c r="D6" s="146">
        <v>426837.4</v>
      </c>
      <c r="E6" s="146">
        <v>0</v>
      </c>
      <c r="F6" s="147">
        <f>SUM(C6:E6)</f>
        <v>521522.10000000003</v>
      </c>
      <c r="G6" s="147">
        <v>2072132.7000000002</v>
      </c>
      <c r="H6" s="148">
        <f t="shared" ref="H6:H18" si="0">C6/G6</f>
        <v>4.5694322569206115E-2</v>
      </c>
      <c r="I6" s="148">
        <f t="shared" ref="I6:I18" si="1">D6/G6</f>
        <v>0.20598941370888071</v>
      </c>
      <c r="J6" s="148"/>
      <c r="K6" s="149"/>
      <c r="L6" s="150"/>
    </row>
    <row r="7" spans="1:13">
      <c r="A7" s="140"/>
      <c r="B7" s="145">
        <v>2012</v>
      </c>
      <c r="C7" s="146">
        <v>143781</v>
      </c>
      <c r="D7" s="146">
        <v>525764.80000000005</v>
      </c>
      <c r="E7" s="146">
        <v>0</v>
      </c>
      <c r="F7" s="147">
        <f t="shared" ref="F7:F18" si="2">SUM(C7:E7)</f>
        <v>669545.80000000005</v>
      </c>
      <c r="G7" s="147">
        <v>2107123.7000000002</v>
      </c>
      <c r="H7" s="148">
        <f t="shared" si="0"/>
        <v>6.8235671213797269E-2</v>
      </c>
      <c r="I7" s="148">
        <f t="shared" si="1"/>
        <v>0.2495177668022053</v>
      </c>
      <c r="J7" s="148"/>
      <c r="K7" s="149"/>
      <c r="L7" s="150"/>
    </row>
    <row r="8" spans="1:13">
      <c r="A8" s="140"/>
      <c r="B8" s="145">
        <v>2013</v>
      </c>
      <c r="C8" s="146">
        <v>163010.1</v>
      </c>
      <c r="D8" s="146">
        <v>522010.50000000006</v>
      </c>
      <c r="E8" s="146">
        <v>0</v>
      </c>
      <c r="F8" s="147">
        <f t="shared" si="2"/>
        <v>685020.60000000009</v>
      </c>
      <c r="G8" s="147">
        <v>2118199.6</v>
      </c>
      <c r="H8" s="148">
        <f t="shared" si="0"/>
        <v>7.6956911898198824E-2</v>
      </c>
      <c r="I8" s="148">
        <f t="shared" si="1"/>
        <v>0.24644065648959618</v>
      </c>
      <c r="J8" s="148"/>
      <c r="K8" s="149"/>
      <c r="L8" s="150"/>
    </row>
    <row r="9" spans="1:13">
      <c r="A9" s="140"/>
      <c r="B9" s="145">
        <v>2014</v>
      </c>
      <c r="C9" s="146">
        <v>132874.5</v>
      </c>
      <c r="D9" s="146">
        <v>454608.00000000006</v>
      </c>
      <c r="E9" s="146">
        <v>0</v>
      </c>
      <c r="F9" s="147">
        <f t="shared" si="2"/>
        <v>587482.5</v>
      </c>
      <c r="G9" s="147">
        <v>2171107.4000000004</v>
      </c>
      <c r="H9" s="148">
        <f t="shared" si="0"/>
        <v>6.120125609631287E-2</v>
      </c>
      <c r="I9" s="148">
        <f t="shared" si="1"/>
        <v>0.20938991779034052</v>
      </c>
      <c r="J9" s="148"/>
      <c r="K9" s="149"/>
      <c r="L9" s="150"/>
    </row>
    <row r="10" spans="1:13">
      <c r="A10" s="140"/>
      <c r="B10" s="145">
        <v>2015</v>
      </c>
      <c r="C10" s="146">
        <v>89328.8</v>
      </c>
      <c r="D10" s="146">
        <v>516700.80000000005</v>
      </c>
      <c r="E10" s="146">
        <v>0</v>
      </c>
      <c r="F10" s="147">
        <f t="shared" si="2"/>
        <v>606029.60000000009</v>
      </c>
      <c r="G10" s="147">
        <v>2224772</v>
      </c>
      <c r="H10" s="148">
        <f t="shared" si="0"/>
        <v>4.0151889721733287E-2</v>
      </c>
      <c r="I10" s="148">
        <f t="shared" si="1"/>
        <v>0.23224887763779842</v>
      </c>
      <c r="J10" s="148"/>
      <c r="K10" s="149"/>
      <c r="L10" s="150"/>
    </row>
    <row r="11" spans="1:13">
      <c r="A11" s="140"/>
      <c r="B11" s="145">
        <v>2016</v>
      </c>
      <c r="C11" s="146">
        <v>63148.800000000003</v>
      </c>
      <c r="D11" s="146">
        <v>509092.10000000003</v>
      </c>
      <c r="E11" s="146">
        <v>0</v>
      </c>
      <c r="F11" s="147">
        <f t="shared" si="2"/>
        <v>572240.9</v>
      </c>
      <c r="G11" s="147">
        <v>2119301.8000000003</v>
      </c>
      <c r="H11" s="148">
        <f t="shared" si="0"/>
        <v>2.9796983138503444E-2</v>
      </c>
      <c r="I11" s="148">
        <f t="shared" si="1"/>
        <v>0.24021689596073573</v>
      </c>
      <c r="J11" s="148"/>
      <c r="K11" s="149"/>
      <c r="L11" s="150"/>
    </row>
    <row r="12" spans="1:13">
      <c r="A12" s="140"/>
      <c r="B12" s="145">
        <v>2017</v>
      </c>
      <c r="C12" s="146">
        <v>93381.200000000012</v>
      </c>
      <c r="D12" s="146">
        <v>520273.42439594941</v>
      </c>
      <c r="E12" s="146">
        <v>0</v>
      </c>
      <c r="F12" s="147">
        <f t="shared" si="2"/>
        <v>613654.62439594942</v>
      </c>
      <c r="G12" s="147">
        <v>2161681.5</v>
      </c>
      <c r="H12" s="148">
        <f t="shared" si="0"/>
        <v>4.3198408276149847E-2</v>
      </c>
      <c r="I12" s="148">
        <f t="shared" si="1"/>
        <v>0.24067996344324979</v>
      </c>
      <c r="J12" s="148"/>
      <c r="K12" s="149"/>
      <c r="L12" s="150"/>
    </row>
    <row r="13" spans="1:13">
      <c r="A13" s="140"/>
      <c r="B13" s="145">
        <v>2018</v>
      </c>
      <c r="C13" s="146">
        <v>77090.200000000012</v>
      </c>
      <c r="D13" s="146">
        <v>617889.58000000007</v>
      </c>
      <c r="E13" s="146">
        <v>0</v>
      </c>
      <c r="F13" s="147">
        <f t="shared" si="2"/>
        <v>694979.78</v>
      </c>
      <c r="G13" s="147">
        <v>2149731.1</v>
      </c>
      <c r="H13" s="148">
        <f t="shared" si="0"/>
        <v>3.5860392027635461E-2</v>
      </c>
      <c r="I13" s="148">
        <f t="shared" si="1"/>
        <v>0.28742645068492523</v>
      </c>
      <c r="J13" s="148"/>
      <c r="K13" s="149"/>
      <c r="L13" s="150"/>
    </row>
    <row r="14" spans="1:13" ht="13.5" customHeight="1">
      <c r="A14" s="140"/>
      <c r="B14" s="145">
        <v>2019</v>
      </c>
      <c r="C14" s="146">
        <v>73667</v>
      </c>
      <c r="D14" s="146">
        <v>477532.00000000006</v>
      </c>
      <c r="E14" s="146">
        <v>0</v>
      </c>
      <c r="F14" s="147">
        <f t="shared" si="2"/>
        <v>551199</v>
      </c>
      <c r="G14" s="147">
        <v>2165616.2000000002</v>
      </c>
      <c r="H14" s="148">
        <f t="shared" si="0"/>
        <v>3.4016646162879645E-2</v>
      </c>
      <c r="I14" s="148">
        <f t="shared" si="1"/>
        <v>0.22050629285096779</v>
      </c>
      <c r="J14" s="148"/>
      <c r="K14" s="149"/>
      <c r="L14" s="150"/>
    </row>
    <row r="15" spans="1:13">
      <c r="A15" s="140"/>
      <c r="B15" s="145">
        <v>2020</v>
      </c>
      <c r="C15" s="146">
        <v>59631.000000000007</v>
      </c>
      <c r="D15" s="146">
        <v>464824.80000000005</v>
      </c>
      <c r="E15" s="146">
        <v>0</v>
      </c>
      <c r="F15" s="147">
        <f t="shared" si="2"/>
        <v>524455.80000000005</v>
      </c>
      <c r="G15" s="147">
        <v>1827758.9000000001</v>
      </c>
      <c r="H15" s="148">
        <f t="shared" si="0"/>
        <v>3.2625200183678496E-2</v>
      </c>
      <c r="I15" s="148">
        <f t="shared" si="1"/>
        <v>0.25431406735319412</v>
      </c>
      <c r="J15" s="148"/>
      <c r="K15" s="149"/>
      <c r="L15" s="150"/>
    </row>
    <row r="16" spans="1:13">
      <c r="B16" s="145">
        <v>2021</v>
      </c>
      <c r="C16" s="146">
        <v>54098.000000000007</v>
      </c>
      <c r="D16" s="146">
        <v>238720.90000000002</v>
      </c>
      <c r="E16" s="146">
        <v>235431.90000000002</v>
      </c>
      <c r="F16" s="147">
        <f t="shared" si="2"/>
        <v>528250.80000000005</v>
      </c>
      <c r="G16" s="147">
        <v>1801394.1</v>
      </c>
      <c r="H16" s="148">
        <f t="shared" si="0"/>
        <v>3.0031185291436231E-2</v>
      </c>
      <c r="I16" s="151">
        <f t="shared" si="1"/>
        <v>0.1325200854160675</v>
      </c>
      <c r="J16" s="151">
        <v>0.13069427728224489</v>
      </c>
      <c r="K16" s="151"/>
      <c r="L16" s="150"/>
      <c r="M16" s="152"/>
    </row>
    <row r="17" spans="2:13">
      <c r="B17" s="145">
        <v>2022</v>
      </c>
      <c r="C17" s="146">
        <v>52982.600000000006</v>
      </c>
      <c r="D17" s="146">
        <v>176517</v>
      </c>
      <c r="E17" s="146">
        <v>226989.40000000002</v>
      </c>
      <c r="F17" s="147">
        <f t="shared" si="2"/>
        <v>456489</v>
      </c>
      <c r="G17" s="147">
        <v>1845299.5000000002</v>
      </c>
      <c r="H17" s="148">
        <f t="shared" si="0"/>
        <v>2.8712195499971685E-2</v>
      </c>
      <c r="I17" s="151">
        <f t="shared" si="1"/>
        <v>9.5657642566965406E-2</v>
      </c>
      <c r="J17" s="151">
        <v>0.12300951688330268</v>
      </c>
      <c r="K17" s="151"/>
      <c r="L17" s="150"/>
      <c r="M17" s="152"/>
    </row>
    <row r="18" spans="2:13">
      <c r="B18" s="153">
        <v>2023</v>
      </c>
      <c r="C18" s="146">
        <v>50443.8</v>
      </c>
      <c r="D18" s="146">
        <v>136766.30000000002</v>
      </c>
      <c r="E18" s="146">
        <v>247320.7</v>
      </c>
      <c r="F18" s="147">
        <f t="shared" si="2"/>
        <v>434530.80000000005</v>
      </c>
      <c r="G18" s="147">
        <v>1826467.5000000002</v>
      </c>
      <c r="H18" s="154">
        <f t="shared" si="0"/>
        <v>2.7618230272370023E-2</v>
      </c>
      <c r="I18" s="155">
        <f t="shared" si="1"/>
        <v>7.488022644804794E-2</v>
      </c>
      <c r="J18" s="155">
        <v>0.13540930785792793</v>
      </c>
      <c r="K18" s="155"/>
      <c r="L18" s="156"/>
      <c r="M18" s="152"/>
    </row>
    <row r="19" spans="2:13">
      <c r="B19" s="157" t="s">
        <v>1</v>
      </c>
      <c r="C19" s="146">
        <v>4276.8</v>
      </c>
      <c r="D19" s="146">
        <v>7710.78</v>
      </c>
      <c r="E19" s="146">
        <v>11268.400000000001</v>
      </c>
      <c r="F19" s="146">
        <f>SUM(C19:E19)</f>
        <v>23255.980000000003</v>
      </c>
      <c r="G19" s="147">
        <v>167207.70000000001</v>
      </c>
      <c r="H19" s="151">
        <f t="shared" ref="H19:H30" si="3">C19/G19</f>
        <v>2.5577769444828199E-2</v>
      </c>
      <c r="I19" s="151">
        <f t="shared" ref="I19:I30" si="4">D19/G19</f>
        <v>4.6114981546902439E-2</v>
      </c>
      <c r="J19" s="151">
        <f t="shared" ref="J19:J30" si="5">E19/G19</f>
        <v>6.7391633280046312E-2</v>
      </c>
      <c r="K19" s="151"/>
      <c r="L19" s="150"/>
      <c r="M19" s="146">
        <f t="shared" ref="M19:M24" si="6">G19</f>
        <v>167207.70000000001</v>
      </c>
    </row>
    <row r="20" spans="2:13">
      <c r="B20" s="157" t="s">
        <v>2</v>
      </c>
      <c r="C20" s="146">
        <v>4568.3</v>
      </c>
      <c r="D20" s="146">
        <v>9218.989999999998</v>
      </c>
      <c r="E20" s="146">
        <v>18466.800000000003</v>
      </c>
      <c r="F20" s="146">
        <f t="shared" ref="F20:F30" si="7">SUM(C20:E20)</f>
        <v>32254.09</v>
      </c>
      <c r="G20" s="147">
        <v>173432.6</v>
      </c>
      <c r="H20" s="151">
        <f t="shared" si="3"/>
        <v>2.6340491925970089E-2</v>
      </c>
      <c r="I20" s="151">
        <f t="shared" si="4"/>
        <v>5.315603871475142E-2</v>
      </c>
      <c r="J20" s="151">
        <f t="shared" si="5"/>
        <v>0.10647825149366383</v>
      </c>
      <c r="K20" s="151"/>
      <c r="L20" s="150"/>
      <c r="M20" s="146">
        <f t="shared" si="6"/>
        <v>173432.6</v>
      </c>
    </row>
    <row r="21" spans="2:13">
      <c r="B21" s="157" t="s">
        <v>164</v>
      </c>
      <c r="C21" s="146">
        <v>4090.9000000000005</v>
      </c>
      <c r="D21" s="146">
        <v>3705.7899999999977</v>
      </c>
      <c r="E21" s="146">
        <v>22629.200000000001</v>
      </c>
      <c r="F21" s="146">
        <f t="shared" si="7"/>
        <v>30425.89</v>
      </c>
      <c r="G21" s="147">
        <v>155564.20000000001</v>
      </c>
      <c r="H21" s="151">
        <f t="shared" si="3"/>
        <v>2.6297181485200324E-2</v>
      </c>
      <c r="I21" s="151">
        <f t="shared" si="4"/>
        <v>2.3821611913280801E-2</v>
      </c>
      <c r="J21" s="151">
        <f t="shared" si="5"/>
        <v>0.14546534485440737</v>
      </c>
      <c r="K21" s="151"/>
      <c r="L21" s="150"/>
      <c r="M21" s="146">
        <f t="shared" si="6"/>
        <v>155564.20000000001</v>
      </c>
    </row>
    <row r="22" spans="2:13">
      <c r="B22" s="157" t="s">
        <v>165</v>
      </c>
      <c r="C22" s="146">
        <v>4219.6000000000004</v>
      </c>
      <c r="D22" s="146">
        <v>12258.729999999996</v>
      </c>
      <c r="E22" s="146">
        <v>17128.100000000002</v>
      </c>
      <c r="F22" s="146">
        <f t="shared" si="7"/>
        <v>33606.429999999993</v>
      </c>
      <c r="G22" s="147">
        <v>162685.6</v>
      </c>
      <c r="H22" s="151">
        <f t="shared" si="3"/>
        <v>2.5937145020825447E-2</v>
      </c>
      <c r="I22" s="151">
        <f t="shared" si="4"/>
        <v>7.5352274571320363E-2</v>
      </c>
      <c r="J22" s="151">
        <f t="shared" si="5"/>
        <v>0.10528344241899715</v>
      </c>
      <c r="K22" s="151"/>
      <c r="L22" s="150"/>
      <c r="M22" s="146">
        <f t="shared" si="6"/>
        <v>162685.6</v>
      </c>
    </row>
    <row r="23" spans="2:13">
      <c r="B23" s="157" t="s">
        <v>166</v>
      </c>
      <c r="C23" s="146">
        <v>5082</v>
      </c>
      <c r="D23" s="146">
        <v>8005.6899999999941</v>
      </c>
      <c r="E23" s="146">
        <v>30504.100000000002</v>
      </c>
      <c r="F23" s="146">
        <f t="shared" si="7"/>
        <v>43591.789999999994</v>
      </c>
      <c r="G23" s="147">
        <v>162330.30000000002</v>
      </c>
      <c r="H23" s="151">
        <f t="shared" si="3"/>
        <v>3.1306539814193651E-2</v>
      </c>
      <c r="I23" s="151">
        <f t="shared" si="4"/>
        <v>4.9317287037601687E-2</v>
      </c>
      <c r="J23" s="151">
        <f t="shared" si="5"/>
        <v>0.1879137782656719</v>
      </c>
      <c r="K23" s="151"/>
      <c r="L23" s="150"/>
      <c r="M23" s="146">
        <f t="shared" si="6"/>
        <v>162330.30000000002</v>
      </c>
    </row>
    <row r="24" spans="2:13">
      <c r="B24" s="157" t="s">
        <v>167</v>
      </c>
      <c r="C24" s="146">
        <v>4198.7000000000007</v>
      </c>
      <c r="D24" s="146">
        <v>11597.959999999992</v>
      </c>
      <c r="E24" s="146">
        <v>32413.700000000004</v>
      </c>
      <c r="F24" s="146">
        <f t="shared" si="7"/>
        <v>48210.36</v>
      </c>
      <c r="G24" s="147">
        <v>157627.80000000002</v>
      </c>
      <c r="H24" s="151">
        <f t="shared" si="3"/>
        <v>2.6636798838783515E-2</v>
      </c>
      <c r="I24" s="151">
        <f t="shared" si="4"/>
        <v>7.3578137866543783E-2</v>
      </c>
      <c r="J24" s="151">
        <f t="shared" si="5"/>
        <v>0.20563441220393866</v>
      </c>
      <c r="K24" s="151"/>
      <c r="L24" s="150"/>
      <c r="M24" s="146">
        <f t="shared" si="6"/>
        <v>157627.80000000002</v>
      </c>
    </row>
    <row r="25" spans="2:13">
      <c r="B25" s="157" t="s">
        <v>168</v>
      </c>
      <c r="C25" s="146">
        <v>4044.7000000000003</v>
      </c>
      <c r="D25" s="146">
        <v>1336.1699999999969</v>
      </c>
      <c r="E25" s="146">
        <v>45931.600000000006</v>
      </c>
      <c r="F25" s="146">
        <f t="shared" si="7"/>
        <v>51312.47</v>
      </c>
      <c r="G25" s="147">
        <v>133691.80000000002</v>
      </c>
      <c r="H25" s="151">
        <f t="shared" si="3"/>
        <v>3.0253912356629199E-2</v>
      </c>
      <c r="I25" s="151">
        <f t="shared" si="4"/>
        <v>9.9944050420444387E-3</v>
      </c>
      <c r="J25" s="151">
        <f t="shared" si="5"/>
        <v>0.34356332998732908</v>
      </c>
      <c r="K25" s="151"/>
      <c r="L25" s="150"/>
      <c r="M25" s="146">
        <f>G25</f>
        <v>133691.80000000002</v>
      </c>
    </row>
    <row r="26" spans="2:13">
      <c r="B26" s="157" t="s">
        <v>3</v>
      </c>
      <c r="C26" s="146">
        <v>3558.5000000000005</v>
      </c>
      <c r="D26" s="146">
        <v>7401.0199999999977</v>
      </c>
      <c r="E26" s="146">
        <v>35797.300000000003</v>
      </c>
      <c r="F26" s="146">
        <f t="shared" si="7"/>
        <v>46756.82</v>
      </c>
      <c r="G26" s="147">
        <v>103439.6</v>
      </c>
      <c r="H26" s="151">
        <f t="shared" si="3"/>
        <v>3.440171849079076E-2</v>
      </c>
      <c r="I26" s="151">
        <f t="shared" si="4"/>
        <v>7.1549193925730545E-2</v>
      </c>
      <c r="J26" s="151">
        <f t="shared" si="5"/>
        <v>0.34606959036964569</v>
      </c>
      <c r="K26" s="151"/>
      <c r="L26" s="150"/>
      <c r="M26" s="146">
        <f>G26</f>
        <v>103439.6</v>
      </c>
    </row>
    <row r="27" spans="2:13">
      <c r="B27" s="157" t="s">
        <v>169</v>
      </c>
      <c r="C27" s="146">
        <v>4555.1000000000004</v>
      </c>
      <c r="D27" s="146">
        <v>2807.3099999999986</v>
      </c>
      <c r="E27" s="146">
        <v>33118.800000000003</v>
      </c>
      <c r="F27" s="146">
        <f t="shared" si="7"/>
        <v>40481.21</v>
      </c>
      <c r="G27" s="147">
        <v>146316.5</v>
      </c>
      <c r="H27" s="151">
        <f t="shared" si="3"/>
        <v>3.1131827237529604E-2</v>
      </c>
      <c r="I27" s="151">
        <f t="shared" si="4"/>
        <v>1.9186557907002959E-2</v>
      </c>
      <c r="J27" s="151">
        <f t="shared" si="5"/>
        <v>0.22635041160771344</v>
      </c>
      <c r="K27" s="151"/>
      <c r="L27" s="150"/>
      <c r="M27" s="146">
        <f t="shared" ref="M27:M29" si="8">G27</f>
        <v>146316.5</v>
      </c>
    </row>
    <row r="28" spans="2:13">
      <c r="B28" s="157" t="s">
        <v>4</v>
      </c>
      <c r="C28" s="146">
        <v>4803.7000000000007</v>
      </c>
      <c r="D28" s="146">
        <v>4351.2699999999968</v>
      </c>
      <c r="E28" s="146">
        <v>25108.600000000002</v>
      </c>
      <c r="F28" s="146">
        <f t="shared" si="7"/>
        <v>34263.57</v>
      </c>
      <c r="G28" s="147">
        <v>165331.1</v>
      </c>
      <c r="H28" s="151">
        <f t="shared" si="3"/>
        <v>2.90550295739882E-2</v>
      </c>
      <c r="I28" s="151">
        <f t="shared" si="4"/>
        <v>2.6318520834858031E-2</v>
      </c>
      <c r="J28" s="151">
        <f t="shared" si="5"/>
        <v>0.15186858370869125</v>
      </c>
      <c r="K28" s="151"/>
      <c r="L28" s="150"/>
      <c r="M28" s="146">
        <f t="shared" si="8"/>
        <v>165331.1</v>
      </c>
    </row>
    <row r="29" spans="2:13">
      <c r="B29" s="157" t="s">
        <v>5</v>
      </c>
      <c r="C29" s="146">
        <v>4044.7000000000003</v>
      </c>
      <c r="D29" s="146">
        <v>4578.53</v>
      </c>
      <c r="E29" s="146">
        <v>17336</v>
      </c>
      <c r="F29" s="146">
        <f t="shared" si="7"/>
        <v>25959.23</v>
      </c>
      <c r="G29" s="147">
        <v>145382.6</v>
      </c>
      <c r="H29" s="151">
        <f t="shared" si="3"/>
        <v>2.7821073498479187E-2</v>
      </c>
      <c r="I29" s="151">
        <f t="shared" si="4"/>
        <v>3.1492970960761466E-2</v>
      </c>
      <c r="J29" s="151">
        <f t="shared" si="5"/>
        <v>0.11924398105412889</v>
      </c>
      <c r="K29" s="151"/>
      <c r="L29" s="150"/>
      <c r="M29" s="146">
        <f t="shared" si="8"/>
        <v>145382.6</v>
      </c>
    </row>
    <row r="30" spans="2:13">
      <c r="B30" s="158" t="s">
        <v>170</v>
      </c>
      <c r="C30" s="146">
        <v>2652.1000000000004</v>
      </c>
      <c r="D30" s="146">
        <v>7853.89</v>
      </c>
      <c r="E30" s="146">
        <v>11132</v>
      </c>
      <c r="F30" s="146">
        <f t="shared" si="7"/>
        <v>21637.99</v>
      </c>
      <c r="G30" s="147">
        <v>66080.3</v>
      </c>
      <c r="H30" s="155">
        <f t="shared" si="3"/>
        <v>4.0134503021324062E-2</v>
      </c>
      <c r="I30" s="155">
        <f t="shared" si="4"/>
        <v>0.11885372796431008</v>
      </c>
      <c r="J30" s="155">
        <f t="shared" si="5"/>
        <v>0.16846170492567375</v>
      </c>
      <c r="K30" s="155"/>
      <c r="L30" s="156"/>
      <c r="M30" s="146">
        <f>G30</f>
        <v>66080.3</v>
      </c>
    </row>
    <row r="31" spans="2:13">
      <c r="B31" s="145">
        <v>2024</v>
      </c>
      <c r="C31" s="146">
        <f t="shared" ref="C31:G31" si="9">SUM(C19:C30)</f>
        <v>50095.1</v>
      </c>
      <c r="D31" s="146">
        <f t="shared" si="9"/>
        <v>80826.129999999961</v>
      </c>
      <c r="E31" s="146">
        <f t="shared" si="9"/>
        <v>300834.59999999998</v>
      </c>
      <c r="F31" s="146">
        <f t="shared" si="9"/>
        <v>431755.83</v>
      </c>
      <c r="G31" s="146">
        <f t="shared" si="9"/>
        <v>1739090.1000000006</v>
      </c>
      <c r="H31" s="151">
        <f>C31/G31</f>
        <v>2.8805350568093042E-2</v>
      </c>
      <c r="I31" s="151">
        <f>D31/G31</f>
        <v>4.6476102647010603E-2</v>
      </c>
      <c r="J31" s="151">
        <f>E31/G31</f>
        <v>0.17298390692926138</v>
      </c>
      <c r="K31" s="151"/>
      <c r="L31" s="159"/>
      <c r="M31" s="152"/>
    </row>
    <row r="32" spans="2:13" ht="13.8" thickBot="1">
      <c r="B32" s="160">
        <v>2025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2"/>
      <c r="M32" s="152"/>
    </row>
    <row r="33" spans="2:24"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</row>
    <row r="34" spans="2:24"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 spans="2:24">
      <c r="B35" s="168"/>
      <c r="C35" s="169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69"/>
      <c r="R35" s="170"/>
      <c r="S35" s="170"/>
      <c r="T35" s="170"/>
      <c r="U35" s="170"/>
      <c r="V35" s="170"/>
      <c r="W35" s="170"/>
      <c r="X35" s="169"/>
    </row>
    <row r="36" spans="2:24">
      <c r="B36" s="168"/>
      <c r="C36" s="169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69"/>
      <c r="R36" s="170"/>
      <c r="S36" s="170"/>
      <c r="T36" s="170"/>
      <c r="U36" s="170"/>
      <c r="V36" s="170"/>
      <c r="W36" s="170"/>
      <c r="X36" s="170"/>
    </row>
    <row r="37" spans="2:24"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</row>
    <row r="38" spans="2:24"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</row>
    <row r="39" spans="2:24">
      <c r="B39" s="171"/>
      <c r="C39" s="172"/>
      <c r="D39" s="173"/>
      <c r="E39" s="173"/>
      <c r="F39" s="173"/>
      <c r="G39" s="173"/>
      <c r="H39" s="173"/>
      <c r="I39" s="173"/>
      <c r="J39" s="173"/>
      <c r="K39" s="173"/>
      <c r="L39" s="173"/>
      <c r="M39" s="174"/>
      <c r="N39" s="173"/>
      <c r="O39" s="173"/>
      <c r="P39" s="173"/>
      <c r="Q39" s="173"/>
      <c r="R39" s="173"/>
      <c r="S39" s="173"/>
      <c r="T39" s="174"/>
      <c r="U39" s="166"/>
      <c r="V39" s="166"/>
      <c r="W39" s="166"/>
      <c r="X39" s="166"/>
    </row>
    <row r="40" spans="2:24">
      <c r="B40" s="166"/>
      <c r="C40" s="175"/>
      <c r="D40" s="176"/>
      <c r="E40" s="176"/>
      <c r="F40" s="176"/>
      <c r="G40" s="176"/>
      <c r="H40" s="176"/>
      <c r="I40" s="176"/>
      <c r="J40" s="176"/>
      <c r="K40" s="176"/>
      <c r="L40" s="176"/>
      <c r="M40" s="175"/>
      <c r="N40" s="176"/>
      <c r="O40" s="176"/>
      <c r="P40" s="176"/>
      <c r="Q40" s="176"/>
      <c r="R40" s="176"/>
      <c r="S40" s="176"/>
      <c r="T40" s="175"/>
      <c r="U40" s="166"/>
      <c r="V40" s="166"/>
      <c r="W40" s="166"/>
      <c r="X40" s="166"/>
    </row>
    <row r="41" spans="2:24">
      <c r="B41" s="177"/>
      <c r="C41" s="178"/>
      <c r="D41" s="179"/>
      <c r="E41" s="179"/>
      <c r="F41" s="179"/>
      <c r="G41" s="179"/>
      <c r="H41" s="179"/>
      <c r="I41" s="179"/>
      <c r="J41" s="179"/>
      <c r="K41" s="179"/>
      <c r="L41" s="179"/>
      <c r="M41" s="178"/>
      <c r="N41" s="179"/>
      <c r="O41" s="179"/>
      <c r="P41" s="180"/>
      <c r="Q41" s="180"/>
      <c r="R41" s="180"/>
      <c r="S41" s="180"/>
      <c r="T41" s="181"/>
      <c r="U41" s="166"/>
      <c r="V41" s="166"/>
      <c r="W41" s="166"/>
      <c r="X41" s="166"/>
    </row>
    <row r="42" spans="2:24">
      <c r="B42" s="177"/>
      <c r="C42" s="178"/>
      <c r="D42" s="179"/>
      <c r="E42" s="179"/>
      <c r="F42" s="179"/>
      <c r="G42" s="179"/>
      <c r="H42" s="179"/>
      <c r="I42" s="179"/>
      <c r="J42" s="179"/>
      <c r="K42" s="179"/>
      <c r="L42" s="179"/>
      <c r="M42" s="178"/>
      <c r="N42" s="179"/>
      <c r="O42" s="180"/>
      <c r="P42" s="166"/>
      <c r="Q42" s="166"/>
      <c r="R42" s="166"/>
      <c r="S42" s="166"/>
      <c r="T42" s="167"/>
      <c r="U42" s="166"/>
      <c r="V42" s="166"/>
      <c r="W42" s="166"/>
      <c r="X42" s="166"/>
    </row>
  </sheetData>
  <mergeCells count="8">
    <mergeCell ref="J3:J4"/>
    <mergeCell ref="K3:K4"/>
    <mergeCell ref="M3:M4"/>
    <mergeCell ref="C3:E3"/>
    <mergeCell ref="F3:F4"/>
    <mergeCell ref="G3:G4"/>
    <mergeCell ref="H3:H4"/>
    <mergeCell ref="I3:I4"/>
  </mergeCells>
  <pageMargins left="0.7" right="0.7" top="0.78740157499999996" bottom="0.78740157499999996" header="0.3" footer="0.3"/>
  <pageSetup paperSize="9" orientation="portrait" r:id="rId1"/>
  <headerFooter>
    <oddHeader>&amp;L&amp;"Arial"&amp;8&amp;K000000INTERNAL&amp;1#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9FC3-470C-44DF-B2D8-2378B7A3B937}">
  <dimension ref="A1:O25"/>
  <sheetViews>
    <sheetView topLeftCell="A36" zoomScale="130" zoomScaleNormal="130" workbookViewId="0">
      <selection activeCell="J29" sqref="J29"/>
    </sheetView>
  </sheetViews>
  <sheetFormatPr defaultColWidth="9.109375" defaultRowHeight="13.2"/>
  <cols>
    <col min="1" max="16384" width="9.109375" style="131"/>
  </cols>
  <sheetData>
    <row r="1" spans="1:15">
      <c r="A1" s="267" t="s">
        <v>191</v>
      </c>
      <c r="B1" s="267"/>
      <c r="C1" s="182" t="s">
        <v>1</v>
      </c>
      <c r="D1" s="182" t="s">
        <v>2</v>
      </c>
      <c r="E1" s="182" t="s">
        <v>164</v>
      </c>
      <c r="F1" s="182" t="s">
        <v>179</v>
      </c>
      <c r="G1" s="182" t="s">
        <v>166</v>
      </c>
      <c r="H1" s="182" t="s">
        <v>180</v>
      </c>
      <c r="I1" s="182" t="s">
        <v>181</v>
      </c>
      <c r="J1" s="182" t="s">
        <v>3</v>
      </c>
      <c r="K1" s="182" t="s">
        <v>169</v>
      </c>
      <c r="L1" s="182" t="s">
        <v>4</v>
      </c>
      <c r="M1" s="182" t="s">
        <v>5</v>
      </c>
      <c r="N1" s="182" t="s">
        <v>170</v>
      </c>
      <c r="O1" s="182" t="s">
        <v>192</v>
      </c>
    </row>
    <row r="2" spans="1:15">
      <c r="A2" s="266" t="s">
        <v>183</v>
      </c>
      <c r="B2" s="183">
        <v>2022</v>
      </c>
      <c r="C2" s="190">
        <v>1871.1000000000001</v>
      </c>
      <c r="D2" s="190">
        <v>3760.9</v>
      </c>
      <c r="E2" s="190">
        <v>953.7</v>
      </c>
      <c r="F2" s="190">
        <v>1696.2</v>
      </c>
      <c r="G2" s="190">
        <v>12991.000000000002</v>
      </c>
      <c r="H2" s="190">
        <v>13559.7</v>
      </c>
      <c r="I2" s="190">
        <v>19686.7</v>
      </c>
      <c r="J2" s="190">
        <v>22876.7</v>
      </c>
      <c r="K2" s="190">
        <v>21146.400000000001</v>
      </c>
      <c r="L2" s="190">
        <v>18367.800000000003</v>
      </c>
      <c r="M2" s="190">
        <v>12170.400000000001</v>
      </c>
      <c r="N2" s="191">
        <v>9876.9000000000015</v>
      </c>
      <c r="O2" s="184">
        <f>SUM(C2:N2)</f>
        <v>138957.5</v>
      </c>
    </row>
    <row r="3" spans="1:15">
      <c r="A3" s="264"/>
      <c r="B3" s="185">
        <v>2023</v>
      </c>
      <c r="C3" s="189">
        <v>10252</v>
      </c>
      <c r="D3" s="189">
        <v>13.200000000000001</v>
      </c>
      <c r="E3" s="189">
        <v>5496.7000000000007</v>
      </c>
      <c r="F3" s="189">
        <v>9862.6</v>
      </c>
      <c r="G3" s="189">
        <v>12942.6</v>
      </c>
      <c r="H3" s="189">
        <v>12993.2</v>
      </c>
      <c r="I3" s="189">
        <v>15665.1</v>
      </c>
      <c r="J3" s="189">
        <v>11836.000000000002</v>
      </c>
      <c r="K3" s="189">
        <v>13599.300000000001</v>
      </c>
      <c r="L3" s="189">
        <v>13304.500000000002</v>
      </c>
      <c r="M3" s="189">
        <v>12073.6</v>
      </c>
      <c r="N3" s="192">
        <v>5160.1000000000004</v>
      </c>
      <c r="O3" s="186">
        <f>SUM(C3:N3)</f>
        <v>123198.90000000002</v>
      </c>
    </row>
    <row r="4" spans="1:15">
      <c r="A4" s="265"/>
      <c r="B4" s="187">
        <v>2024</v>
      </c>
      <c r="C4" s="193">
        <f>('[3]2024'!M6)*1.1</f>
        <v>9003.5</v>
      </c>
      <c r="D4" s="193">
        <f>('[3]2024'!N6)*1.1</f>
        <v>12273.800000000001</v>
      </c>
      <c r="E4" s="193">
        <f>('[3]2024'!O6)*1.1</f>
        <v>11457.6</v>
      </c>
      <c r="F4" s="193">
        <f>('[3]2024'!P6)*1.1</f>
        <v>11810.7</v>
      </c>
      <c r="G4" s="193">
        <f>('[3]2024'!Q6)*1.1</f>
        <v>12028.500000000002</v>
      </c>
      <c r="H4" s="193">
        <f>('[3]2024'!R6)*1.1</f>
        <v>14322.000000000002</v>
      </c>
      <c r="I4" s="193">
        <f>('[3]2024'!S6)*1.1</f>
        <v>15939.000000000002</v>
      </c>
      <c r="J4" s="193">
        <f>('[3]2024'!T6)*1.1</f>
        <v>19017.900000000001</v>
      </c>
      <c r="K4" s="193">
        <f>('[3]2024'!U6)*1.1</f>
        <v>22424.600000000002</v>
      </c>
      <c r="L4" s="193">
        <f>('[3]2024'!V6)*1.1</f>
        <v>19275.300000000003</v>
      </c>
      <c r="M4" s="193">
        <f>('[3]2024'!W6)*1.1</f>
        <v>115.50000000000001</v>
      </c>
      <c r="N4" s="194">
        <f>('[3]2024'!X6)*1.1</f>
        <v>0</v>
      </c>
      <c r="O4" s="188">
        <f>SUM(C4:N4)</f>
        <v>147668.40000000002</v>
      </c>
    </row>
    <row r="5" spans="1:15">
      <c r="A5" s="266" t="s">
        <v>184</v>
      </c>
      <c r="B5" s="183">
        <v>2022</v>
      </c>
      <c r="C5" s="189">
        <v>1524.6000000000001</v>
      </c>
      <c r="D5" s="189">
        <v>4475.9000000000005</v>
      </c>
      <c r="E5" s="189">
        <v>866.80000000000007</v>
      </c>
      <c r="F5" s="189">
        <v>2061.4</v>
      </c>
      <c r="G5" s="189">
        <v>16298.7</v>
      </c>
      <c r="H5" s="189">
        <v>17110.5</v>
      </c>
      <c r="I5" s="189">
        <v>16441.7</v>
      </c>
      <c r="J5" s="189">
        <v>12397.000000000002</v>
      </c>
      <c r="K5" s="189">
        <v>7532.8</v>
      </c>
      <c r="L5" s="189">
        <v>6178.7000000000007</v>
      </c>
      <c r="M5" s="189">
        <v>3392.4</v>
      </c>
      <c r="N5" s="189">
        <v>2063.6000000000004</v>
      </c>
      <c r="O5" s="184">
        <f t="shared" ref="O5:O25" si="0">SUM(C5:N5)</f>
        <v>90344.1</v>
      </c>
    </row>
    <row r="6" spans="1:15">
      <c r="A6" s="264"/>
      <c r="B6" s="185">
        <v>2023</v>
      </c>
      <c r="C6" s="189">
        <v>2251.7000000000003</v>
      </c>
      <c r="D6" s="189">
        <v>15.400000000000002</v>
      </c>
      <c r="E6" s="189">
        <v>6209.5000000000009</v>
      </c>
      <c r="F6" s="189">
        <v>11053.900000000001</v>
      </c>
      <c r="G6" s="189">
        <v>14565.1</v>
      </c>
      <c r="H6" s="189">
        <v>16987.300000000003</v>
      </c>
      <c r="I6" s="189">
        <v>24134.000000000004</v>
      </c>
      <c r="J6" s="189">
        <v>16421.900000000001</v>
      </c>
      <c r="K6" s="189">
        <v>20120.100000000002</v>
      </c>
      <c r="L6" s="189">
        <v>17716.600000000002</v>
      </c>
      <c r="M6" s="189">
        <v>15739.900000000001</v>
      </c>
      <c r="N6" s="189">
        <v>5962.0000000000009</v>
      </c>
      <c r="O6" s="186">
        <f t="shared" si="0"/>
        <v>151177.40000000002</v>
      </c>
    </row>
    <row r="7" spans="1:15">
      <c r="A7" s="265"/>
      <c r="B7" s="187">
        <v>2024</v>
      </c>
      <c r="C7" s="189">
        <f>('[3]2024'!M8)*1.1</f>
        <v>9191.6</v>
      </c>
      <c r="D7" s="189">
        <f>('[3]2024'!N8)*1.1</f>
        <v>15307.6</v>
      </c>
      <c r="E7" s="189">
        <f>('[3]2024'!O8)*1.1</f>
        <v>15967.600000000002</v>
      </c>
      <c r="F7" s="189">
        <f>('[3]2024'!P8)*1.1</f>
        <v>16680.400000000001</v>
      </c>
      <c r="G7" s="189">
        <f>('[3]2024'!Q8)*1.1</f>
        <v>16482.400000000001</v>
      </c>
      <c r="H7" s="189">
        <f>('[3]2024'!R8)*1.1</f>
        <v>22105.600000000002</v>
      </c>
      <c r="I7" s="189">
        <f>('[3]2024'!S8)*1.1</f>
        <v>24411.200000000001</v>
      </c>
      <c r="J7" s="189">
        <f>('[3]2024'!T8)*1.1</f>
        <v>7475.6</v>
      </c>
      <c r="K7" s="189">
        <f>('[3]2024'!U8)*1.1</f>
        <v>67.100000000000009</v>
      </c>
      <c r="L7" s="189">
        <f>('[3]2024'!V8)*1.1</f>
        <v>0</v>
      </c>
      <c r="M7" s="189">
        <f>('[3]2024'!W8)*1.1</f>
        <v>0</v>
      </c>
      <c r="N7" s="189">
        <f>('[3]2024'!X8)*1.1</f>
        <v>0</v>
      </c>
      <c r="O7" s="188">
        <f t="shared" si="0"/>
        <v>127689.10000000002</v>
      </c>
    </row>
    <row r="8" spans="1:15">
      <c r="A8" s="266" t="s">
        <v>185</v>
      </c>
      <c r="B8" s="183">
        <v>2022</v>
      </c>
      <c r="C8" s="190">
        <v>12300.2</v>
      </c>
      <c r="D8" s="190">
        <v>12519.1</v>
      </c>
      <c r="E8" s="190">
        <v>12813.900000000001</v>
      </c>
      <c r="F8" s="190">
        <v>14801.6</v>
      </c>
      <c r="G8" s="190">
        <v>9092.6</v>
      </c>
      <c r="H8" s="190">
        <v>12773.2</v>
      </c>
      <c r="I8" s="190">
        <v>12401.400000000001</v>
      </c>
      <c r="J8" s="190">
        <v>9015.6</v>
      </c>
      <c r="K8" s="190">
        <v>8529.4000000000015</v>
      </c>
      <c r="L8" s="190">
        <v>6459.2000000000007</v>
      </c>
      <c r="M8" s="190">
        <v>10696.400000000001</v>
      </c>
      <c r="N8" s="191">
        <v>5669.4000000000005</v>
      </c>
      <c r="O8" s="184">
        <f t="shared" si="0"/>
        <v>127072</v>
      </c>
    </row>
    <row r="9" spans="1:15">
      <c r="A9" s="264"/>
      <c r="B9" s="185">
        <v>2023</v>
      </c>
      <c r="C9" s="189">
        <v>9199.3000000000011</v>
      </c>
      <c r="D9" s="189">
        <v>11322.300000000001</v>
      </c>
      <c r="E9" s="189">
        <v>10833.900000000001</v>
      </c>
      <c r="F9" s="189">
        <v>4891.7000000000007</v>
      </c>
      <c r="G9" s="189">
        <v>8180.7000000000007</v>
      </c>
      <c r="H9" s="189">
        <v>9563.4000000000015</v>
      </c>
      <c r="I9" s="189">
        <v>11162.800000000001</v>
      </c>
      <c r="J9" s="189">
        <v>6850.8</v>
      </c>
      <c r="K9" s="189">
        <v>7250.1</v>
      </c>
      <c r="L9" s="189">
        <v>7224.8</v>
      </c>
      <c r="M9" s="189">
        <v>7156.6</v>
      </c>
      <c r="N9" s="192">
        <v>5516.5</v>
      </c>
      <c r="O9" s="186">
        <f t="shared" si="0"/>
        <v>99152.900000000023</v>
      </c>
    </row>
    <row r="10" spans="1:15">
      <c r="A10" s="265"/>
      <c r="B10" s="187">
        <v>2024</v>
      </c>
      <c r="C10" s="193">
        <f>('[3]2024'!M12)*1.1</f>
        <v>5415.3</v>
      </c>
      <c r="D10" s="193">
        <f>('[3]2024'!N12)*1.1</f>
        <v>5420.8</v>
      </c>
      <c r="E10" s="193">
        <f>('[3]2024'!O12)*1.1</f>
        <v>5339.4000000000005</v>
      </c>
      <c r="F10" s="193">
        <f>('[3]2024'!P12)*1.1</f>
        <v>5762.9000000000005</v>
      </c>
      <c r="G10" s="193">
        <f>('[3]2024'!Q12)*1.1</f>
        <v>9325.8000000000011</v>
      </c>
      <c r="H10" s="193">
        <f>('[3]2024'!R12)*1.1</f>
        <v>8258.8000000000011</v>
      </c>
      <c r="I10" s="193">
        <f>('[3]2024'!S12)*1.1</f>
        <v>11187</v>
      </c>
      <c r="J10" s="193">
        <f>('[3]2024'!T12)*1.1</f>
        <v>10115.6</v>
      </c>
      <c r="K10" s="193">
        <f>('[3]2024'!U12)*1.1</f>
        <v>10775.6</v>
      </c>
      <c r="L10" s="193">
        <f>('[3]2024'!V12)*1.1</f>
        <v>8428.2000000000007</v>
      </c>
      <c r="M10" s="193">
        <f>('[3]2024'!W12)*1.1</f>
        <v>11061.6</v>
      </c>
      <c r="N10" s="194">
        <f>('[3]2024'!X12)*1.1</f>
        <v>9609.6</v>
      </c>
      <c r="O10" s="188">
        <f t="shared" si="0"/>
        <v>100700.60000000002</v>
      </c>
    </row>
    <row r="11" spans="1:15">
      <c r="A11" s="266" t="s">
        <v>186</v>
      </c>
      <c r="B11" s="183">
        <v>2022</v>
      </c>
      <c r="C11" s="189">
        <v>13921.6</v>
      </c>
      <c r="D11" s="189">
        <v>12158.300000000001</v>
      </c>
      <c r="E11" s="189">
        <v>15172.300000000001</v>
      </c>
      <c r="F11" s="189">
        <v>16743.100000000002</v>
      </c>
      <c r="G11" s="189">
        <v>9539.2000000000007</v>
      </c>
      <c r="H11" s="189">
        <v>14753.2</v>
      </c>
      <c r="I11" s="189">
        <v>14656.400000000001</v>
      </c>
      <c r="J11" s="189">
        <v>10160.700000000001</v>
      </c>
      <c r="K11" s="189">
        <v>10117.800000000001</v>
      </c>
      <c r="L11" s="189">
        <v>8067.4000000000005</v>
      </c>
      <c r="M11" s="189">
        <v>5413.1</v>
      </c>
      <c r="N11" s="189">
        <v>0</v>
      </c>
      <c r="O11" s="184">
        <f t="shared" si="0"/>
        <v>130703.1</v>
      </c>
    </row>
    <row r="12" spans="1:15">
      <c r="A12" s="264"/>
      <c r="B12" s="185">
        <v>2023</v>
      </c>
      <c r="C12" s="189">
        <v>2575.1000000000004</v>
      </c>
      <c r="D12" s="189">
        <v>16460.400000000001</v>
      </c>
      <c r="E12" s="189">
        <v>15480.300000000001</v>
      </c>
      <c r="F12" s="189">
        <v>5948.8</v>
      </c>
      <c r="G12" s="189">
        <v>10363.1</v>
      </c>
      <c r="H12" s="189">
        <v>14262.6</v>
      </c>
      <c r="I12" s="189">
        <v>14384.7</v>
      </c>
      <c r="J12" s="189">
        <v>9270.8000000000011</v>
      </c>
      <c r="K12" s="189">
        <v>10032</v>
      </c>
      <c r="L12" s="189">
        <v>10039.700000000001</v>
      </c>
      <c r="M12" s="189">
        <v>9435.8000000000011</v>
      </c>
      <c r="N12" s="189">
        <v>7639.5000000000009</v>
      </c>
      <c r="O12" s="186">
        <f t="shared" si="0"/>
        <v>125892.8</v>
      </c>
    </row>
    <row r="13" spans="1:15">
      <c r="A13" s="265"/>
      <c r="B13" s="187">
        <v>2024</v>
      </c>
      <c r="C13" s="189">
        <f>('[3]2024'!M14)*1.1</f>
        <v>8338</v>
      </c>
      <c r="D13" s="189">
        <f>('[3]2024'!N14)*1.1</f>
        <v>8317.1</v>
      </c>
      <c r="E13" s="189">
        <f>('[3]2024'!O14)*1.1</f>
        <v>7212.7000000000007</v>
      </c>
      <c r="F13" s="189">
        <f>('[3]2024'!P14)*1.1</f>
        <v>7574.6</v>
      </c>
      <c r="G13" s="189">
        <f>('[3]2024'!Q14)*1.1</f>
        <v>14319.800000000001</v>
      </c>
      <c r="H13" s="189">
        <f>('[3]2024'!R14)*1.1</f>
        <v>13238.500000000002</v>
      </c>
      <c r="I13" s="189">
        <f>('[3]2024'!S14)*1.1</f>
        <v>17913.5</v>
      </c>
      <c r="J13" s="189">
        <f>('[3]2024'!T14)*1.1</f>
        <v>14897.300000000001</v>
      </c>
      <c r="K13" s="189">
        <f>('[3]2024'!U14)*1.1</f>
        <v>15121.7</v>
      </c>
      <c r="L13" s="189">
        <f>('[3]2024'!V14)*1.1</f>
        <v>11823.900000000001</v>
      </c>
      <c r="M13" s="189">
        <f>('[3]2024'!W14)*1.1</f>
        <v>17041.2</v>
      </c>
      <c r="N13" s="189">
        <f>('[3]2024'!X14)*1.1</f>
        <v>12832.6</v>
      </c>
      <c r="O13" s="188">
        <f t="shared" si="0"/>
        <v>148630.90000000002</v>
      </c>
    </row>
    <row r="14" spans="1:15">
      <c r="A14" s="266" t="s">
        <v>187</v>
      </c>
      <c r="B14" s="183">
        <v>2022</v>
      </c>
      <c r="C14" s="190">
        <v>12079.1</v>
      </c>
      <c r="D14" s="190">
        <v>11837.1</v>
      </c>
      <c r="E14" s="190">
        <v>12876.6</v>
      </c>
      <c r="F14" s="190">
        <v>11970.2</v>
      </c>
      <c r="G14" s="190">
        <v>10939.5</v>
      </c>
      <c r="H14" s="190">
        <v>12219.900000000001</v>
      </c>
      <c r="I14" s="190">
        <v>11610.500000000002</v>
      </c>
      <c r="J14" s="190">
        <v>8764.8000000000011</v>
      </c>
      <c r="K14" s="190">
        <v>8518.4000000000015</v>
      </c>
      <c r="L14" s="190">
        <v>6531.8</v>
      </c>
      <c r="M14" s="190">
        <v>10584.2</v>
      </c>
      <c r="N14" s="191">
        <v>5986.2000000000007</v>
      </c>
      <c r="O14" s="184">
        <f t="shared" si="0"/>
        <v>123918.3</v>
      </c>
    </row>
    <row r="15" spans="1:15">
      <c r="A15" s="264"/>
      <c r="B15" s="185">
        <v>2023</v>
      </c>
      <c r="C15" s="189">
        <v>9515</v>
      </c>
      <c r="D15" s="189">
        <v>11379.500000000002</v>
      </c>
      <c r="E15" s="189">
        <v>10969.2</v>
      </c>
      <c r="F15" s="189">
        <v>5352.6</v>
      </c>
      <c r="G15" s="189">
        <v>8841.8000000000011</v>
      </c>
      <c r="H15" s="189">
        <v>10157.400000000001</v>
      </c>
      <c r="I15" s="189">
        <v>11485.1</v>
      </c>
      <c r="J15" s="189">
        <v>7418.4000000000005</v>
      </c>
      <c r="K15" s="189">
        <v>7856.2000000000007</v>
      </c>
      <c r="L15" s="189">
        <v>7789.1</v>
      </c>
      <c r="M15" s="189">
        <v>6568.9800000000514</v>
      </c>
      <c r="N15" s="192">
        <v>5828.4599999999746</v>
      </c>
      <c r="O15" s="186">
        <f t="shared" si="0"/>
        <v>103161.74000000003</v>
      </c>
    </row>
    <row r="16" spans="1:15">
      <c r="A16" s="265"/>
      <c r="B16" s="187">
        <v>2024</v>
      </c>
      <c r="C16" s="193">
        <f>('[3]2024'!M16)*1.1</f>
        <v>6256.3599999999751</v>
      </c>
      <c r="D16" s="193">
        <f>('[3]2024'!N16)*1.1</f>
        <v>6208.4000000000005</v>
      </c>
      <c r="E16" s="193">
        <f>('[3]2024'!O16)*1.1</f>
        <v>6052.2000000000007</v>
      </c>
      <c r="F16" s="193">
        <f>('[3]2024'!P16)*1.1</f>
        <v>6626.4000000000005</v>
      </c>
      <c r="G16" s="193">
        <f>('[3]2024'!Q16)*1.1</f>
        <v>10231.1</v>
      </c>
      <c r="H16" s="193">
        <f>('[3]2024'!R16)*1.1</f>
        <v>9012.3000000000011</v>
      </c>
      <c r="I16" s="193">
        <f>('[3]2024'!S16)*1.1</f>
        <v>12761.1</v>
      </c>
      <c r="J16" s="193">
        <f>('[3]2024'!T16)*1.1</f>
        <v>11172.7</v>
      </c>
      <c r="K16" s="193">
        <f>('[3]2024'!U16)*1.1</f>
        <v>12588.400000000001</v>
      </c>
      <c r="L16" s="193">
        <f>('[3]2024'!V16)*1.1</f>
        <v>9597.5</v>
      </c>
      <c r="M16" s="193">
        <f>('[3]2024'!W16)*1.1</f>
        <v>12067.000000000002</v>
      </c>
      <c r="N16" s="194">
        <f>('[3]2024'!X16)*1.1</f>
        <v>10791</v>
      </c>
      <c r="O16" s="188">
        <f t="shared" si="0"/>
        <v>113364.45999999999</v>
      </c>
    </row>
    <row r="17" spans="1:15">
      <c r="A17" s="263" t="s">
        <v>188</v>
      </c>
      <c r="B17" s="183">
        <v>2022</v>
      </c>
      <c r="C17" s="189">
        <v>24252.800000000003</v>
      </c>
      <c r="D17" s="189">
        <v>19167.5</v>
      </c>
      <c r="E17" s="189">
        <v>20576.600000000002</v>
      </c>
      <c r="F17" s="189">
        <v>19786.800000000003</v>
      </c>
      <c r="G17" s="189">
        <v>12262.800000000001</v>
      </c>
      <c r="H17" s="189">
        <v>19729.600000000002</v>
      </c>
      <c r="I17" s="189">
        <v>17086.300000000003</v>
      </c>
      <c r="J17" s="189">
        <v>10809.7</v>
      </c>
      <c r="K17" s="189">
        <v>9687.7000000000007</v>
      </c>
      <c r="L17" s="189">
        <v>6429.5000000000009</v>
      </c>
      <c r="M17" s="189">
        <v>11603.900000000001</v>
      </c>
      <c r="N17" s="189">
        <v>2811.6000000000004</v>
      </c>
      <c r="O17" s="184">
        <f t="shared" si="0"/>
        <v>174204.80000000005</v>
      </c>
    </row>
    <row r="18" spans="1:15">
      <c r="A18" s="264"/>
      <c r="B18" s="185">
        <v>2023</v>
      </c>
      <c r="C18" s="189">
        <v>9869.2000000000007</v>
      </c>
      <c r="D18" s="189">
        <v>21818.5</v>
      </c>
      <c r="E18" s="189">
        <v>17183.100000000002</v>
      </c>
      <c r="F18" s="189">
        <v>4186.6000000000004</v>
      </c>
      <c r="G18" s="189">
        <v>7702.2000000000007</v>
      </c>
      <c r="H18" s="189">
        <v>12114.300000000001</v>
      </c>
      <c r="I18" s="189">
        <v>14887.400000000001</v>
      </c>
      <c r="J18" s="189">
        <v>11044</v>
      </c>
      <c r="K18" s="189">
        <v>8783.5</v>
      </c>
      <c r="L18" s="189">
        <v>5553.9000000000005</v>
      </c>
      <c r="M18" s="189">
        <v>4220.7000000000007</v>
      </c>
      <c r="N18" s="189">
        <v>1189.1000000000001</v>
      </c>
      <c r="O18" s="186">
        <f t="shared" si="0"/>
        <v>118552.50000000001</v>
      </c>
    </row>
    <row r="19" spans="1:15">
      <c r="A19" s="265"/>
      <c r="B19" s="187">
        <v>2024</v>
      </c>
      <c r="C19" s="189">
        <f>('[3]2024'!M38)*1.1</f>
        <v>2338.6000000000004</v>
      </c>
      <c r="D19" s="189">
        <f>('[3]2024'!N38)*1.1</f>
        <v>2407.9</v>
      </c>
      <c r="E19" s="189">
        <f>('[3]2024'!O38)*1.1</f>
        <v>1581.8000000000002</v>
      </c>
      <c r="F19" s="189">
        <f>('[3]2024'!P38)*1.1</f>
        <v>3030.5000000000005</v>
      </c>
      <c r="G19" s="189">
        <f>('[3]2024'!Q38)*1.1</f>
        <v>13557.500000000002</v>
      </c>
      <c r="H19" s="189">
        <f>('[3]2024'!R38)*1.1</f>
        <v>11245.300000000001</v>
      </c>
      <c r="I19" s="189">
        <f>('[3]2024'!S38)*1.1</f>
        <v>11915.2</v>
      </c>
      <c r="J19" s="189">
        <f>('[3]2024'!T38)*1.1</f>
        <v>20640.400000000001</v>
      </c>
      <c r="K19" s="189">
        <f>('[3]2024'!U38)*1.1</f>
        <v>17201.800000000003</v>
      </c>
      <c r="L19" s="189">
        <f>('[3]2024'!V38)*1.1</f>
        <v>13175.800000000001</v>
      </c>
      <c r="M19" s="189">
        <f>('[3]2024'!W38)*1.1</f>
        <v>23937.100000000002</v>
      </c>
      <c r="N19" s="189">
        <f>('[3]2024'!X38)*1.1</f>
        <v>8506.3000000000011</v>
      </c>
      <c r="O19" s="188">
        <f t="shared" si="0"/>
        <v>129538.20000000003</v>
      </c>
    </row>
    <row r="20" spans="1:15">
      <c r="A20" s="266" t="s">
        <v>189</v>
      </c>
      <c r="B20" s="183">
        <v>2022</v>
      </c>
      <c r="C20" s="190">
        <v>3938.0000000000005</v>
      </c>
      <c r="D20" s="190">
        <v>4422</v>
      </c>
      <c r="E20" s="190">
        <v>4620</v>
      </c>
      <c r="F20" s="190">
        <v>3883.0000000000005</v>
      </c>
      <c r="G20" s="190">
        <v>4653</v>
      </c>
      <c r="H20" s="190">
        <v>4730</v>
      </c>
      <c r="I20" s="190">
        <v>3993.0000000000005</v>
      </c>
      <c r="J20" s="190">
        <v>6336.0000000000009</v>
      </c>
      <c r="K20" s="190">
        <v>4334</v>
      </c>
      <c r="L20" s="190">
        <v>4026.0000000000005</v>
      </c>
      <c r="M20" s="190">
        <v>4690.4000000000005</v>
      </c>
      <c r="N20" s="191">
        <v>3357.2000000000003</v>
      </c>
      <c r="O20" s="184">
        <f t="shared" si="0"/>
        <v>52982.6</v>
      </c>
    </row>
    <row r="21" spans="1:15">
      <c r="A21" s="264"/>
      <c r="B21" s="185">
        <v>2023</v>
      </c>
      <c r="C21" s="189">
        <v>4407.7000000000007</v>
      </c>
      <c r="D21" s="189">
        <v>4485.8</v>
      </c>
      <c r="E21" s="189">
        <v>4898.3</v>
      </c>
      <c r="F21" s="189">
        <v>3850.0000000000005</v>
      </c>
      <c r="G21" s="189">
        <v>4909.3</v>
      </c>
      <c r="H21" s="189">
        <v>4330.7000000000007</v>
      </c>
      <c r="I21" s="189">
        <v>4205.3</v>
      </c>
      <c r="J21" s="189">
        <v>3388.0000000000005</v>
      </c>
      <c r="K21" s="189">
        <v>4240.5</v>
      </c>
      <c r="L21" s="189">
        <v>4167.9000000000005</v>
      </c>
      <c r="M21" s="189">
        <v>4625.0599999999986</v>
      </c>
      <c r="N21" s="192">
        <v>2731.7400000000016</v>
      </c>
      <c r="O21" s="186">
        <f t="shared" si="0"/>
        <v>50240.3</v>
      </c>
    </row>
    <row r="22" spans="1:15">
      <c r="A22" s="265"/>
      <c r="B22" s="187">
        <v>2024</v>
      </c>
      <c r="C22" s="193">
        <f>('[3]2024'!M32)*1.1</f>
        <v>4276.8</v>
      </c>
      <c r="D22" s="193">
        <f>('[3]2024'!N32)*1.1</f>
        <v>4568.3</v>
      </c>
      <c r="E22" s="193">
        <f>('[3]2024'!O32)*1.1</f>
        <v>4090.9000000000005</v>
      </c>
      <c r="F22" s="193">
        <f>('[3]2024'!P32)*1.1</f>
        <v>4219.6000000000004</v>
      </c>
      <c r="G22" s="193">
        <f>('[3]2024'!Q32)*1.1</f>
        <v>5082</v>
      </c>
      <c r="H22" s="193">
        <f>('[3]2024'!R32)*1.1</f>
        <v>4198.7000000000007</v>
      </c>
      <c r="I22" s="193">
        <f>('[3]2024'!S32)*1.1</f>
        <v>4044.7000000000003</v>
      </c>
      <c r="J22" s="193">
        <f>('[3]2024'!T32)*1.1</f>
        <v>3558.5000000000005</v>
      </c>
      <c r="K22" s="193">
        <f>('[3]2024'!U32)*1.1</f>
        <v>4555.1000000000004</v>
      </c>
      <c r="L22" s="193">
        <f>('[3]2024'!V32)*1.1</f>
        <v>4803.7000000000007</v>
      </c>
      <c r="M22" s="193">
        <f>('[3]2024'!W32)*1.1</f>
        <v>4044.7000000000003</v>
      </c>
      <c r="N22" s="194">
        <f>('[3]2024'!X32)*1.1</f>
        <v>3202.1000000000004</v>
      </c>
      <c r="O22" s="188">
        <f t="shared" si="0"/>
        <v>50645.1</v>
      </c>
    </row>
    <row r="23" spans="1:15">
      <c r="A23" s="266" t="s">
        <v>190</v>
      </c>
      <c r="B23" s="183">
        <v>2022</v>
      </c>
      <c r="C23" s="190">
        <v>2497</v>
      </c>
      <c r="D23" s="190">
        <v>3674.0000000000005</v>
      </c>
      <c r="E23" s="190">
        <v>3575.0000000000005</v>
      </c>
      <c r="F23" s="190">
        <v>2992.0000000000005</v>
      </c>
      <c r="G23" s="190">
        <v>3762.0000000000005</v>
      </c>
      <c r="H23" s="190">
        <v>4928</v>
      </c>
      <c r="I23" s="190">
        <v>4873</v>
      </c>
      <c r="J23" s="190">
        <v>3817.0000000000005</v>
      </c>
      <c r="K23" s="190">
        <v>3784.0000000000005</v>
      </c>
      <c r="L23" s="190">
        <v>3168.0000000000005</v>
      </c>
      <c r="M23" s="190">
        <v>4081.0000000000005</v>
      </c>
      <c r="N23" s="191">
        <v>1870.0000000000002</v>
      </c>
      <c r="O23" s="184">
        <f t="shared" si="0"/>
        <v>43021</v>
      </c>
    </row>
    <row r="24" spans="1:15">
      <c r="A24" s="264"/>
      <c r="B24" s="185">
        <v>2023</v>
      </c>
      <c r="C24" s="189">
        <v>3102.0000000000005</v>
      </c>
      <c r="D24" s="189">
        <v>3707.0000000000005</v>
      </c>
      <c r="E24" s="189">
        <v>3817.0000000000005</v>
      </c>
      <c r="F24" s="189">
        <v>2585</v>
      </c>
      <c r="G24" s="189">
        <v>4070.0000000000005</v>
      </c>
      <c r="H24" s="189">
        <v>4334</v>
      </c>
      <c r="I24" s="189">
        <v>5137</v>
      </c>
      <c r="J24" s="189">
        <v>2343</v>
      </c>
      <c r="K24" s="189">
        <v>3828.0000000000005</v>
      </c>
      <c r="L24" s="189">
        <v>3421.0000000000005</v>
      </c>
      <c r="M24" s="189">
        <v>4147</v>
      </c>
      <c r="N24" s="192">
        <v>2717</v>
      </c>
      <c r="O24" s="186">
        <f t="shared" si="0"/>
        <v>43208.000000000007</v>
      </c>
    </row>
    <row r="25" spans="1:15">
      <c r="A25" s="265"/>
      <c r="B25" s="187">
        <v>2024</v>
      </c>
      <c r="C25" s="193">
        <f>('[3]2024'!M36)*1.1</f>
        <v>2937.0000000000005</v>
      </c>
      <c r="D25" s="193">
        <f>('[3]2024'!N36)*1.1</f>
        <v>3971.0000000000005</v>
      </c>
      <c r="E25" s="193">
        <f>('[3]2024'!O36)*1.1</f>
        <v>3520.0000000000005</v>
      </c>
      <c r="F25" s="193">
        <f>('[3]2024'!P36)*1.1</f>
        <v>3366.0000000000005</v>
      </c>
      <c r="G25" s="193">
        <f>('[3]2024'!Q36)*1.1</f>
        <v>3927.0000000000005</v>
      </c>
      <c r="H25" s="193">
        <f>('[3]2024'!R36)*1.1</f>
        <v>4389</v>
      </c>
      <c r="I25" s="193">
        <f>('[3]2024'!S36)*1.1</f>
        <v>4499</v>
      </c>
      <c r="J25" s="193">
        <f>('[3]2024'!T36)*1.1</f>
        <v>4279</v>
      </c>
      <c r="K25" s="193">
        <f>('[3]2024'!U36)*1.1</f>
        <v>4059.0000000000005</v>
      </c>
      <c r="L25" s="193">
        <f>('[3]2024'!V36)*1.1</f>
        <v>3894.0000000000005</v>
      </c>
      <c r="M25" s="193">
        <f>('[3]2024'!W36)*1.1</f>
        <v>3289.0000000000005</v>
      </c>
      <c r="N25" s="194">
        <f>('[3]2024'!X36)*1.1</f>
        <v>2893.0000000000005</v>
      </c>
      <c r="O25" s="188">
        <f t="shared" si="0"/>
        <v>45023.000000000007</v>
      </c>
    </row>
  </sheetData>
  <mergeCells count="9">
    <mergeCell ref="A17:A19"/>
    <mergeCell ref="A20:A22"/>
    <mergeCell ref="A23:A25"/>
    <mergeCell ref="A1:B1"/>
    <mergeCell ref="A2:A4"/>
    <mergeCell ref="A5:A7"/>
    <mergeCell ref="A8:A10"/>
    <mergeCell ref="A11:A13"/>
    <mergeCell ref="A14:A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0926-B844-4288-BC71-C9660B7F9967}">
  <dimension ref="A1:O58"/>
  <sheetViews>
    <sheetView topLeftCell="A64" zoomScale="130" zoomScaleNormal="130" workbookViewId="0">
      <selection activeCell="AE36" sqref="AE36"/>
    </sheetView>
  </sheetViews>
  <sheetFormatPr defaultColWidth="9.109375" defaultRowHeight="13.2"/>
  <cols>
    <col min="1" max="1" width="9.109375" style="131"/>
    <col min="2" max="2" width="26.6640625" style="131" customWidth="1"/>
    <col min="3" max="5" width="10.33203125" style="131" bestFit="1" customWidth="1"/>
    <col min="6" max="6" width="9.109375" style="131"/>
    <col min="7" max="8" width="10.6640625" style="131" customWidth="1"/>
    <col min="9" max="10" width="9.109375" style="131"/>
    <col min="11" max="11" width="9.109375" style="131" customWidth="1"/>
    <col min="12" max="13" width="9.109375" style="131"/>
    <col min="14" max="14" width="11.33203125" style="131" bestFit="1" customWidth="1"/>
    <col min="15" max="15" width="10.5546875" style="131" customWidth="1"/>
    <col min="16" max="16384" width="9.109375" style="131"/>
  </cols>
  <sheetData>
    <row r="1" spans="1:15" ht="17.399999999999999">
      <c r="A1" s="268">
        <v>2024</v>
      </c>
      <c r="B1" s="268" t="s">
        <v>194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</row>
    <row r="2" spans="1:15">
      <c r="A2" s="268"/>
      <c r="B2" s="182" t="s">
        <v>195</v>
      </c>
      <c r="C2" s="196" t="s">
        <v>1</v>
      </c>
      <c r="D2" s="197" t="s">
        <v>2</v>
      </c>
      <c r="E2" s="197" t="s">
        <v>164</v>
      </c>
      <c r="F2" s="197" t="s">
        <v>179</v>
      </c>
      <c r="G2" s="197" t="s">
        <v>166</v>
      </c>
      <c r="H2" s="197" t="s">
        <v>180</v>
      </c>
      <c r="I2" s="197" t="s">
        <v>181</v>
      </c>
      <c r="J2" s="197" t="s">
        <v>3</v>
      </c>
      <c r="K2" s="197" t="s">
        <v>169</v>
      </c>
      <c r="L2" s="197" t="s">
        <v>4</v>
      </c>
      <c r="M2" s="197" t="s">
        <v>5</v>
      </c>
      <c r="N2" s="197" t="s">
        <v>170</v>
      </c>
      <c r="O2" s="198" t="s">
        <v>182</v>
      </c>
    </row>
    <row r="3" spans="1:15" ht="12.75" customHeight="1">
      <c r="A3" s="195"/>
      <c r="B3" s="199" t="s">
        <v>196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1">
        <v>0</v>
      </c>
      <c r="I3" s="131">
        <v>0</v>
      </c>
      <c r="J3" s="131">
        <v>0</v>
      </c>
      <c r="K3" s="131">
        <v>0</v>
      </c>
      <c r="L3" s="131">
        <v>0</v>
      </c>
      <c r="M3" s="131">
        <v>0</v>
      </c>
      <c r="N3" s="131">
        <v>0</v>
      </c>
      <c r="O3" s="200">
        <f>SUM(C3:N3)</f>
        <v>0</v>
      </c>
    </row>
    <row r="4" spans="1:15" ht="12.75" customHeight="1">
      <c r="A4" s="195"/>
      <c r="B4" s="199" t="s">
        <v>197</v>
      </c>
      <c r="C4" s="131">
        <v>402.6</v>
      </c>
      <c r="D4" s="131">
        <v>565.40000000000009</v>
      </c>
      <c r="E4" s="131">
        <v>526.90000000000009</v>
      </c>
      <c r="F4" s="131">
        <v>664.40000000000009</v>
      </c>
      <c r="G4" s="131">
        <v>826.1</v>
      </c>
      <c r="H4" s="131">
        <v>944.90000000000009</v>
      </c>
      <c r="I4" s="131">
        <v>1614.8000000000002</v>
      </c>
      <c r="J4" s="131">
        <v>1332.1000000000001</v>
      </c>
      <c r="K4" s="131">
        <v>1191.3000000000002</v>
      </c>
      <c r="L4" s="131">
        <v>885.50000000000011</v>
      </c>
      <c r="M4" s="131">
        <v>715.00000000000011</v>
      </c>
      <c r="N4" s="131">
        <v>330</v>
      </c>
      <c r="O4" s="200">
        <f>SUM(C4:N4)</f>
        <v>9999.0000000000018</v>
      </c>
    </row>
    <row r="5" spans="1:15" ht="12.75" customHeight="1">
      <c r="A5" s="195"/>
      <c r="B5" s="199" t="s">
        <v>198</v>
      </c>
      <c r="C5" s="131">
        <v>0</v>
      </c>
      <c r="D5" s="131">
        <v>0</v>
      </c>
      <c r="E5" s="131">
        <v>159.5</v>
      </c>
      <c r="F5" s="131">
        <v>316.8</v>
      </c>
      <c r="G5" s="131">
        <v>394.90000000000003</v>
      </c>
      <c r="H5" s="131">
        <v>441.1</v>
      </c>
      <c r="I5" s="131">
        <v>467.50000000000006</v>
      </c>
      <c r="J5" s="131">
        <v>460.90000000000003</v>
      </c>
      <c r="K5" s="131">
        <v>393.8</v>
      </c>
      <c r="L5" s="131">
        <v>232.10000000000002</v>
      </c>
      <c r="M5" s="131">
        <v>225.50000000000003</v>
      </c>
      <c r="N5" s="131">
        <v>81.400000000000006</v>
      </c>
      <c r="O5" s="200">
        <f t="shared" ref="O5:O12" si="0">SUM(C5:N5)</f>
        <v>3173.5000000000005</v>
      </c>
    </row>
    <row r="6" spans="1:15" ht="12.75" customHeight="1">
      <c r="B6" s="199" t="s">
        <v>199</v>
      </c>
      <c r="C6" s="131">
        <v>2542.1000000000004</v>
      </c>
      <c r="D6" s="131">
        <v>2882.0000000000005</v>
      </c>
      <c r="E6" s="131">
        <v>5161.2000000000007</v>
      </c>
      <c r="F6" s="131">
        <v>2838.0000000000005</v>
      </c>
      <c r="G6" s="131">
        <v>3359.4</v>
      </c>
      <c r="H6" s="131">
        <v>4253.7000000000007</v>
      </c>
      <c r="I6" s="131">
        <v>5051.2000000000007</v>
      </c>
      <c r="J6" s="131">
        <v>2851.2000000000003</v>
      </c>
      <c r="K6" s="131">
        <v>6154.5000000000009</v>
      </c>
      <c r="L6" s="131">
        <v>3290.1000000000004</v>
      </c>
      <c r="M6" s="131">
        <v>1910.7</v>
      </c>
      <c r="N6" s="131">
        <v>3547.5000000000005</v>
      </c>
      <c r="O6" s="200">
        <f t="shared" si="0"/>
        <v>43841.599999999999</v>
      </c>
    </row>
    <row r="7" spans="1:15">
      <c r="B7" s="199" t="s">
        <v>200</v>
      </c>
      <c r="C7" s="131">
        <v>1846.9</v>
      </c>
      <c r="D7" s="131">
        <v>2592.7000000000003</v>
      </c>
      <c r="E7" s="131">
        <v>2897.4</v>
      </c>
      <c r="F7" s="131">
        <v>2662</v>
      </c>
      <c r="G7" s="131">
        <v>3098.7000000000003</v>
      </c>
      <c r="H7" s="131">
        <v>3560.7000000000003</v>
      </c>
      <c r="I7" s="131">
        <v>4876.3</v>
      </c>
      <c r="J7" s="131">
        <v>4093.1000000000004</v>
      </c>
      <c r="K7" s="131">
        <v>3699.3</v>
      </c>
      <c r="L7" s="131">
        <v>2668.6000000000004</v>
      </c>
      <c r="M7" s="131">
        <v>1475.1000000000001</v>
      </c>
      <c r="N7" s="131">
        <v>1690.7</v>
      </c>
      <c r="O7" s="200">
        <f t="shared" si="0"/>
        <v>35161.5</v>
      </c>
    </row>
    <row r="8" spans="1:15">
      <c r="B8" s="199" t="s">
        <v>201</v>
      </c>
      <c r="C8" s="131">
        <v>1995.4</v>
      </c>
      <c r="D8" s="131">
        <v>3153.7000000000003</v>
      </c>
      <c r="E8" s="131">
        <v>2866.6000000000004</v>
      </c>
      <c r="F8" s="131">
        <v>3854.4</v>
      </c>
      <c r="G8" s="131">
        <v>5491.2000000000007</v>
      </c>
      <c r="H8" s="131">
        <v>8462.3000000000011</v>
      </c>
      <c r="I8" s="131">
        <v>14138.300000000001</v>
      </c>
      <c r="J8" s="131">
        <v>10523.7</v>
      </c>
      <c r="K8" s="131">
        <v>7463.5000000000009</v>
      </c>
      <c r="L8" s="131">
        <v>4043.6000000000004</v>
      </c>
      <c r="M8" s="131">
        <v>3347.3</v>
      </c>
      <c r="N8" s="131">
        <v>1714.9</v>
      </c>
      <c r="O8" s="200">
        <f t="shared" si="0"/>
        <v>67054.900000000009</v>
      </c>
    </row>
    <row r="9" spans="1:15">
      <c r="B9" s="199" t="s">
        <v>202</v>
      </c>
      <c r="C9" s="131">
        <v>2121.9</v>
      </c>
      <c r="D9" s="131">
        <v>3224.1000000000004</v>
      </c>
      <c r="E9" s="131">
        <v>2999.7000000000003</v>
      </c>
      <c r="F9" s="131">
        <v>3128.4</v>
      </c>
      <c r="G9" s="131">
        <v>8764.8000000000011</v>
      </c>
      <c r="H9" s="131">
        <v>3747.7000000000003</v>
      </c>
      <c r="I9" s="131">
        <v>6900.3</v>
      </c>
      <c r="J9" s="131">
        <v>4942.3</v>
      </c>
      <c r="K9" s="131">
        <v>5215.1000000000004</v>
      </c>
      <c r="L9" s="131">
        <v>3579.4</v>
      </c>
      <c r="M9" s="131">
        <v>3433.1000000000004</v>
      </c>
      <c r="N9" s="131">
        <v>2391.4</v>
      </c>
      <c r="O9" s="200">
        <f t="shared" si="0"/>
        <v>50448.200000000004</v>
      </c>
    </row>
    <row r="10" spans="1:15">
      <c r="B10" s="199" t="s">
        <v>203</v>
      </c>
      <c r="C10" s="131">
        <v>0</v>
      </c>
      <c r="D10" s="131">
        <v>67.100000000000009</v>
      </c>
      <c r="E10" s="131">
        <v>2.2000000000000002</v>
      </c>
      <c r="F10" s="131">
        <v>531.30000000000007</v>
      </c>
      <c r="G10" s="131">
        <v>2115.3000000000002</v>
      </c>
      <c r="H10" s="131">
        <v>3580.5000000000005</v>
      </c>
      <c r="I10" s="131">
        <v>3911.6000000000004</v>
      </c>
      <c r="J10" s="131">
        <v>4387.9000000000005</v>
      </c>
      <c r="K10" s="131">
        <v>3608.0000000000005</v>
      </c>
      <c r="L10" s="131">
        <v>1527.9</v>
      </c>
      <c r="M10" s="131">
        <v>578.6</v>
      </c>
      <c r="N10" s="131">
        <v>425.70000000000005</v>
      </c>
      <c r="O10" s="200">
        <f t="shared" si="0"/>
        <v>20736.100000000002</v>
      </c>
    </row>
    <row r="11" spans="1:15">
      <c r="B11" s="199" t="s">
        <v>204</v>
      </c>
      <c r="C11" s="131">
        <v>0</v>
      </c>
      <c r="D11" s="131">
        <v>1.1000000000000001</v>
      </c>
      <c r="E11" s="131">
        <v>14.3</v>
      </c>
      <c r="F11" s="131">
        <v>3.3000000000000003</v>
      </c>
      <c r="G11" s="131">
        <v>5.5</v>
      </c>
      <c r="H11" s="131">
        <v>123.20000000000002</v>
      </c>
      <c r="I11" s="131">
        <v>793.1</v>
      </c>
      <c r="J11" s="131">
        <v>1221</v>
      </c>
      <c r="K11" s="131">
        <v>1247.4000000000001</v>
      </c>
      <c r="L11" s="131">
        <v>762.30000000000007</v>
      </c>
      <c r="M11" s="131">
        <v>645.70000000000005</v>
      </c>
      <c r="N11" s="131">
        <v>266.20000000000005</v>
      </c>
      <c r="O11" s="200">
        <f t="shared" si="0"/>
        <v>5083.0999999999995</v>
      </c>
    </row>
    <row r="12" spans="1:15">
      <c r="B12" s="199" t="s">
        <v>205</v>
      </c>
      <c r="C12" s="131">
        <v>2359.5</v>
      </c>
      <c r="D12" s="131">
        <v>5980.7000000000007</v>
      </c>
      <c r="E12" s="131">
        <v>8001.4000000000005</v>
      </c>
      <c r="F12" s="131">
        <v>3129.5000000000005</v>
      </c>
      <c r="G12" s="131">
        <v>6448.2000000000007</v>
      </c>
      <c r="H12" s="131">
        <v>7299.6</v>
      </c>
      <c r="I12" s="131">
        <v>8178.5000000000009</v>
      </c>
      <c r="J12" s="131">
        <v>5985.1</v>
      </c>
      <c r="K12" s="131">
        <v>4145.9000000000005</v>
      </c>
      <c r="L12" s="131">
        <v>8119.1</v>
      </c>
      <c r="M12" s="131">
        <v>5005</v>
      </c>
      <c r="N12" s="131">
        <v>684.2</v>
      </c>
      <c r="O12" s="200">
        <f t="shared" si="0"/>
        <v>65336.7</v>
      </c>
    </row>
    <row r="13" spans="1:15">
      <c r="B13" s="201" t="s">
        <v>206</v>
      </c>
      <c r="C13" s="202">
        <f>SUM(C3:C12)</f>
        <v>11268.4</v>
      </c>
      <c r="D13" s="203">
        <f>SUM(D3:D12)</f>
        <v>18466.800000000003</v>
      </c>
      <c r="E13" s="203">
        <f>SUM(E3:E12)</f>
        <v>22629.200000000001</v>
      </c>
      <c r="F13" s="203">
        <f>SUM(F3:F12)</f>
        <v>17128.099999999999</v>
      </c>
      <c r="G13" s="203">
        <f>SUM(G3:G12)</f>
        <v>30504.100000000002</v>
      </c>
      <c r="H13" s="203">
        <f t="shared" ref="H13:N13" si="1">SUM(H3:H12)</f>
        <v>32413.700000000004</v>
      </c>
      <c r="I13" s="203">
        <f t="shared" si="1"/>
        <v>45931.6</v>
      </c>
      <c r="J13" s="203">
        <f t="shared" si="1"/>
        <v>35797.300000000003</v>
      </c>
      <c r="K13" s="203">
        <f t="shared" si="1"/>
        <v>33118.800000000003</v>
      </c>
      <c r="L13" s="203">
        <f t="shared" si="1"/>
        <v>25108.6</v>
      </c>
      <c r="M13" s="203">
        <f t="shared" si="1"/>
        <v>17336</v>
      </c>
      <c r="N13" s="203">
        <f t="shared" si="1"/>
        <v>11132.000000000002</v>
      </c>
      <c r="O13" s="204">
        <f>SUM(C13:N13)</f>
        <v>300834.59999999998</v>
      </c>
    </row>
    <row r="14" spans="1:15" ht="17.399999999999999"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163"/>
    </row>
    <row r="16" spans="1:15">
      <c r="B16" s="206" t="s">
        <v>207</v>
      </c>
      <c r="C16" s="196" t="s">
        <v>1</v>
      </c>
      <c r="D16" s="197" t="s">
        <v>2</v>
      </c>
      <c r="E16" s="197" t="s">
        <v>164</v>
      </c>
      <c r="F16" s="197" t="s">
        <v>179</v>
      </c>
      <c r="G16" s="197" t="s">
        <v>166</v>
      </c>
      <c r="H16" s="197" t="s">
        <v>180</v>
      </c>
      <c r="I16" s="197" t="s">
        <v>181</v>
      </c>
      <c r="J16" s="197" t="s">
        <v>3</v>
      </c>
      <c r="K16" s="197" t="s">
        <v>169</v>
      </c>
      <c r="L16" s="197" t="s">
        <v>4</v>
      </c>
      <c r="M16" s="197" t="s">
        <v>5</v>
      </c>
      <c r="N16" s="198" t="s">
        <v>170</v>
      </c>
    </row>
    <row r="17" spans="2:14">
      <c r="B17" s="206">
        <v>2024</v>
      </c>
      <c r="C17" s="208">
        <v>2.8</v>
      </c>
      <c r="D17" s="209">
        <v>9.6999999999999993</v>
      </c>
      <c r="E17" s="209">
        <v>10.8</v>
      </c>
      <c r="F17" s="209">
        <v>13.5</v>
      </c>
      <c r="G17" s="209">
        <v>17.899999999999999</v>
      </c>
      <c r="H17" s="209">
        <v>21.4</v>
      </c>
      <c r="I17" s="209">
        <v>24.4</v>
      </c>
      <c r="J17" s="209">
        <v>24.6</v>
      </c>
      <c r="K17" s="209">
        <v>18.3</v>
      </c>
      <c r="L17" s="209">
        <v>12.8</v>
      </c>
      <c r="M17" s="209">
        <v>5</v>
      </c>
      <c r="N17" s="210">
        <v>2.7</v>
      </c>
    </row>
    <row r="18" spans="2:14">
      <c r="B18" s="206">
        <v>2023</v>
      </c>
      <c r="C18" s="208">
        <v>4.5999999999999996</v>
      </c>
      <c r="D18" s="209">
        <v>4.5</v>
      </c>
      <c r="E18" s="209">
        <v>9</v>
      </c>
      <c r="F18" s="209">
        <v>10.8</v>
      </c>
      <c r="G18" s="209">
        <v>16.3</v>
      </c>
      <c r="H18" s="209">
        <v>21.5</v>
      </c>
      <c r="I18" s="209">
        <v>24.2</v>
      </c>
      <c r="J18" s="209">
        <v>22.7</v>
      </c>
      <c r="K18" s="209">
        <v>20.8</v>
      </c>
      <c r="L18" s="209">
        <v>16.100000000000001</v>
      </c>
      <c r="M18" s="209">
        <v>7.4</v>
      </c>
      <c r="N18" s="210">
        <v>3.7</v>
      </c>
    </row>
    <row r="19" spans="2:14">
      <c r="B19" s="206">
        <v>2022</v>
      </c>
      <c r="C19" s="208">
        <v>3</v>
      </c>
      <c r="D19" s="209">
        <v>6.1</v>
      </c>
      <c r="E19" s="209">
        <v>6.5</v>
      </c>
      <c r="F19" s="209">
        <v>10.8</v>
      </c>
      <c r="G19" s="209">
        <v>19.100000000000001</v>
      </c>
      <c r="H19" s="209">
        <v>22.9</v>
      </c>
      <c r="I19" s="209">
        <v>24</v>
      </c>
      <c r="J19" s="209">
        <v>23.8</v>
      </c>
      <c r="K19" s="209">
        <v>16.7</v>
      </c>
      <c r="L19" s="209">
        <v>14.1</v>
      </c>
      <c r="M19" s="209">
        <v>7.6</v>
      </c>
      <c r="N19" s="210">
        <v>3.1</v>
      </c>
    </row>
    <row r="20" spans="2:14">
      <c r="B20" s="206">
        <v>2021</v>
      </c>
      <c r="C20" s="208">
        <v>2.6</v>
      </c>
      <c r="D20" s="209">
        <v>3.9</v>
      </c>
      <c r="E20" s="209">
        <v>6.8</v>
      </c>
      <c r="F20" s="209">
        <v>9.9</v>
      </c>
      <c r="G20" s="209">
        <v>15</v>
      </c>
      <c r="H20" s="209">
        <v>23.2</v>
      </c>
      <c r="I20" s="209">
        <v>24.2</v>
      </c>
      <c r="J20" s="209">
        <v>21.1</v>
      </c>
      <c r="K20" s="209">
        <v>17.8</v>
      </c>
      <c r="L20" s="209">
        <v>11.5</v>
      </c>
      <c r="M20" s="209">
        <v>6.2</v>
      </c>
      <c r="N20" s="210">
        <v>2.9</v>
      </c>
    </row>
    <row r="21" spans="2:14">
      <c r="B21" s="206">
        <v>2020</v>
      </c>
      <c r="C21" s="211">
        <v>1.3</v>
      </c>
      <c r="D21" s="212">
        <v>7.5</v>
      </c>
      <c r="E21" s="212">
        <v>8.1999999999999993</v>
      </c>
      <c r="F21" s="212">
        <v>13.2</v>
      </c>
      <c r="G21" s="212">
        <v>15.6</v>
      </c>
      <c r="H21" s="212">
        <v>20.5</v>
      </c>
      <c r="I21" s="212">
        <v>22.9</v>
      </c>
      <c r="J21" s="212">
        <v>23.6</v>
      </c>
      <c r="K21" s="212">
        <v>18.5</v>
      </c>
      <c r="L21" s="212">
        <v>11.9</v>
      </c>
      <c r="M21" s="212">
        <v>6.6</v>
      </c>
      <c r="N21" s="213">
        <v>4</v>
      </c>
    </row>
    <row r="22" spans="2:14" ht="14.4">
      <c r="B22" s="206"/>
      <c r="C22" s="214"/>
    </row>
    <row r="24" spans="2:14">
      <c r="B24" s="206" t="s">
        <v>208</v>
      </c>
      <c r="C24" s="196" t="s">
        <v>1</v>
      </c>
      <c r="D24" s="197" t="s">
        <v>2</v>
      </c>
      <c r="E24" s="197" t="s">
        <v>164</v>
      </c>
      <c r="F24" s="197" t="s">
        <v>179</v>
      </c>
      <c r="G24" s="197" t="s">
        <v>166</v>
      </c>
      <c r="H24" s="197" t="s">
        <v>180</v>
      </c>
      <c r="I24" s="197" t="s">
        <v>181</v>
      </c>
      <c r="J24" s="197" t="s">
        <v>3</v>
      </c>
      <c r="K24" s="197" t="s">
        <v>169</v>
      </c>
      <c r="L24" s="197" t="s">
        <v>4</v>
      </c>
      <c r="M24" s="197" t="s">
        <v>5</v>
      </c>
      <c r="N24" s="198" t="s">
        <v>170</v>
      </c>
    </row>
    <row r="25" spans="2:14">
      <c r="B25" s="206">
        <v>2021</v>
      </c>
      <c r="C25" s="221">
        <v>12265.000000000002</v>
      </c>
      <c r="D25" s="221">
        <v>10166.200000000001</v>
      </c>
      <c r="E25" s="221">
        <v>12707.2</v>
      </c>
      <c r="F25" s="221">
        <v>15048.000000000002</v>
      </c>
      <c r="G25" s="221">
        <v>17710</v>
      </c>
      <c r="H25" s="221">
        <v>42254.3</v>
      </c>
      <c r="I25" s="221">
        <v>37089.800000000003</v>
      </c>
      <c r="J25" s="221">
        <v>21255.300000000003</v>
      </c>
      <c r="K25" s="221">
        <v>22859.100000000002</v>
      </c>
      <c r="L25" s="221">
        <v>16677.100000000002</v>
      </c>
      <c r="M25" s="221">
        <v>14837.900000000001</v>
      </c>
      <c r="N25" s="222">
        <v>12562.000000000002</v>
      </c>
    </row>
    <row r="26" spans="2:14">
      <c r="B26" s="206">
        <v>2022</v>
      </c>
      <c r="C26" s="215">
        <v>17406.400000000001</v>
      </c>
      <c r="D26" s="215">
        <v>15781.7</v>
      </c>
      <c r="E26" s="215">
        <v>12509.2</v>
      </c>
      <c r="F26" s="215">
        <v>12999.800000000001</v>
      </c>
      <c r="G26" s="215">
        <v>26097.500000000004</v>
      </c>
      <c r="H26" s="215">
        <v>24981.000000000004</v>
      </c>
      <c r="I26" s="215">
        <v>38097.4</v>
      </c>
      <c r="J26" s="215">
        <v>24995.300000000003</v>
      </c>
      <c r="K26" s="215">
        <v>18775.900000000001</v>
      </c>
      <c r="L26" s="215">
        <v>15084.300000000001</v>
      </c>
      <c r="M26" s="215">
        <v>13884.2</v>
      </c>
      <c r="N26" s="223">
        <v>6376.7000000000007</v>
      </c>
    </row>
    <row r="27" spans="2:14">
      <c r="B27" s="206">
        <v>2023</v>
      </c>
      <c r="C27" s="215">
        <v>9061.8000000000011</v>
      </c>
      <c r="D27" s="215">
        <v>11853.6</v>
      </c>
      <c r="E27" s="215">
        <v>16459.300000000003</v>
      </c>
      <c r="F27" s="215">
        <v>16117.2</v>
      </c>
      <c r="G27" s="215">
        <v>22499.4</v>
      </c>
      <c r="H27" s="215">
        <v>34637.9</v>
      </c>
      <c r="I27" s="215">
        <v>35418.9</v>
      </c>
      <c r="J27" s="215">
        <v>24273.7</v>
      </c>
      <c r="K27" s="215">
        <v>27431.800000000003</v>
      </c>
      <c r="L27" s="215">
        <v>23334.300000000003</v>
      </c>
      <c r="M27" s="215">
        <v>18632.900000000001</v>
      </c>
      <c r="N27" s="223">
        <v>10711.800000000001</v>
      </c>
    </row>
    <row r="28" spans="2:14">
      <c r="B28" s="206">
        <v>2024</v>
      </c>
      <c r="C28" s="216">
        <v>11268.400000000001</v>
      </c>
      <c r="D28" s="216">
        <v>18466.800000000003</v>
      </c>
      <c r="E28" s="216">
        <v>22629.200000000001</v>
      </c>
      <c r="F28" s="216">
        <v>17128.100000000002</v>
      </c>
      <c r="G28" s="216">
        <f t="shared" ref="G28:N28" si="2">(G13)*1.1</f>
        <v>33554.51</v>
      </c>
      <c r="H28" s="216">
        <f t="shared" si="2"/>
        <v>35655.070000000007</v>
      </c>
      <c r="I28" s="216">
        <f t="shared" si="2"/>
        <v>50524.76</v>
      </c>
      <c r="J28" s="216">
        <f t="shared" si="2"/>
        <v>39377.030000000006</v>
      </c>
      <c r="K28" s="216">
        <f t="shared" si="2"/>
        <v>36430.680000000008</v>
      </c>
      <c r="L28" s="216">
        <f t="shared" si="2"/>
        <v>27619.46</v>
      </c>
      <c r="M28" s="216">
        <f t="shared" si="2"/>
        <v>19069.600000000002</v>
      </c>
      <c r="N28" s="224">
        <f t="shared" si="2"/>
        <v>12245.200000000003</v>
      </c>
    </row>
    <row r="30" spans="2:14" ht="26.4">
      <c r="B30" s="207" t="s">
        <v>209</v>
      </c>
      <c r="C30" s="196" t="s">
        <v>1</v>
      </c>
      <c r="D30" s="197" t="s">
        <v>2</v>
      </c>
      <c r="E30" s="197" t="s">
        <v>164</v>
      </c>
      <c r="F30" s="197" t="s">
        <v>179</v>
      </c>
      <c r="G30" s="197" t="s">
        <v>166</v>
      </c>
      <c r="H30" s="197" t="s">
        <v>180</v>
      </c>
      <c r="I30" s="197" t="s">
        <v>181</v>
      </c>
      <c r="J30" s="197" t="s">
        <v>3</v>
      </c>
      <c r="K30" s="197" t="s">
        <v>169</v>
      </c>
      <c r="L30" s="197" t="s">
        <v>4</v>
      </c>
      <c r="M30" s="197" t="s">
        <v>5</v>
      </c>
      <c r="N30" s="198" t="s">
        <v>170</v>
      </c>
    </row>
    <row r="31" spans="2:14">
      <c r="B31" s="206">
        <v>2021</v>
      </c>
      <c r="C31" s="217">
        <f t="shared" ref="C31:N34" si="3">C25/C37</f>
        <v>8.2204708154854506E-2</v>
      </c>
      <c r="D31" s="164">
        <f t="shared" si="3"/>
        <v>5.4470442623917009E-2</v>
      </c>
      <c r="E31" s="164">
        <f t="shared" si="3"/>
        <v>6.1098740684716324E-2</v>
      </c>
      <c r="F31" s="164">
        <f t="shared" si="3"/>
        <v>8.1367061804469246E-2</v>
      </c>
      <c r="G31" s="164">
        <f t="shared" si="3"/>
        <v>9.9546168399965357E-2</v>
      </c>
      <c r="H31" s="164">
        <f t="shared" si="3"/>
        <v>0.2399597703662521</v>
      </c>
      <c r="I31" s="164">
        <f t="shared" si="3"/>
        <v>0.29839994336082692</v>
      </c>
      <c r="J31" s="164">
        <f t="shared" si="3"/>
        <v>0.33194186765615341</v>
      </c>
      <c r="K31" s="164">
        <f t="shared" si="3"/>
        <v>0.18585162992442875</v>
      </c>
      <c r="L31" s="164">
        <f t="shared" si="3"/>
        <v>0.12824937613670009</v>
      </c>
      <c r="M31" s="164">
        <f t="shared" si="3"/>
        <v>8.5183103572398375E-2</v>
      </c>
      <c r="N31" s="218">
        <f t="shared" si="3"/>
        <v>0.12185232607767819</v>
      </c>
    </row>
    <row r="32" spans="2:14">
      <c r="B32" s="206">
        <v>2022</v>
      </c>
      <c r="C32" s="217">
        <f t="shared" si="3"/>
        <v>0.12364431942491015</v>
      </c>
      <c r="D32" s="164">
        <f t="shared" si="3"/>
        <v>8.5543928688549015E-2</v>
      </c>
      <c r="E32" s="164">
        <f t="shared" si="3"/>
        <v>8.2822309294568339E-2</v>
      </c>
      <c r="F32" s="164">
        <f t="shared" si="3"/>
        <v>9.8371026411513518E-2</v>
      </c>
      <c r="G32" s="164">
        <f t="shared" si="3"/>
        <v>0.14304146242938365</v>
      </c>
      <c r="H32" s="164">
        <f t="shared" si="3"/>
        <v>0.14492846111628738</v>
      </c>
      <c r="I32" s="164">
        <f t="shared" si="3"/>
        <v>0.26790120591898137</v>
      </c>
      <c r="J32" s="164">
        <f t="shared" si="3"/>
        <v>0.2131293614466872</v>
      </c>
      <c r="K32" s="164">
        <f t="shared" si="3"/>
        <v>9.6983505588099927E-2</v>
      </c>
      <c r="L32" s="164">
        <f t="shared" si="3"/>
        <v>9.6437990084039527E-2</v>
      </c>
      <c r="M32" s="164">
        <f t="shared" si="3"/>
        <v>8.0162077024692607E-2</v>
      </c>
      <c r="N32" s="218">
        <f t="shared" si="3"/>
        <v>6.4194987984895299E-2</v>
      </c>
    </row>
    <row r="33" spans="2:14">
      <c r="B33" s="206">
        <v>2023</v>
      </c>
      <c r="C33" s="217">
        <f t="shared" si="3"/>
        <v>6.5079314921317064E-2</v>
      </c>
      <c r="D33" s="164">
        <f t="shared" si="3"/>
        <v>7.0319688338129627E-2</v>
      </c>
      <c r="E33" s="164">
        <f t="shared" si="3"/>
        <v>8.7125887970187499E-2</v>
      </c>
      <c r="F33" s="164">
        <f t="shared" si="3"/>
        <v>9.8799064065650269E-2</v>
      </c>
      <c r="G33" s="164">
        <f t="shared" si="3"/>
        <v>0.13313979222537559</v>
      </c>
      <c r="H33" s="164">
        <f t="shared" si="3"/>
        <v>0.18833021333604463</v>
      </c>
      <c r="I33" s="164">
        <f t="shared" si="3"/>
        <v>0.26393488311092167</v>
      </c>
      <c r="J33" s="164">
        <f t="shared" si="3"/>
        <v>0.21862801434600826</v>
      </c>
      <c r="K33" s="164">
        <f t="shared" si="3"/>
        <v>0.17247031322401499</v>
      </c>
      <c r="L33" s="164">
        <f t="shared" si="3"/>
        <v>0.1558747887427438</v>
      </c>
      <c r="M33" s="164">
        <f t="shared" si="3"/>
        <v>0.101184538280956</v>
      </c>
      <c r="N33" s="218">
        <f t="shared" si="3"/>
        <v>0.14173022064388427</v>
      </c>
    </row>
    <row r="34" spans="2:14">
      <c r="B34" s="206">
        <v>2024</v>
      </c>
      <c r="C34" s="219">
        <f t="shared" si="3"/>
        <v>6.7391633280046312E-2</v>
      </c>
      <c r="D34" s="165">
        <f t="shared" si="3"/>
        <v>0.10647825149366383</v>
      </c>
      <c r="E34" s="165">
        <f t="shared" si="3"/>
        <v>0.14546534485440737</v>
      </c>
      <c r="F34" s="165">
        <f t="shared" si="3"/>
        <v>0.10528344241899715</v>
      </c>
      <c r="G34" s="165">
        <f t="shared" si="3"/>
        <v>0.20670515609223908</v>
      </c>
      <c r="H34" s="219">
        <f t="shared" si="3"/>
        <v>0.22619785342433252</v>
      </c>
      <c r="I34" s="219">
        <f t="shared" si="3"/>
        <v>0.37791966298606194</v>
      </c>
      <c r="J34" s="219">
        <f t="shared" si="3"/>
        <v>0.38067654940661028</v>
      </c>
      <c r="K34" s="219">
        <f t="shared" si="3"/>
        <v>0.2489854527684848</v>
      </c>
      <c r="L34" s="219">
        <f t="shared" si="3"/>
        <v>0.16705544207956033</v>
      </c>
      <c r="M34" s="219">
        <f>M28/M40</f>
        <v>0.1311683791595418</v>
      </c>
      <c r="N34" s="220">
        <f>N28/N40</f>
        <v>0.18530787541824117</v>
      </c>
    </row>
    <row r="36" spans="2:14">
      <c r="B36" s="206" t="s">
        <v>175</v>
      </c>
      <c r="C36" s="196" t="s">
        <v>1</v>
      </c>
      <c r="D36" s="197" t="s">
        <v>2</v>
      </c>
      <c r="E36" s="197" t="s">
        <v>164</v>
      </c>
      <c r="F36" s="197" t="s">
        <v>179</v>
      </c>
      <c r="G36" s="197" t="s">
        <v>166</v>
      </c>
      <c r="H36" s="197" t="s">
        <v>180</v>
      </c>
      <c r="I36" s="197" t="s">
        <v>181</v>
      </c>
      <c r="J36" s="197" t="s">
        <v>3</v>
      </c>
      <c r="K36" s="197" t="s">
        <v>169</v>
      </c>
      <c r="L36" s="197" t="s">
        <v>4</v>
      </c>
      <c r="M36" s="197" t="s">
        <v>5</v>
      </c>
      <c r="N36" s="198" t="s">
        <v>170</v>
      </c>
    </row>
    <row r="37" spans="2:14">
      <c r="B37" s="206">
        <v>2021</v>
      </c>
      <c r="C37" s="221">
        <v>149200.70000000001</v>
      </c>
      <c r="D37" s="221">
        <v>186637.00000000003</v>
      </c>
      <c r="E37" s="221">
        <v>207978.1</v>
      </c>
      <c r="F37" s="221">
        <v>184939.7</v>
      </c>
      <c r="G37" s="221">
        <v>177907.40000000002</v>
      </c>
      <c r="H37" s="221">
        <v>176089.1</v>
      </c>
      <c r="I37" s="221">
        <v>124295.6</v>
      </c>
      <c r="J37" s="221">
        <v>64033.200000000004</v>
      </c>
      <c r="K37" s="221">
        <v>122996.50000000001</v>
      </c>
      <c r="L37" s="221">
        <v>130036.50000000001</v>
      </c>
      <c r="M37" s="221">
        <v>174188.30000000002</v>
      </c>
      <c r="N37" s="222">
        <v>103092.00000000001</v>
      </c>
    </row>
    <row r="38" spans="2:14">
      <c r="B38" s="206">
        <v>2022</v>
      </c>
      <c r="C38" s="215">
        <v>140778</v>
      </c>
      <c r="D38" s="215">
        <v>184486.50000000003</v>
      </c>
      <c r="E38" s="215">
        <v>151036.6</v>
      </c>
      <c r="F38" s="215">
        <v>132150.70000000001</v>
      </c>
      <c r="G38" s="215">
        <v>182447.1</v>
      </c>
      <c r="H38" s="215">
        <v>172367.80000000002</v>
      </c>
      <c r="I38" s="215">
        <v>142206.90000000002</v>
      </c>
      <c r="J38" s="215">
        <v>117277.6</v>
      </c>
      <c r="K38" s="215">
        <v>193598.90000000002</v>
      </c>
      <c r="L38" s="215">
        <v>156414.5</v>
      </c>
      <c r="M38" s="215">
        <v>173201.6</v>
      </c>
      <c r="N38" s="223">
        <v>99333.3</v>
      </c>
    </row>
    <row r="39" spans="2:14">
      <c r="B39" s="206">
        <v>2023</v>
      </c>
      <c r="C39" s="215">
        <v>139242.40000000002</v>
      </c>
      <c r="D39" s="215">
        <v>168567.30000000002</v>
      </c>
      <c r="E39" s="215">
        <v>188914.00000000003</v>
      </c>
      <c r="F39" s="215">
        <v>163131.1</v>
      </c>
      <c r="G39" s="215">
        <v>168990.80000000002</v>
      </c>
      <c r="H39" s="215">
        <v>183921.1</v>
      </c>
      <c r="I39" s="215">
        <v>134195.6</v>
      </c>
      <c r="J39" s="215">
        <v>111027.40000000001</v>
      </c>
      <c r="K39" s="215">
        <v>159052.30000000002</v>
      </c>
      <c r="L39" s="215">
        <v>149699</v>
      </c>
      <c r="M39" s="215">
        <v>184147.7</v>
      </c>
      <c r="N39" s="223">
        <v>75578.8</v>
      </c>
    </row>
    <row r="40" spans="2:14">
      <c r="B40" s="206">
        <v>2024</v>
      </c>
      <c r="C40" s="216">
        <v>167207.70000000001</v>
      </c>
      <c r="D40" s="216">
        <v>173432.6</v>
      </c>
      <c r="E40" s="216">
        <v>155564.20000000001</v>
      </c>
      <c r="F40" s="216">
        <v>162685.6</v>
      </c>
      <c r="G40" s="216">
        <v>162330.30000000002</v>
      </c>
      <c r="H40" s="216">
        <f>([3]Wassermonitoring!G26)*1.1</f>
        <v>157627.80000000002</v>
      </c>
      <c r="I40" s="216">
        <f>([3]Wassermonitoring!G27)*1.1</f>
        <v>133691.80000000002</v>
      </c>
      <c r="J40" s="216">
        <f>([3]Wassermonitoring!G28)*1.1</f>
        <v>103439.6</v>
      </c>
      <c r="K40" s="216">
        <f>([3]Wassermonitoring!G29)*1.1</f>
        <v>146316.5</v>
      </c>
      <c r="L40" s="216">
        <f>([3]Wassermonitoring!G30)*1.1</f>
        <v>165331.1</v>
      </c>
      <c r="M40" s="216">
        <f>([3]Wassermonitoring!G31)*1.1</f>
        <v>145382.6</v>
      </c>
      <c r="N40" s="224">
        <f>([3]Wassermonitoring!G32)*1.1</f>
        <v>66080.3</v>
      </c>
    </row>
    <row r="42" spans="2:14">
      <c r="B42" s="206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</row>
    <row r="43" spans="2:14">
      <c r="B43" s="20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</row>
    <row r="44" spans="2:14">
      <c r="B44" s="20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</row>
    <row r="45" spans="2:14">
      <c r="B45" s="20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</row>
    <row r="46" spans="2:14">
      <c r="B46" s="20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</row>
    <row r="48" spans="2:14">
      <c r="B48" s="206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</row>
    <row r="49" spans="2:14">
      <c r="B49" s="20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</row>
    <row r="50" spans="2:14">
      <c r="B50" s="20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</row>
    <row r="51" spans="2:14">
      <c r="B51" s="20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</row>
    <row r="52" spans="2:14">
      <c r="B52" s="20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</row>
    <row r="54" spans="2:14">
      <c r="B54" s="206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</row>
    <row r="55" spans="2:14">
      <c r="B55" s="206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</row>
    <row r="56" spans="2:14">
      <c r="B56" s="206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</row>
    <row r="57" spans="2:14">
      <c r="B57" s="206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</row>
    <row r="58" spans="2:14">
      <c r="B58" s="206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51"/>
    </row>
  </sheetData>
  <mergeCells count="2">
    <mergeCell ref="A1:A2"/>
    <mergeCell ref="B1:O1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7F33-DE25-4ECE-826C-072821D4B186}">
  <dimension ref="A1:V203"/>
  <sheetViews>
    <sheetView zoomScale="115" zoomScaleNormal="115" workbookViewId="0">
      <selection activeCell="U224" sqref="U224"/>
    </sheetView>
  </sheetViews>
  <sheetFormatPr defaultColWidth="11.44140625" defaultRowHeight="13.2"/>
  <cols>
    <col min="1" max="1" width="11.44140625" style="131"/>
    <col min="2" max="2" width="15.6640625" style="131" customWidth="1"/>
    <col min="3" max="3" width="11.6640625" style="131" customWidth="1"/>
    <col min="4" max="15" width="8.6640625" style="131" customWidth="1"/>
    <col min="16" max="16" width="16.6640625" style="131" customWidth="1"/>
    <col min="17" max="18" width="11.44140625" style="131"/>
    <col min="19" max="19" width="10.33203125" style="131" customWidth="1"/>
    <col min="20" max="20" width="20.6640625" style="131" customWidth="1"/>
    <col min="21" max="21" width="25.44140625" style="131" customWidth="1"/>
    <col min="22" max="22" width="12" style="131" bestFit="1" customWidth="1"/>
    <col min="23" max="16384" width="11.44140625" style="131"/>
  </cols>
  <sheetData>
    <row r="1" spans="1:22" ht="17.399999999999999">
      <c r="A1" s="268">
        <v>2024</v>
      </c>
      <c r="B1" s="268" t="s">
        <v>258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</row>
    <row r="2" spans="1:22">
      <c r="A2" s="268"/>
      <c r="B2" s="182" t="s">
        <v>210</v>
      </c>
      <c r="C2" s="182" t="s">
        <v>211</v>
      </c>
      <c r="D2" s="182" t="s">
        <v>1</v>
      </c>
      <c r="E2" s="182" t="s">
        <v>2</v>
      </c>
      <c r="F2" s="182" t="s">
        <v>164</v>
      </c>
      <c r="G2" s="182" t="s">
        <v>179</v>
      </c>
      <c r="H2" s="182" t="s">
        <v>166</v>
      </c>
      <c r="I2" s="182" t="s">
        <v>180</v>
      </c>
      <c r="J2" s="182" t="s">
        <v>181</v>
      </c>
      <c r="K2" s="182" t="s">
        <v>3</v>
      </c>
      <c r="L2" s="182" t="s">
        <v>169</v>
      </c>
      <c r="M2" s="182" t="s">
        <v>4</v>
      </c>
      <c r="N2" s="182" t="s">
        <v>5</v>
      </c>
      <c r="O2" s="182" t="s">
        <v>170</v>
      </c>
      <c r="P2" s="182" t="s">
        <v>206</v>
      </c>
      <c r="S2" s="269" t="s">
        <v>212</v>
      </c>
      <c r="T2" s="269"/>
      <c r="U2" s="269"/>
    </row>
    <row r="3" spans="1:22" ht="26.4">
      <c r="A3" s="270" t="s">
        <v>98</v>
      </c>
      <c r="B3" s="206" t="s">
        <v>213</v>
      </c>
      <c r="C3" s="131">
        <v>900.90000000000009</v>
      </c>
      <c r="D3" s="131">
        <v>930.6</v>
      </c>
      <c r="E3" s="131">
        <v>952.6</v>
      </c>
      <c r="F3" s="131">
        <v>970.2</v>
      </c>
      <c r="G3" s="131">
        <v>970.2</v>
      </c>
      <c r="H3" s="131">
        <v>999.90000000000009</v>
      </c>
      <c r="I3" s="131">
        <v>1019.7</v>
      </c>
      <c r="J3" s="131">
        <v>1030.7</v>
      </c>
      <c r="K3" s="131">
        <v>1041.7</v>
      </c>
      <c r="L3" s="131">
        <v>1051.6000000000001</v>
      </c>
      <c r="M3" s="131">
        <v>1069.2</v>
      </c>
      <c r="N3" s="131">
        <v>1084.6000000000001</v>
      </c>
      <c r="O3" s="131">
        <v>1106.6000000000001</v>
      </c>
      <c r="P3" s="185"/>
      <c r="S3" s="225" t="s">
        <v>214</v>
      </c>
      <c r="T3" s="226" t="s">
        <v>260</v>
      </c>
      <c r="U3" s="226" t="s">
        <v>215</v>
      </c>
      <c r="V3" s="226" t="s">
        <v>193</v>
      </c>
    </row>
    <row r="4" spans="1:22" ht="12.75" customHeight="1">
      <c r="A4" s="270"/>
      <c r="B4" s="227" t="s">
        <v>163</v>
      </c>
      <c r="C4" s="228"/>
      <c r="D4" s="229">
        <f t="shared" ref="D4:L4" si="0">D3-C3</f>
        <v>29.699999999999932</v>
      </c>
      <c r="E4" s="229">
        <f>E3-D3</f>
        <v>22</v>
      </c>
      <c r="F4" s="229">
        <f t="shared" si="0"/>
        <v>17.600000000000023</v>
      </c>
      <c r="G4" s="229">
        <f t="shared" si="0"/>
        <v>0</v>
      </c>
      <c r="H4" s="229">
        <f t="shared" si="0"/>
        <v>29.700000000000045</v>
      </c>
      <c r="I4" s="229">
        <f t="shared" si="0"/>
        <v>19.799999999999955</v>
      </c>
      <c r="J4" s="229">
        <f t="shared" si="0"/>
        <v>11</v>
      </c>
      <c r="K4" s="229">
        <f t="shared" si="0"/>
        <v>11</v>
      </c>
      <c r="L4" s="229">
        <f t="shared" si="0"/>
        <v>9.9000000000000909</v>
      </c>
      <c r="M4" s="229">
        <f>M3-L3</f>
        <v>17.599999999999909</v>
      </c>
      <c r="N4" s="229">
        <f t="shared" ref="N4" si="1">N3-M3</f>
        <v>15.400000000000091</v>
      </c>
      <c r="O4" s="229">
        <f>O3-N3</f>
        <v>22</v>
      </c>
      <c r="P4" s="229">
        <f>SUM(D4:O4)</f>
        <v>205.70000000000005</v>
      </c>
      <c r="S4" s="230" t="s">
        <v>216</v>
      </c>
      <c r="T4" s="231">
        <f>SUM(P47,P138)</f>
        <v>61453.700000000004</v>
      </c>
      <c r="U4" s="232">
        <f>SUM(P99,P178)</f>
        <v>32627.1</v>
      </c>
      <c r="V4" s="233">
        <f>U4/T4*100</f>
        <v>53.092165321209293</v>
      </c>
    </row>
    <row r="5" spans="1:22" ht="12.75" customHeight="1">
      <c r="A5" s="270"/>
      <c r="B5" s="206" t="s">
        <v>217</v>
      </c>
      <c r="C5" s="185">
        <v>2789</v>
      </c>
      <c r="D5" s="185">
        <v>2789</v>
      </c>
      <c r="E5" s="185">
        <v>2789</v>
      </c>
      <c r="F5" s="185">
        <v>2789</v>
      </c>
      <c r="G5" s="185">
        <v>2789</v>
      </c>
      <c r="H5" s="185">
        <v>2789</v>
      </c>
      <c r="I5" s="185">
        <v>2789</v>
      </c>
      <c r="J5" s="185">
        <v>2789</v>
      </c>
      <c r="K5" s="185">
        <v>2789</v>
      </c>
      <c r="L5" s="185">
        <v>2789</v>
      </c>
      <c r="M5" s="185">
        <v>2789</v>
      </c>
      <c r="N5" s="185">
        <v>2789</v>
      </c>
      <c r="O5" s="185">
        <v>2789</v>
      </c>
      <c r="P5" s="185"/>
      <c r="Q5" s="234"/>
      <c r="S5" s="230"/>
      <c r="T5" s="185"/>
      <c r="U5" s="185"/>
    </row>
    <row r="6" spans="1:22" ht="12.75" customHeight="1">
      <c r="A6" s="270"/>
      <c r="B6" s="227" t="s">
        <v>163</v>
      </c>
      <c r="C6" s="228"/>
      <c r="D6" s="229">
        <f>D5-C5</f>
        <v>0</v>
      </c>
      <c r="E6" s="229">
        <f>E5-D5</f>
        <v>0</v>
      </c>
      <c r="F6" s="229">
        <f>F5-E5</f>
        <v>0</v>
      </c>
      <c r="G6" s="229">
        <f t="shared" ref="G6:K6" si="2">G5-F5</f>
        <v>0</v>
      </c>
      <c r="H6" s="229">
        <f t="shared" si="2"/>
        <v>0</v>
      </c>
      <c r="I6" s="229">
        <f t="shared" si="2"/>
        <v>0</v>
      </c>
      <c r="J6" s="229">
        <f t="shared" si="2"/>
        <v>0</v>
      </c>
      <c r="K6" s="229">
        <f t="shared" si="2"/>
        <v>0</v>
      </c>
      <c r="L6" s="229">
        <f>L5-K5</f>
        <v>0</v>
      </c>
      <c r="M6" s="229">
        <f>M5-L5</f>
        <v>0</v>
      </c>
      <c r="N6" s="229">
        <f>N5-M5</f>
        <v>0</v>
      </c>
      <c r="O6" s="229">
        <f>O5-N5</f>
        <v>0</v>
      </c>
      <c r="P6" s="229">
        <f>SUM(D6:O6)</f>
        <v>0</v>
      </c>
      <c r="Q6" s="234"/>
      <c r="S6" s="230"/>
      <c r="T6" s="185"/>
      <c r="U6" s="185"/>
    </row>
    <row r="7" spans="1:22" ht="12.75" customHeight="1">
      <c r="A7" s="270"/>
      <c r="B7" s="206" t="s">
        <v>218</v>
      </c>
      <c r="C7" s="185">
        <v>1028</v>
      </c>
      <c r="D7" s="185">
        <v>1028</v>
      </c>
      <c r="E7" s="185">
        <v>1028</v>
      </c>
      <c r="F7" s="185">
        <v>1028</v>
      </c>
      <c r="G7" s="185">
        <v>1028</v>
      </c>
      <c r="H7" s="185">
        <v>1028</v>
      </c>
      <c r="I7" s="185">
        <v>1028</v>
      </c>
      <c r="J7" s="185">
        <v>1028</v>
      </c>
      <c r="K7" s="185">
        <v>1028</v>
      </c>
      <c r="L7" s="185">
        <v>1028</v>
      </c>
      <c r="M7" s="185">
        <v>1028</v>
      </c>
      <c r="N7" s="185">
        <v>1028</v>
      </c>
      <c r="O7" s="185">
        <v>1028</v>
      </c>
      <c r="P7" s="185"/>
      <c r="Q7" s="234"/>
      <c r="S7" s="269" t="s">
        <v>219</v>
      </c>
      <c r="T7" s="269"/>
      <c r="U7" s="269"/>
    </row>
    <row r="8" spans="1:22" ht="12.75" customHeight="1">
      <c r="A8" s="270"/>
      <c r="B8" s="227" t="s">
        <v>163</v>
      </c>
      <c r="C8" s="228"/>
      <c r="D8" s="229">
        <f>D7-C7</f>
        <v>0</v>
      </c>
      <c r="E8" s="229">
        <f>E7-D7</f>
        <v>0</v>
      </c>
      <c r="F8" s="229">
        <f>F7-E7</f>
        <v>0</v>
      </c>
      <c r="G8" s="229">
        <f t="shared" ref="G8:K8" si="3">G7-F7</f>
        <v>0</v>
      </c>
      <c r="H8" s="229">
        <f t="shared" si="3"/>
        <v>0</v>
      </c>
      <c r="I8" s="229">
        <f t="shared" si="3"/>
        <v>0</v>
      </c>
      <c r="J8" s="229">
        <f t="shared" si="3"/>
        <v>0</v>
      </c>
      <c r="K8" s="229">
        <f t="shared" si="3"/>
        <v>0</v>
      </c>
      <c r="L8" s="229">
        <f>L7-K7</f>
        <v>0</v>
      </c>
      <c r="M8" s="229">
        <f>M7-L7</f>
        <v>0</v>
      </c>
      <c r="N8" s="229">
        <f>N7-M7</f>
        <v>0</v>
      </c>
      <c r="O8" s="229">
        <f>O7-N7</f>
        <v>0</v>
      </c>
      <c r="P8" s="229">
        <f>SUM(D8:O8)</f>
        <v>0</v>
      </c>
      <c r="Q8" s="234"/>
      <c r="S8" s="225" t="s">
        <v>214</v>
      </c>
      <c r="T8" s="226" t="s">
        <v>260</v>
      </c>
      <c r="U8" s="226" t="s">
        <v>261</v>
      </c>
    </row>
    <row r="9" spans="1:22" ht="12.75" customHeight="1">
      <c r="A9" s="270"/>
      <c r="B9" s="206" t="s">
        <v>220</v>
      </c>
      <c r="C9" s="131">
        <v>31.900000000000002</v>
      </c>
      <c r="D9" s="131">
        <v>31.900000000000002</v>
      </c>
      <c r="E9" s="131">
        <v>31.900000000000002</v>
      </c>
      <c r="F9" s="131">
        <v>31.900000000000002</v>
      </c>
      <c r="G9" s="131">
        <v>31.900000000000002</v>
      </c>
      <c r="H9" s="131">
        <v>31.900000000000002</v>
      </c>
      <c r="I9" s="131">
        <v>31.900000000000002</v>
      </c>
      <c r="J9" s="131">
        <v>31.900000000000002</v>
      </c>
      <c r="K9" s="131">
        <v>47.300000000000004</v>
      </c>
      <c r="L9" s="131">
        <v>53.900000000000006</v>
      </c>
      <c r="M9" s="131">
        <v>67.100000000000009</v>
      </c>
      <c r="N9" s="131">
        <v>74.800000000000011</v>
      </c>
      <c r="O9" s="131">
        <v>83.600000000000009</v>
      </c>
      <c r="P9" s="185"/>
      <c r="Q9" s="234"/>
      <c r="S9" s="230" t="s">
        <v>216</v>
      </c>
      <c r="T9" s="232">
        <f>SUM(P48,P139)</f>
        <v>1185.7999999999995</v>
      </c>
      <c r="U9" s="232">
        <f>SUM(P100,P179)</f>
        <v>15213</v>
      </c>
    </row>
    <row r="10" spans="1:22" ht="12.75" customHeight="1">
      <c r="A10" s="270"/>
      <c r="B10" s="227" t="s">
        <v>163</v>
      </c>
      <c r="C10" s="228"/>
      <c r="D10" s="229">
        <f>D9-C9</f>
        <v>0</v>
      </c>
      <c r="E10" s="229">
        <f>E9-D9</f>
        <v>0</v>
      </c>
      <c r="F10" s="229">
        <f>F9-E9</f>
        <v>0</v>
      </c>
      <c r="G10" s="229">
        <f t="shared" ref="G10:K10" si="4">G9-F9</f>
        <v>0</v>
      </c>
      <c r="H10" s="229">
        <f t="shared" si="4"/>
        <v>0</v>
      </c>
      <c r="I10" s="229">
        <f t="shared" si="4"/>
        <v>0</v>
      </c>
      <c r="J10" s="229">
        <f t="shared" si="4"/>
        <v>0</v>
      </c>
      <c r="K10" s="229">
        <f t="shared" si="4"/>
        <v>15.400000000000002</v>
      </c>
      <c r="L10" s="229">
        <f>L9-K9</f>
        <v>6.6000000000000014</v>
      </c>
      <c r="M10" s="229">
        <f>M9-L9</f>
        <v>13.200000000000003</v>
      </c>
      <c r="N10" s="229">
        <f>N9-M9</f>
        <v>7.7000000000000028</v>
      </c>
      <c r="O10" s="229">
        <f>O9-N9</f>
        <v>8.7999999999999972</v>
      </c>
      <c r="P10" s="229">
        <f>SUM(D10:O10)</f>
        <v>51.7</v>
      </c>
      <c r="Q10" s="234"/>
      <c r="S10" s="234"/>
      <c r="T10" s="235"/>
      <c r="U10" s="235"/>
    </row>
    <row r="11" spans="1:22" ht="12.75" customHeight="1">
      <c r="A11" s="270"/>
      <c r="B11" s="206" t="s">
        <v>221</v>
      </c>
      <c r="C11" s="185">
        <v>1368</v>
      </c>
      <c r="D11" s="185">
        <v>1368</v>
      </c>
      <c r="E11" s="185">
        <v>1368</v>
      </c>
      <c r="F11" s="185">
        <v>1368</v>
      </c>
      <c r="G11" s="185">
        <v>1368</v>
      </c>
      <c r="H11" s="185">
        <v>1368</v>
      </c>
      <c r="I11" s="185">
        <v>1368</v>
      </c>
      <c r="J11" s="185">
        <v>1368</v>
      </c>
      <c r="K11" s="185">
        <v>1368</v>
      </c>
      <c r="L11" s="185">
        <v>1368</v>
      </c>
      <c r="M11" s="185">
        <v>1368</v>
      </c>
      <c r="N11" s="185">
        <v>1368</v>
      </c>
      <c r="O11" s="185">
        <v>1368</v>
      </c>
      <c r="P11" s="185"/>
      <c r="Q11" s="234"/>
      <c r="S11" s="234"/>
      <c r="T11" s="234"/>
      <c r="U11" s="234"/>
    </row>
    <row r="12" spans="1:22" ht="12.75" customHeight="1">
      <c r="A12" s="270"/>
      <c r="B12" s="227" t="s">
        <v>163</v>
      </c>
      <c r="C12" s="228"/>
      <c r="D12" s="229">
        <f>D11-C11</f>
        <v>0</v>
      </c>
      <c r="E12" s="229">
        <f>E11-D11</f>
        <v>0</v>
      </c>
      <c r="F12" s="229">
        <f>F11-E11</f>
        <v>0</v>
      </c>
      <c r="G12" s="229">
        <f t="shared" ref="G12:K12" si="5">G11-F11</f>
        <v>0</v>
      </c>
      <c r="H12" s="229">
        <f t="shared" si="5"/>
        <v>0</v>
      </c>
      <c r="I12" s="229">
        <f t="shared" si="5"/>
        <v>0</v>
      </c>
      <c r="J12" s="229">
        <f t="shared" si="5"/>
        <v>0</v>
      </c>
      <c r="K12" s="229">
        <f t="shared" si="5"/>
        <v>0</v>
      </c>
      <c r="L12" s="229">
        <f>L11-K11</f>
        <v>0</v>
      </c>
      <c r="M12" s="229">
        <f>M11-L11</f>
        <v>0</v>
      </c>
      <c r="N12" s="229">
        <f>N11-M11</f>
        <v>0</v>
      </c>
      <c r="O12" s="229">
        <f>O11-N11</f>
        <v>0</v>
      </c>
      <c r="P12" s="229">
        <f>SUM(D12:O12)</f>
        <v>0</v>
      </c>
      <c r="Q12" s="234"/>
      <c r="S12" s="269" t="s">
        <v>222</v>
      </c>
      <c r="T12" s="269"/>
      <c r="U12" s="269"/>
    </row>
    <row r="13" spans="1:22" ht="12.75" customHeight="1">
      <c r="A13" s="270"/>
      <c r="B13" s="206" t="s">
        <v>223</v>
      </c>
      <c r="C13" s="185">
        <v>2883</v>
      </c>
      <c r="D13" s="185">
        <v>2883</v>
      </c>
      <c r="E13" s="185">
        <v>2883</v>
      </c>
      <c r="F13" s="185">
        <v>2883</v>
      </c>
      <c r="G13" s="185">
        <v>2883</v>
      </c>
      <c r="H13" s="185">
        <v>2883</v>
      </c>
      <c r="I13" s="185">
        <v>2883</v>
      </c>
      <c r="J13" s="185">
        <v>2883</v>
      </c>
      <c r="K13" s="185">
        <v>2883</v>
      </c>
      <c r="L13" s="185">
        <v>2883</v>
      </c>
      <c r="M13" s="185">
        <v>2883</v>
      </c>
      <c r="N13" s="185">
        <v>2883</v>
      </c>
      <c r="O13" s="185">
        <v>2883</v>
      </c>
      <c r="P13" s="185"/>
      <c r="Q13" s="234"/>
      <c r="S13" s="225" t="s">
        <v>214</v>
      </c>
      <c r="T13" s="226"/>
      <c r="U13" s="226" t="s">
        <v>261</v>
      </c>
    </row>
    <row r="14" spans="1:22" ht="12.75" customHeight="1">
      <c r="A14" s="270"/>
      <c r="B14" s="227" t="s">
        <v>163</v>
      </c>
      <c r="C14" s="228"/>
      <c r="D14" s="229">
        <f>D13-C13</f>
        <v>0</v>
      </c>
      <c r="E14" s="229">
        <f>E13-D13</f>
        <v>0</v>
      </c>
      <c r="F14" s="229">
        <f>F13-E13</f>
        <v>0</v>
      </c>
      <c r="G14" s="229">
        <f t="shared" ref="G14:K14" si="6">G13-F13</f>
        <v>0</v>
      </c>
      <c r="H14" s="229">
        <f t="shared" si="6"/>
        <v>0</v>
      </c>
      <c r="I14" s="229">
        <f t="shared" si="6"/>
        <v>0</v>
      </c>
      <c r="J14" s="229">
        <f t="shared" si="6"/>
        <v>0</v>
      </c>
      <c r="K14" s="229">
        <f t="shared" si="6"/>
        <v>0</v>
      </c>
      <c r="L14" s="229">
        <f>L13-K13</f>
        <v>0</v>
      </c>
      <c r="M14" s="229">
        <f>M13-L13</f>
        <v>0</v>
      </c>
      <c r="N14" s="229">
        <f>N13-M13</f>
        <v>0</v>
      </c>
      <c r="O14" s="229">
        <f>O13-N13</f>
        <v>0</v>
      </c>
      <c r="P14" s="229">
        <f>SUM(D14:O14)</f>
        <v>0</v>
      </c>
      <c r="Q14" s="234"/>
      <c r="S14" s="230" t="s">
        <v>216</v>
      </c>
      <c r="T14" s="232"/>
      <c r="U14" s="232">
        <f>U4-U9</f>
        <v>17414.099999999999</v>
      </c>
    </row>
    <row r="15" spans="1:22" ht="12.75" customHeight="1">
      <c r="A15" s="270"/>
      <c r="B15" s="206" t="s">
        <v>224</v>
      </c>
      <c r="C15" s="185">
        <v>256</v>
      </c>
      <c r="D15" s="185">
        <v>256</v>
      </c>
      <c r="E15" s="185">
        <v>256</v>
      </c>
      <c r="F15" s="185">
        <v>256</v>
      </c>
      <c r="G15" s="185">
        <v>256</v>
      </c>
      <c r="H15" s="185">
        <v>256</v>
      </c>
      <c r="I15" s="185">
        <v>256</v>
      </c>
      <c r="J15" s="185">
        <v>256</v>
      </c>
      <c r="K15" s="185">
        <v>256</v>
      </c>
      <c r="L15" s="185">
        <v>256</v>
      </c>
      <c r="M15" s="185">
        <v>256</v>
      </c>
      <c r="N15" s="185">
        <v>256</v>
      </c>
      <c r="O15" s="185">
        <v>256</v>
      </c>
      <c r="P15" s="185"/>
      <c r="Q15" s="234"/>
      <c r="S15" s="234"/>
      <c r="T15" s="234"/>
      <c r="U15" s="234"/>
    </row>
    <row r="16" spans="1:22" ht="12.75" customHeight="1">
      <c r="A16" s="270"/>
      <c r="B16" s="227" t="s">
        <v>163</v>
      </c>
      <c r="C16" s="228"/>
      <c r="D16" s="229">
        <f t="shared" ref="D16:L16" si="7">D15-C15</f>
        <v>0</v>
      </c>
      <c r="E16" s="229">
        <f>E15-D15</f>
        <v>0</v>
      </c>
      <c r="F16" s="229">
        <f t="shared" si="7"/>
        <v>0</v>
      </c>
      <c r="G16" s="229">
        <f t="shared" si="7"/>
        <v>0</v>
      </c>
      <c r="H16" s="229">
        <f t="shared" si="7"/>
        <v>0</v>
      </c>
      <c r="I16" s="229">
        <f t="shared" si="7"/>
        <v>0</v>
      </c>
      <c r="J16" s="229">
        <f t="shared" si="7"/>
        <v>0</v>
      </c>
      <c r="K16" s="229">
        <f t="shared" si="7"/>
        <v>0</v>
      </c>
      <c r="L16" s="229">
        <f t="shared" si="7"/>
        <v>0</v>
      </c>
      <c r="M16" s="229">
        <f>M15-L15</f>
        <v>0</v>
      </c>
      <c r="N16" s="229">
        <f t="shared" ref="N16" si="8">N15-M15</f>
        <v>0</v>
      </c>
      <c r="O16" s="229">
        <f>O15-N15</f>
        <v>0</v>
      </c>
      <c r="P16" s="229">
        <f>SUM(D16:O16)</f>
        <v>0</v>
      </c>
      <c r="Q16" s="234"/>
      <c r="S16" s="234"/>
      <c r="T16" s="234"/>
      <c r="U16" s="234"/>
    </row>
    <row r="17" spans="1:21" ht="12.75" customHeight="1">
      <c r="A17" s="270"/>
      <c r="B17" s="206" t="s">
        <v>225</v>
      </c>
      <c r="C17" s="185">
        <v>466</v>
      </c>
      <c r="D17" s="185">
        <v>466</v>
      </c>
      <c r="E17" s="185">
        <v>466</v>
      </c>
      <c r="F17" s="185">
        <v>466</v>
      </c>
      <c r="G17" s="185">
        <v>466</v>
      </c>
      <c r="H17" s="185">
        <v>466</v>
      </c>
      <c r="I17" s="185">
        <v>466</v>
      </c>
      <c r="J17" s="185">
        <v>466</v>
      </c>
      <c r="K17" s="185">
        <v>466</v>
      </c>
      <c r="L17" s="185">
        <v>466</v>
      </c>
      <c r="M17" s="185">
        <v>466</v>
      </c>
      <c r="N17" s="185">
        <v>466</v>
      </c>
      <c r="O17" s="185">
        <v>466</v>
      </c>
      <c r="P17" s="185"/>
      <c r="Q17" s="234"/>
      <c r="S17" s="234"/>
      <c r="T17" s="234"/>
      <c r="U17" s="234"/>
    </row>
    <row r="18" spans="1:21" ht="12.75" customHeight="1">
      <c r="A18" s="270"/>
      <c r="B18" s="227" t="s">
        <v>163</v>
      </c>
      <c r="C18" s="228"/>
      <c r="D18" s="229">
        <f t="shared" ref="D18:L18" si="9">D17-C17</f>
        <v>0</v>
      </c>
      <c r="E18" s="229">
        <f>E17-D17</f>
        <v>0</v>
      </c>
      <c r="F18" s="229">
        <f t="shared" si="9"/>
        <v>0</v>
      </c>
      <c r="G18" s="229">
        <f t="shared" si="9"/>
        <v>0</v>
      </c>
      <c r="H18" s="229">
        <f t="shared" si="9"/>
        <v>0</v>
      </c>
      <c r="I18" s="229">
        <f t="shared" si="9"/>
        <v>0</v>
      </c>
      <c r="J18" s="229">
        <f t="shared" si="9"/>
        <v>0</v>
      </c>
      <c r="K18" s="229">
        <f t="shared" si="9"/>
        <v>0</v>
      </c>
      <c r="L18" s="229">
        <f t="shared" si="9"/>
        <v>0</v>
      </c>
      <c r="M18" s="229">
        <f>M17-L17</f>
        <v>0</v>
      </c>
      <c r="N18" s="229">
        <f t="shared" ref="N18" si="10">N17-M17</f>
        <v>0</v>
      </c>
      <c r="O18" s="229">
        <f>O17-N17</f>
        <v>0</v>
      </c>
      <c r="P18" s="229">
        <f>SUM(D18:O18)</f>
        <v>0</v>
      </c>
      <c r="Q18" s="234"/>
      <c r="S18" s="234"/>
      <c r="T18" s="234"/>
      <c r="U18" s="234"/>
    </row>
    <row r="19" spans="1:21" ht="12.75" customHeight="1">
      <c r="A19" s="270"/>
      <c r="B19" s="206" t="s">
        <v>226</v>
      </c>
      <c r="C19" s="131">
        <v>102.30000000000001</v>
      </c>
      <c r="D19" s="131">
        <v>102.30000000000001</v>
      </c>
      <c r="E19" s="131">
        <v>102.30000000000001</v>
      </c>
      <c r="F19" s="131">
        <v>102.30000000000001</v>
      </c>
      <c r="G19" s="131">
        <v>102.30000000000001</v>
      </c>
      <c r="H19" s="131">
        <v>102.30000000000001</v>
      </c>
      <c r="I19" s="131">
        <v>102.30000000000001</v>
      </c>
      <c r="J19" s="131">
        <v>102.30000000000001</v>
      </c>
      <c r="K19" s="131">
        <v>198.00000000000003</v>
      </c>
      <c r="L19" s="131">
        <v>248.60000000000002</v>
      </c>
      <c r="M19" s="131">
        <v>357.50000000000006</v>
      </c>
      <c r="N19" s="131">
        <v>386.1</v>
      </c>
      <c r="O19" s="131">
        <v>386.1</v>
      </c>
      <c r="P19" s="185"/>
      <c r="Q19" s="234"/>
      <c r="S19" s="234"/>
      <c r="T19" s="234"/>
      <c r="U19" s="234"/>
    </row>
    <row r="20" spans="1:21" ht="12.75" customHeight="1">
      <c r="A20" s="270"/>
      <c r="B20" s="227" t="s">
        <v>163</v>
      </c>
      <c r="C20" s="228"/>
      <c r="D20" s="229">
        <f t="shared" ref="D20:L20" si="11">D19-C19</f>
        <v>0</v>
      </c>
      <c r="E20" s="229">
        <f>E19-D19</f>
        <v>0</v>
      </c>
      <c r="F20" s="229">
        <f t="shared" si="11"/>
        <v>0</v>
      </c>
      <c r="G20" s="229">
        <f t="shared" si="11"/>
        <v>0</v>
      </c>
      <c r="H20" s="229">
        <f t="shared" si="11"/>
        <v>0</v>
      </c>
      <c r="I20" s="229">
        <f t="shared" si="11"/>
        <v>0</v>
      </c>
      <c r="J20" s="229">
        <f t="shared" si="11"/>
        <v>0</v>
      </c>
      <c r="K20" s="229">
        <f t="shared" si="11"/>
        <v>95.700000000000017</v>
      </c>
      <c r="L20" s="229">
        <f t="shared" si="11"/>
        <v>50.599999999999994</v>
      </c>
      <c r="M20" s="229">
        <f>M19-L19</f>
        <v>108.90000000000003</v>
      </c>
      <c r="N20" s="229">
        <f t="shared" ref="N20" si="12">N19-M19</f>
        <v>28.599999999999966</v>
      </c>
      <c r="O20" s="229">
        <f>O19-N19</f>
        <v>0</v>
      </c>
      <c r="P20" s="229">
        <f>SUM(D20:O20)</f>
        <v>283.8</v>
      </c>
      <c r="Q20" s="234"/>
      <c r="S20" s="234"/>
      <c r="T20" s="234"/>
      <c r="U20" s="234"/>
    </row>
    <row r="21" spans="1:21" ht="12.75" customHeight="1">
      <c r="A21" s="270"/>
      <c r="B21" s="206" t="s">
        <v>227</v>
      </c>
      <c r="C21" s="185">
        <v>5512</v>
      </c>
      <c r="D21" s="185">
        <v>5512</v>
      </c>
      <c r="E21" s="185">
        <v>5512</v>
      </c>
      <c r="F21" s="185">
        <v>5512</v>
      </c>
      <c r="G21" s="185">
        <v>5512</v>
      </c>
      <c r="H21" s="185">
        <v>5512</v>
      </c>
      <c r="I21" s="185">
        <v>5512</v>
      </c>
      <c r="J21" s="185">
        <v>5512</v>
      </c>
      <c r="K21" s="185">
        <v>5512</v>
      </c>
      <c r="L21" s="185">
        <v>5512</v>
      </c>
      <c r="M21" s="185">
        <v>5512</v>
      </c>
      <c r="N21" s="185">
        <v>5512</v>
      </c>
      <c r="O21" s="185">
        <v>5512</v>
      </c>
      <c r="P21" s="185"/>
      <c r="Q21" s="234"/>
      <c r="S21" s="234"/>
      <c r="T21" s="234"/>
      <c r="U21" s="234"/>
    </row>
    <row r="22" spans="1:21" ht="12.75" customHeight="1">
      <c r="A22" s="270"/>
      <c r="B22" s="227" t="s">
        <v>163</v>
      </c>
      <c r="C22" s="228"/>
      <c r="D22" s="229">
        <f t="shared" ref="D22:L22" si="13">D21-C21</f>
        <v>0</v>
      </c>
      <c r="E22" s="229">
        <f>E21-D21</f>
        <v>0</v>
      </c>
      <c r="F22" s="229">
        <f t="shared" si="13"/>
        <v>0</v>
      </c>
      <c r="G22" s="229">
        <f t="shared" si="13"/>
        <v>0</v>
      </c>
      <c r="H22" s="229">
        <f t="shared" si="13"/>
        <v>0</v>
      </c>
      <c r="I22" s="229">
        <f t="shared" si="13"/>
        <v>0</v>
      </c>
      <c r="J22" s="229">
        <f t="shared" si="13"/>
        <v>0</v>
      </c>
      <c r="K22" s="229">
        <f t="shared" si="13"/>
        <v>0</v>
      </c>
      <c r="L22" s="229">
        <f t="shared" si="13"/>
        <v>0</v>
      </c>
      <c r="M22" s="229">
        <f>M21-L21</f>
        <v>0</v>
      </c>
      <c r="N22" s="229">
        <f t="shared" ref="N22" si="14">N21-M21</f>
        <v>0</v>
      </c>
      <c r="O22" s="229">
        <f>O21-N21</f>
        <v>0</v>
      </c>
      <c r="P22" s="229">
        <f>SUM(D22:O22)</f>
        <v>0</v>
      </c>
      <c r="Q22" s="234"/>
      <c r="S22" s="234"/>
      <c r="T22" s="234"/>
      <c r="U22" s="234"/>
    </row>
    <row r="23" spans="1:21" ht="12.75" customHeight="1">
      <c r="A23" s="270"/>
      <c r="B23" s="206" t="s">
        <v>228</v>
      </c>
      <c r="C23" s="131">
        <v>3181.2000000000003</v>
      </c>
      <c r="D23" s="131">
        <v>3197.7000000000003</v>
      </c>
      <c r="E23" s="131">
        <v>3210.9</v>
      </c>
      <c r="F23" s="131">
        <v>3224.1000000000004</v>
      </c>
      <c r="G23" s="131">
        <v>3224.1000000000004</v>
      </c>
      <c r="H23" s="131">
        <v>3238.4</v>
      </c>
      <c r="I23" s="131">
        <v>3252.7000000000003</v>
      </c>
      <c r="J23" s="131">
        <v>3269.2000000000003</v>
      </c>
      <c r="K23" s="131">
        <v>3274.7000000000003</v>
      </c>
      <c r="L23" s="131">
        <v>3285.7000000000003</v>
      </c>
      <c r="M23" s="131">
        <v>3300.0000000000005</v>
      </c>
      <c r="N23" s="131">
        <v>3307.7000000000003</v>
      </c>
      <c r="O23" s="131">
        <v>3319.8</v>
      </c>
      <c r="P23" s="185"/>
      <c r="Q23" s="234"/>
      <c r="S23" s="234"/>
      <c r="T23" s="234"/>
      <c r="U23" s="234"/>
    </row>
    <row r="24" spans="1:21" ht="12.75" customHeight="1">
      <c r="A24" s="270"/>
      <c r="B24" s="227" t="s">
        <v>163</v>
      </c>
      <c r="C24" s="228"/>
      <c r="D24" s="229">
        <f t="shared" ref="D24:L24" si="15">D23-C23</f>
        <v>16.5</v>
      </c>
      <c r="E24" s="229">
        <f>E23-D23</f>
        <v>13.199999999999818</v>
      </c>
      <c r="F24" s="229">
        <f t="shared" si="15"/>
        <v>13.200000000000273</v>
      </c>
      <c r="G24" s="229">
        <f t="shared" si="15"/>
        <v>0</v>
      </c>
      <c r="H24" s="229">
        <f t="shared" si="15"/>
        <v>14.299999999999727</v>
      </c>
      <c r="I24" s="229">
        <f t="shared" si="15"/>
        <v>14.300000000000182</v>
      </c>
      <c r="J24" s="229">
        <f t="shared" si="15"/>
        <v>16.5</v>
      </c>
      <c r="K24" s="229">
        <f t="shared" si="15"/>
        <v>5.5</v>
      </c>
      <c r="L24" s="229">
        <f t="shared" si="15"/>
        <v>11</v>
      </c>
      <c r="M24" s="229">
        <f>M23-L23</f>
        <v>14.300000000000182</v>
      </c>
      <c r="N24" s="229">
        <f t="shared" ref="N24" si="16">N23-M23</f>
        <v>7.6999999999998181</v>
      </c>
      <c r="O24" s="229">
        <f>O23-N23</f>
        <v>12.099999999999909</v>
      </c>
      <c r="P24" s="229">
        <f>SUM(D24:O24)</f>
        <v>138.59999999999991</v>
      </c>
      <c r="Q24" s="234"/>
      <c r="S24" s="234"/>
      <c r="T24" s="234"/>
      <c r="U24" s="234"/>
    </row>
    <row r="25" spans="1:21" ht="12.75" customHeight="1">
      <c r="A25" s="270"/>
      <c r="B25" s="206" t="s">
        <v>229</v>
      </c>
      <c r="C25" s="131">
        <v>592.90000000000009</v>
      </c>
      <c r="D25" s="131">
        <v>592.90000000000009</v>
      </c>
      <c r="E25" s="131">
        <v>592.90000000000009</v>
      </c>
      <c r="F25" s="131">
        <v>592.90000000000009</v>
      </c>
      <c r="G25" s="131">
        <v>592.90000000000009</v>
      </c>
      <c r="H25" s="131">
        <v>592.90000000000009</v>
      </c>
      <c r="I25" s="131">
        <v>592.90000000000009</v>
      </c>
      <c r="J25" s="131">
        <v>592.90000000000009</v>
      </c>
      <c r="K25" s="131">
        <v>592.90000000000009</v>
      </c>
      <c r="L25" s="131">
        <v>592.90000000000009</v>
      </c>
      <c r="M25" s="131">
        <v>592.90000000000009</v>
      </c>
      <c r="N25" s="131">
        <v>592.90000000000009</v>
      </c>
      <c r="O25" s="131">
        <v>594</v>
      </c>
      <c r="P25" s="185"/>
      <c r="Q25" s="234"/>
      <c r="S25" s="234"/>
      <c r="T25" s="234"/>
      <c r="U25" s="234"/>
    </row>
    <row r="26" spans="1:21" ht="12.75" customHeight="1">
      <c r="A26" s="270"/>
      <c r="B26" s="227" t="s">
        <v>163</v>
      </c>
      <c r="C26" s="228"/>
      <c r="D26" s="229">
        <f t="shared" ref="D26:L26" si="17">D25-C25</f>
        <v>0</v>
      </c>
      <c r="E26" s="229">
        <f>E25-D25</f>
        <v>0</v>
      </c>
      <c r="F26" s="229">
        <f t="shared" si="17"/>
        <v>0</v>
      </c>
      <c r="G26" s="229">
        <f t="shared" si="17"/>
        <v>0</v>
      </c>
      <c r="H26" s="229">
        <f t="shared" si="17"/>
        <v>0</v>
      </c>
      <c r="I26" s="229">
        <f t="shared" si="17"/>
        <v>0</v>
      </c>
      <c r="J26" s="229">
        <f t="shared" si="17"/>
        <v>0</v>
      </c>
      <c r="K26" s="229">
        <f t="shared" si="17"/>
        <v>0</v>
      </c>
      <c r="L26" s="229">
        <f t="shared" si="17"/>
        <v>0</v>
      </c>
      <c r="M26" s="229">
        <f>M25-L25</f>
        <v>0</v>
      </c>
      <c r="N26" s="229">
        <f t="shared" ref="N26" si="18">N25-M25</f>
        <v>0</v>
      </c>
      <c r="O26" s="229">
        <f>O25-N25</f>
        <v>1.0999999999999091</v>
      </c>
      <c r="P26" s="229">
        <f>SUM(D26:O26)</f>
        <v>1.0999999999999091</v>
      </c>
      <c r="Q26" s="234"/>
      <c r="S26" s="234"/>
      <c r="T26" s="234"/>
      <c r="U26" s="234"/>
    </row>
    <row r="27" spans="1:21" ht="12.75" customHeight="1">
      <c r="A27" s="270"/>
      <c r="B27" s="206" t="s">
        <v>230</v>
      </c>
      <c r="C27" s="131">
        <v>915.2</v>
      </c>
      <c r="D27" s="131">
        <v>972.40000000000009</v>
      </c>
      <c r="E27" s="131">
        <v>1020.8000000000001</v>
      </c>
      <c r="F27" s="131">
        <v>1042.8000000000002</v>
      </c>
      <c r="G27" s="131">
        <v>1042.8000000000002</v>
      </c>
      <c r="H27" s="131">
        <v>1042.8000000000002</v>
      </c>
      <c r="I27" s="131">
        <v>1074.7</v>
      </c>
      <c r="J27" s="131">
        <v>1074.7</v>
      </c>
      <c r="K27" s="131">
        <v>1074.7</v>
      </c>
      <c r="L27" s="131">
        <v>1074.7</v>
      </c>
      <c r="M27" s="131">
        <v>1074.7</v>
      </c>
      <c r="N27" s="131">
        <v>1074.7</v>
      </c>
      <c r="O27" s="131">
        <v>1074.7</v>
      </c>
      <c r="P27" s="185"/>
      <c r="Q27" s="234"/>
      <c r="S27" s="234"/>
      <c r="T27" s="234"/>
      <c r="U27" s="234"/>
    </row>
    <row r="28" spans="1:21" ht="12.75" customHeight="1">
      <c r="A28" s="270"/>
      <c r="B28" s="227" t="s">
        <v>163</v>
      </c>
      <c r="C28" s="228"/>
      <c r="D28" s="229">
        <f t="shared" ref="D28:L28" si="19">D27-C27</f>
        <v>57.200000000000045</v>
      </c>
      <c r="E28" s="229">
        <f>E27-D27</f>
        <v>48.399999999999977</v>
      </c>
      <c r="F28" s="229">
        <f t="shared" si="19"/>
        <v>22.000000000000114</v>
      </c>
      <c r="G28" s="229">
        <f t="shared" si="19"/>
        <v>0</v>
      </c>
      <c r="H28" s="229">
        <f t="shared" si="19"/>
        <v>0</v>
      </c>
      <c r="I28" s="229">
        <f t="shared" si="19"/>
        <v>31.899999999999864</v>
      </c>
      <c r="J28" s="229">
        <f t="shared" si="19"/>
        <v>0</v>
      </c>
      <c r="K28" s="229">
        <f t="shared" si="19"/>
        <v>0</v>
      </c>
      <c r="L28" s="229">
        <f t="shared" si="19"/>
        <v>0</v>
      </c>
      <c r="M28" s="229">
        <f>M27-L27</f>
        <v>0</v>
      </c>
      <c r="N28" s="229">
        <f t="shared" ref="N28" si="20">N27-M27</f>
        <v>0</v>
      </c>
      <c r="O28" s="229">
        <f>O27-N27</f>
        <v>0</v>
      </c>
      <c r="P28" s="229">
        <f>SUM(D28:O28)</f>
        <v>159.5</v>
      </c>
      <c r="Q28" s="234"/>
      <c r="S28" s="234"/>
      <c r="T28" s="234"/>
      <c r="U28" s="234"/>
    </row>
    <row r="29" spans="1:21" ht="12.75" customHeight="1">
      <c r="A29" s="270"/>
      <c r="B29" s="206" t="s">
        <v>231</v>
      </c>
      <c r="C29" s="185">
        <v>145</v>
      </c>
      <c r="D29" s="185">
        <v>145</v>
      </c>
      <c r="E29" s="185">
        <v>145</v>
      </c>
      <c r="F29" s="185">
        <v>145</v>
      </c>
      <c r="G29" s="185">
        <v>145</v>
      </c>
      <c r="H29" s="185">
        <v>145</v>
      </c>
      <c r="I29" s="185">
        <v>145</v>
      </c>
      <c r="J29" s="185">
        <v>145</v>
      </c>
      <c r="K29" s="185">
        <v>145</v>
      </c>
      <c r="L29" s="185">
        <v>145</v>
      </c>
      <c r="M29" s="185">
        <v>145</v>
      </c>
      <c r="N29" s="185">
        <v>145</v>
      </c>
      <c r="O29" s="185">
        <v>145</v>
      </c>
      <c r="P29" s="185"/>
      <c r="Q29" s="234"/>
      <c r="S29" s="234"/>
      <c r="T29" s="234"/>
      <c r="U29" s="234"/>
    </row>
    <row r="30" spans="1:21" ht="12.75" customHeight="1">
      <c r="A30" s="270"/>
      <c r="B30" s="227" t="s">
        <v>163</v>
      </c>
      <c r="C30" s="228"/>
      <c r="D30" s="229">
        <f t="shared" ref="D30:L30" si="21">D29-C29</f>
        <v>0</v>
      </c>
      <c r="E30" s="229">
        <f>E29-D29</f>
        <v>0</v>
      </c>
      <c r="F30" s="229">
        <f t="shared" si="21"/>
        <v>0</v>
      </c>
      <c r="G30" s="229">
        <f t="shared" si="21"/>
        <v>0</v>
      </c>
      <c r="H30" s="229">
        <f t="shared" si="21"/>
        <v>0</v>
      </c>
      <c r="I30" s="229">
        <f t="shared" si="21"/>
        <v>0</v>
      </c>
      <c r="J30" s="229">
        <f t="shared" si="21"/>
        <v>0</v>
      </c>
      <c r="K30" s="229">
        <f t="shared" si="21"/>
        <v>0</v>
      </c>
      <c r="L30" s="229">
        <f t="shared" si="21"/>
        <v>0</v>
      </c>
      <c r="M30" s="229">
        <f>M29-L29</f>
        <v>0</v>
      </c>
      <c r="N30" s="229">
        <f t="shared" ref="N30" si="22">N29-M29</f>
        <v>0</v>
      </c>
      <c r="O30" s="229">
        <f>O29-N29</f>
        <v>0</v>
      </c>
      <c r="P30" s="229">
        <f>SUM(D30:O30)</f>
        <v>0</v>
      </c>
      <c r="Q30" s="234"/>
      <c r="S30" s="234"/>
      <c r="T30" s="234"/>
      <c r="U30" s="234"/>
    </row>
    <row r="31" spans="1:21" ht="12.75" customHeight="1">
      <c r="A31" s="270"/>
      <c r="B31" s="206" t="s">
        <v>232</v>
      </c>
      <c r="C31" s="185">
        <v>20</v>
      </c>
      <c r="D31" s="185">
        <v>20</v>
      </c>
      <c r="E31" s="185">
        <v>20</v>
      </c>
      <c r="F31" s="185">
        <v>20</v>
      </c>
      <c r="G31" s="185">
        <v>20</v>
      </c>
      <c r="H31" s="185">
        <v>20</v>
      </c>
      <c r="I31" s="185">
        <v>20</v>
      </c>
      <c r="J31" s="185">
        <v>20</v>
      </c>
      <c r="K31" s="185">
        <v>20</v>
      </c>
      <c r="L31" s="185">
        <v>20</v>
      </c>
      <c r="M31" s="185">
        <v>20</v>
      </c>
      <c r="N31" s="185">
        <v>20</v>
      </c>
      <c r="O31" s="185">
        <v>20</v>
      </c>
      <c r="P31" s="185"/>
      <c r="Q31" s="234"/>
      <c r="S31" s="234"/>
      <c r="T31" s="234"/>
      <c r="U31" s="234"/>
    </row>
    <row r="32" spans="1:21" ht="12.75" customHeight="1">
      <c r="A32" s="270"/>
      <c r="B32" s="227" t="s">
        <v>163</v>
      </c>
      <c r="C32" s="228"/>
      <c r="D32" s="229">
        <f t="shared" ref="D32:L32" si="23">D31-C31</f>
        <v>0</v>
      </c>
      <c r="E32" s="229">
        <f>E31-D31</f>
        <v>0</v>
      </c>
      <c r="F32" s="229">
        <f t="shared" si="23"/>
        <v>0</v>
      </c>
      <c r="G32" s="229">
        <f t="shared" si="23"/>
        <v>0</v>
      </c>
      <c r="H32" s="229">
        <f t="shared" si="23"/>
        <v>0</v>
      </c>
      <c r="I32" s="229">
        <f t="shared" si="23"/>
        <v>0</v>
      </c>
      <c r="J32" s="229">
        <f t="shared" si="23"/>
        <v>0</v>
      </c>
      <c r="K32" s="229">
        <f t="shared" si="23"/>
        <v>0</v>
      </c>
      <c r="L32" s="229">
        <f t="shared" si="23"/>
        <v>0</v>
      </c>
      <c r="M32" s="229">
        <f>M31-L31</f>
        <v>0</v>
      </c>
      <c r="N32" s="229">
        <f t="shared" ref="N32" si="24">N31-M31</f>
        <v>0</v>
      </c>
      <c r="O32" s="229">
        <f>O31-N31</f>
        <v>0</v>
      </c>
      <c r="P32" s="229">
        <f>SUM(D32:O32)</f>
        <v>0</v>
      </c>
      <c r="Q32" s="234"/>
      <c r="S32" s="234"/>
      <c r="T32" s="234"/>
      <c r="U32" s="234"/>
    </row>
    <row r="33" spans="1:21" ht="12.75" customHeight="1">
      <c r="A33" s="270"/>
      <c r="B33" s="206" t="s">
        <v>233</v>
      </c>
      <c r="C33" s="131">
        <v>293.70000000000005</v>
      </c>
      <c r="D33" s="131">
        <v>370.70000000000005</v>
      </c>
      <c r="E33" s="131">
        <v>447.70000000000005</v>
      </c>
      <c r="F33" s="131">
        <v>465.3</v>
      </c>
      <c r="G33" s="131">
        <v>465.3</v>
      </c>
      <c r="H33" s="131">
        <v>465.3</v>
      </c>
      <c r="I33" s="131">
        <v>465.3</v>
      </c>
      <c r="J33" s="131">
        <v>465.3</v>
      </c>
      <c r="K33" s="131">
        <v>465.3</v>
      </c>
      <c r="L33" s="131">
        <v>465.3</v>
      </c>
      <c r="M33" s="131">
        <v>465.3</v>
      </c>
      <c r="N33" s="131">
        <v>465.3</v>
      </c>
      <c r="O33" s="131">
        <v>465.3</v>
      </c>
      <c r="P33" s="185"/>
      <c r="Q33" s="234"/>
      <c r="S33" s="234"/>
      <c r="T33" s="234"/>
      <c r="U33" s="234"/>
    </row>
    <row r="34" spans="1:21" ht="12.75" customHeight="1">
      <c r="A34" s="270"/>
      <c r="B34" s="227" t="s">
        <v>163</v>
      </c>
      <c r="C34" s="228"/>
      <c r="D34" s="229">
        <f t="shared" ref="D34:L34" si="25">D33-C33</f>
        <v>77</v>
      </c>
      <c r="E34" s="229">
        <f>E33-D33</f>
        <v>77</v>
      </c>
      <c r="F34" s="229">
        <f t="shared" si="25"/>
        <v>17.599999999999966</v>
      </c>
      <c r="G34" s="229">
        <f t="shared" si="25"/>
        <v>0</v>
      </c>
      <c r="H34" s="229">
        <f t="shared" si="25"/>
        <v>0</v>
      </c>
      <c r="I34" s="229">
        <f t="shared" si="25"/>
        <v>0</v>
      </c>
      <c r="J34" s="229">
        <f t="shared" si="25"/>
        <v>0</v>
      </c>
      <c r="K34" s="229">
        <f t="shared" si="25"/>
        <v>0</v>
      </c>
      <c r="L34" s="229">
        <f t="shared" si="25"/>
        <v>0</v>
      </c>
      <c r="M34" s="229">
        <f>M33-L33</f>
        <v>0</v>
      </c>
      <c r="N34" s="229">
        <f t="shared" ref="N34" si="26">N33-M33</f>
        <v>0</v>
      </c>
      <c r="O34" s="229">
        <f>O33-N33</f>
        <v>0</v>
      </c>
      <c r="P34" s="229">
        <f>SUM(D34:O34)</f>
        <v>171.59999999999997</v>
      </c>
      <c r="Q34" s="234"/>
      <c r="S34" s="234"/>
      <c r="T34" s="234"/>
      <c r="U34" s="234"/>
    </row>
    <row r="35" spans="1:21" ht="12.75" customHeight="1">
      <c r="A35" s="270"/>
      <c r="B35" s="206" t="s">
        <v>234</v>
      </c>
      <c r="C35" s="185">
        <v>99</v>
      </c>
      <c r="D35" s="185">
        <v>99</v>
      </c>
      <c r="E35" s="185">
        <v>99</v>
      </c>
      <c r="F35" s="185">
        <v>99</v>
      </c>
      <c r="G35" s="185">
        <v>99</v>
      </c>
      <c r="H35" s="185">
        <v>99</v>
      </c>
      <c r="I35" s="185">
        <v>99</v>
      </c>
      <c r="J35" s="185">
        <v>99</v>
      </c>
      <c r="K35" s="185">
        <v>99</v>
      </c>
      <c r="L35" s="185">
        <v>99</v>
      </c>
      <c r="M35" s="185">
        <v>99</v>
      </c>
      <c r="N35" s="185">
        <v>99</v>
      </c>
      <c r="O35" s="185">
        <v>99</v>
      </c>
      <c r="P35" s="185"/>
      <c r="Q35" s="234"/>
      <c r="S35" s="234"/>
      <c r="T35" s="234"/>
      <c r="U35" s="234"/>
    </row>
    <row r="36" spans="1:21" ht="12.75" customHeight="1">
      <c r="A36" s="270"/>
      <c r="B36" s="227" t="s">
        <v>163</v>
      </c>
      <c r="C36" s="228"/>
      <c r="D36" s="229">
        <f t="shared" ref="D36:L36" si="27">D35-C35</f>
        <v>0</v>
      </c>
      <c r="E36" s="229">
        <f>E35-D35</f>
        <v>0</v>
      </c>
      <c r="F36" s="229">
        <f t="shared" si="27"/>
        <v>0</v>
      </c>
      <c r="G36" s="229">
        <f t="shared" si="27"/>
        <v>0</v>
      </c>
      <c r="H36" s="229">
        <f t="shared" si="27"/>
        <v>0</v>
      </c>
      <c r="I36" s="229">
        <f t="shared" si="27"/>
        <v>0</v>
      </c>
      <c r="J36" s="229">
        <f t="shared" si="27"/>
        <v>0</v>
      </c>
      <c r="K36" s="229">
        <f t="shared" si="27"/>
        <v>0</v>
      </c>
      <c r="L36" s="229">
        <f t="shared" si="27"/>
        <v>0</v>
      </c>
      <c r="M36" s="229">
        <f>M35-L35</f>
        <v>0</v>
      </c>
      <c r="N36" s="229"/>
      <c r="O36" s="229"/>
      <c r="P36" s="229">
        <f>SUM(D36:O36)</f>
        <v>0</v>
      </c>
      <c r="Q36" s="234"/>
      <c r="S36" s="234"/>
      <c r="T36" s="234"/>
      <c r="U36" s="234"/>
    </row>
    <row r="37" spans="1:21" ht="12.75" customHeight="1">
      <c r="A37" s="270"/>
      <c r="B37" s="206" t="s">
        <v>235</v>
      </c>
      <c r="C37" s="185">
        <v>0</v>
      </c>
      <c r="D37" s="185">
        <v>0</v>
      </c>
      <c r="E37" s="185">
        <v>0</v>
      </c>
      <c r="F37" s="185">
        <v>0</v>
      </c>
      <c r="G37" s="185">
        <v>0</v>
      </c>
      <c r="H37" s="185">
        <v>0</v>
      </c>
      <c r="I37" s="185">
        <v>0</v>
      </c>
      <c r="J37" s="185">
        <v>0</v>
      </c>
      <c r="K37" s="185">
        <v>0</v>
      </c>
      <c r="L37" s="185">
        <v>0</v>
      </c>
      <c r="M37" s="185">
        <v>0</v>
      </c>
      <c r="N37" s="185">
        <v>0</v>
      </c>
      <c r="O37" s="185">
        <v>0</v>
      </c>
      <c r="P37" s="185"/>
      <c r="Q37" s="234"/>
      <c r="S37" s="234"/>
      <c r="T37" s="234"/>
      <c r="U37" s="234"/>
    </row>
    <row r="38" spans="1:21" ht="12.75" customHeight="1">
      <c r="A38" s="270"/>
      <c r="B38" s="227" t="s">
        <v>163</v>
      </c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34"/>
      <c r="S38" s="234"/>
      <c r="T38" s="234"/>
      <c r="U38" s="234"/>
    </row>
    <row r="39" spans="1:21" ht="12.75" customHeight="1">
      <c r="A39" s="270"/>
      <c r="B39" s="206" t="s">
        <v>236</v>
      </c>
      <c r="C39" s="185">
        <v>0</v>
      </c>
      <c r="D39" s="185">
        <v>0</v>
      </c>
      <c r="E39" s="185">
        <v>0</v>
      </c>
      <c r="F39" s="185">
        <v>0</v>
      </c>
      <c r="G39" s="185">
        <v>0</v>
      </c>
      <c r="H39" s="185">
        <v>0</v>
      </c>
      <c r="I39" s="185">
        <v>0</v>
      </c>
      <c r="J39" s="185">
        <v>0</v>
      </c>
      <c r="K39" s="185">
        <v>0</v>
      </c>
      <c r="L39" s="185">
        <v>0</v>
      </c>
      <c r="M39" s="185">
        <v>0</v>
      </c>
      <c r="N39" s="185">
        <v>0</v>
      </c>
      <c r="O39" s="185">
        <v>0</v>
      </c>
      <c r="P39" s="185"/>
      <c r="Q39" s="234"/>
      <c r="S39" s="234"/>
      <c r="T39" s="234"/>
      <c r="U39" s="234"/>
    </row>
    <row r="40" spans="1:21" ht="12.75" customHeight="1">
      <c r="A40" s="270"/>
      <c r="B40" s="227" t="s">
        <v>163</v>
      </c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34"/>
      <c r="S40" s="234"/>
      <c r="T40" s="234"/>
      <c r="U40" s="234"/>
    </row>
    <row r="41" spans="1:21" ht="12.75" customHeight="1">
      <c r="A41" s="270"/>
      <c r="B41" s="206" t="s">
        <v>237</v>
      </c>
      <c r="C41" s="185">
        <v>0</v>
      </c>
      <c r="D41" s="185">
        <v>0</v>
      </c>
      <c r="E41" s="185">
        <v>0</v>
      </c>
      <c r="F41" s="185">
        <v>0</v>
      </c>
      <c r="G41" s="185">
        <v>0</v>
      </c>
      <c r="H41" s="185">
        <v>0</v>
      </c>
      <c r="I41" s="185">
        <v>0</v>
      </c>
      <c r="J41" s="185">
        <v>0</v>
      </c>
      <c r="K41" s="185">
        <v>0</v>
      </c>
      <c r="L41" s="185">
        <v>0</v>
      </c>
      <c r="M41" s="185">
        <v>0</v>
      </c>
      <c r="N41" s="185">
        <v>0</v>
      </c>
      <c r="O41" s="185">
        <v>0</v>
      </c>
      <c r="P41" s="185"/>
      <c r="Q41" s="234"/>
      <c r="S41" s="234"/>
      <c r="T41" s="234"/>
      <c r="U41" s="234"/>
    </row>
    <row r="42" spans="1:21">
      <c r="A42" s="270"/>
      <c r="B42" s="227" t="s">
        <v>163</v>
      </c>
      <c r="C42" s="228"/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34"/>
      <c r="S42" s="234"/>
      <c r="T42" s="234"/>
      <c r="U42" s="234"/>
    </row>
    <row r="43" spans="1:21">
      <c r="A43" s="270"/>
      <c r="B43" s="206" t="s">
        <v>238</v>
      </c>
      <c r="C43" s="131">
        <v>84821</v>
      </c>
      <c r="D43" s="131">
        <v>85611.900000000009</v>
      </c>
      <c r="E43" s="131">
        <v>86403.900000000009</v>
      </c>
      <c r="F43" s="131">
        <v>87920.8</v>
      </c>
      <c r="G43" s="131">
        <v>87920.8</v>
      </c>
      <c r="H43" s="131">
        <v>89223.200000000012</v>
      </c>
      <c r="I43" s="131">
        <v>90400.200000000012</v>
      </c>
      <c r="J43" s="131">
        <v>90942.500000000015</v>
      </c>
      <c r="K43" s="131">
        <v>91424.3</v>
      </c>
      <c r="L43" s="131">
        <v>91795.000000000015</v>
      </c>
      <c r="M43" s="131">
        <v>92346.1</v>
      </c>
      <c r="N43" s="131">
        <v>92973.1</v>
      </c>
      <c r="O43" s="131">
        <v>95640.6</v>
      </c>
      <c r="P43" s="185"/>
      <c r="Q43" s="234"/>
      <c r="S43" s="234"/>
      <c r="T43" s="234"/>
      <c r="U43" s="234"/>
    </row>
    <row r="44" spans="1:21">
      <c r="A44" s="270"/>
      <c r="B44" s="227" t="s">
        <v>163</v>
      </c>
      <c r="C44" s="228"/>
      <c r="D44" s="229">
        <f>D43-C43</f>
        <v>790.90000000000873</v>
      </c>
      <c r="E44" s="229">
        <f>E43-D43</f>
        <v>792</v>
      </c>
      <c r="F44" s="229">
        <f>F43-E43</f>
        <v>1516.8999999999942</v>
      </c>
      <c r="G44" s="229">
        <f t="shared" ref="G44:K44" si="28">G43-F43</f>
        <v>0</v>
      </c>
      <c r="H44" s="229">
        <f t="shared" si="28"/>
        <v>1302.4000000000087</v>
      </c>
      <c r="I44" s="229">
        <f t="shared" si="28"/>
        <v>1177</v>
      </c>
      <c r="J44" s="229">
        <f t="shared" si="28"/>
        <v>542.30000000000291</v>
      </c>
      <c r="K44" s="229">
        <f t="shared" si="28"/>
        <v>481.79999999998836</v>
      </c>
      <c r="L44" s="229">
        <f>L43-K43</f>
        <v>370.70000000001164</v>
      </c>
      <c r="M44" s="229">
        <f>M43-L43</f>
        <v>551.09999999999127</v>
      </c>
      <c r="N44" s="229">
        <f>N43-M43</f>
        <v>627</v>
      </c>
      <c r="O44" s="229">
        <f>O43-N43</f>
        <v>2667.5</v>
      </c>
      <c r="P44" s="229">
        <f>SUM(D44:O44)</f>
        <v>10819.600000000006</v>
      </c>
      <c r="Q44" s="234"/>
      <c r="S44" s="234"/>
      <c r="T44" s="234"/>
      <c r="U44" s="234"/>
    </row>
    <row r="45" spans="1:21">
      <c r="A45" s="270"/>
      <c r="B45" s="206" t="s">
        <v>239</v>
      </c>
      <c r="C45" s="131">
        <v>17564.800000000003</v>
      </c>
      <c r="D45" s="131">
        <v>20004.600000000002</v>
      </c>
      <c r="E45" s="131">
        <v>22236.5</v>
      </c>
      <c r="F45" s="131">
        <v>24077.9</v>
      </c>
      <c r="G45" s="131">
        <v>24077.9</v>
      </c>
      <c r="H45" s="131">
        <v>26438.500000000004</v>
      </c>
      <c r="I45" s="131">
        <v>28589.000000000004</v>
      </c>
      <c r="J45" s="131">
        <v>31345.600000000002</v>
      </c>
      <c r="K45" s="131">
        <v>33401.5</v>
      </c>
      <c r="L45" s="131">
        <v>35718.100000000006</v>
      </c>
      <c r="M45" s="131">
        <v>38160.100000000006</v>
      </c>
      <c r="N45" s="131">
        <v>40243.5</v>
      </c>
      <c r="O45" s="131">
        <v>44081.4</v>
      </c>
      <c r="P45" s="185"/>
      <c r="Q45" s="234"/>
      <c r="S45" s="234"/>
      <c r="T45" s="230"/>
      <c r="U45" s="234"/>
    </row>
    <row r="46" spans="1:21">
      <c r="A46" s="234"/>
      <c r="B46" s="227" t="s">
        <v>163</v>
      </c>
      <c r="C46" s="227"/>
      <c r="D46" s="229">
        <f>D45-C45</f>
        <v>2439.7999999999993</v>
      </c>
      <c r="E46" s="229">
        <f>E45-D45</f>
        <v>2231.8999999999978</v>
      </c>
      <c r="F46" s="229">
        <f>F45-E45</f>
        <v>1841.4000000000015</v>
      </c>
      <c r="G46" s="229">
        <f t="shared" ref="G46:K46" si="29">G45-F45</f>
        <v>0</v>
      </c>
      <c r="H46" s="229">
        <f t="shared" si="29"/>
        <v>2360.6000000000022</v>
      </c>
      <c r="I46" s="229">
        <f t="shared" si="29"/>
        <v>2150.5</v>
      </c>
      <c r="J46" s="229">
        <f t="shared" si="29"/>
        <v>2756.5999999999985</v>
      </c>
      <c r="K46" s="229">
        <f t="shared" si="29"/>
        <v>2055.8999999999978</v>
      </c>
      <c r="L46" s="229">
        <f>L45-K45</f>
        <v>2316.6000000000058</v>
      </c>
      <c r="M46" s="229">
        <f>M45-L45</f>
        <v>2442</v>
      </c>
      <c r="N46" s="229">
        <f>N45-M45</f>
        <v>2083.3999999999942</v>
      </c>
      <c r="O46" s="229">
        <f>O45-N45</f>
        <v>3837.9000000000015</v>
      </c>
      <c r="P46" s="229">
        <f>SUM(D46:O46)</f>
        <v>26516.6</v>
      </c>
      <c r="Q46" s="234"/>
      <c r="S46" s="234"/>
      <c r="T46" s="234"/>
      <c r="U46" s="234"/>
    </row>
    <row r="47" spans="1:21">
      <c r="A47" s="234"/>
      <c r="B47" s="236" t="s">
        <v>262</v>
      </c>
      <c r="C47" s="236"/>
      <c r="D47" s="237">
        <f>SUM(D44,D46)</f>
        <v>3230.700000000008</v>
      </c>
      <c r="E47" s="237">
        <f>SUM(E44,E46)</f>
        <v>3023.8999999999978</v>
      </c>
      <c r="F47" s="237">
        <f>SUM(F44,F46)</f>
        <v>3358.2999999999956</v>
      </c>
      <c r="G47" s="237">
        <f t="shared" ref="G47:M47" si="30">SUM(G44,G46)</f>
        <v>0</v>
      </c>
      <c r="H47" s="237">
        <f t="shared" si="30"/>
        <v>3663.0000000000109</v>
      </c>
      <c r="I47" s="237">
        <f>SUM(I44,I46)</f>
        <v>3327.5</v>
      </c>
      <c r="J47" s="237">
        <f>SUM(J44,J46)</f>
        <v>3298.9000000000015</v>
      </c>
      <c r="K47" s="237">
        <f>SUM(K44,K46)</f>
        <v>2537.6999999999862</v>
      </c>
      <c r="L47" s="237">
        <f t="shared" si="30"/>
        <v>2687.3000000000175</v>
      </c>
      <c r="M47" s="237">
        <f t="shared" si="30"/>
        <v>2993.0999999999913</v>
      </c>
      <c r="N47" s="237">
        <f>SUM(N44,N46)</f>
        <v>2710.3999999999942</v>
      </c>
      <c r="O47" s="237">
        <f>SUM(O44,O46)</f>
        <v>6505.4000000000015</v>
      </c>
      <c r="P47" s="238">
        <f>SUM(D47:O47)</f>
        <v>37336.200000000004</v>
      </c>
      <c r="Q47" s="234"/>
      <c r="S47" s="234"/>
      <c r="T47" s="234"/>
      <c r="U47" s="234"/>
    </row>
    <row r="48" spans="1:21">
      <c r="A48" s="234"/>
      <c r="B48" s="236" t="s">
        <v>263</v>
      </c>
      <c r="C48" s="236"/>
      <c r="D48" s="237">
        <f>SUM(D4,D6,D8,D10,D12,D14,D16,D18,D20,D22,D24,D26,D28,D30,D32,D34,D36)</f>
        <v>180.39999999999998</v>
      </c>
      <c r="E48" s="237">
        <f>SUM(E4,E6,E8,E10,E12,E14,E16,E18,E20,E22,E24,E26,E28,E30,E32,E34,E36)</f>
        <v>160.5999999999998</v>
      </c>
      <c r="F48" s="237">
        <f>SUM(F4,F6,F8,F10,F12,F14,F16,F18,F20,F22,F24,F26,F28,F30,F32,F34,F36)</f>
        <v>70.400000000000375</v>
      </c>
      <c r="G48" s="237">
        <f t="shared" ref="G48:N48" si="31">SUM(G4,G6,G8,G10,G12,G14,G16,G18,G20,G22,G24,G26,G28,G30,G32,G34,G36)</f>
        <v>0</v>
      </c>
      <c r="H48" s="237">
        <f t="shared" si="31"/>
        <v>43.999999999999773</v>
      </c>
      <c r="I48" s="237">
        <f>SUM(I4,I6,I8,I10,I12,I14,I16,I18,I20,I22,I24,I26,I28,I30,I32,I34,I36)</f>
        <v>66</v>
      </c>
      <c r="J48" s="237">
        <f>SUM(J4,J6,J8,J10,J12,J14,J16,J18,J20,J22,J24,J26,J28,J30,J32,J34,J36)</f>
        <v>27.5</v>
      </c>
      <c r="K48" s="237">
        <f>SUM(K4,K6,K8,K10,K12,K14,K16,K18,K20,K22,K24,K26,K28,K30,K32,K34,K36)</f>
        <v>127.60000000000002</v>
      </c>
      <c r="L48" s="237">
        <f t="shared" si="31"/>
        <v>78.10000000000008</v>
      </c>
      <c r="M48" s="237">
        <f t="shared" si="31"/>
        <v>154.00000000000011</v>
      </c>
      <c r="N48" s="237">
        <f t="shared" si="31"/>
        <v>59.399999999999878</v>
      </c>
      <c r="O48" s="237">
        <f>SUM(O4,O6,O8,O10,O12,O14,O16,O18,O20,O22,O24,O26,O28,O30,O32,O34,O36)</f>
        <v>43.999999999999815</v>
      </c>
      <c r="P48" s="238">
        <f>SUM(D48:O48)</f>
        <v>1011.9999999999997</v>
      </c>
      <c r="Q48" s="234"/>
      <c r="S48" s="234"/>
      <c r="T48" s="234"/>
      <c r="U48" s="234"/>
    </row>
    <row r="49" spans="1:21">
      <c r="A49" s="234"/>
      <c r="B49" s="236"/>
      <c r="C49" s="236"/>
      <c r="D49" s="239"/>
      <c r="E49" s="239"/>
      <c r="F49" s="236"/>
      <c r="G49" s="239"/>
      <c r="H49" s="236"/>
      <c r="I49" s="236"/>
      <c r="J49" s="236"/>
      <c r="K49" s="236"/>
      <c r="L49" s="239"/>
      <c r="M49" s="239"/>
      <c r="N49" s="239"/>
      <c r="O49" s="239"/>
      <c r="P49" s="239"/>
      <c r="Q49" s="234"/>
      <c r="S49" s="234"/>
      <c r="T49" s="234"/>
      <c r="U49" s="234"/>
    </row>
    <row r="50" spans="1:21">
      <c r="A50" s="234"/>
      <c r="B50" s="206"/>
      <c r="C50" s="206"/>
      <c r="D50" s="206"/>
      <c r="E50" s="206"/>
      <c r="F50" s="206"/>
      <c r="G50" s="239"/>
      <c r="H50" s="206"/>
      <c r="I50" s="206"/>
      <c r="J50" s="206"/>
      <c r="K50" s="206"/>
      <c r="L50" s="239"/>
      <c r="M50" s="239"/>
      <c r="N50" s="239"/>
      <c r="O50" s="239"/>
      <c r="P50" s="239"/>
      <c r="Q50" s="234"/>
      <c r="S50" s="234"/>
      <c r="T50" s="234"/>
      <c r="U50" s="234"/>
    </row>
    <row r="51" spans="1:21" ht="17.399999999999999">
      <c r="A51" s="268">
        <v>2024</v>
      </c>
      <c r="B51" s="268" t="s">
        <v>259</v>
      </c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34"/>
      <c r="S51" s="234"/>
      <c r="T51" s="230"/>
      <c r="U51" s="234"/>
    </row>
    <row r="52" spans="1:21" ht="12.75" customHeight="1">
      <c r="A52" s="268"/>
      <c r="B52" s="182" t="s">
        <v>210</v>
      </c>
      <c r="C52" s="182" t="s">
        <v>211</v>
      </c>
      <c r="D52" s="182" t="s">
        <v>1</v>
      </c>
      <c r="E52" s="182" t="s">
        <v>2</v>
      </c>
      <c r="F52" s="182" t="s">
        <v>164</v>
      </c>
      <c r="G52" s="182" t="s">
        <v>179</v>
      </c>
      <c r="H52" s="182" t="s">
        <v>166</v>
      </c>
      <c r="I52" s="182" t="s">
        <v>180</v>
      </c>
      <c r="J52" s="182" t="s">
        <v>181</v>
      </c>
      <c r="K52" s="182" t="s">
        <v>3</v>
      </c>
      <c r="L52" s="182" t="s">
        <v>169</v>
      </c>
      <c r="M52" s="182" t="s">
        <v>4</v>
      </c>
      <c r="N52" s="182" t="s">
        <v>5</v>
      </c>
      <c r="O52" s="182" t="s">
        <v>170</v>
      </c>
      <c r="P52" s="182" t="s">
        <v>206</v>
      </c>
      <c r="Q52" s="234"/>
      <c r="T52" s="234"/>
    </row>
    <row r="53" spans="1:21" ht="12.75" customHeight="1">
      <c r="A53" s="270" t="s">
        <v>98</v>
      </c>
      <c r="B53" s="206" t="s">
        <v>213</v>
      </c>
      <c r="C53" s="185">
        <v>1017</v>
      </c>
      <c r="D53" s="185">
        <v>1017</v>
      </c>
      <c r="E53" s="185">
        <v>1017</v>
      </c>
      <c r="F53" s="185">
        <v>1017</v>
      </c>
      <c r="G53" s="185">
        <v>1017</v>
      </c>
      <c r="H53" s="185">
        <v>1017</v>
      </c>
      <c r="I53" s="185">
        <v>1017</v>
      </c>
      <c r="J53" s="185">
        <v>1017</v>
      </c>
      <c r="K53" s="185">
        <v>1017</v>
      </c>
      <c r="L53" s="185">
        <v>1017</v>
      </c>
      <c r="M53" s="185">
        <v>1017</v>
      </c>
      <c r="N53" s="185">
        <v>1017</v>
      </c>
      <c r="O53" s="185">
        <v>1017</v>
      </c>
      <c r="P53" s="185"/>
      <c r="Q53" s="206"/>
      <c r="T53" s="230"/>
    </row>
    <row r="54" spans="1:21" ht="12.75" customHeight="1">
      <c r="A54" s="270"/>
      <c r="B54" s="227" t="s">
        <v>163</v>
      </c>
      <c r="C54" s="228"/>
      <c r="D54" s="229">
        <f>D53-C53</f>
        <v>0</v>
      </c>
      <c r="E54" s="229">
        <f>E53-D53</f>
        <v>0</v>
      </c>
      <c r="F54" s="229">
        <f>F53-E53</f>
        <v>0</v>
      </c>
      <c r="G54" s="229">
        <f t="shared" ref="G54:K54" si="32">G53-F53</f>
        <v>0</v>
      </c>
      <c r="H54" s="229">
        <f t="shared" si="32"/>
        <v>0</v>
      </c>
      <c r="I54" s="229">
        <f t="shared" si="32"/>
        <v>0</v>
      </c>
      <c r="J54" s="229">
        <f t="shared" si="32"/>
        <v>0</v>
      </c>
      <c r="K54" s="229">
        <f t="shared" si="32"/>
        <v>0</v>
      </c>
      <c r="L54" s="229">
        <f>L53-K53</f>
        <v>0</v>
      </c>
      <c r="M54" s="229">
        <f>M53-L53</f>
        <v>0</v>
      </c>
      <c r="N54" s="229">
        <f>N53-M53</f>
        <v>0</v>
      </c>
      <c r="O54" s="229">
        <f>O53-N53</f>
        <v>0</v>
      </c>
      <c r="P54" s="229">
        <f>SUM(D54:O54)</f>
        <v>0</v>
      </c>
      <c r="Q54" s="206"/>
      <c r="T54" s="234"/>
    </row>
    <row r="55" spans="1:21" ht="12.75" customHeight="1">
      <c r="A55" s="270"/>
      <c r="B55" s="206" t="s">
        <v>217</v>
      </c>
      <c r="C55" s="131">
        <v>61067.600000000006</v>
      </c>
      <c r="D55" s="131">
        <v>61383.3</v>
      </c>
      <c r="E55" s="131">
        <v>61593.4</v>
      </c>
      <c r="F55" s="131">
        <v>61779.3</v>
      </c>
      <c r="G55" s="131">
        <v>61779.3</v>
      </c>
      <c r="H55" s="131">
        <v>61977.3</v>
      </c>
      <c r="I55" s="131">
        <v>62152.200000000004</v>
      </c>
      <c r="J55" s="131">
        <v>62289.700000000004</v>
      </c>
      <c r="K55" s="131">
        <v>62365.600000000006</v>
      </c>
      <c r="L55" s="131">
        <v>62469.000000000007</v>
      </c>
      <c r="M55" s="131">
        <v>62586.700000000004</v>
      </c>
      <c r="N55" s="131">
        <v>62691.200000000004</v>
      </c>
      <c r="O55" s="131">
        <v>62894.700000000004</v>
      </c>
      <c r="P55" s="185"/>
      <c r="Q55" s="206"/>
      <c r="T55" s="230"/>
    </row>
    <row r="56" spans="1:21" ht="12.75" customHeight="1">
      <c r="A56" s="270"/>
      <c r="B56" s="227" t="s">
        <v>163</v>
      </c>
      <c r="C56" s="228"/>
      <c r="D56" s="229">
        <f>D55-C55</f>
        <v>315.69999999999709</v>
      </c>
      <c r="E56" s="229">
        <f>E55-D55</f>
        <v>210.09999999999854</v>
      </c>
      <c r="F56" s="229">
        <f>F55-E55</f>
        <v>185.90000000000146</v>
      </c>
      <c r="G56" s="229">
        <f t="shared" ref="G56:K56" si="33">G55-F55</f>
        <v>0</v>
      </c>
      <c r="H56" s="229">
        <f t="shared" si="33"/>
        <v>198</v>
      </c>
      <c r="I56" s="229">
        <f t="shared" si="33"/>
        <v>174.90000000000146</v>
      </c>
      <c r="J56" s="229">
        <f t="shared" si="33"/>
        <v>137.5</v>
      </c>
      <c r="K56" s="229">
        <f t="shared" si="33"/>
        <v>75.900000000001455</v>
      </c>
      <c r="L56" s="229">
        <f>L55-K55</f>
        <v>103.40000000000146</v>
      </c>
      <c r="M56" s="229">
        <f>M55-L55</f>
        <v>117.69999999999709</v>
      </c>
      <c r="N56" s="229">
        <f>N55-M55</f>
        <v>104.5</v>
      </c>
      <c r="O56" s="229">
        <f>O55-N55</f>
        <v>203.5</v>
      </c>
      <c r="P56" s="229">
        <f>SUM(D56:O56)</f>
        <v>1827.0999999999985</v>
      </c>
      <c r="Q56" s="206"/>
      <c r="T56" s="234"/>
    </row>
    <row r="57" spans="1:21" ht="12.75" customHeight="1">
      <c r="A57" s="270"/>
      <c r="B57" s="206" t="s">
        <v>218</v>
      </c>
      <c r="C57" s="131">
        <v>50685.8</v>
      </c>
      <c r="D57" s="131">
        <v>50888.200000000004</v>
      </c>
      <c r="E57" s="131">
        <v>51090.600000000006</v>
      </c>
      <c r="F57" s="131">
        <v>51313.9</v>
      </c>
      <c r="G57" s="131">
        <v>51313.9</v>
      </c>
      <c r="H57" s="131">
        <v>51483.3</v>
      </c>
      <c r="I57" s="131">
        <v>51653.8</v>
      </c>
      <c r="J57" s="131">
        <v>51811.100000000006</v>
      </c>
      <c r="K57" s="131">
        <v>51989.3</v>
      </c>
      <c r="L57" s="131">
        <v>52059.700000000004</v>
      </c>
      <c r="M57" s="131">
        <v>52211.500000000007</v>
      </c>
      <c r="N57" s="131">
        <v>52383.100000000006</v>
      </c>
      <c r="O57" s="131">
        <v>52619.600000000006</v>
      </c>
      <c r="P57" s="185"/>
      <c r="Q57" s="206"/>
      <c r="T57" s="230"/>
    </row>
    <row r="58" spans="1:21" ht="12.75" customHeight="1">
      <c r="A58" s="270"/>
      <c r="B58" s="227" t="s">
        <v>163</v>
      </c>
      <c r="C58" s="228"/>
      <c r="D58" s="229">
        <f>D57-C57</f>
        <v>202.40000000000146</v>
      </c>
      <c r="E58" s="229">
        <f>E57-D57</f>
        <v>202.40000000000146</v>
      </c>
      <c r="F58" s="229">
        <f>F57-E57</f>
        <v>223.29999999999563</v>
      </c>
      <c r="G58" s="229">
        <f t="shared" ref="G58:K58" si="34">G57-F57</f>
        <v>0</v>
      </c>
      <c r="H58" s="229">
        <f t="shared" si="34"/>
        <v>169.40000000000146</v>
      </c>
      <c r="I58" s="229">
        <f t="shared" si="34"/>
        <v>170.5</v>
      </c>
      <c r="J58" s="229">
        <f t="shared" si="34"/>
        <v>157.30000000000291</v>
      </c>
      <c r="K58" s="229">
        <f t="shared" si="34"/>
        <v>178.19999999999709</v>
      </c>
      <c r="L58" s="229">
        <f>L57-K57</f>
        <v>70.400000000001455</v>
      </c>
      <c r="M58" s="229">
        <f>M57-L57</f>
        <v>151.80000000000291</v>
      </c>
      <c r="N58" s="229">
        <f>N57-M57</f>
        <v>171.59999999999854</v>
      </c>
      <c r="O58" s="229">
        <f>O57-N57</f>
        <v>236.5</v>
      </c>
      <c r="P58" s="229">
        <f>SUM(D58:O58)</f>
        <v>1933.8000000000029</v>
      </c>
      <c r="Q58" s="206"/>
      <c r="T58" s="234"/>
    </row>
    <row r="59" spans="1:21" ht="12.75" customHeight="1">
      <c r="A59" s="270"/>
      <c r="B59" s="206" t="s">
        <v>220</v>
      </c>
      <c r="C59" s="131">
        <v>4449.5</v>
      </c>
      <c r="D59" s="131">
        <v>4478.1000000000004</v>
      </c>
      <c r="E59" s="131">
        <v>4499</v>
      </c>
      <c r="F59" s="131">
        <v>4521</v>
      </c>
      <c r="G59" s="131">
        <v>4521</v>
      </c>
      <c r="H59" s="131">
        <v>4547.4000000000005</v>
      </c>
      <c r="I59" s="131">
        <v>4568.3</v>
      </c>
      <c r="J59" s="131">
        <v>4587</v>
      </c>
      <c r="K59" s="131">
        <v>4587</v>
      </c>
      <c r="L59" s="131">
        <v>4587</v>
      </c>
      <c r="M59" s="131">
        <v>4587</v>
      </c>
      <c r="N59" s="131">
        <v>4587</v>
      </c>
      <c r="O59" s="131">
        <v>4606.8</v>
      </c>
      <c r="P59" s="185"/>
      <c r="Q59" s="206"/>
      <c r="T59" s="230"/>
    </row>
    <row r="60" spans="1:21" ht="12.75" customHeight="1">
      <c r="A60" s="270"/>
      <c r="B60" s="227" t="s">
        <v>163</v>
      </c>
      <c r="C60" s="228"/>
      <c r="D60" s="229">
        <f>D59-C59</f>
        <v>28.600000000000364</v>
      </c>
      <c r="E60" s="229">
        <f>E59-D59</f>
        <v>20.899999999999636</v>
      </c>
      <c r="F60" s="229">
        <f>F59-E59</f>
        <v>22</v>
      </c>
      <c r="G60" s="229">
        <f t="shared" ref="G60:K60" si="35">G59-F59</f>
        <v>0</v>
      </c>
      <c r="H60" s="229">
        <f t="shared" si="35"/>
        <v>26.400000000000546</v>
      </c>
      <c r="I60" s="229">
        <f t="shared" si="35"/>
        <v>20.899999999999636</v>
      </c>
      <c r="J60" s="229">
        <f t="shared" si="35"/>
        <v>18.699999999999818</v>
      </c>
      <c r="K60" s="229">
        <f t="shared" si="35"/>
        <v>0</v>
      </c>
      <c r="L60" s="229">
        <f>L59-K59</f>
        <v>0</v>
      </c>
      <c r="M60" s="229">
        <f>M59-L59</f>
        <v>0</v>
      </c>
      <c r="N60" s="229">
        <f>N59-M59</f>
        <v>0</v>
      </c>
      <c r="O60" s="229">
        <f>O59-N59</f>
        <v>19.800000000000182</v>
      </c>
      <c r="P60" s="229">
        <f>SUM(D60:O60)</f>
        <v>157.30000000000018</v>
      </c>
      <c r="Q60" s="206"/>
    </row>
    <row r="61" spans="1:21" ht="12.75" customHeight="1">
      <c r="A61" s="270"/>
      <c r="B61" s="206" t="s">
        <v>221</v>
      </c>
      <c r="C61" s="131">
        <v>23845.800000000003</v>
      </c>
      <c r="D61" s="131">
        <v>23925.000000000004</v>
      </c>
      <c r="E61" s="131">
        <v>24017.4</v>
      </c>
      <c r="F61" s="131">
        <v>24076.800000000003</v>
      </c>
      <c r="G61" s="131">
        <v>24076.800000000003</v>
      </c>
      <c r="H61" s="131">
        <v>24147.200000000001</v>
      </c>
      <c r="I61" s="131">
        <v>24207.7</v>
      </c>
      <c r="J61" s="131">
        <v>24261.600000000002</v>
      </c>
      <c r="K61" s="131">
        <v>24323.200000000001</v>
      </c>
      <c r="L61" s="131">
        <v>24372.7</v>
      </c>
      <c r="M61" s="131">
        <v>24417.800000000003</v>
      </c>
      <c r="N61" s="131">
        <v>24435.4</v>
      </c>
      <c r="O61" s="131">
        <v>24464.000000000004</v>
      </c>
      <c r="P61" s="185"/>
      <c r="Q61" s="206"/>
    </row>
    <row r="62" spans="1:21" ht="12.75" customHeight="1">
      <c r="A62" s="270"/>
      <c r="B62" s="227" t="s">
        <v>163</v>
      </c>
      <c r="C62" s="228"/>
      <c r="D62" s="229">
        <f>D61-C61</f>
        <v>79.200000000000728</v>
      </c>
      <c r="E62" s="229">
        <f>E61-D61</f>
        <v>92.399999999997817</v>
      </c>
      <c r="F62" s="229">
        <f>F61-E61</f>
        <v>59.400000000001455</v>
      </c>
      <c r="G62" s="229">
        <f t="shared" ref="G62:K62" si="36">G61-F61</f>
        <v>0</v>
      </c>
      <c r="H62" s="229">
        <f t="shared" si="36"/>
        <v>70.399999999997817</v>
      </c>
      <c r="I62" s="229">
        <f t="shared" si="36"/>
        <v>60.5</v>
      </c>
      <c r="J62" s="229">
        <f t="shared" si="36"/>
        <v>53.900000000001455</v>
      </c>
      <c r="K62" s="229">
        <f t="shared" si="36"/>
        <v>61.599999999998545</v>
      </c>
      <c r="L62" s="229">
        <f>L61-K61</f>
        <v>49.5</v>
      </c>
      <c r="M62" s="229">
        <f>M61-L61</f>
        <v>45.100000000002183</v>
      </c>
      <c r="N62" s="229">
        <f>N61-M61</f>
        <v>17.599999999998545</v>
      </c>
      <c r="O62" s="229">
        <f>O61-N61</f>
        <v>28.600000000002183</v>
      </c>
      <c r="P62" s="229">
        <f>SUM(D62:O62)</f>
        <v>618.20000000000073</v>
      </c>
      <c r="Q62" s="206"/>
    </row>
    <row r="63" spans="1:21" ht="12.75" customHeight="1">
      <c r="A63" s="270"/>
      <c r="B63" s="206" t="s">
        <v>223</v>
      </c>
      <c r="C63" s="131">
        <v>21027.600000000002</v>
      </c>
      <c r="D63" s="131">
        <v>21084.800000000003</v>
      </c>
      <c r="E63" s="131">
        <v>21134.300000000003</v>
      </c>
      <c r="F63" s="131">
        <v>21179.4</v>
      </c>
      <c r="G63" s="131">
        <v>21179.4</v>
      </c>
      <c r="H63" s="131">
        <v>21226.7</v>
      </c>
      <c r="I63" s="131">
        <v>21265.200000000001</v>
      </c>
      <c r="J63" s="131">
        <v>21302.600000000002</v>
      </c>
      <c r="K63" s="131">
        <v>21333.4</v>
      </c>
      <c r="L63" s="131">
        <v>21351</v>
      </c>
      <c r="M63" s="131">
        <v>21392.800000000003</v>
      </c>
      <c r="N63" s="131">
        <v>21434.600000000002</v>
      </c>
      <c r="O63" s="131">
        <v>21527</v>
      </c>
      <c r="P63" s="185"/>
      <c r="Q63" s="206"/>
    </row>
    <row r="64" spans="1:21" ht="12.75" customHeight="1">
      <c r="A64" s="270"/>
      <c r="B64" s="227" t="s">
        <v>163</v>
      </c>
      <c r="C64" s="228"/>
      <c r="D64" s="229">
        <f>D63-C63</f>
        <v>57.200000000000728</v>
      </c>
      <c r="E64" s="229">
        <f>E63-D63</f>
        <v>49.5</v>
      </c>
      <c r="F64" s="229">
        <f>F63-E63</f>
        <v>45.099999999998545</v>
      </c>
      <c r="G64" s="229">
        <f t="shared" ref="G64:K64" si="37">G63-F63</f>
        <v>0</v>
      </c>
      <c r="H64" s="229">
        <f t="shared" si="37"/>
        <v>47.299999999999272</v>
      </c>
      <c r="I64" s="229">
        <f t="shared" si="37"/>
        <v>38.5</v>
      </c>
      <c r="J64" s="229">
        <f t="shared" si="37"/>
        <v>37.400000000001455</v>
      </c>
      <c r="K64" s="229">
        <f t="shared" si="37"/>
        <v>30.799999999999272</v>
      </c>
      <c r="L64" s="229">
        <f>L63-K63</f>
        <v>17.599999999998545</v>
      </c>
      <c r="M64" s="229">
        <f>M63-L63</f>
        <v>41.80000000000291</v>
      </c>
      <c r="N64" s="229">
        <f>N63-M63</f>
        <v>41.799999999999272</v>
      </c>
      <c r="O64" s="229">
        <f>O63-N63</f>
        <v>92.399999999997817</v>
      </c>
      <c r="P64" s="229">
        <f>SUM(D64:O64)</f>
        <v>499.39999999999782</v>
      </c>
      <c r="Q64" s="206"/>
    </row>
    <row r="65" spans="1:17" ht="12.75" customHeight="1">
      <c r="A65" s="270"/>
      <c r="B65" s="206" t="s">
        <v>224</v>
      </c>
      <c r="C65" s="131">
        <v>4800.4000000000005</v>
      </c>
      <c r="D65" s="131">
        <v>4829</v>
      </c>
      <c r="E65" s="131">
        <v>4848.8</v>
      </c>
      <c r="F65" s="131">
        <v>4868.6000000000004</v>
      </c>
      <c r="G65" s="131">
        <v>4868.6000000000004</v>
      </c>
      <c r="H65" s="131">
        <v>4885.1000000000004</v>
      </c>
      <c r="I65" s="131">
        <v>4898.3</v>
      </c>
      <c r="J65" s="131">
        <v>4914.8</v>
      </c>
      <c r="K65" s="131">
        <v>4929.1000000000004</v>
      </c>
      <c r="L65" s="131">
        <v>4937.9000000000005</v>
      </c>
      <c r="M65" s="131">
        <v>4951.1000000000004</v>
      </c>
      <c r="N65" s="131">
        <v>4964.3</v>
      </c>
      <c r="O65" s="131">
        <v>5003.9000000000005</v>
      </c>
      <c r="P65" s="185"/>
      <c r="Q65" s="206"/>
    </row>
    <row r="66" spans="1:17" ht="12.75" customHeight="1">
      <c r="A66" s="270"/>
      <c r="B66" s="227" t="s">
        <v>163</v>
      </c>
      <c r="C66" s="228"/>
      <c r="D66" s="229">
        <f>D65-C65</f>
        <v>28.599999999999454</v>
      </c>
      <c r="E66" s="229">
        <f>E65-D65</f>
        <v>19.800000000000182</v>
      </c>
      <c r="F66" s="229">
        <f>F65-E65</f>
        <v>19.800000000000182</v>
      </c>
      <c r="G66" s="229">
        <f t="shared" ref="G66:J66" si="38">G65-F65</f>
        <v>0</v>
      </c>
      <c r="H66" s="229">
        <f t="shared" si="38"/>
        <v>16.5</v>
      </c>
      <c r="I66" s="229">
        <f t="shared" si="38"/>
        <v>13.199999999999818</v>
      </c>
      <c r="J66" s="229">
        <f t="shared" si="38"/>
        <v>16.5</v>
      </c>
      <c r="K66" s="229">
        <f>K65-J65</f>
        <v>14.300000000000182</v>
      </c>
      <c r="L66" s="229">
        <f>L65-K65</f>
        <v>8.8000000000001819</v>
      </c>
      <c r="M66" s="229">
        <f>M65-L65</f>
        <v>13.199999999999818</v>
      </c>
      <c r="N66" s="229">
        <f>N65-M65</f>
        <v>13.199999999999818</v>
      </c>
      <c r="O66" s="229">
        <f>O65-N65</f>
        <v>39.600000000000364</v>
      </c>
      <c r="P66" s="229">
        <f>SUM(D66:O66)</f>
        <v>203.5</v>
      </c>
      <c r="Q66" s="206"/>
    </row>
    <row r="67" spans="1:17" ht="12.75" customHeight="1">
      <c r="A67" s="270"/>
      <c r="B67" s="206" t="s">
        <v>225</v>
      </c>
      <c r="C67" s="131">
        <v>12711.6</v>
      </c>
      <c r="D67" s="131">
        <v>12772.1</v>
      </c>
      <c r="E67" s="131">
        <v>12818.300000000001</v>
      </c>
      <c r="F67" s="131">
        <v>12868.900000000001</v>
      </c>
      <c r="G67" s="131">
        <v>12868.900000000001</v>
      </c>
      <c r="H67" s="131">
        <v>12918.400000000001</v>
      </c>
      <c r="I67" s="131">
        <v>12962.400000000001</v>
      </c>
      <c r="J67" s="131">
        <v>12996.500000000002</v>
      </c>
      <c r="K67" s="131">
        <v>13029.500000000002</v>
      </c>
      <c r="L67" s="131">
        <v>13051.500000000002</v>
      </c>
      <c r="M67" s="131">
        <v>13103.2</v>
      </c>
      <c r="N67" s="131">
        <v>13152.7</v>
      </c>
      <c r="O67" s="131">
        <v>13213.2</v>
      </c>
      <c r="P67" s="185"/>
      <c r="Q67" s="206"/>
    </row>
    <row r="68" spans="1:17" ht="12.75" customHeight="1">
      <c r="A68" s="270"/>
      <c r="B68" s="227" t="s">
        <v>163</v>
      </c>
      <c r="C68" s="228"/>
      <c r="D68" s="229">
        <f>D67-C67</f>
        <v>60.5</v>
      </c>
      <c r="E68" s="229">
        <f>E67-D67</f>
        <v>46.200000000000728</v>
      </c>
      <c r="F68" s="229">
        <f>F67-E67</f>
        <v>50.600000000000364</v>
      </c>
      <c r="G68" s="229">
        <f t="shared" ref="G68:K68" si="39">G67-F67</f>
        <v>0</v>
      </c>
      <c r="H68" s="229">
        <f t="shared" si="39"/>
        <v>49.5</v>
      </c>
      <c r="I68" s="229">
        <f t="shared" si="39"/>
        <v>44</v>
      </c>
      <c r="J68" s="229">
        <f t="shared" si="39"/>
        <v>34.100000000000364</v>
      </c>
      <c r="K68" s="229">
        <f t="shared" si="39"/>
        <v>33</v>
      </c>
      <c r="L68" s="229">
        <f>L67-K67</f>
        <v>22</v>
      </c>
      <c r="M68" s="229">
        <f>M67-L67</f>
        <v>51.699999999998909</v>
      </c>
      <c r="N68" s="229">
        <f>N67-M67</f>
        <v>49.5</v>
      </c>
      <c r="O68" s="229">
        <f>O67-N67</f>
        <v>60.5</v>
      </c>
      <c r="P68" s="229">
        <f>SUM(D68:O68)</f>
        <v>501.60000000000036</v>
      </c>
      <c r="Q68" s="206"/>
    </row>
    <row r="69" spans="1:17" ht="12.75" customHeight="1">
      <c r="A69" s="270"/>
      <c r="B69" s="206" t="s">
        <v>226</v>
      </c>
      <c r="C69" s="131">
        <v>9138.8000000000011</v>
      </c>
      <c r="D69" s="131">
        <v>9264.2000000000007</v>
      </c>
      <c r="E69" s="131">
        <v>9378.6</v>
      </c>
      <c r="F69" s="131">
        <v>9488.6</v>
      </c>
      <c r="G69" s="131">
        <v>9488.6</v>
      </c>
      <c r="H69" s="131">
        <v>9606.3000000000011</v>
      </c>
      <c r="I69" s="131">
        <v>9703.1</v>
      </c>
      <c r="J69" s="131">
        <v>9787.8000000000011</v>
      </c>
      <c r="K69" s="131">
        <v>9787.8000000000011</v>
      </c>
      <c r="L69" s="131">
        <v>9787.8000000000011</v>
      </c>
      <c r="M69" s="131">
        <v>9787.8000000000011</v>
      </c>
      <c r="N69" s="131">
        <v>9864.8000000000011</v>
      </c>
      <c r="O69" s="131">
        <v>10040.800000000001</v>
      </c>
      <c r="P69" s="185"/>
      <c r="Q69" s="206"/>
    </row>
    <row r="70" spans="1:17" ht="12.75" customHeight="1">
      <c r="A70" s="270"/>
      <c r="B70" s="227" t="s">
        <v>163</v>
      </c>
      <c r="C70" s="228"/>
      <c r="D70" s="229">
        <f>D69-C69</f>
        <v>125.39999999999964</v>
      </c>
      <c r="E70" s="229">
        <f>E69-D69</f>
        <v>114.39999999999964</v>
      </c>
      <c r="F70" s="229">
        <f>F69-E69</f>
        <v>110</v>
      </c>
      <c r="G70" s="229">
        <f t="shared" ref="G70:K70" si="40">G69-F69</f>
        <v>0</v>
      </c>
      <c r="H70" s="229">
        <f t="shared" si="40"/>
        <v>117.70000000000073</v>
      </c>
      <c r="I70" s="229">
        <f t="shared" si="40"/>
        <v>96.799999999999272</v>
      </c>
      <c r="J70" s="229">
        <f t="shared" si="40"/>
        <v>84.700000000000728</v>
      </c>
      <c r="K70" s="229">
        <f t="shared" si="40"/>
        <v>0</v>
      </c>
      <c r="L70" s="229">
        <f>L69-K69</f>
        <v>0</v>
      </c>
      <c r="M70" s="229">
        <f>M69-L69</f>
        <v>0</v>
      </c>
      <c r="N70" s="229">
        <f>N69-M69</f>
        <v>77</v>
      </c>
      <c r="O70" s="229">
        <f>O69-N69</f>
        <v>176</v>
      </c>
      <c r="P70" s="229">
        <f>SUM(D70:O70)</f>
        <v>902</v>
      </c>
      <c r="Q70" s="206"/>
    </row>
    <row r="71" spans="1:17" ht="12.75" customHeight="1">
      <c r="A71" s="270"/>
      <c r="B71" s="206" t="s">
        <v>227</v>
      </c>
      <c r="C71" s="131">
        <v>35720.300000000003</v>
      </c>
      <c r="D71" s="131">
        <v>35742.300000000003</v>
      </c>
      <c r="E71" s="131">
        <v>35764.300000000003</v>
      </c>
      <c r="F71" s="131">
        <v>35863.300000000003</v>
      </c>
      <c r="G71" s="131">
        <v>35863.300000000003</v>
      </c>
      <c r="H71" s="131">
        <v>35962.300000000003</v>
      </c>
      <c r="I71" s="131">
        <v>36095.4</v>
      </c>
      <c r="J71" s="131">
        <v>36205.4</v>
      </c>
      <c r="K71" s="131">
        <v>36271.4</v>
      </c>
      <c r="L71" s="131">
        <v>36337.4</v>
      </c>
      <c r="M71" s="131">
        <v>36472.700000000004</v>
      </c>
      <c r="N71" s="131">
        <v>36568.400000000001</v>
      </c>
      <c r="O71" s="131">
        <v>36820.300000000003</v>
      </c>
      <c r="P71" s="185"/>
      <c r="Q71" s="206"/>
    </row>
    <row r="72" spans="1:17" ht="12.75" customHeight="1">
      <c r="A72" s="270"/>
      <c r="B72" s="227" t="s">
        <v>163</v>
      </c>
      <c r="C72" s="228"/>
      <c r="D72" s="229">
        <f>D71-C71</f>
        <v>22</v>
      </c>
      <c r="E72" s="229">
        <f>E71-D71</f>
        <v>22</v>
      </c>
      <c r="F72" s="229">
        <f>F71-E71</f>
        <v>99</v>
      </c>
      <c r="G72" s="229">
        <f t="shared" ref="G72:K72" si="41">G71-F71</f>
        <v>0</v>
      </c>
      <c r="H72" s="229">
        <f t="shared" si="41"/>
        <v>99</v>
      </c>
      <c r="I72" s="229">
        <f t="shared" si="41"/>
        <v>133.09999999999854</v>
      </c>
      <c r="J72" s="229">
        <f t="shared" si="41"/>
        <v>110</v>
      </c>
      <c r="K72" s="229">
        <f t="shared" si="41"/>
        <v>66</v>
      </c>
      <c r="L72" s="229">
        <f>L71-K71</f>
        <v>66</v>
      </c>
      <c r="M72" s="229">
        <f>M71-L71</f>
        <v>135.30000000000291</v>
      </c>
      <c r="N72" s="229">
        <f>N71-M71</f>
        <v>95.69999999999709</v>
      </c>
      <c r="O72" s="229">
        <f>O71-N71</f>
        <v>251.90000000000146</v>
      </c>
      <c r="P72" s="229">
        <f>SUM(D72:O72)</f>
        <v>1100</v>
      </c>
      <c r="Q72" s="206"/>
    </row>
    <row r="73" spans="1:17" ht="12.75" customHeight="1">
      <c r="A73" s="270"/>
      <c r="B73" s="206" t="s">
        <v>228</v>
      </c>
      <c r="C73" s="131">
        <v>2025.1000000000001</v>
      </c>
      <c r="D73" s="131">
        <v>2025.1000000000001</v>
      </c>
      <c r="E73" s="131">
        <v>2025.1000000000001</v>
      </c>
      <c r="F73" s="131">
        <v>2025.1000000000001</v>
      </c>
      <c r="G73" s="131">
        <v>2025.1000000000001</v>
      </c>
      <c r="H73" s="131">
        <v>2025.1000000000001</v>
      </c>
      <c r="I73" s="131">
        <v>2025.1000000000001</v>
      </c>
      <c r="J73" s="131">
        <v>2025.1000000000001</v>
      </c>
      <c r="K73" s="131">
        <v>2025.1000000000001</v>
      </c>
      <c r="L73" s="131">
        <v>2025.1000000000001</v>
      </c>
      <c r="M73" s="131">
        <v>2025.1000000000001</v>
      </c>
      <c r="N73" s="131">
        <v>2027.3000000000002</v>
      </c>
      <c r="O73" s="131">
        <v>2039.4</v>
      </c>
      <c r="P73" s="185"/>
      <c r="Q73" s="206"/>
    </row>
    <row r="74" spans="1:17" ht="12.75" customHeight="1">
      <c r="A74" s="270"/>
      <c r="B74" s="227" t="s">
        <v>163</v>
      </c>
      <c r="C74" s="228"/>
      <c r="D74" s="229">
        <f>D73-C73</f>
        <v>0</v>
      </c>
      <c r="E74" s="229">
        <f>E73-D73</f>
        <v>0</v>
      </c>
      <c r="F74" s="229">
        <f>F73-E73</f>
        <v>0</v>
      </c>
      <c r="G74" s="229">
        <f t="shared" ref="G74:K74" si="42">G73-F73</f>
        <v>0</v>
      </c>
      <c r="H74" s="229">
        <f t="shared" si="42"/>
        <v>0</v>
      </c>
      <c r="I74" s="229">
        <f t="shared" si="42"/>
        <v>0</v>
      </c>
      <c r="J74" s="229">
        <f t="shared" si="42"/>
        <v>0</v>
      </c>
      <c r="K74" s="229">
        <f t="shared" si="42"/>
        <v>0</v>
      </c>
      <c r="L74" s="229">
        <f>L73-K73</f>
        <v>0</v>
      </c>
      <c r="M74" s="229">
        <f>M73-L73</f>
        <v>0</v>
      </c>
      <c r="N74" s="229">
        <f>N73-M73</f>
        <v>2.2000000000000455</v>
      </c>
      <c r="O74" s="229">
        <f>O73-N73</f>
        <v>12.099999999999909</v>
      </c>
      <c r="P74" s="229">
        <f>SUM(D74:O74)</f>
        <v>14.299999999999955</v>
      </c>
      <c r="Q74" s="234"/>
    </row>
    <row r="75" spans="1:17" ht="12.75" customHeight="1">
      <c r="A75" s="270"/>
      <c r="B75" s="206" t="s">
        <v>229</v>
      </c>
      <c r="C75" s="131">
        <v>1535.6000000000001</v>
      </c>
      <c r="D75" s="131">
        <v>1559.8000000000002</v>
      </c>
      <c r="E75" s="131">
        <v>1581.8000000000002</v>
      </c>
      <c r="F75" s="131">
        <v>1598.3000000000002</v>
      </c>
      <c r="G75" s="131">
        <v>1598.3000000000002</v>
      </c>
      <c r="H75" s="131">
        <v>1620.3000000000002</v>
      </c>
      <c r="I75" s="131">
        <v>1620.3000000000002</v>
      </c>
      <c r="J75" s="131">
        <v>1651.1000000000001</v>
      </c>
      <c r="K75" s="131">
        <v>1657.7</v>
      </c>
      <c r="L75" s="131">
        <v>1668.7</v>
      </c>
      <c r="M75" s="131">
        <v>1679.7</v>
      </c>
      <c r="N75" s="131">
        <v>1688.5000000000002</v>
      </c>
      <c r="O75" s="131">
        <v>1702.8000000000002</v>
      </c>
      <c r="P75" s="185"/>
      <c r="Q75" s="234"/>
    </row>
    <row r="76" spans="1:17" ht="12.75" customHeight="1">
      <c r="A76" s="270"/>
      <c r="B76" s="227" t="s">
        <v>163</v>
      </c>
      <c r="C76" s="228"/>
      <c r="D76" s="229">
        <f>D75-C75</f>
        <v>24.200000000000045</v>
      </c>
      <c r="E76" s="229">
        <f>E75-D75</f>
        <v>22</v>
      </c>
      <c r="F76" s="229">
        <f>F75-E75</f>
        <v>16.5</v>
      </c>
      <c r="G76" s="229">
        <f t="shared" ref="G76:K76" si="43">G75-F75</f>
        <v>0</v>
      </c>
      <c r="H76" s="229">
        <f t="shared" si="43"/>
        <v>22</v>
      </c>
      <c r="I76" s="229">
        <f t="shared" si="43"/>
        <v>0</v>
      </c>
      <c r="J76" s="229">
        <f t="shared" si="43"/>
        <v>30.799999999999955</v>
      </c>
      <c r="K76" s="229">
        <f t="shared" si="43"/>
        <v>6.5999999999999091</v>
      </c>
      <c r="L76" s="229">
        <f>L75-K75</f>
        <v>11</v>
      </c>
      <c r="M76" s="229">
        <f>M75-L75</f>
        <v>11</v>
      </c>
      <c r="N76" s="229">
        <f>N75-M75</f>
        <v>8.8000000000001819</v>
      </c>
      <c r="O76" s="229">
        <f>O75-N75</f>
        <v>14.299999999999955</v>
      </c>
      <c r="P76" s="229">
        <f>SUM(D76:O76)</f>
        <v>167.20000000000005</v>
      </c>
    </row>
    <row r="77" spans="1:17" ht="12.75" customHeight="1">
      <c r="A77" s="270"/>
      <c r="B77" s="206" t="s">
        <v>230</v>
      </c>
      <c r="C77" s="131">
        <v>12312.300000000001</v>
      </c>
      <c r="D77" s="131">
        <v>12312.300000000001</v>
      </c>
      <c r="E77" s="131">
        <v>12312.300000000001</v>
      </c>
      <c r="F77" s="131">
        <v>12312.300000000001</v>
      </c>
      <c r="G77" s="131">
        <v>12312.300000000001</v>
      </c>
      <c r="H77" s="131">
        <v>12312.300000000001</v>
      </c>
      <c r="I77" s="131">
        <v>12312.300000000001</v>
      </c>
      <c r="J77" s="131">
        <v>12312.300000000001</v>
      </c>
      <c r="K77" s="131">
        <v>12312.300000000001</v>
      </c>
      <c r="L77" s="131">
        <v>12312.300000000001</v>
      </c>
      <c r="M77" s="131">
        <v>12312.300000000001</v>
      </c>
      <c r="N77" s="131">
        <v>12312.300000000001</v>
      </c>
      <c r="O77" s="131">
        <v>12312.300000000001</v>
      </c>
      <c r="P77" s="185"/>
    </row>
    <row r="78" spans="1:17" ht="12.75" customHeight="1">
      <c r="A78" s="270"/>
      <c r="B78" s="227" t="s">
        <v>163</v>
      </c>
      <c r="C78" s="228"/>
      <c r="D78" s="229">
        <f>D77-C77</f>
        <v>0</v>
      </c>
      <c r="E78" s="229">
        <f>E77-D77</f>
        <v>0</v>
      </c>
      <c r="F78" s="229">
        <f>F77-E77</f>
        <v>0</v>
      </c>
      <c r="G78" s="229">
        <f t="shared" ref="G78:K78" si="44">G77-F77</f>
        <v>0</v>
      </c>
      <c r="H78" s="229">
        <f t="shared" si="44"/>
        <v>0</v>
      </c>
      <c r="I78" s="229">
        <f t="shared" si="44"/>
        <v>0</v>
      </c>
      <c r="J78" s="229">
        <f t="shared" si="44"/>
        <v>0</v>
      </c>
      <c r="K78" s="229">
        <f t="shared" si="44"/>
        <v>0</v>
      </c>
      <c r="L78" s="229">
        <f>L77-K77</f>
        <v>0</v>
      </c>
      <c r="M78" s="229">
        <f>M77-L77</f>
        <v>0</v>
      </c>
      <c r="N78" s="229">
        <f>N77-M77</f>
        <v>0</v>
      </c>
      <c r="O78" s="229">
        <f>O77-N77</f>
        <v>0</v>
      </c>
      <c r="P78" s="229">
        <f>SUM(D78:O78)</f>
        <v>0</v>
      </c>
    </row>
    <row r="79" spans="1:17" ht="12.75" customHeight="1">
      <c r="A79" s="270"/>
      <c r="B79" s="206" t="s">
        <v>231</v>
      </c>
      <c r="C79" s="131">
        <v>13640.000000000002</v>
      </c>
      <c r="D79" s="131">
        <v>13658.7</v>
      </c>
      <c r="E79" s="131">
        <v>13671.900000000001</v>
      </c>
      <c r="F79" s="131">
        <v>13685.1</v>
      </c>
      <c r="G79" s="131">
        <v>13685.1</v>
      </c>
      <c r="H79" s="131">
        <v>13725.800000000001</v>
      </c>
      <c r="I79" s="131">
        <v>13758.800000000001</v>
      </c>
      <c r="J79" s="131">
        <v>13791.800000000001</v>
      </c>
      <c r="K79" s="131">
        <v>13812.7</v>
      </c>
      <c r="L79" s="131">
        <v>13839.1</v>
      </c>
      <c r="M79" s="131">
        <v>13875.400000000001</v>
      </c>
      <c r="N79" s="131">
        <v>13909.500000000002</v>
      </c>
      <c r="O79" s="131">
        <v>13976.6</v>
      </c>
      <c r="P79" s="185"/>
    </row>
    <row r="80" spans="1:17" ht="12.75" customHeight="1">
      <c r="A80" s="270"/>
      <c r="B80" s="227" t="s">
        <v>163</v>
      </c>
      <c r="C80" s="228"/>
      <c r="D80" s="229">
        <f>D79-C79</f>
        <v>18.699999999998909</v>
      </c>
      <c r="E80" s="229">
        <f>E79-D79</f>
        <v>13.200000000000728</v>
      </c>
      <c r="F80" s="229">
        <f>F79-E79</f>
        <v>13.199999999998909</v>
      </c>
      <c r="G80" s="229">
        <f t="shared" ref="G80:K80" si="45">G79-F79</f>
        <v>0</v>
      </c>
      <c r="H80" s="229">
        <f t="shared" si="45"/>
        <v>40.700000000000728</v>
      </c>
      <c r="I80" s="229">
        <f t="shared" si="45"/>
        <v>33</v>
      </c>
      <c r="J80" s="229">
        <f t="shared" si="45"/>
        <v>33</v>
      </c>
      <c r="K80" s="229">
        <f t="shared" si="45"/>
        <v>20.899999999999636</v>
      </c>
      <c r="L80" s="229">
        <f>L79-K79</f>
        <v>26.399999999999636</v>
      </c>
      <c r="M80" s="229">
        <f>M79-L79</f>
        <v>36.300000000001091</v>
      </c>
      <c r="N80" s="229">
        <f>N79-M79</f>
        <v>34.100000000000364</v>
      </c>
      <c r="O80" s="229">
        <f>O79-N79</f>
        <v>67.099999999998545</v>
      </c>
      <c r="P80" s="229">
        <f>SUM(D80:O80)</f>
        <v>336.59999999999854</v>
      </c>
    </row>
    <row r="81" spans="1:16" ht="12.75" customHeight="1">
      <c r="A81" s="270"/>
      <c r="B81" s="206" t="s">
        <v>232</v>
      </c>
      <c r="C81" s="185">
        <v>161</v>
      </c>
      <c r="D81" s="185">
        <v>161</v>
      </c>
      <c r="E81" s="185">
        <v>161</v>
      </c>
      <c r="F81" s="185">
        <v>161</v>
      </c>
      <c r="G81" s="185">
        <v>161</v>
      </c>
      <c r="H81" s="185">
        <v>161</v>
      </c>
      <c r="I81" s="185">
        <v>161</v>
      </c>
      <c r="J81" s="185">
        <v>161</v>
      </c>
      <c r="K81" s="185">
        <v>161</v>
      </c>
      <c r="L81" s="185">
        <v>161</v>
      </c>
      <c r="M81" s="185">
        <v>161</v>
      </c>
      <c r="N81" s="185">
        <v>161</v>
      </c>
      <c r="O81" s="185">
        <v>161</v>
      </c>
      <c r="P81" s="185"/>
    </row>
    <row r="82" spans="1:16" ht="12.75" customHeight="1">
      <c r="A82" s="270"/>
      <c r="B82" s="227" t="s">
        <v>163</v>
      </c>
      <c r="C82" s="228"/>
      <c r="D82" s="229">
        <f>D81-C81</f>
        <v>0</v>
      </c>
      <c r="E82" s="229">
        <f>E81-D81</f>
        <v>0</v>
      </c>
      <c r="F82" s="229">
        <f>F81-E81</f>
        <v>0</v>
      </c>
      <c r="G82" s="229">
        <f t="shared" ref="G82:K82" si="46">G81-F81</f>
        <v>0</v>
      </c>
      <c r="H82" s="229">
        <f t="shared" si="46"/>
        <v>0</v>
      </c>
      <c r="I82" s="229">
        <f t="shared" si="46"/>
        <v>0</v>
      </c>
      <c r="J82" s="229">
        <f t="shared" si="46"/>
        <v>0</v>
      </c>
      <c r="K82" s="229">
        <f t="shared" si="46"/>
        <v>0</v>
      </c>
      <c r="L82" s="229">
        <f>L81-K81</f>
        <v>0</v>
      </c>
      <c r="M82" s="229">
        <f>M81-L81</f>
        <v>0</v>
      </c>
      <c r="N82" s="229">
        <f>N81-M81</f>
        <v>0</v>
      </c>
      <c r="O82" s="229">
        <f>O81-N81</f>
        <v>0</v>
      </c>
      <c r="P82" s="229">
        <f>SUM(D82:O82)</f>
        <v>0</v>
      </c>
    </row>
    <row r="83" spans="1:16" ht="12.75" customHeight="1">
      <c r="A83" s="270"/>
      <c r="B83" s="206" t="s">
        <v>233</v>
      </c>
      <c r="C83" s="131">
        <v>7030.1</v>
      </c>
      <c r="D83" s="131">
        <v>7030.1</v>
      </c>
      <c r="E83" s="131">
        <v>7030.1</v>
      </c>
      <c r="F83" s="131">
        <v>7086.2000000000007</v>
      </c>
      <c r="G83" s="131">
        <v>7086.2000000000007</v>
      </c>
      <c r="H83" s="131">
        <v>7146.7000000000007</v>
      </c>
      <c r="I83" s="131">
        <v>7185.2000000000007</v>
      </c>
      <c r="J83" s="131">
        <v>7208.3</v>
      </c>
      <c r="K83" s="131">
        <v>7222.6</v>
      </c>
      <c r="L83" s="131">
        <v>7230.3</v>
      </c>
      <c r="M83" s="131">
        <v>7268.8</v>
      </c>
      <c r="N83" s="131">
        <v>7285.3</v>
      </c>
      <c r="O83" s="131">
        <v>7351.3</v>
      </c>
      <c r="P83" s="185"/>
    </row>
    <row r="84" spans="1:16" ht="12.75" customHeight="1">
      <c r="A84" s="270"/>
      <c r="B84" s="227" t="s">
        <v>163</v>
      </c>
      <c r="C84" s="228"/>
      <c r="D84" s="229">
        <f>D83-C83</f>
        <v>0</v>
      </c>
      <c r="E84" s="229">
        <f>E83-D83</f>
        <v>0</v>
      </c>
      <c r="F84" s="229">
        <f>F83-E83</f>
        <v>56.100000000000364</v>
      </c>
      <c r="G84" s="229">
        <f t="shared" ref="G84:K84" si="47">G83-F83</f>
        <v>0</v>
      </c>
      <c r="H84" s="229">
        <f t="shared" si="47"/>
        <v>60.5</v>
      </c>
      <c r="I84" s="229">
        <f t="shared" si="47"/>
        <v>38.5</v>
      </c>
      <c r="J84" s="229">
        <f t="shared" si="47"/>
        <v>23.099999999999454</v>
      </c>
      <c r="K84" s="229">
        <f t="shared" si="47"/>
        <v>14.300000000000182</v>
      </c>
      <c r="L84" s="229">
        <f>L83-K83</f>
        <v>7.6999999999998181</v>
      </c>
      <c r="M84" s="229">
        <f>M83-L83</f>
        <v>38.5</v>
      </c>
      <c r="N84" s="229">
        <f>N83-M83</f>
        <v>16.5</v>
      </c>
      <c r="O84" s="229">
        <f>O83-N83</f>
        <v>66</v>
      </c>
      <c r="P84" s="229">
        <f>SUM(D84:O84)</f>
        <v>321.19999999999982</v>
      </c>
    </row>
    <row r="85" spans="1:16" ht="12.75" customHeight="1">
      <c r="A85" s="270"/>
      <c r="B85" s="206" t="s">
        <v>234</v>
      </c>
      <c r="C85" s="131">
        <v>1615.9</v>
      </c>
      <c r="D85" s="131">
        <v>1677.5000000000002</v>
      </c>
      <c r="E85" s="131">
        <v>1728.1000000000001</v>
      </c>
      <c r="F85" s="131">
        <v>1774.3000000000002</v>
      </c>
      <c r="G85" s="131">
        <v>1774.3000000000002</v>
      </c>
      <c r="H85" s="131">
        <v>1820.5000000000002</v>
      </c>
      <c r="I85" s="131">
        <v>1857.9</v>
      </c>
      <c r="J85" s="131">
        <v>1886.5000000000002</v>
      </c>
      <c r="K85" s="131">
        <v>1915.1000000000001</v>
      </c>
      <c r="L85" s="131">
        <v>1930.5000000000002</v>
      </c>
      <c r="M85" s="131">
        <v>1977.8000000000002</v>
      </c>
      <c r="N85" s="131">
        <v>2000.9</v>
      </c>
      <c r="O85" s="131">
        <v>2065.8000000000002</v>
      </c>
      <c r="P85" s="185"/>
    </row>
    <row r="86" spans="1:16" ht="12.75" customHeight="1">
      <c r="A86" s="270"/>
      <c r="B86" s="227" t="s">
        <v>163</v>
      </c>
      <c r="C86" s="228"/>
      <c r="D86" s="229">
        <f>D85-C85</f>
        <v>61.600000000000136</v>
      </c>
      <c r="E86" s="229">
        <f>E85-D85</f>
        <v>50.599999999999909</v>
      </c>
      <c r="F86" s="229">
        <f>F85-E85</f>
        <v>46.200000000000045</v>
      </c>
      <c r="G86" s="229">
        <f t="shared" ref="G86:K86" si="48">G85-F85</f>
        <v>0</v>
      </c>
      <c r="H86" s="229">
        <f t="shared" si="48"/>
        <v>46.200000000000045</v>
      </c>
      <c r="I86" s="229">
        <f t="shared" si="48"/>
        <v>37.399999999999864</v>
      </c>
      <c r="J86" s="229">
        <f t="shared" si="48"/>
        <v>28.600000000000136</v>
      </c>
      <c r="K86" s="229">
        <f t="shared" si="48"/>
        <v>28.599999999999909</v>
      </c>
      <c r="L86" s="229">
        <f>L85-K85</f>
        <v>15.400000000000091</v>
      </c>
      <c r="M86" s="229">
        <f>M85-L85</f>
        <v>47.299999999999955</v>
      </c>
      <c r="N86" s="229">
        <f>N85-M85</f>
        <v>23.099999999999909</v>
      </c>
      <c r="O86" s="229">
        <f>O85-N85</f>
        <v>64.900000000000091</v>
      </c>
      <c r="P86" s="229">
        <f>SUM(D86:O86)</f>
        <v>449.90000000000009</v>
      </c>
    </row>
    <row r="87" spans="1:16" ht="12.75" customHeight="1">
      <c r="A87" s="270"/>
      <c r="B87" s="206" t="s">
        <v>235</v>
      </c>
      <c r="C87" s="131">
        <v>290.40000000000003</v>
      </c>
      <c r="D87" s="131">
        <v>299.20000000000005</v>
      </c>
      <c r="E87" s="131">
        <v>308</v>
      </c>
      <c r="F87" s="131">
        <v>315.70000000000005</v>
      </c>
      <c r="G87" s="131">
        <v>315.70000000000005</v>
      </c>
      <c r="H87" s="131">
        <v>321.20000000000005</v>
      </c>
      <c r="I87" s="131">
        <v>326.70000000000005</v>
      </c>
      <c r="J87" s="131">
        <v>332.20000000000005</v>
      </c>
      <c r="K87" s="131">
        <v>334.40000000000003</v>
      </c>
      <c r="L87" s="131">
        <v>337.70000000000005</v>
      </c>
      <c r="M87" s="131">
        <v>342.1</v>
      </c>
      <c r="N87" s="131">
        <v>345.40000000000003</v>
      </c>
      <c r="O87" s="131">
        <v>352</v>
      </c>
      <c r="P87" s="185"/>
    </row>
    <row r="88" spans="1:16" ht="12.75" customHeight="1">
      <c r="A88" s="270"/>
      <c r="B88" s="227" t="s">
        <v>163</v>
      </c>
      <c r="C88" s="228"/>
      <c r="D88" s="229">
        <f>D87-C87</f>
        <v>8.8000000000000114</v>
      </c>
      <c r="E88" s="229">
        <f>E87-D87</f>
        <v>8.7999999999999545</v>
      </c>
      <c r="F88" s="229">
        <f>F87-E87</f>
        <v>7.7000000000000455</v>
      </c>
      <c r="G88" s="229">
        <f t="shared" ref="G88:K88" si="49">G87-F87</f>
        <v>0</v>
      </c>
      <c r="H88" s="229">
        <f t="shared" si="49"/>
        <v>5.5</v>
      </c>
      <c r="I88" s="229">
        <f t="shared" si="49"/>
        <v>5.5</v>
      </c>
      <c r="J88" s="229">
        <f t="shared" si="49"/>
        <v>5.5</v>
      </c>
      <c r="K88" s="229">
        <f t="shared" si="49"/>
        <v>2.1999999999999886</v>
      </c>
      <c r="L88" s="229">
        <f>L87-K87</f>
        <v>3.3000000000000114</v>
      </c>
      <c r="M88" s="229">
        <f>M87-L87</f>
        <v>4.3999999999999773</v>
      </c>
      <c r="N88" s="229">
        <f>N87-M87</f>
        <v>3.3000000000000114</v>
      </c>
      <c r="O88" s="229">
        <f>O87-N87</f>
        <v>6.5999999999999659</v>
      </c>
      <c r="P88" s="229">
        <f>SUM(D88:O88)</f>
        <v>61.599999999999966</v>
      </c>
    </row>
    <row r="89" spans="1:16" ht="12.75" customHeight="1">
      <c r="A89" s="270"/>
      <c r="B89" s="206" t="s">
        <v>236</v>
      </c>
      <c r="C89" s="131">
        <v>155.10000000000002</v>
      </c>
      <c r="D89" s="131">
        <v>159.5</v>
      </c>
      <c r="E89" s="131">
        <v>161.70000000000002</v>
      </c>
      <c r="F89" s="131">
        <v>165</v>
      </c>
      <c r="G89" s="131">
        <v>165</v>
      </c>
      <c r="H89" s="131">
        <v>168.3</v>
      </c>
      <c r="I89" s="131">
        <v>171.60000000000002</v>
      </c>
      <c r="J89" s="131">
        <v>173.8</v>
      </c>
      <c r="K89" s="131">
        <v>176</v>
      </c>
      <c r="L89" s="131">
        <v>177.10000000000002</v>
      </c>
      <c r="M89" s="131">
        <v>179.3</v>
      </c>
      <c r="N89" s="131">
        <v>181.50000000000003</v>
      </c>
      <c r="O89" s="131">
        <v>184.8</v>
      </c>
      <c r="P89" s="185"/>
    </row>
    <row r="90" spans="1:16" ht="12.75" customHeight="1">
      <c r="A90" s="270"/>
      <c r="B90" s="227" t="s">
        <v>163</v>
      </c>
      <c r="C90" s="228"/>
      <c r="D90" s="229">
        <f>D89-C89</f>
        <v>4.3999999999999773</v>
      </c>
      <c r="E90" s="229">
        <f>E89-D89</f>
        <v>2.2000000000000171</v>
      </c>
      <c r="F90" s="229">
        <f>F89-E89</f>
        <v>3.2999999999999829</v>
      </c>
      <c r="G90" s="229">
        <f t="shared" ref="G90:K90" si="50">G89-F89</f>
        <v>0</v>
      </c>
      <c r="H90" s="229">
        <f t="shared" si="50"/>
        <v>3.3000000000000114</v>
      </c>
      <c r="I90" s="229">
        <f t="shared" si="50"/>
        <v>3.3000000000000114</v>
      </c>
      <c r="J90" s="229">
        <f t="shared" si="50"/>
        <v>2.1999999999999886</v>
      </c>
      <c r="K90" s="229">
        <f t="shared" si="50"/>
        <v>2.1999999999999886</v>
      </c>
      <c r="L90" s="229">
        <f>L89-K89</f>
        <v>1.1000000000000227</v>
      </c>
      <c r="M90" s="229">
        <f>M89-L89</f>
        <v>2.1999999999999886</v>
      </c>
      <c r="N90" s="229">
        <f>N89-M89</f>
        <v>2.2000000000000171</v>
      </c>
      <c r="O90" s="229">
        <f>O89-N89</f>
        <v>3.2999999999999829</v>
      </c>
      <c r="P90" s="229">
        <f>SUM(D90:O90)</f>
        <v>29.699999999999989</v>
      </c>
    </row>
    <row r="91" spans="1:16" ht="12.75" customHeight="1">
      <c r="A91" s="270"/>
      <c r="B91" s="206" t="s">
        <v>237</v>
      </c>
      <c r="C91" s="131">
        <v>141.9</v>
      </c>
      <c r="D91" s="131">
        <v>147.4</v>
      </c>
      <c r="E91" s="131">
        <v>151.80000000000001</v>
      </c>
      <c r="F91" s="131">
        <v>154</v>
      </c>
      <c r="G91" s="131">
        <v>154</v>
      </c>
      <c r="H91" s="131">
        <v>156.20000000000002</v>
      </c>
      <c r="I91" s="131">
        <v>158.4</v>
      </c>
      <c r="J91" s="131">
        <v>159.5</v>
      </c>
      <c r="K91" s="131">
        <v>161.70000000000002</v>
      </c>
      <c r="L91" s="131">
        <v>161.70000000000002</v>
      </c>
      <c r="M91" s="131">
        <v>163.9</v>
      </c>
      <c r="N91" s="131">
        <v>165</v>
      </c>
      <c r="O91" s="131">
        <v>166.10000000000002</v>
      </c>
      <c r="P91" s="185"/>
    </row>
    <row r="92" spans="1:16" ht="12.75" customHeight="1">
      <c r="A92" s="270"/>
      <c r="B92" s="227" t="s">
        <v>163</v>
      </c>
      <c r="C92" s="228"/>
      <c r="D92" s="229">
        <f>D91-C91</f>
        <v>5.5</v>
      </c>
      <c r="E92" s="229">
        <f>E91-D91</f>
        <v>4.4000000000000057</v>
      </c>
      <c r="F92" s="229">
        <f>F91-E91</f>
        <v>2.1999999999999886</v>
      </c>
      <c r="G92" s="229">
        <f t="shared" ref="G92:K92" si="51">G91-F91</f>
        <v>0</v>
      </c>
      <c r="H92" s="229">
        <f t="shared" si="51"/>
        <v>2.2000000000000171</v>
      </c>
      <c r="I92" s="229">
        <f t="shared" si="51"/>
        <v>2.1999999999999886</v>
      </c>
      <c r="J92" s="229">
        <f t="shared" si="51"/>
        <v>1.0999999999999943</v>
      </c>
      <c r="K92" s="229">
        <f t="shared" si="51"/>
        <v>2.2000000000000171</v>
      </c>
      <c r="L92" s="229">
        <f>L91-K91</f>
        <v>0</v>
      </c>
      <c r="M92" s="229">
        <f>M91-L91</f>
        <v>2.1999999999999886</v>
      </c>
      <c r="N92" s="229">
        <f>N91-M91</f>
        <v>1.0999999999999943</v>
      </c>
      <c r="O92" s="229">
        <f>O91-N91</f>
        <v>1.1000000000000227</v>
      </c>
      <c r="P92" s="229">
        <f>SUM(D92:O92)</f>
        <v>24.200000000000017</v>
      </c>
    </row>
    <row r="93" spans="1:16" ht="12.75" customHeight="1">
      <c r="A93" s="270"/>
      <c r="B93" s="206" t="s">
        <v>238</v>
      </c>
      <c r="C93" s="131">
        <v>57504.700000000004</v>
      </c>
      <c r="D93" s="131">
        <v>58229.600000000006</v>
      </c>
      <c r="E93" s="131">
        <v>58769.700000000004</v>
      </c>
      <c r="F93" s="131">
        <v>59785.000000000007</v>
      </c>
      <c r="G93" s="131">
        <v>59785.000000000007</v>
      </c>
      <c r="H93" s="131">
        <v>60649.600000000006</v>
      </c>
      <c r="I93" s="131">
        <v>61414.100000000006</v>
      </c>
      <c r="J93" s="131">
        <v>61810.100000000006</v>
      </c>
      <c r="K93" s="131">
        <v>62051.000000000007</v>
      </c>
      <c r="L93" s="131">
        <v>62304.000000000007</v>
      </c>
      <c r="M93" s="131">
        <v>62653.8</v>
      </c>
      <c r="N93" s="131">
        <v>63063.000000000007</v>
      </c>
      <c r="O93" s="131">
        <v>67590.600000000006</v>
      </c>
      <c r="P93" s="185"/>
    </row>
    <row r="94" spans="1:16" ht="12.75" customHeight="1">
      <c r="A94" s="270"/>
      <c r="B94" s="227" t="s">
        <v>163</v>
      </c>
      <c r="C94" s="228"/>
      <c r="D94" s="229">
        <f>D93-C93</f>
        <v>724.90000000000146</v>
      </c>
      <c r="E94" s="229">
        <f>E93-D93</f>
        <v>540.09999999999854</v>
      </c>
      <c r="F94" s="229">
        <f>F93-E93</f>
        <v>1015.3000000000029</v>
      </c>
      <c r="G94" s="229">
        <f t="shared" ref="G94:K94" si="52">G93-F93</f>
        <v>0</v>
      </c>
      <c r="H94" s="229">
        <f t="shared" si="52"/>
        <v>864.59999999999854</v>
      </c>
      <c r="I94" s="229">
        <f t="shared" si="52"/>
        <v>764.5</v>
      </c>
      <c r="J94" s="229">
        <f t="shared" si="52"/>
        <v>396</v>
      </c>
      <c r="K94" s="229">
        <f t="shared" si="52"/>
        <v>240.90000000000146</v>
      </c>
      <c r="L94" s="229">
        <f>L93-K93</f>
        <v>253</v>
      </c>
      <c r="M94" s="229">
        <f>M93-L93</f>
        <v>349.79999999999563</v>
      </c>
      <c r="N94" s="229">
        <f>N93-M93</f>
        <v>409.20000000000437</v>
      </c>
      <c r="O94" s="229">
        <f>O93-N93</f>
        <v>4527.5999999999985</v>
      </c>
      <c r="P94" s="229">
        <f>SUM(D94:O94)</f>
        <v>10085.900000000001</v>
      </c>
    </row>
    <row r="95" spans="1:16" ht="12.75" customHeight="1">
      <c r="A95" s="270"/>
      <c r="B95" s="206" t="s">
        <v>239</v>
      </c>
      <c r="C95" s="131">
        <v>2103.2000000000003</v>
      </c>
      <c r="D95" s="131">
        <v>2103.2000000000003</v>
      </c>
      <c r="E95" s="131">
        <v>2103.2000000000003</v>
      </c>
      <c r="F95" s="131">
        <v>2274.8000000000002</v>
      </c>
      <c r="G95" s="131">
        <v>2274.8000000000002</v>
      </c>
      <c r="H95" s="131">
        <v>2603.7000000000003</v>
      </c>
      <c r="I95" s="131">
        <v>2981.0000000000005</v>
      </c>
      <c r="J95" s="131">
        <v>3323.1000000000004</v>
      </c>
      <c r="K95" s="131">
        <v>3895.1000000000004</v>
      </c>
      <c r="L95" s="131">
        <v>4368.1000000000004</v>
      </c>
      <c r="M95" s="131">
        <v>4756.4000000000005</v>
      </c>
      <c r="N95" s="131">
        <v>4975.3</v>
      </c>
      <c r="O95" s="131">
        <v>5283.3</v>
      </c>
      <c r="P95" s="185"/>
    </row>
    <row r="96" spans="1:16" ht="12.75" customHeight="1">
      <c r="A96" s="270"/>
      <c r="B96" s="227" t="s">
        <v>163</v>
      </c>
      <c r="C96" s="228"/>
      <c r="D96" s="229">
        <f>D95-C95</f>
        <v>0</v>
      </c>
      <c r="E96" s="229">
        <f>E95-D95</f>
        <v>0</v>
      </c>
      <c r="F96" s="229">
        <f>F95-E95</f>
        <v>171.59999999999991</v>
      </c>
      <c r="G96" s="229">
        <f t="shared" ref="G96:K96" si="53">G95-F95</f>
        <v>0</v>
      </c>
      <c r="H96" s="229">
        <f t="shared" si="53"/>
        <v>328.90000000000009</v>
      </c>
      <c r="I96" s="229">
        <f t="shared" si="53"/>
        <v>377.30000000000018</v>
      </c>
      <c r="J96" s="229">
        <f t="shared" si="53"/>
        <v>342.09999999999991</v>
      </c>
      <c r="K96" s="229">
        <f t="shared" si="53"/>
        <v>572</v>
      </c>
      <c r="L96" s="229">
        <f>L95-K95</f>
        <v>473</v>
      </c>
      <c r="M96" s="229">
        <f>M95-L95</f>
        <v>388.30000000000018</v>
      </c>
      <c r="N96" s="229">
        <f>N95-M95</f>
        <v>218.89999999999964</v>
      </c>
      <c r="O96" s="229">
        <f>O95-N95</f>
        <v>308</v>
      </c>
      <c r="P96" s="229">
        <f>SUM(D96:O96)</f>
        <v>3180.1</v>
      </c>
    </row>
    <row r="97" spans="1:16" ht="12.75" customHeight="1">
      <c r="A97" s="270"/>
      <c r="B97" s="206" t="s">
        <v>239</v>
      </c>
      <c r="C97" s="131">
        <v>6564.8</v>
      </c>
      <c r="D97" s="131">
        <v>7976.1</v>
      </c>
      <c r="E97" s="131">
        <v>9333.5</v>
      </c>
      <c r="F97" s="131">
        <v>10366.400000000001</v>
      </c>
      <c r="G97" s="131">
        <v>10366.400000000001</v>
      </c>
      <c r="H97" s="131">
        <v>11603.900000000001</v>
      </c>
      <c r="I97" s="131">
        <v>12679.7</v>
      </c>
      <c r="J97" s="131">
        <v>13922.7</v>
      </c>
      <c r="K97" s="131">
        <v>14858.800000000001</v>
      </c>
      <c r="L97" s="131">
        <v>15874.100000000002</v>
      </c>
      <c r="M97" s="131">
        <v>17127</v>
      </c>
      <c r="N97" s="131">
        <v>18217.100000000002</v>
      </c>
      <c r="O97" s="131">
        <v>20273</v>
      </c>
      <c r="P97" s="185"/>
    </row>
    <row r="98" spans="1:16">
      <c r="A98" s="234"/>
      <c r="B98" s="227" t="s">
        <v>163</v>
      </c>
      <c r="C98" s="227"/>
      <c r="D98" s="229">
        <f>D97-C97</f>
        <v>1411.3000000000002</v>
      </c>
      <c r="E98" s="229">
        <f>E97-D97</f>
        <v>1357.3999999999996</v>
      </c>
      <c r="F98" s="229">
        <f>F97-E97</f>
        <v>1032.9000000000015</v>
      </c>
      <c r="G98" s="229">
        <f t="shared" ref="G98:K98" si="54">G97-F97</f>
        <v>0</v>
      </c>
      <c r="H98" s="229">
        <f t="shared" si="54"/>
        <v>1237.5</v>
      </c>
      <c r="I98" s="229">
        <f t="shared" si="54"/>
        <v>1075.7999999999993</v>
      </c>
      <c r="J98" s="229">
        <f t="shared" si="54"/>
        <v>1243</v>
      </c>
      <c r="K98" s="229">
        <f t="shared" si="54"/>
        <v>936.10000000000036</v>
      </c>
      <c r="L98" s="229">
        <f>L97-K97</f>
        <v>1015.3000000000011</v>
      </c>
      <c r="M98" s="229">
        <f>M97-L97</f>
        <v>1252.8999999999978</v>
      </c>
      <c r="N98" s="229">
        <f>N97-M97</f>
        <v>1090.1000000000022</v>
      </c>
      <c r="O98" s="229">
        <f>O97-N97</f>
        <v>2055.8999999999978</v>
      </c>
      <c r="P98" s="229">
        <f>SUM(D98:O98)</f>
        <v>13708.199999999999</v>
      </c>
    </row>
    <row r="99" spans="1:16">
      <c r="B99" s="236" t="s">
        <v>264</v>
      </c>
      <c r="D99" s="240">
        <f>SUM(D94,D96,D98)</f>
        <v>2136.2000000000016</v>
      </c>
      <c r="E99" s="240">
        <f t="shared" ref="E99:M99" si="55">SUM(E94,E98)</f>
        <v>1897.4999999999982</v>
      </c>
      <c r="F99" s="240">
        <f t="shared" si="55"/>
        <v>2048.2000000000044</v>
      </c>
      <c r="G99" s="240">
        <f t="shared" si="55"/>
        <v>0</v>
      </c>
      <c r="H99" s="240">
        <f t="shared" si="55"/>
        <v>2102.0999999999985</v>
      </c>
      <c r="I99" s="240">
        <f t="shared" si="55"/>
        <v>1840.2999999999993</v>
      </c>
      <c r="J99" s="240">
        <f t="shared" si="55"/>
        <v>1639</v>
      </c>
      <c r="K99" s="240">
        <f t="shared" si="55"/>
        <v>1177.0000000000018</v>
      </c>
      <c r="L99" s="240">
        <f t="shared" si="55"/>
        <v>1268.3000000000011</v>
      </c>
      <c r="M99" s="240">
        <f t="shared" si="55"/>
        <v>1602.6999999999935</v>
      </c>
      <c r="N99" s="240">
        <f>SUM(N94,N96,N98)</f>
        <v>1718.2000000000062</v>
      </c>
      <c r="O99" s="240">
        <f>SUM(O94,O98)</f>
        <v>6583.4999999999964</v>
      </c>
      <c r="P99" s="241">
        <f>SUM(D99:O99)</f>
        <v>24013.000000000004</v>
      </c>
    </row>
    <row r="100" spans="1:16">
      <c r="B100" s="236" t="s">
        <v>263</v>
      </c>
      <c r="D100" s="240">
        <f>SUM(D54,D56,D58,D60,D62,D64,D66,D68,D70,D72,D74,D76,D78,D80,D82,D84,D86,D88,D90,D92)</f>
        <v>1042.7999999999984</v>
      </c>
      <c r="E100" s="240">
        <f>SUM(E54,E56,E58,E60,E62,E64,E66,E68,E70,E72,E74,E76,E78,E80,E82,E84,E86,E88,E90,E92)</f>
        <v>878.89999999999861</v>
      </c>
      <c r="F100" s="240">
        <f>SUM(F54,F56,F58,F60,F62,F64,F66,F68,F70,F72,F74,F76,F78,F80,F82,F84,F86,F88,F90,F92)</f>
        <v>960.299999999997</v>
      </c>
      <c r="G100" s="240">
        <f>SUM(G54,G56,G58,G60,G62,G64,G66,G68,G70,G72,G74,G76,G78,G80,G82,G84,G86,G88,G90,G92)</f>
        <v>0</v>
      </c>
      <c r="H100" s="240">
        <f t="shared" ref="H100:M100" si="56">SUM(H54,H56,H58,H60,H62,H64,H66,H68,H70,H72,H74,H76,H78,H80,H82,H84,H86,H88,H90,H92)</f>
        <v>974.60000000000059</v>
      </c>
      <c r="I100" s="240">
        <f t="shared" si="56"/>
        <v>872.29999999999859</v>
      </c>
      <c r="J100" s="240">
        <f>SUM(J54,J56,J58,J60,J62,J64,J66,J68,J70,J72,J74,J76,J78,J80,J82,J84,J86,J88,J90,J92)</f>
        <v>774.40000000000634</v>
      </c>
      <c r="K100" s="240">
        <f>SUM(K54,K56,K58,K60,K62,K64,K66,K68,K70,K72,K74,K76,K78,K80,K82,K84,K86,K88,K90,K92)</f>
        <v>536.79999999999632</v>
      </c>
      <c r="L100" s="240">
        <f>SUM(L54,L56,L58,L60,L62,L64,L66,L68,L70,L72,L74,L76,L78,L80,L82,L84,L86,L88,L90,L92)</f>
        <v>402.60000000000122</v>
      </c>
      <c r="M100" s="240">
        <f t="shared" si="56"/>
        <v>698.50000000000773</v>
      </c>
      <c r="N100" s="240">
        <f>SUM(N54,N56,N58,N60,N62,N64,N66,N68,N70,N72,N74,N76,N78,N80,N82,N84,N86,N88,N90,N92)</f>
        <v>662.19999999999379</v>
      </c>
      <c r="O100" s="240">
        <f>SUM(O54,O56,O58,O60,O62,O64,O66,O68,O70,O72,O74,O76,O78,O80,O82,O84,O86,O88,O90,O92)</f>
        <v>1344.2000000000003</v>
      </c>
      <c r="P100" s="241">
        <f>SUM(D100:O100)</f>
        <v>9147.5999999999985</v>
      </c>
    </row>
    <row r="102" spans="1:16" ht="26.4">
      <c r="B102" s="246" t="s">
        <v>265</v>
      </c>
      <c r="C102" s="243"/>
      <c r="D102" s="244">
        <f t="shared" ref="D102:O102" si="57">D47-D99</f>
        <v>1094.5000000000064</v>
      </c>
      <c r="E102" s="244">
        <f t="shared" si="57"/>
        <v>1126.3999999999996</v>
      </c>
      <c r="F102" s="244">
        <f t="shared" si="57"/>
        <v>1310.0999999999913</v>
      </c>
      <c r="G102" s="244">
        <f t="shared" si="57"/>
        <v>0</v>
      </c>
      <c r="H102" s="244">
        <f t="shared" si="57"/>
        <v>1560.9000000000124</v>
      </c>
      <c r="I102" s="244">
        <f t="shared" si="57"/>
        <v>1487.2000000000007</v>
      </c>
      <c r="J102" s="244">
        <f t="shared" si="57"/>
        <v>1659.9000000000015</v>
      </c>
      <c r="K102" s="244">
        <f t="shared" si="57"/>
        <v>1360.6999999999844</v>
      </c>
      <c r="L102" s="244">
        <f t="shared" si="57"/>
        <v>1419.0000000000164</v>
      </c>
      <c r="M102" s="244">
        <f t="shared" si="57"/>
        <v>1390.3999999999978</v>
      </c>
      <c r="N102" s="244">
        <f t="shared" si="57"/>
        <v>992.19999999998799</v>
      </c>
      <c r="O102" s="244">
        <f t="shared" si="57"/>
        <v>-78.099999999994907</v>
      </c>
      <c r="P102" s="242">
        <f>SUM(D102:O102)</f>
        <v>13323.200000000003</v>
      </c>
    </row>
    <row r="103" spans="1:16"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</row>
    <row r="104" spans="1:16" ht="17.399999999999999">
      <c r="A104" s="268">
        <v>2024</v>
      </c>
      <c r="B104" s="268" t="s">
        <v>136</v>
      </c>
      <c r="C104" s="268"/>
      <c r="D104" s="268"/>
      <c r="E104" s="268"/>
      <c r="F104" s="268"/>
      <c r="G104" s="268"/>
      <c r="H104" s="268"/>
      <c r="I104" s="268"/>
      <c r="J104" s="268"/>
      <c r="K104" s="268"/>
      <c r="L104" s="268"/>
      <c r="M104" s="268"/>
      <c r="N104" s="268"/>
      <c r="O104" s="268"/>
      <c r="P104" s="268"/>
    </row>
    <row r="105" spans="1:16" ht="12.75" customHeight="1">
      <c r="A105" s="268"/>
      <c r="B105" s="182" t="s">
        <v>210</v>
      </c>
      <c r="C105" s="182" t="s">
        <v>211</v>
      </c>
      <c r="D105" s="182" t="s">
        <v>1</v>
      </c>
      <c r="E105" s="182" t="s">
        <v>2</v>
      </c>
      <c r="F105" s="182" t="s">
        <v>164</v>
      </c>
      <c r="G105" s="182" t="s">
        <v>179</v>
      </c>
      <c r="H105" s="182" t="s">
        <v>166</v>
      </c>
      <c r="I105" s="182" t="s">
        <v>180</v>
      </c>
      <c r="J105" s="182" t="s">
        <v>181</v>
      </c>
      <c r="K105" s="182" t="s">
        <v>3</v>
      </c>
      <c r="L105" s="182" t="s">
        <v>169</v>
      </c>
      <c r="M105" s="182" t="s">
        <v>4</v>
      </c>
      <c r="N105" s="182" t="s">
        <v>5</v>
      </c>
      <c r="O105" s="182" t="s">
        <v>170</v>
      </c>
      <c r="P105" s="182" t="s">
        <v>206</v>
      </c>
    </row>
    <row r="106" spans="1:16" ht="12.75" customHeight="1">
      <c r="A106" s="272" t="s">
        <v>240</v>
      </c>
      <c r="B106" s="206" t="s">
        <v>213</v>
      </c>
      <c r="C106" s="185" t="s">
        <v>241</v>
      </c>
      <c r="D106" s="185" t="s">
        <v>241</v>
      </c>
      <c r="E106" s="185" t="s">
        <v>241</v>
      </c>
      <c r="F106" s="185" t="s">
        <v>241</v>
      </c>
      <c r="G106" s="185" t="s">
        <v>241</v>
      </c>
      <c r="H106" s="185" t="s">
        <v>241</v>
      </c>
      <c r="I106" s="185" t="s">
        <v>241</v>
      </c>
      <c r="J106" s="185" t="s">
        <v>241</v>
      </c>
      <c r="K106" s="185" t="s">
        <v>241</v>
      </c>
      <c r="L106" s="185" t="s">
        <v>241</v>
      </c>
      <c r="M106" s="185" t="s">
        <v>241</v>
      </c>
      <c r="N106" s="185" t="s">
        <v>241</v>
      </c>
      <c r="O106" s="185" t="s">
        <v>241</v>
      </c>
      <c r="P106" s="185"/>
    </row>
    <row r="107" spans="1:16" ht="12.75" customHeight="1">
      <c r="A107" s="270"/>
      <c r="B107" s="227" t="s">
        <v>163</v>
      </c>
      <c r="C107" s="228" t="s">
        <v>241</v>
      </c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>
        <f>SUM(D107:O107)</f>
        <v>0</v>
      </c>
    </row>
    <row r="108" spans="1:16" ht="12.75" customHeight="1">
      <c r="A108" s="270"/>
      <c r="B108" s="206" t="s">
        <v>242</v>
      </c>
      <c r="C108" s="185">
        <v>3045</v>
      </c>
      <c r="D108" s="185">
        <v>3045</v>
      </c>
      <c r="E108" s="185">
        <v>3045</v>
      </c>
      <c r="F108" s="185">
        <v>3045</v>
      </c>
      <c r="G108" s="185">
        <v>3045</v>
      </c>
      <c r="H108" s="185">
        <v>3045</v>
      </c>
      <c r="I108" s="185">
        <v>3045</v>
      </c>
      <c r="J108" s="185">
        <v>3045</v>
      </c>
      <c r="K108" s="185">
        <v>3045</v>
      </c>
      <c r="L108" s="185">
        <v>3045</v>
      </c>
      <c r="M108" s="185">
        <v>3045</v>
      </c>
      <c r="N108" s="185">
        <v>3045</v>
      </c>
      <c r="O108" s="185">
        <v>3045</v>
      </c>
      <c r="P108" s="185"/>
    </row>
    <row r="109" spans="1:16" ht="12.75" customHeight="1">
      <c r="A109" s="270"/>
      <c r="B109" s="227" t="s">
        <v>163</v>
      </c>
      <c r="C109" s="228"/>
      <c r="D109" s="229">
        <f>D108-C108</f>
        <v>0</v>
      </c>
      <c r="E109" s="229">
        <v>0</v>
      </c>
      <c r="F109" s="229">
        <v>0</v>
      </c>
      <c r="G109" s="229">
        <f t="shared" ref="G109" si="58">G108-F108</f>
        <v>0</v>
      </c>
      <c r="H109" s="229">
        <v>0</v>
      </c>
      <c r="I109" s="229">
        <v>0</v>
      </c>
      <c r="J109" s="229">
        <f t="shared" ref="J109" si="59">J108-I108</f>
        <v>0</v>
      </c>
      <c r="K109" s="229">
        <v>0</v>
      </c>
      <c r="L109" s="229">
        <f>L108-K108</f>
        <v>0</v>
      </c>
      <c r="M109" s="229">
        <v>0</v>
      </c>
      <c r="N109" s="229">
        <f>N108-M108</f>
        <v>0</v>
      </c>
      <c r="O109" s="229">
        <v>0</v>
      </c>
      <c r="P109" s="229">
        <f>SUM(D109:O109)</f>
        <v>0</v>
      </c>
    </row>
    <row r="110" spans="1:16" ht="12.75" customHeight="1">
      <c r="A110" s="270"/>
      <c r="B110" s="206" t="s">
        <v>217</v>
      </c>
      <c r="C110" s="185">
        <v>5334</v>
      </c>
      <c r="D110" s="185">
        <v>5334</v>
      </c>
      <c r="E110" s="185">
        <v>5334</v>
      </c>
      <c r="F110" s="185">
        <v>5334</v>
      </c>
      <c r="G110" s="185">
        <v>5334</v>
      </c>
      <c r="H110" s="185" t="s">
        <v>241</v>
      </c>
      <c r="I110" s="185" t="s">
        <v>241</v>
      </c>
      <c r="J110" s="185" t="s">
        <v>241</v>
      </c>
      <c r="K110" s="185" t="s">
        <v>241</v>
      </c>
      <c r="L110" s="185" t="s">
        <v>241</v>
      </c>
      <c r="M110" s="185" t="s">
        <v>241</v>
      </c>
      <c r="N110" s="185" t="s">
        <v>241</v>
      </c>
      <c r="O110" s="185" t="s">
        <v>241</v>
      </c>
      <c r="P110" s="185"/>
    </row>
    <row r="111" spans="1:16" ht="12.75" customHeight="1">
      <c r="A111" s="270"/>
      <c r="B111" s="227" t="s">
        <v>163</v>
      </c>
      <c r="C111" s="228"/>
      <c r="D111" s="229">
        <f t="shared" ref="D111:E111" si="60">D110-C110</f>
        <v>0</v>
      </c>
      <c r="E111" s="229">
        <f t="shared" si="60"/>
        <v>0</v>
      </c>
      <c r="F111" s="229">
        <v>0</v>
      </c>
      <c r="G111" s="229">
        <f t="shared" ref="G111" si="61">G110-F110</f>
        <v>0</v>
      </c>
      <c r="H111" s="229">
        <v>0</v>
      </c>
      <c r="I111" s="229">
        <v>0</v>
      </c>
      <c r="J111" s="229">
        <v>0</v>
      </c>
      <c r="K111" s="229">
        <v>0</v>
      </c>
      <c r="L111" s="229">
        <v>0</v>
      </c>
      <c r="M111" s="229">
        <v>0</v>
      </c>
      <c r="N111" s="229">
        <v>0</v>
      </c>
      <c r="O111" s="229">
        <v>0</v>
      </c>
      <c r="P111" s="229">
        <f>SUM(D111:O111)</f>
        <v>0</v>
      </c>
    </row>
    <row r="112" spans="1:16" ht="12.75" customHeight="1">
      <c r="A112" s="270"/>
      <c r="B112" s="206" t="s">
        <v>243</v>
      </c>
      <c r="C112" s="185" t="s">
        <v>241</v>
      </c>
      <c r="D112" s="185" t="s">
        <v>241</v>
      </c>
      <c r="E112" s="185" t="s">
        <v>241</v>
      </c>
      <c r="F112" s="185" t="s">
        <v>241</v>
      </c>
      <c r="G112" s="185" t="s">
        <v>241</v>
      </c>
      <c r="H112" s="185" t="s">
        <v>241</v>
      </c>
      <c r="I112" s="185" t="s">
        <v>241</v>
      </c>
      <c r="J112" s="185" t="s">
        <v>241</v>
      </c>
      <c r="K112" s="185" t="s">
        <v>241</v>
      </c>
      <c r="L112" s="185" t="s">
        <v>241</v>
      </c>
      <c r="M112" s="185" t="s">
        <v>241</v>
      </c>
      <c r="N112" s="185" t="s">
        <v>241</v>
      </c>
      <c r="O112" s="185" t="s">
        <v>241</v>
      </c>
      <c r="P112" s="185"/>
    </row>
    <row r="113" spans="1:16" ht="12.75" customHeight="1">
      <c r="A113" s="270"/>
      <c r="B113" s="227" t="s">
        <v>163</v>
      </c>
      <c r="C113" s="228" t="s">
        <v>241</v>
      </c>
      <c r="D113" s="229" t="s">
        <v>241</v>
      </c>
      <c r="E113" s="229" t="s">
        <v>241</v>
      </c>
      <c r="F113" s="229" t="s">
        <v>241</v>
      </c>
      <c r="G113" s="229" t="s">
        <v>241</v>
      </c>
      <c r="H113" s="229" t="s">
        <v>241</v>
      </c>
      <c r="I113" s="229" t="s">
        <v>241</v>
      </c>
      <c r="J113" s="229" t="s">
        <v>241</v>
      </c>
      <c r="K113" s="229" t="s">
        <v>241</v>
      </c>
      <c r="L113" s="229" t="s">
        <v>241</v>
      </c>
      <c r="M113" s="229" t="s">
        <v>241</v>
      </c>
      <c r="N113" s="229"/>
      <c r="O113" s="229"/>
      <c r="P113" s="229">
        <f>SUM(D113:O113)</f>
        <v>0</v>
      </c>
    </row>
    <row r="114" spans="1:16" ht="12.75" customHeight="1">
      <c r="A114" s="270"/>
      <c r="B114" s="206" t="s">
        <v>225</v>
      </c>
      <c r="C114" s="131">
        <v>4555.1000000000004</v>
      </c>
      <c r="D114" s="131">
        <v>4555.1000000000004</v>
      </c>
      <c r="E114" s="131">
        <v>4555.1000000000004</v>
      </c>
      <c r="F114" s="131">
        <v>4555.1000000000004</v>
      </c>
      <c r="G114" s="131">
        <v>4555.1000000000004</v>
      </c>
      <c r="H114" s="131">
        <v>4555.1000000000004</v>
      </c>
      <c r="I114" s="131">
        <v>4555.1000000000004</v>
      </c>
      <c r="J114" s="131">
        <v>4555.1000000000004</v>
      </c>
      <c r="K114" s="131">
        <v>4555.1000000000004</v>
      </c>
      <c r="L114" s="131">
        <v>4557.3</v>
      </c>
      <c r="M114" s="131">
        <v>4557.3</v>
      </c>
      <c r="N114" s="131">
        <v>4557.3</v>
      </c>
      <c r="O114" s="131">
        <v>4557.3</v>
      </c>
      <c r="P114" s="185"/>
    </row>
    <row r="115" spans="1:16" ht="12.75" customHeight="1">
      <c r="A115" s="270"/>
      <c r="B115" s="227" t="s">
        <v>163</v>
      </c>
      <c r="C115" s="228"/>
      <c r="D115" s="229">
        <f>D114-C114</f>
        <v>0</v>
      </c>
      <c r="E115" s="229">
        <v>0</v>
      </c>
      <c r="F115" s="229">
        <v>0</v>
      </c>
      <c r="G115" s="229">
        <f t="shared" ref="G115" si="62">G114-F114</f>
        <v>0</v>
      </c>
      <c r="H115" s="229">
        <v>0</v>
      </c>
      <c r="I115" s="229">
        <v>0</v>
      </c>
      <c r="J115" s="229">
        <f t="shared" ref="J115" si="63">J114-I114</f>
        <v>0</v>
      </c>
      <c r="K115" s="229">
        <v>0</v>
      </c>
      <c r="L115" s="229">
        <f>L114-K114</f>
        <v>2.1999999999998181</v>
      </c>
      <c r="M115" s="229">
        <v>0</v>
      </c>
      <c r="N115" s="229">
        <f>N114-M114</f>
        <v>0</v>
      </c>
      <c r="O115" s="229">
        <v>0</v>
      </c>
      <c r="P115" s="229">
        <f>SUM(D115:O115)</f>
        <v>2.1999999999998181</v>
      </c>
    </row>
    <row r="116" spans="1:16" ht="12.75" customHeight="1">
      <c r="A116" s="270"/>
      <c r="B116" s="206" t="s">
        <v>226</v>
      </c>
      <c r="C116" s="131">
        <v>1937.1000000000001</v>
      </c>
      <c r="D116" s="131">
        <v>1937.1000000000001</v>
      </c>
      <c r="E116" s="131">
        <v>1937.1000000000001</v>
      </c>
      <c r="F116" s="131">
        <v>1937.1000000000001</v>
      </c>
      <c r="G116" s="131">
        <v>1937.1000000000001</v>
      </c>
      <c r="H116" s="131">
        <v>1937.1000000000001</v>
      </c>
      <c r="I116" s="131">
        <v>1937.1000000000001</v>
      </c>
      <c r="J116" s="131">
        <v>1937.1000000000001</v>
      </c>
      <c r="K116" s="131">
        <v>1937.1000000000001</v>
      </c>
      <c r="L116" s="131">
        <v>1938.2</v>
      </c>
      <c r="M116" s="131">
        <v>1938.2</v>
      </c>
      <c r="N116" s="131">
        <v>1938.2</v>
      </c>
      <c r="O116" s="131">
        <v>1939.3000000000002</v>
      </c>
      <c r="P116" s="185"/>
    </row>
    <row r="117" spans="1:16" ht="12.75" customHeight="1">
      <c r="A117" s="270"/>
      <c r="B117" s="227" t="s">
        <v>163</v>
      </c>
      <c r="C117" s="228"/>
      <c r="D117" s="229">
        <f>D116-C116</f>
        <v>0</v>
      </c>
      <c r="E117" s="229">
        <v>0</v>
      </c>
      <c r="F117" s="229">
        <v>0</v>
      </c>
      <c r="G117" s="229">
        <f t="shared" ref="G117" si="64">G116-F116</f>
        <v>0</v>
      </c>
      <c r="H117" s="229">
        <v>0</v>
      </c>
      <c r="I117" s="229">
        <v>0</v>
      </c>
      <c r="J117" s="229">
        <f t="shared" ref="J117" si="65">J116-I116</f>
        <v>0</v>
      </c>
      <c r="K117" s="229">
        <v>0</v>
      </c>
      <c r="L117" s="229">
        <f>L116-K116</f>
        <v>1.0999999999999091</v>
      </c>
      <c r="M117" s="229">
        <v>0</v>
      </c>
      <c r="N117" s="229">
        <f>N116-M116</f>
        <v>0</v>
      </c>
      <c r="O117" s="229">
        <f>O116-N116</f>
        <v>1.1000000000001364</v>
      </c>
      <c r="P117" s="229">
        <f>SUM(D117:O117)</f>
        <v>2.2000000000000455</v>
      </c>
    </row>
    <row r="118" spans="1:16" ht="12.75" customHeight="1">
      <c r="A118" s="270"/>
      <c r="B118" s="206" t="s">
        <v>228</v>
      </c>
      <c r="C118" s="185" t="s">
        <v>241</v>
      </c>
      <c r="D118" s="185" t="s">
        <v>241</v>
      </c>
      <c r="E118" s="185" t="s">
        <v>241</v>
      </c>
      <c r="F118" s="185" t="s">
        <v>241</v>
      </c>
      <c r="G118" s="185" t="s">
        <v>241</v>
      </c>
      <c r="H118" s="185" t="s">
        <v>241</v>
      </c>
      <c r="I118" s="239" t="s">
        <v>241</v>
      </c>
      <c r="J118" s="185" t="s">
        <v>241</v>
      </c>
      <c r="K118" s="185" t="s">
        <v>241</v>
      </c>
      <c r="L118" s="185" t="s">
        <v>241</v>
      </c>
      <c r="M118" s="185" t="s">
        <v>241</v>
      </c>
      <c r="N118" s="185" t="s">
        <v>241</v>
      </c>
      <c r="O118" s="185" t="s">
        <v>241</v>
      </c>
      <c r="P118" s="185"/>
    </row>
    <row r="119" spans="1:16" ht="12.75" customHeight="1">
      <c r="A119" s="270"/>
      <c r="B119" s="227" t="s">
        <v>163</v>
      </c>
      <c r="C119" s="228" t="s">
        <v>241</v>
      </c>
      <c r="D119" s="229"/>
      <c r="E119" s="229"/>
      <c r="F119" s="229"/>
      <c r="G119" s="229"/>
      <c r="H119" s="229"/>
      <c r="I119" s="229"/>
      <c r="J119" s="229"/>
      <c r="K119" s="229"/>
      <c r="L119" s="229"/>
      <c r="M119" s="229"/>
      <c r="N119" s="229"/>
      <c r="O119" s="229"/>
      <c r="P119" s="229">
        <f>SUM(D119:O119)</f>
        <v>0</v>
      </c>
    </row>
    <row r="120" spans="1:16" ht="12.75" customHeight="1">
      <c r="A120" s="270"/>
      <c r="B120" s="206" t="s">
        <v>244</v>
      </c>
      <c r="C120" s="185" t="s">
        <v>241</v>
      </c>
      <c r="D120" s="185" t="s">
        <v>241</v>
      </c>
      <c r="E120" s="185" t="s">
        <v>241</v>
      </c>
      <c r="F120" s="185" t="s">
        <v>241</v>
      </c>
      <c r="G120" s="185" t="s">
        <v>241</v>
      </c>
      <c r="H120" s="185" t="s">
        <v>241</v>
      </c>
      <c r="I120" s="185" t="s">
        <v>241</v>
      </c>
      <c r="J120" s="185" t="s">
        <v>241</v>
      </c>
      <c r="K120" s="185" t="s">
        <v>241</v>
      </c>
      <c r="L120" s="185" t="s">
        <v>241</v>
      </c>
      <c r="M120" s="185" t="s">
        <v>241</v>
      </c>
      <c r="N120" s="185" t="s">
        <v>241</v>
      </c>
      <c r="O120" s="185" t="s">
        <v>241</v>
      </c>
      <c r="P120" s="185"/>
    </row>
    <row r="121" spans="1:16" ht="12.75" customHeight="1">
      <c r="A121" s="270"/>
      <c r="B121" s="227" t="s">
        <v>163</v>
      </c>
      <c r="C121" s="228" t="s">
        <v>241</v>
      </c>
      <c r="D121" s="229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>
        <f>SUM(D121:O121)</f>
        <v>0</v>
      </c>
    </row>
    <row r="122" spans="1:16" ht="12.75" customHeight="1">
      <c r="A122" s="270"/>
      <c r="B122" s="206" t="s">
        <v>245</v>
      </c>
      <c r="C122" s="185" t="s">
        <v>241</v>
      </c>
      <c r="D122" s="185" t="s">
        <v>241</v>
      </c>
      <c r="E122" s="185" t="s">
        <v>241</v>
      </c>
      <c r="F122" s="185" t="s">
        <v>241</v>
      </c>
      <c r="G122" s="185" t="s">
        <v>241</v>
      </c>
      <c r="H122" s="185" t="s">
        <v>241</v>
      </c>
      <c r="I122" s="185" t="s">
        <v>241</v>
      </c>
      <c r="J122" s="185" t="s">
        <v>241</v>
      </c>
      <c r="K122" s="185" t="s">
        <v>241</v>
      </c>
      <c r="L122" s="185" t="s">
        <v>241</v>
      </c>
      <c r="M122" s="185" t="s">
        <v>241</v>
      </c>
      <c r="N122" s="185" t="s">
        <v>241</v>
      </c>
      <c r="O122" s="185" t="s">
        <v>241</v>
      </c>
      <c r="P122" s="185"/>
    </row>
    <row r="123" spans="1:16" ht="12.75" customHeight="1">
      <c r="A123" s="270"/>
      <c r="B123" s="227" t="s">
        <v>163</v>
      </c>
      <c r="C123" s="228" t="s">
        <v>241</v>
      </c>
      <c r="D123" s="229"/>
      <c r="E123" s="229"/>
      <c r="F123" s="229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>
        <f>SUM(D123:O123)</f>
        <v>0</v>
      </c>
    </row>
    <row r="124" spans="1:16" ht="12.75" customHeight="1">
      <c r="A124" s="270"/>
      <c r="B124" s="206" t="s">
        <v>246</v>
      </c>
      <c r="C124" s="131">
        <v>9055.2000000000007</v>
      </c>
      <c r="D124" s="131">
        <v>9055.2000000000007</v>
      </c>
      <c r="E124" s="131">
        <v>9055.2000000000007</v>
      </c>
      <c r="F124" s="131">
        <v>9055.2000000000007</v>
      </c>
      <c r="G124" s="131">
        <v>9055.2000000000007</v>
      </c>
      <c r="H124" s="131">
        <v>9055.2000000000007</v>
      </c>
      <c r="I124" s="131">
        <v>9055.2000000000007</v>
      </c>
      <c r="J124" s="131">
        <v>9055.2000000000007</v>
      </c>
      <c r="K124" s="131">
        <v>9055.2000000000007</v>
      </c>
      <c r="L124" s="131">
        <v>9055.2000000000007</v>
      </c>
      <c r="M124" s="131">
        <v>9055.2000000000007</v>
      </c>
      <c r="N124" s="131">
        <v>9055.2000000000007</v>
      </c>
      <c r="O124" s="131">
        <v>9066.2000000000007</v>
      </c>
      <c r="P124" s="185"/>
    </row>
    <row r="125" spans="1:16" ht="12.75" customHeight="1">
      <c r="A125" s="270"/>
      <c r="B125" s="227" t="s">
        <v>163</v>
      </c>
      <c r="C125" s="228"/>
      <c r="D125" s="229">
        <f>D124-C124</f>
        <v>0</v>
      </c>
      <c r="E125" s="229">
        <v>0</v>
      </c>
      <c r="F125" s="229">
        <v>0</v>
      </c>
      <c r="G125" s="229">
        <f t="shared" ref="G125" si="66">G124-F124</f>
        <v>0</v>
      </c>
      <c r="H125" s="229">
        <v>0</v>
      </c>
      <c r="I125" s="229">
        <v>0</v>
      </c>
      <c r="J125" s="229">
        <f t="shared" ref="J125" si="67">J124-I124</f>
        <v>0</v>
      </c>
      <c r="K125" s="229">
        <v>0</v>
      </c>
      <c r="L125" s="229">
        <f>L124-K124</f>
        <v>0</v>
      </c>
      <c r="M125" s="229">
        <v>0</v>
      </c>
      <c r="N125" s="229">
        <f>N124-M124</f>
        <v>0</v>
      </c>
      <c r="O125" s="229">
        <f>O124-N124</f>
        <v>11</v>
      </c>
      <c r="P125" s="229">
        <f>SUM(D125:O125)</f>
        <v>11</v>
      </c>
    </row>
    <row r="126" spans="1:16" ht="12.75" customHeight="1">
      <c r="A126" s="270"/>
      <c r="B126" s="206" t="s">
        <v>233</v>
      </c>
      <c r="C126" s="131">
        <v>42.900000000000006</v>
      </c>
      <c r="D126" s="131">
        <v>42.900000000000006</v>
      </c>
      <c r="E126" s="131">
        <v>42.900000000000006</v>
      </c>
      <c r="F126" s="131">
        <v>42.900000000000006</v>
      </c>
      <c r="G126" s="131">
        <v>42.900000000000006</v>
      </c>
      <c r="H126" s="131">
        <v>42.900000000000006</v>
      </c>
      <c r="I126" s="131">
        <v>42.900000000000006</v>
      </c>
      <c r="J126" s="131">
        <v>0</v>
      </c>
      <c r="K126" s="131">
        <v>27.500000000000004</v>
      </c>
      <c r="L126" s="131">
        <v>44</v>
      </c>
      <c r="M126" s="131">
        <v>90.2</v>
      </c>
      <c r="N126" s="131">
        <v>110.00000000000001</v>
      </c>
      <c r="O126" s="131">
        <v>110.00000000000001</v>
      </c>
      <c r="P126" s="185"/>
    </row>
    <row r="127" spans="1:16" ht="12.75" customHeight="1">
      <c r="A127" s="270"/>
      <c r="B127" s="227" t="s">
        <v>163</v>
      </c>
      <c r="C127" s="228"/>
      <c r="D127" s="229">
        <f>D126-C126</f>
        <v>0</v>
      </c>
      <c r="E127" s="229">
        <v>0</v>
      </c>
      <c r="F127" s="229">
        <v>0</v>
      </c>
      <c r="G127" s="229">
        <f t="shared" ref="G127" si="68">G126-F126</f>
        <v>0</v>
      </c>
      <c r="H127" s="229">
        <v>0</v>
      </c>
      <c r="I127" s="229">
        <v>0</v>
      </c>
      <c r="J127" s="229">
        <v>0</v>
      </c>
      <c r="K127" s="229">
        <v>0</v>
      </c>
      <c r="L127" s="229">
        <f>L126-K126</f>
        <v>16.499999999999996</v>
      </c>
      <c r="M127" s="229">
        <f>M126-L126</f>
        <v>46.2</v>
      </c>
      <c r="N127" s="229">
        <f>N126-M126</f>
        <v>19.800000000000011</v>
      </c>
      <c r="O127" s="229">
        <v>0</v>
      </c>
      <c r="P127" s="229">
        <f>SUM(D127:O127)</f>
        <v>82.500000000000014</v>
      </c>
    </row>
    <row r="128" spans="1:16" ht="12.75" customHeight="1">
      <c r="A128" s="270"/>
      <c r="B128" s="206" t="s">
        <v>247</v>
      </c>
      <c r="C128" s="131">
        <v>2.2000000000000002</v>
      </c>
      <c r="D128" s="131">
        <v>2.2000000000000002</v>
      </c>
      <c r="E128" s="131">
        <v>2.2000000000000002</v>
      </c>
      <c r="F128" s="131">
        <v>2.2000000000000002</v>
      </c>
      <c r="G128" s="131">
        <v>2.2000000000000002</v>
      </c>
      <c r="H128" s="131">
        <v>15.400000000000002</v>
      </c>
      <c r="I128" s="131">
        <v>30.800000000000004</v>
      </c>
      <c r="J128" s="131">
        <v>42.900000000000006</v>
      </c>
      <c r="K128" s="131">
        <v>50.6</v>
      </c>
      <c r="L128" s="131">
        <v>62.7</v>
      </c>
      <c r="M128" s="131">
        <v>78.100000000000009</v>
      </c>
      <c r="N128" s="131">
        <v>78.100000000000009</v>
      </c>
      <c r="O128" s="131">
        <v>78.100000000000009</v>
      </c>
      <c r="P128" s="185"/>
    </row>
    <row r="129" spans="1:16" ht="12.75" customHeight="1">
      <c r="A129" s="270"/>
      <c r="B129" s="227" t="s">
        <v>163</v>
      </c>
      <c r="C129" s="228"/>
      <c r="D129" s="229">
        <f>D128-C128</f>
        <v>0</v>
      </c>
      <c r="E129" s="229">
        <v>0</v>
      </c>
      <c r="F129" s="229">
        <v>0</v>
      </c>
      <c r="G129" s="229">
        <f t="shared" ref="G129:M129" si="69">G128-F128</f>
        <v>0</v>
      </c>
      <c r="H129" s="229">
        <f t="shared" si="69"/>
        <v>13.200000000000003</v>
      </c>
      <c r="I129" s="229">
        <f t="shared" si="69"/>
        <v>15.400000000000002</v>
      </c>
      <c r="J129" s="229">
        <f t="shared" si="69"/>
        <v>12.100000000000001</v>
      </c>
      <c r="K129" s="229">
        <f t="shared" si="69"/>
        <v>7.6999999999999957</v>
      </c>
      <c r="L129" s="229">
        <f t="shared" si="69"/>
        <v>12.100000000000001</v>
      </c>
      <c r="M129" s="229">
        <f t="shared" si="69"/>
        <v>15.400000000000006</v>
      </c>
      <c r="N129" s="229">
        <f>N128-M128</f>
        <v>0</v>
      </c>
      <c r="O129" s="229">
        <v>0</v>
      </c>
      <c r="P129" s="229">
        <f>SUM(D129:O129)</f>
        <v>75.900000000000006</v>
      </c>
    </row>
    <row r="130" spans="1:16" ht="12.75" customHeight="1">
      <c r="A130" s="270"/>
      <c r="B130" s="206" t="s">
        <v>235</v>
      </c>
      <c r="C130" s="185">
        <v>215</v>
      </c>
      <c r="D130" s="185">
        <v>215</v>
      </c>
      <c r="E130" s="185">
        <v>215</v>
      </c>
      <c r="F130" s="185">
        <v>215</v>
      </c>
      <c r="G130" s="185">
        <v>215</v>
      </c>
      <c r="H130" s="185">
        <v>215</v>
      </c>
      <c r="I130" s="185">
        <v>215</v>
      </c>
      <c r="J130" s="185">
        <v>215</v>
      </c>
      <c r="K130" s="185">
        <v>215</v>
      </c>
      <c r="L130" s="185">
        <v>215</v>
      </c>
      <c r="M130" s="185">
        <v>215</v>
      </c>
      <c r="N130" s="185">
        <v>215</v>
      </c>
      <c r="O130" s="185">
        <v>215</v>
      </c>
      <c r="P130" s="185"/>
    </row>
    <row r="131" spans="1:16" ht="12.75" customHeight="1">
      <c r="A131" s="270"/>
      <c r="B131" s="227" t="s">
        <v>163</v>
      </c>
      <c r="C131" s="228"/>
      <c r="D131" s="229">
        <f>D130-C130</f>
        <v>0</v>
      </c>
      <c r="E131" s="229">
        <v>0</v>
      </c>
      <c r="F131" s="229">
        <v>0</v>
      </c>
      <c r="G131" s="229">
        <f t="shared" ref="G131" si="70">G130-F130</f>
        <v>0</v>
      </c>
      <c r="H131" s="229">
        <v>0</v>
      </c>
      <c r="I131" s="229">
        <v>0</v>
      </c>
      <c r="J131" s="229">
        <f t="shared" ref="J131" si="71">J130-I130</f>
        <v>0</v>
      </c>
      <c r="K131" s="229">
        <v>0</v>
      </c>
      <c r="L131" s="229">
        <f>L130-K130</f>
        <v>0</v>
      </c>
      <c r="M131" s="229">
        <v>0</v>
      </c>
      <c r="N131" s="229">
        <f>N130-M130</f>
        <v>0</v>
      </c>
      <c r="O131" s="229">
        <v>0</v>
      </c>
      <c r="P131" s="229">
        <f>SUM(D131:O131)</f>
        <v>0</v>
      </c>
    </row>
    <row r="132" spans="1:16" ht="12.75" customHeight="1">
      <c r="A132" s="270"/>
      <c r="B132" s="206" t="s">
        <v>248</v>
      </c>
      <c r="C132" s="131">
        <v>0</v>
      </c>
      <c r="D132" s="131">
        <v>2.2000000000000002</v>
      </c>
      <c r="E132" s="131">
        <v>2.2000000000000002</v>
      </c>
      <c r="F132" s="131">
        <v>2.2000000000000002</v>
      </c>
      <c r="G132" s="131">
        <v>2.2000000000000002</v>
      </c>
      <c r="H132" s="131">
        <v>0</v>
      </c>
      <c r="I132" s="131">
        <v>0</v>
      </c>
      <c r="J132" s="131">
        <v>0</v>
      </c>
      <c r="K132" s="131">
        <v>0</v>
      </c>
      <c r="L132" s="131">
        <v>0</v>
      </c>
      <c r="M132" s="131">
        <v>0</v>
      </c>
      <c r="N132" s="131">
        <v>0</v>
      </c>
      <c r="O132" s="131">
        <v>0</v>
      </c>
      <c r="P132" s="239"/>
    </row>
    <row r="133" spans="1:16" ht="12.75" customHeight="1">
      <c r="A133" s="270"/>
      <c r="B133" s="227" t="s">
        <v>163</v>
      </c>
      <c r="C133" s="228"/>
      <c r="D133" s="229">
        <v>2</v>
      </c>
      <c r="E133" s="229">
        <f>E132-D132</f>
        <v>0</v>
      </c>
      <c r="F133" s="229">
        <f>F132-E132</f>
        <v>0</v>
      </c>
      <c r="G133" s="229">
        <f t="shared" ref="G133:K133" si="72">G132-F132</f>
        <v>0</v>
      </c>
      <c r="H133" s="229">
        <f t="shared" si="72"/>
        <v>-2.2000000000000002</v>
      </c>
      <c r="I133" s="229">
        <f t="shared" si="72"/>
        <v>0</v>
      </c>
      <c r="J133" s="229">
        <f t="shared" si="72"/>
        <v>0</v>
      </c>
      <c r="K133" s="229">
        <f t="shared" si="72"/>
        <v>0</v>
      </c>
      <c r="L133" s="229">
        <v>0</v>
      </c>
      <c r="M133" s="229">
        <v>0</v>
      </c>
      <c r="N133" s="229">
        <v>3</v>
      </c>
      <c r="O133" s="229">
        <f>O132-N132</f>
        <v>0</v>
      </c>
      <c r="P133" s="229">
        <f>SUM(D133:O133)</f>
        <v>2.8</v>
      </c>
    </row>
    <row r="134" spans="1:16" ht="12.75" customHeight="1">
      <c r="A134" s="270"/>
      <c r="B134" s="206" t="s">
        <v>249</v>
      </c>
      <c r="C134" s="131">
        <v>71208.5</v>
      </c>
      <c r="D134" s="131">
        <v>71886.100000000006</v>
      </c>
      <c r="E134" s="131">
        <v>72454.8</v>
      </c>
      <c r="F134" s="131">
        <v>72724.3</v>
      </c>
      <c r="G134" s="131">
        <v>72724.3</v>
      </c>
      <c r="H134" s="131">
        <v>73228.100000000006</v>
      </c>
      <c r="I134" s="131">
        <v>73553.700000000012</v>
      </c>
      <c r="J134" s="131">
        <v>73727.5</v>
      </c>
      <c r="K134" s="131">
        <v>73727.5</v>
      </c>
      <c r="L134" s="131">
        <v>0</v>
      </c>
      <c r="M134" s="131">
        <v>74056.400000000009</v>
      </c>
      <c r="N134" s="131">
        <v>74310.5</v>
      </c>
      <c r="O134" s="131">
        <v>74784.600000000006</v>
      </c>
      <c r="P134" s="185"/>
    </row>
    <row r="135" spans="1:16" ht="12.75" customHeight="1">
      <c r="A135" s="270"/>
      <c r="B135" s="227" t="s">
        <v>163</v>
      </c>
      <c r="C135" s="228"/>
      <c r="D135" s="229">
        <f t="shared" ref="D135:K135" si="73">D134-C134</f>
        <v>677.60000000000582</v>
      </c>
      <c r="E135" s="229">
        <f t="shared" si="73"/>
        <v>568.69999999999709</v>
      </c>
      <c r="F135" s="229">
        <f t="shared" si="73"/>
        <v>269.5</v>
      </c>
      <c r="G135" s="229">
        <f t="shared" si="73"/>
        <v>0</v>
      </c>
      <c r="H135" s="229">
        <f t="shared" si="73"/>
        <v>503.80000000000291</v>
      </c>
      <c r="I135" s="229">
        <f t="shared" si="73"/>
        <v>325.60000000000582</v>
      </c>
      <c r="J135" s="229">
        <f t="shared" si="73"/>
        <v>173.79999999998836</v>
      </c>
      <c r="K135" s="229">
        <f t="shared" si="73"/>
        <v>0</v>
      </c>
      <c r="L135" s="229">
        <v>0</v>
      </c>
      <c r="M135" s="229">
        <f>M134-K134</f>
        <v>328.90000000000873</v>
      </c>
      <c r="N135" s="229">
        <f t="shared" ref="N135:O135" si="74">N134-M134</f>
        <v>254.09999999999127</v>
      </c>
      <c r="O135" s="229">
        <f t="shared" si="74"/>
        <v>474.10000000000582</v>
      </c>
      <c r="P135" s="229">
        <f>SUM(D135:O135)</f>
        <v>3576.1000000000058</v>
      </c>
    </row>
    <row r="136" spans="1:16" ht="12.75" customHeight="1">
      <c r="A136" s="270"/>
      <c r="B136" s="206" t="s">
        <v>250</v>
      </c>
      <c r="C136" s="131">
        <v>181395.50000000003</v>
      </c>
      <c r="D136" s="131">
        <v>183515.2</v>
      </c>
      <c r="E136" s="131">
        <v>185328.00000000003</v>
      </c>
      <c r="F136" s="131">
        <v>187002.2</v>
      </c>
      <c r="G136" s="131">
        <v>187002.2</v>
      </c>
      <c r="H136" s="131">
        <v>188780.90000000002</v>
      </c>
      <c r="I136" s="131">
        <v>190623.40000000002</v>
      </c>
      <c r="J136" s="131">
        <v>192414.2</v>
      </c>
      <c r="K136" s="131">
        <v>193693.50000000003</v>
      </c>
      <c r="L136" s="131">
        <v>195054.2</v>
      </c>
      <c r="M136" s="131">
        <v>196854.90000000002</v>
      </c>
      <c r="N136" s="131">
        <v>198584.1</v>
      </c>
      <c r="O136" s="131">
        <v>201936.90000000002</v>
      </c>
      <c r="P136" s="185"/>
    </row>
    <row r="137" spans="1:16">
      <c r="A137" s="234"/>
      <c r="B137" s="227" t="s">
        <v>163</v>
      </c>
      <c r="C137" s="227"/>
      <c r="D137" s="229">
        <f t="shared" ref="D137:O137" si="75">D136-C136</f>
        <v>2119.6999999999825</v>
      </c>
      <c r="E137" s="229">
        <f t="shared" si="75"/>
        <v>1812.8000000000175</v>
      </c>
      <c r="F137" s="229">
        <f t="shared" si="75"/>
        <v>1674.1999999999825</v>
      </c>
      <c r="G137" s="229">
        <f t="shared" si="75"/>
        <v>0</v>
      </c>
      <c r="H137" s="229">
        <f t="shared" si="75"/>
        <v>1778.7000000000116</v>
      </c>
      <c r="I137" s="229">
        <f t="shared" si="75"/>
        <v>1842.5</v>
      </c>
      <c r="J137" s="229">
        <f t="shared" si="75"/>
        <v>1790.7999999999884</v>
      </c>
      <c r="K137" s="229">
        <f t="shared" si="75"/>
        <v>1279.3000000000175</v>
      </c>
      <c r="L137" s="229">
        <f t="shared" si="75"/>
        <v>1360.6999999999825</v>
      </c>
      <c r="M137" s="229">
        <f t="shared" si="75"/>
        <v>1800.7000000000116</v>
      </c>
      <c r="N137" s="229">
        <f t="shared" si="75"/>
        <v>1729.1999999999825</v>
      </c>
      <c r="O137" s="229">
        <f t="shared" si="75"/>
        <v>3352.8000000000175</v>
      </c>
      <c r="P137" s="229">
        <f>SUM(D137:O137)</f>
        <v>20541.399999999994</v>
      </c>
    </row>
    <row r="138" spans="1:16">
      <c r="A138" s="234"/>
      <c r="B138" s="236" t="s">
        <v>264</v>
      </c>
      <c r="C138" s="236"/>
      <c r="D138" s="237">
        <f t="shared" ref="D138:O138" si="76">SUM(D135,D137)</f>
        <v>2797.2999999999884</v>
      </c>
      <c r="E138" s="237">
        <f t="shared" si="76"/>
        <v>2381.5000000000146</v>
      </c>
      <c r="F138" s="237">
        <f t="shared" si="76"/>
        <v>1943.6999999999825</v>
      </c>
      <c r="G138" s="237">
        <f t="shared" si="76"/>
        <v>0</v>
      </c>
      <c r="H138" s="237">
        <f t="shared" si="76"/>
        <v>2282.5000000000146</v>
      </c>
      <c r="I138" s="237">
        <f t="shared" si="76"/>
        <v>2168.1000000000058</v>
      </c>
      <c r="J138" s="237">
        <f t="shared" si="76"/>
        <v>1964.5999999999767</v>
      </c>
      <c r="K138" s="237">
        <f t="shared" si="76"/>
        <v>1279.3000000000175</v>
      </c>
      <c r="L138" s="237">
        <f t="shared" si="76"/>
        <v>1360.6999999999825</v>
      </c>
      <c r="M138" s="237">
        <f t="shared" si="76"/>
        <v>2129.6000000000204</v>
      </c>
      <c r="N138" s="237">
        <f t="shared" si="76"/>
        <v>1983.2999999999738</v>
      </c>
      <c r="O138" s="237">
        <f t="shared" si="76"/>
        <v>3826.9000000000233</v>
      </c>
      <c r="P138" s="238">
        <f>SUM(D138:O138)</f>
        <v>24117.5</v>
      </c>
    </row>
    <row r="139" spans="1:16">
      <c r="A139" s="234"/>
      <c r="B139" s="236" t="s">
        <v>263</v>
      </c>
      <c r="C139" s="236"/>
      <c r="D139" s="237">
        <f t="shared" ref="D139:O139" si="77">SUM(D107,D109,D111,D113,D115,D117,D119,D121,D123,D125,D127,D129,D131)</f>
        <v>0</v>
      </c>
      <c r="E139" s="237">
        <f>SUM(E109,E111,E115,E117,E125,E127,E129,E131,E133)</f>
        <v>0</v>
      </c>
      <c r="F139" s="237">
        <f t="shared" si="77"/>
        <v>0</v>
      </c>
      <c r="G139" s="237">
        <f>SUM(G109,G111,G115,G117,G125,G127,G129,G131,G133)</f>
        <v>0</v>
      </c>
      <c r="H139" s="237">
        <f t="shared" si="77"/>
        <v>13.200000000000003</v>
      </c>
      <c r="I139" s="237">
        <f t="shared" si="77"/>
        <v>15.400000000000002</v>
      </c>
      <c r="J139" s="237">
        <f>SUM(J109,J111,J113,J115,J117,J125,J127,J129,J131,J133)</f>
        <v>12.100000000000001</v>
      </c>
      <c r="K139" s="237">
        <f t="shared" si="77"/>
        <v>7.6999999999999957</v>
      </c>
      <c r="L139" s="237">
        <f t="shared" si="77"/>
        <v>31.899999999999725</v>
      </c>
      <c r="M139" s="237">
        <f t="shared" si="77"/>
        <v>61.600000000000009</v>
      </c>
      <c r="N139" s="237">
        <f t="shared" si="77"/>
        <v>19.800000000000011</v>
      </c>
      <c r="O139" s="237">
        <f t="shared" si="77"/>
        <v>12.100000000000136</v>
      </c>
      <c r="P139" s="238">
        <f>SUM(D139:O139)</f>
        <v>173.7999999999999</v>
      </c>
    </row>
    <row r="142" spans="1:16" ht="17.399999999999999">
      <c r="A142" s="268">
        <v>2024</v>
      </c>
      <c r="B142" s="268" t="s">
        <v>266</v>
      </c>
      <c r="C142" s="268"/>
      <c r="D142" s="268"/>
      <c r="E142" s="268"/>
      <c r="F142" s="268"/>
      <c r="G142" s="268"/>
      <c r="H142" s="268"/>
      <c r="I142" s="268"/>
      <c r="J142" s="268"/>
      <c r="K142" s="268"/>
      <c r="L142" s="268"/>
      <c r="M142" s="268"/>
      <c r="N142" s="268"/>
      <c r="O142" s="268"/>
      <c r="P142" s="268"/>
    </row>
    <row r="143" spans="1:16" ht="12.75" customHeight="1">
      <c r="A143" s="268"/>
      <c r="B143" s="182" t="s">
        <v>210</v>
      </c>
      <c r="C143" s="182" t="s">
        <v>211</v>
      </c>
      <c r="D143" s="182" t="s">
        <v>1</v>
      </c>
      <c r="E143" s="182" t="s">
        <v>2</v>
      </c>
      <c r="F143" s="182" t="s">
        <v>164</v>
      </c>
      <c r="G143" s="182" t="s">
        <v>179</v>
      </c>
      <c r="H143" s="182" t="s">
        <v>166</v>
      </c>
      <c r="I143" s="182" t="s">
        <v>180</v>
      </c>
      <c r="J143" s="182" t="s">
        <v>181</v>
      </c>
      <c r="K143" s="182" t="s">
        <v>3</v>
      </c>
      <c r="L143" s="182" t="s">
        <v>169</v>
      </c>
      <c r="M143" s="182" t="s">
        <v>4</v>
      </c>
      <c r="N143" s="182" t="s">
        <v>5</v>
      </c>
      <c r="O143" s="182" t="s">
        <v>170</v>
      </c>
      <c r="P143" s="182" t="s">
        <v>206</v>
      </c>
    </row>
    <row r="144" spans="1:16" ht="12.75" customHeight="1">
      <c r="A144" s="272" t="s">
        <v>240</v>
      </c>
      <c r="B144" s="206" t="s">
        <v>213</v>
      </c>
      <c r="C144" s="185" t="s">
        <v>241</v>
      </c>
      <c r="D144" s="185" t="s">
        <v>241</v>
      </c>
      <c r="E144" s="185" t="s">
        <v>241</v>
      </c>
      <c r="F144" s="185" t="s">
        <v>241</v>
      </c>
      <c r="G144" s="185" t="s">
        <v>241</v>
      </c>
      <c r="H144" s="185" t="s">
        <v>241</v>
      </c>
      <c r="I144" s="185" t="s">
        <v>241</v>
      </c>
      <c r="J144" s="185" t="s">
        <v>241</v>
      </c>
      <c r="K144" s="185" t="s">
        <v>241</v>
      </c>
      <c r="L144" s="185" t="s">
        <v>241</v>
      </c>
      <c r="M144" s="185" t="s">
        <v>241</v>
      </c>
      <c r="N144" s="185" t="s">
        <v>241</v>
      </c>
      <c r="O144" s="185" t="s">
        <v>241</v>
      </c>
      <c r="P144" s="185"/>
    </row>
    <row r="145" spans="1:16" ht="12.75" customHeight="1">
      <c r="A145" s="270"/>
      <c r="B145" s="227" t="s">
        <v>163</v>
      </c>
      <c r="C145" s="228" t="s">
        <v>241</v>
      </c>
      <c r="D145" s="229" t="s">
        <v>241</v>
      </c>
      <c r="E145" s="229" t="s">
        <v>241</v>
      </c>
      <c r="F145" s="229" t="s">
        <v>241</v>
      </c>
      <c r="G145" s="229" t="s">
        <v>241</v>
      </c>
      <c r="H145" s="229" t="s">
        <v>241</v>
      </c>
      <c r="I145" s="229" t="s">
        <v>241</v>
      </c>
      <c r="J145" s="229" t="s">
        <v>241</v>
      </c>
      <c r="K145" s="229" t="s">
        <v>241</v>
      </c>
      <c r="L145" s="229" t="s">
        <v>241</v>
      </c>
      <c r="M145" s="229" t="s">
        <v>241</v>
      </c>
      <c r="N145" s="229" t="s">
        <v>241</v>
      </c>
      <c r="O145" s="229" t="s">
        <v>241</v>
      </c>
      <c r="P145" s="229">
        <f>SUM(D145:O145)</f>
        <v>0</v>
      </c>
    </row>
    <row r="146" spans="1:16" ht="12.75" customHeight="1">
      <c r="A146" s="270"/>
      <c r="B146" s="206" t="s">
        <v>242</v>
      </c>
      <c r="C146" s="131">
        <v>43011.100000000006</v>
      </c>
      <c r="D146" s="131">
        <v>43322.400000000001</v>
      </c>
      <c r="E146" s="131">
        <v>43611.700000000004</v>
      </c>
      <c r="F146" s="131">
        <v>43756.9</v>
      </c>
      <c r="G146" s="131">
        <v>43756.9</v>
      </c>
      <c r="H146" s="131">
        <v>44034.100000000006</v>
      </c>
      <c r="I146" s="131">
        <v>44271.700000000004</v>
      </c>
      <c r="J146" s="131">
        <v>44403.700000000004</v>
      </c>
      <c r="K146" s="131">
        <v>44511.5</v>
      </c>
      <c r="L146" s="131">
        <v>44592.9</v>
      </c>
      <c r="M146" s="131">
        <v>44765.600000000006</v>
      </c>
      <c r="N146" s="131">
        <v>44922.9</v>
      </c>
      <c r="O146" s="131">
        <v>45199.000000000007</v>
      </c>
      <c r="P146" s="185"/>
    </row>
    <row r="147" spans="1:16" ht="12.75" customHeight="1">
      <c r="A147" s="270"/>
      <c r="B147" s="227" t="s">
        <v>163</v>
      </c>
      <c r="C147" s="228"/>
      <c r="D147" s="229">
        <f>D146-C146</f>
        <v>311.29999999999563</v>
      </c>
      <c r="E147" s="229">
        <f>E146-D146</f>
        <v>289.30000000000291</v>
      </c>
      <c r="F147" s="229">
        <f>F146-E146</f>
        <v>145.19999999999709</v>
      </c>
      <c r="G147" s="229">
        <f t="shared" ref="G147:K147" si="78">G146-F146</f>
        <v>0</v>
      </c>
      <c r="H147" s="229">
        <f t="shared" si="78"/>
        <v>277.20000000000437</v>
      </c>
      <c r="I147" s="229">
        <f t="shared" si="78"/>
        <v>237.59999999999854</v>
      </c>
      <c r="J147" s="229">
        <f t="shared" si="78"/>
        <v>132</v>
      </c>
      <c r="K147" s="229">
        <f t="shared" si="78"/>
        <v>107.79999999999563</v>
      </c>
      <c r="L147" s="229">
        <f>L146-K146</f>
        <v>81.400000000001455</v>
      </c>
      <c r="M147" s="229">
        <f>M146-L146</f>
        <v>172.70000000000437</v>
      </c>
      <c r="N147" s="229">
        <f>N146-M146</f>
        <v>157.29999999999563</v>
      </c>
      <c r="O147" s="229">
        <f>O146-N146</f>
        <v>276.10000000000582</v>
      </c>
      <c r="P147" s="229">
        <f>SUM(D147:O147)</f>
        <v>2187.9000000000015</v>
      </c>
    </row>
    <row r="148" spans="1:16" ht="12.75" customHeight="1">
      <c r="A148" s="270"/>
      <c r="B148" s="206" t="s">
        <v>217</v>
      </c>
      <c r="C148" s="131">
        <v>26500.100000000002</v>
      </c>
      <c r="D148" s="131">
        <v>26537.500000000004</v>
      </c>
      <c r="E148" s="131">
        <v>26546.300000000003</v>
      </c>
      <c r="F148" s="131">
        <v>26547.4</v>
      </c>
      <c r="G148" s="131">
        <v>26547.4</v>
      </c>
      <c r="H148" s="185" t="s">
        <v>241</v>
      </c>
      <c r="I148" s="185" t="s">
        <v>241</v>
      </c>
      <c r="J148" s="185" t="s">
        <v>241</v>
      </c>
      <c r="K148" s="185" t="s">
        <v>241</v>
      </c>
      <c r="L148" s="185" t="s">
        <v>241</v>
      </c>
      <c r="M148" s="185" t="s">
        <v>241</v>
      </c>
      <c r="N148" s="185" t="s">
        <v>241</v>
      </c>
      <c r="O148" s="185" t="s">
        <v>241</v>
      </c>
      <c r="P148" s="185"/>
    </row>
    <row r="149" spans="1:16" ht="12.75" customHeight="1">
      <c r="A149" s="270"/>
      <c r="B149" s="227" t="s">
        <v>163</v>
      </c>
      <c r="C149" s="228"/>
      <c r="D149" s="229">
        <f>D148-C148</f>
        <v>37.400000000001455</v>
      </c>
      <c r="E149" s="229">
        <f>E148-D148</f>
        <v>8.7999999999992724</v>
      </c>
      <c r="F149" s="229">
        <f>F148-E148</f>
        <v>1.0999999999985448</v>
      </c>
      <c r="G149" s="229">
        <f t="shared" ref="G149" si="79">G148-F148</f>
        <v>0</v>
      </c>
      <c r="H149" s="229" t="s">
        <v>241</v>
      </c>
      <c r="I149" s="229" t="s">
        <v>241</v>
      </c>
      <c r="J149" s="229" t="s">
        <v>241</v>
      </c>
      <c r="K149" s="229" t="s">
        <v>241</v>
      </c>
      <c r="L149" s="229" t="s">
        <v>241</v>
      </c>
      <c r="M149" s="229" t="s">
        <v>241</v>
      </c>
      <c r="N149" s="229" t="s">
        <v>241</v>
      </c>
      <c r="O149" s="229" t="s">
        <v>241</v>
      </c>
      <c r="P149" s="229">
        <f>SUM(D149:O149)</f>
        <v>47.299999999999272</v>
      </c>
    </row>
    <row r="150" spans="1:16" ht="12.75" customHeight="1">
      <c r="A150" s="270"/>
      <c r="B150" s="206" t="s">
        <v>243</v>
      </c>
      <c r="C150" s="185" t="s">
        <v>241</v>
      </c>
      <c r="D150" s="185" t="s">
        <v>241</v>
      </c>
      <c r="E150" s="185" t="s">
        <v>241</v>
      </c>
      <c r="F150" s="185"/>
      <c r="G150" s="185"/>
      <c r="H150" s="185"/>
      <c r="I150" s="185" t="s">
        <v>241</v>
      </c>
      <c r="J150" s="185" t="s">
        <v>241</v>
      </c>
      <c r="K150" s="185" t="s">
        <v>241</v>
      </c>
      <c r="L150" s="185" t="s">
        <v>241</v>
      </c>
      <c r="M150" s="185" t="s">
        <v>241</v>
      </c>
      <c r="N150" s="185" t="s">
        <v>241</v>
      </c>
      <c r="O150" s="185" t="s">
        <v>241</v>
      </c>
      <c r="P150" s="185"/>
    </row>
    <row r="151" spans="1:16" ht="12.75" customHeight="1">
      <c r="A151" s="270"/>
      <c r="B151" s="227" t="s">
        <v>163</v>
      </c>
      <c r="C151" s="228" t="s">
        <v>241</v>
      </c>
      <c r="D151" s="229" t="s">
        <v>241</v>
      </c>
      <c r="E151" s="229" t="s">
        <v>241</v>
      </c>
      <c r="F151" s="229" t="s">
        <v>241</v>
      </c>
      <c r="G151" s="229" t="s">
        <v>241</v>
      </c>
      <c r="H151" s="229" t="s">
        <v>241</v>
      </c>
      <c r="I151" s="229" t="s">
        <v>241</v>
      </c>
      <c r="J151" s="229" t="s">
        <v>241</v>
      </c>
      <c r="K151" s="229" t="s">
        <v>241</v>
      </c>
      <c r="L151" s="229" t="s">
        <v>241</v>
      </c>
      <c r="M151" s="229" t="s">
        <v>241</v>
      </c>
      <c r="N151" s="229" t="s">
        <v>241</v>
      </c>
      <c r="O151" s="229" t="s">
        <v>241</v>
      </c>
      <c r="P151" s="229">
        <f>SUM(D151:O151)</f>
        <v>0</v>
      </c>
    </row>
    <row r="152" spans="1:16" ht="12.75" customHeight="1">
      <c r="A152" s="270"/>
      <c r="B152" s="206" t="s">
        <v>225</v>
      </c>
      <c r="C152" s="131">
        <v>17448.2</v>
      </c>
      <c r="D152" s="131">
        <v>17503.2</v>
      </c>
      <c r="E152" s="131">
        <v>17556</v>
      </c>
      <c r="F152" s="131">
        <v>17570.300000000003</v>
      </c>
      <c r="G152" s="131">
        <v>17570.300000000003</v>
      </c>
      <c r="H152" s="131">
        <v>17626.400000000001</v>
      </c>
      <c r="I152" s="131">
        <v>17658.300000000003</v>
      </c>
      <c r="J152" s="131">
        <v>17699</v>
      </c>
      <c r="K152" s="131">
        <v>17717.7</v>
      </c>
      <c r="L152" s="131">
        <v>17740.800000000003</v>
      </c>
      <c r="M152" s="131">
        <v>17780.400000000001</v>
      </c>
      <c r="N152" s="131">
        <v>17814.5</v>
      </c>
      <c r="O152" s="131">
        <v>17900.300000000003</v>
      </c>
      <c r="P152" s="185"/>
    </row>
    <row r="153" spans="1:16" ht="12.75" customHeight="1">
      <c r="A153" s="270"/>
      <c r="B153" s="227" t="s">
        <v>163</v>
      </c>
      <c r="C153" s="228"/>
      <c r="D153" s="229">
        <f>D152-C152</f>
        <v>55</v>
      </c>
      <c r="E153" s="229">
        <f>E152-D152</f>
        <v>52.799999999999272</v>
      </c>
      <c r="F153" s="229">
        <f>F152-E152</f>
        <v>14.30000000000291</v>
      </c>
      <c r="G153" s="229">
        <f t="shared" ref="G153:K153" si="80">G152-F152</f>
        <v>0</v>
      </c>
      <c r="H153" s="229">
        <f t="shared" si="80"/>
        <v>56.099999999998545</v>
      </c>
      <c r="I153" s="229">
        <f t="shared" si="80"/>
        <v>31.900000000001455</v>
      </c>
      <c r="J153" s="229">
        <f t="shared" si="80"/>
        <v>40.69999999999709</v>
      </c>
      <c r="K153" s="229">
        <f t="shared" si="80"/>
        <v>18.700000000000728</v>
      </c>
      <c r="L153" s="229">
        <f>L152-K152</f>
        <v>23.100000000002183</v>
      </c>
      <c r="M153" s="229">
        <f>M152-L152</f>
        <v>39.599999999998545</v>
      </c>
      <c r="N153" s="229">
        <f>N152-M152</f>
        <v>34.099999999998545</v>
      </c>
      <c r="O153" s="229">
        <f>O152-N152</f>
        <v>85.80000000000291</v>
      </c>
      <c r="P153" s="229">
        <f>SUM(D153:O153)</f>
        <v>452.10000000000218</v>
      </c>
    </row>
    <row r="154" spans="1:16" ht="12.75" customHeight="1">
      <c r="A154" s="270"/>
      <c r="B154" s="206" t="s">
        <v>226</v>
      </c>
      <c r="C154" s="131">
        <v>4334</v>
      </c>
      <c r="D154" s="131">
        <v>4356</v>
      </c>
      <c r="E154" s="131">
        <v>4375.8</v>
      </c>
      <c r="F154" s="131">
        <v>4382.4000000000005</v>
      </c>
      <c r="G154" s="131">
        <v>4382.4000000000005</v>
      </c>
      <c r="H154" s="131">
        <v>4401.1000000000004</v>
      </c>
      <c r="I154" s="131">
        <v>4412.1000000000004</v>
      </c>
      <c r="J154" s="131">
        <v>4429.7000000000007</v>
      </c>
      <c r="K154" s="131">
        <v>4436.3</v>
      </c>
      <c r="L154" s="131">
        <v>4442.9000000000005</v>
      </c>
      <c r="M154" s="131">
        <v>4460.5</v>
      </c>
      <c r="N154" s="131">
        <v>4473.7000000000007</v>
      </c>
      <c r="O154" s="131">
        <v>4499</v>
      </c>
      <c r="P154" s="185"/>
    </row>
    <row r="155" spans="1:16" ht="12.75" customHeight="1">
      <c r="A155" s="270"/>
      <c r="B155" s="227" t="s">
        <v>163</v>
      </c>
      <c r="C155" s="228"/>
      <c r="D155" s="229">
        <f>D154-C154</f>
        <v>22</v>
      </c>
      <c r="E155" s="229">
        <f>E154-D154</f>
        <v>19.800000000000182</v>
      </c>
      <c r="F155" s="229">
        <f>F154-E154</f>
        <v>6.6000000000003638</v>
      </c>
      <c r="G155" s="229">
        <f t="shared" ref="G155:K155" si="81">G154-F154</f>
        <v>0</v>
      </c>
      <c r="H155" s="229">
        <f t="shared" si="81"/>
        <v>18.699999999999818</v>
      </c>
      <c r="I155" s="229">
        <f t="shared" si="81"/>
        <v>11</v>
      </c>
      <c r="J155" s="229">
        <f t="shared" si="81"/>
        <v>17.600000000000364</v>
      </c>
      <c r="K155" s="229">
        <f t="shared" si="81"/>
        <v>6.5999999999994543</v>
      </c>
      <c r="L155" s="229">
        <f>L154-K154</f>
        <v>6.6000000000003638</v>
      </c>
      <c r="M155" s="229">
        <f>M154-L154</f>
        <v>17.599999999999454</v>
      </c>
      <c r="N155" s="229">
        <f>N154-M154</f>
        <v>13.200000000000728</v>
      </c>
      <c r="O155" s="229">
        <f>O154-N154</f>
        <v>25.299999999999272</v>
      </c>
      <c r="P155" s="229">
        <f>SUM(D155:O155)</f>
        <v>165</v>
      </c>
    </row>
    <row r="156" spans="1:16" ht="12.75" customHeight="1">
      <c r="A156" s="270"/>
      <c r="B156" s="206" t="s">
        <v>228</v>
      </c>
      <c r="C156" s="185" t="s">
        <v>241</v>
      </c>
      <c r="D156" s="185" t="s">
        <v>241</v>
      </c>
      <c r="E156" s="185" t="s">
        <v>241</v>
      </c>
      <c r="F156" s="185" t="s">
        <v>241</v>
      </c>
      <c r="G156" s="185" t="s">
        <v>241</v>
      </c>
      <c r="H156" s="185" t="s">
        <v>241</v>
      </c>
      <c r="I156" s="239" t="s">
        <v>241</v>
      </c>
      <c r="J156" s="185" t="s">
        <v>241</v>
      </c>
      <c r="K156" s="185" t="s">
        <v>241</v>
      </c>
      <c r="L156" s="185" t="s">
        <v>241</v>
      </c>
      <c r="M156" s="185" t="s">
        <v>241</v>
      </c>
      <c r="N156" s="185" t="s">
        <v>241</v>
      </c>
      <c r="O156" s="185" t="s">
        <v>241</v>
      </c>
      <c r="P156" s="185"/>
    </row>
    <row r="157" spans="1:16" ht="12.75" customHeight="1">
      <c r="A157" s="270"/>
      <c r="B157" s="227" t="s">
        <v>163</v>
      </c>
      <c r="C157" s="228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29">
        <f>SUM(D157:O157)</f>
        <v>0</v>
      </c>
    </row>
    <row r="158" spans="1:16" ht="12.75" customHeight="1">
      <c r="A158" s="270"/>
      <c r="B158" s="206" t="s">
        <v>244</v>
      </c>
      <c r="C158" s="185" t="s">
        <v>241</v>
      </c>
      <c r="D158" s="185" t="s">
        <v>241</v>
      </c>
      <c r="E158" s="185" t="s">
        <v>241</v>
      </c>
      <c r="F158" s="185" t="s">
        <v>241</v>
      </c>
      <c r="G158" s="185" t="s">
        <v>241</v>
      </c>
      <c r="H158" s="185" t="s">
        <v>241</v>
      </c>
      <c r="I158" s="185" t="s">
        <v>241</v>
      </c>
      <c r="J158" s="185" t="s">
        <v>241</v>
      </c>
      <c r="K158" s="185" t="s">
        <v>241</v>
      </c>
      <c r="L158" s="185" t="s">
        <v>241</v>
      </c>
      <c r="M158" s="185" t="s">
        <v>241</v>
      </c>
      <c r="N158" s="185" t="s">
        <v>241</v>
      </c>
      <c r="O158" s="185" t="s">
        <v>241</v>
      </c>
      <c r="P158" s="185"/>
    </row>
    <row r="159" spans="1:16" ht="12.75" customHeight="1">
      <c r="A159" s="270"/>
      <c r="B159" s="227" t="s">
        <v>163</v>
      </c>
      <c r="C159" s="228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229"/>
      <c r="P159" s="229">
        <f>SUM(D159:O159)</f>
        <v>0</v>
      </c>
    </row>
    <row r="160" spans="1:16" ht="12.75" customHeight="1">
      <c r="A160" s="270"/>
      <c r="B160" s="206" t="s">
        <v>245</v>
      </c>
      <c r="C160" s="185" t="s">
        <v>241</v>
      </c>
      <c r="D160" s="185" t="s">
        <v>241</v>
      </c>
      <c r="E160" s="185" t="s">
        <v>241</v>
      </c>
      <c r="F160" s="185" t="s">
        <v>241</v>
      </c>
      <c r="G160" s="185" t="s">
        <v>241</v>
      </c>
      <c r="H160" s="185" t="s">
        <v>241</v>
      </c>
      <c r="I160" s="185" t="s">
        <v>241</v>
      </c>
      <c r="J160" s="185" t="s">
        <v>241</v>
      </c>
      <c r="K160" s="185" t="s">
        <v>241</v>
      </c>
      <c r="L160" s="185" t="s">
        <v>241</v>
      </c>
      <c r="M160" s="185" t="s">
        <v>241</v>
      </c>
      <c r="N160" s="185" t="s">
        <v>241</v>
      </c>
      <c r="O160" s="185" t="s">
        <v>241</v>
      </c>
      <c r="P160" s="185"/>
    </row>
    <row r="161" spans="1:16" ht="12.75" customHeight="1">
      <c r="A161" s="270"/>
      <c r="B161" s="227" t="s">
        <v>163</v>
      </c>
      <c r="C161" s="228"/>
      <c r="D161" s="229"/>
      <c r="E161" s="229"/>
      <c r="F161" s="229"/>
      <c r="G161" s="229"/>
      <c r="H161" s="229"/>
      <c r="I161" s="229"/>
      <c r="J161" s="229"/>
      <c r="K161" s="229"/>
      <c r="L161" s="229"/>
      <c r="M161" s="229"/>
      <c r="N161" s="229"/>
      <c r="O161" s="229"/>
      <c r="P161" s="229">
        <f>SUM(D161:O161)</f>
        <v>0</v>
      </c>
    </row>
    <row r="162" spans="1:16" ht="12.75" customHeight="1">
      <c r="A162" s="270"/>
      <c r="B162" s="206" t="s">
        <v>246</v>
      </c>
      <c r="C162" s="131">
        <v>24552.000000000004</v>
      </c>
      <c r="D162" s="131">
        <v>24839.100000000002</v>
      </c>
      <c r="E162" s="131">
        <v>25037.100000000002</v>
      </c>
      <c r="F162" s="131">
        <v>25218.600000000002</v>
      </c>
      <c r="G162" s="131">
        <v>25218.600000000002</v>
      </c>
      <c r="H162" s="131">
        <v>25430.9</v>
      </c>
      <c r="I162" s="131">
        <v>25608.000000000004</v>
      </c>
      <c r="J162" s="131">
        <v>25773.000000000004</v>
      </c>
      <c r="K162" s="131">
        <v>25883.000000000004</v>
      </c>
      <c r="L162" s="131">
        <v>25938.000000000004</v>
      </c>
      <c r="M162" s="131">
        <v>26129.4</v>
      </c>
      <c r="N162" s="131">
        <v>26309.800000000003</v>
      </c>
      <c r="O162" s="131">
        <v>26717.9</v>
      </c>
      <c r="P162" s="185"/>
    </row>
    <row r="163" spans="1:16" ht="12.75" customHeight="1">
      <c r="A163" s="270"/>
      <c r="B163" s="227" t="s">
        <v>163</v>
      </c>
      <c r="C163" s="228"/>
      <c r="D163" s="229">
        <f>D162-C162</f>
        <v>287.09999999999854</v>
      </c>
      <c r="E163" s="229">
        <f>E162-D162</f>
        <v>198</v>
      </c>
      <c r="F163" s="229">
        <f>F162-E162</f>
        <v>181.5</v>
      </c>
      <c r="G163" s="229">
        <f t="shared" ref="G163:K163" si="82">G162-F162</f>
        <v>0</v>
      </c>
      <c r="H163" s="229">
        <f t="shared" si="82"/>
        <v>212.29999999999927</v>
      </c>
      <c r="I163" s="229">
        <f t="shared" si="82"/>
        <v>177.10000000000218</v>
      </c>
      <c r="J163" s="229">
        <f t="shared" si="82"/>
        <v>165</v>
      </c>
      <c r="K163" s="229">
        <f t="shared" si="82"/>
        <v>110</v>
      </c>
      <c r="L163" s="229">
        <f>L162-K162</f>
        <v>55</v>
      </c>
      <c r="M163" s="229">
        <f>M162-L162</f>
        <v>191.39999999999782</v>
      </c>
      <c r="N163" s="229">
        <f>N162-M162</f>
        <v>180.40000000000146</v>
      </c>
      <c r="O163" s="229">
        <f>O162-N162</f>
        <v>408.09999999999854</v>
      </c>
      <c r="P163" s="229">
        <f>SUM(D163:O163)</f>
        <v>2165.8999999999978</v>
      </c>
    </row>
    <row r="164" spans="1:16" ht="12.75" customHeight="1">
      <c r="A164" s="270"/>
      <c r="B164" s="206" t="s">
        <v>233</v>
      </c>
      <c r="C164" s="131">
        <v>1535.6000000000001</v>
      </c>
      <c r="D164" s="131">
        <v>1589.5000000000002</v>
      </c>
      <c r="E164" s="131">
        <v>1636.8000000000002</v>
      </c>
      <c r="F164" s="131">
        <v>1681.9</v>
      </c>
      <c r="G164" s="131">
        <v>1681.9</v>
      </c>
      <c r="H164" s="131">
        <v>1729.2</v>
      </c>
      <c r="I164" s="131">
        <v>1769.9</v>
      </c>
      <c r="J164" s="131">
        <v>1805.1000000000001</v>
      </c>
      <c r="K164" s="131">
        <v>1807.3000000000002</v>
      </c>
      <c r="L164" s="131">
        <v>1807.3000000000002</v>
      </c>
      <c r="M164" s="131">
        <v>1807.3000000000002</v>
      </c>
      <c r="N164" s="131">
        <v>1838.1000000000001</v>
      </c>
      <c r="O164" s="131">
        <v>1940.4</v>
      </c>
      <c r="P164" s="185"/>
    </row>
    <row r="165" spans="1:16" ht="12.75" customHeight="1">
      <c r="A165" s="270"/>
      <c r="B165" s="227" t="s">
        <v>163</v>
      </c>
      <c r="C165" s="228"/>
      <c r="D165" s="229">
        <f>D164-C164</f>
        <v>53.900000000000091</v>
      </c>
      <c r="E165" s="229">
        <f>E164-D164</f>
        <v>47.299999999999955</v>
      </c>
      <c r="F165" s="229">
        <f>F164-E164</f>
        <v>45.099999999999909</v>
      </c>
      <c r="G165" s="229">
        <f t="shared" ref="G165:K165" si="83">G164-F164</f>
        <v>0</v>
      </c>
      <c r="H165" s="229">
        <f t="shared" si="83"/>
        <v>47.299999999999955</v>
      </c>
      <c r="I165" s="229">
        <f t="shared" si="83"/>
        <v>40.700000000000045</v>
      </c>
      <c r="J165" s="229">
        <f t="shared" si="83"/>
        <v>35.200000000000045</v>
      </c>
      <c r="K165" s="229">
        <f t="shared" si="83"/>
        <v>2.2000000000000455</v>
      </c>
      <c r="L165" s="229">
        <f>L164-K164</f>
        <v>0</v>
      </c>
      <c r="M165" s="229">
        <f>M164-L164</f>
        <v>0</v>
      </c>
      <c r="N165" s="229">
        <f>N164-M164</f>
        <v>30.799999999999955</v>
      </c>
      <c r="O165" s="229">
        <f>O164-N164</f>
        <v>102.29999999999995</v>
      </c>
      <c r="P165" s="229">
        <f>SUM(D165:O165)</f>
        <v>404.79999999999995</v>
      </c>
    </row>
    <row r="166" spans="1:16" ht="12.75" customHeight="1">
      <c r="A166" s="270"/>
      <c r="B166" s="206" t="s">
        <v>247</v>
      </c>
      <c r="C166" s="131">
        <v>1163.8000000000002</v>
      </c>
      <c r="D166" s="131">
        <v>1179.2</v>
      </c>
      <c r="E166" s="131">
        <v>1188</v>
      </c>
      <c r="F166" s="131">
        <v>1210</v>
      </c>
      <c r="G166" s="131">
        <v>1210</v>
      </c>
      <c r="H166" s="131">
        <v>1211.1000000000001</v>
      </c>
      <c r="I166" s="131">
        <v>1211.1000000000001</v>
      </c>
      <c r="J166" s="131">
        <v>1211.1000000000001</v>
      </c>
      <c r="K166" s="131">
        <v>1211.1000000000001</v>
      </c>
      <c r="L166" s="131">
        <v>1211.1000000000001</v>
      </c>
      <c r="M166" s="131">
        <v>1214.4000000000001</v>
      </c>
      <c r="N166" s="131">
        <v>1227.6000000000001</v>
      </c>
      <c r="O166" s="131">
        <v>1251.8000000000002</v>
      </c>
      <c r="P166" s="185"/>
    </row>
    <row r="167" spans="1:16" ht="12.75" customHeight="1">
      <c r="A167" s="270"/>
      <c r="B167" s="227" t="s">
        <v>163</v>
      </c>
      <c r="C167" s="228"/>
      <c r="D167" s="229">
        <f>D166-C166</f>
        <v>15.399999999999864</v>
      </c>
      <c r="E167" s="229">
        <f>E166-D166</f>
        <v>8.7999999999999545</v>
      </c>
      <c r="F167" s="229">
        <f>F166-E166</f>
        <v>22</v>
      </c>
      <c r="G167" s="229">
        <f t="shared" ref="G167:K167" si="84">G166-F166</f>
        <v>0</v>
      </c>
      <c r="H167" s="229">
        <f t="shared" si="84"/>
        <v>1.1000000000001364</v>
      </c>
      <c r="I167" s="229">
        <f t="shared" si="84"/>
        <v>0</v>
      </c>
      <c r="J167" s="229">
        <f t="shared" si="84"/>
        <v>0</v>
      </c>
      <c r="K167" s="229">
        <f t="shared" si="84"/>
        <v>0</v>
      </c>
      <c r="L167" s="229">
        <f>L166-K166</f>
        <v>0</v>
      </c>
      <c r="M167" s="229">
        <f>M166-L166</f>
        <v>3.2999999999999545</v>
      </c>
      <c r="N167" s="229">
        <f>N166-M166</f>
        <v>13.200000000000045</v>
      </c>
      <c r="O167" s="229">
        <f>O166-N166</f>
        <v>24.200000000000045</v>
      </c>
      <c r="P167" s="229">
        <f>SUM(D167:O167)</f>
        <v>88</v>
      </c>
    </row>
    <row r="168" spans="1:16" ht="12.75" customHeight="1">
      <c r="A168" s="270"/>
      <c r="B168" s="206" t="s">
        <v>235</v>
      </c>
      <c r="C168" s="131">
        <v>319</v>
      </c>
      <c r="D168" s="131">
        <v>391.6</v>
      </c>
      <c r="E168" s="131">
        <v>437.8</v>
      </c>
      <c r="F168" s="131">
        <v>492.80000000000007</v>
      </c>
      <c r="G168" s="131">
        <v>492.80000000000007</v>
      </c>
      <c r="H168" s="131">
        <v>552.20000000000005</v>
      </c>
      <c r="I168" s="131">
        <v>580.80000000000007</v>
      </c>
      <c r="J168" s="131">
        <v>585.20000000000005</v>
      </c>
      <c r="K168" s="131">
        <v>612.70000000000005</v>
      </c>
      <c r="L168" s="131">
        <v>651.20000000000005</v>
      </c>
      <c r="M168" s="131">
        <v>694.1</v>
      </c>
      <c r="N168" s="131">
        <v>734.80000000000007</v>
      </c>
      <c r="O168" s="131">
        <v>823.90000000000009</v>
      </c>
      <c r="P168" s="185"/>
    </row>
    <row r="169" spans="1:16" ht="12.75" customHeight="1">
      <c r="A169" s="270"/>
      <c r="B169" s="227" t="s">
        <v>163</v>
      </c>
      <c r="C169" s="228"/>
      <c r="D169" s="229">
        <f>D168-C168</f>
        <v>72.600000000000023</v>
      </c>
      <c r="E169" s="229">
        <f>E168-D168</f>
        <v>46.199999999999989</v>
      </c>
      <c r="F169" s="229">
        <f>F168-E168</f>
        <v>55.000000000000057</v>
      </c>
      <c r="G169" s="229">
        <f t="shared" ref="G169:K169" si="85">G168-F168</f>
        <v>0</v>
      </c>
      <c r="H169" s="229">
        <f t="shared" si="85"/>
        <v>59.399999999999977</v>
      </c>
      <c r="I169" s="229">
        <f t="shared" si="85"/>
        <v>28.600000000000023</v>
      </c>
      <c r="J169" s="229">
        <f t="shared" si="85"/>
        <v>4.3999999999999773</v>
      </c>
      <c r="K169" s="229">
        <f t="shared" si="85"/>
        <v>27.5</v>
      </c>
      <c r="L169" s="229">
        <f>L168-K168</f>
        <v>38.5</v>
      </c>
      <c r="M169" s="229">
        <f>M168-L168</f>
        <v>42.899999999999977</v>
      </c>
      <c r="N169" s="229">
        <f>N168-M168</f>
        <v>40.700000000000045</v>
      </c>
      <c r="O169" s="229">
        <f>O168-N168</f>
        <v>89.100000000000023</v>
      </c>
      <c r="P169" s="229">
        <f>SUM(D169:O169)</f>
        <v>504.90000000000009</v>
      </c>
    </row>
    <row r="170" spans="1:16" ht="12.75" customHeight="1">
      <c r="A170" s="270"/>
      <c r="B170" s="206" t="s">
        <v>248</v>
      </c>
      <c r="C170" s="131">
        <v>122.10000000000001</v>
      </c>
      <c r="D170" s="131">
        <v>138.60000000000002</v>
      </c>
      <c r="E170" s="131">
        <v>155.10000000000002</v>
      </c>
      <c r="F170" s="131">
        <v>171.60000000000002</v>
      </c>
      <c r="G170" s="131">
        <v>171.60000000000002</v>
      </c>
      <c r="H170" s="131">
        <v>187.00000000000003</v>
      </c>
      <c r="I170" s="131">
        <v>205.70000000000002</v>
      </c>
      <c r="J170" s="131">
        <v>229.9</v>
      </c>
      <c r="K170" s="131">
        <v>229.9</v>
      </c>
      <c r="L170" s="131">
        <v>229.9</v>
      </c>
      <c r="M170" s="131">
        <v>229.9</v>
      </c>
      <c r="N170" s="131">
        <v>229.9</v>
      </c>
      <c r="O170" s="131">
        <v>229.9</v>
      </c>
      <c r="P170" s="185"/>
    </row>
    <row r="171" spans="1:16" ht="12.75" customHeight="1">
      <c r="A171" s="270"/>
      <c r="B171" s="227" t="s">
        <v>163</v>
      </c>
      <c r="C171" s="228"/>
      <c r="D171" s="229">
        <f>D170-C170</f>
        <v>16.500000000000014</v>
      </c>
      <c r="E171" s="229">
        <f>E170-D170</f>
        <v>16.5</v>
      </c>
      <c r="F171" s="229">
        <f>F170-E170</f>
        <v>16.5</v>
      </c>
      <c r="G171" s="229">
        <f t="shared" ref="G171:K171" si="86">G170-F170</f>
        <v>0</v>
      </c>
      <c r="H171" s="229">
        <f t="shared" si="86"/>
        <v>15.400000000000006</v>
      </c>
      <c r="I171" s="229">
        <f t="shared" si="86"/>
        <v>18.699999999999989</v>
      </c>
      <c r="J171" s="229">
        <f t="shared" si="86"/>
        <v>24.199999999999989</v>
      </c>
      <c r="K171" s="229">
        <f t="shared" si="86"/>
        <v>0</v>
      </c>
      <c r="L171" s="229">
        <f>L170-K170</f>
        <v>0</v>
      </c>
      <c r="M171" s="229">
        <f>M170-L170</f>
        <v>0</v>
      </c>
      <c r="N171" s="229">
        <f>N170-M170</f>
        <v>0</v>
      </c>
      <c r="O171" s="229">
        <f>O170-N170</f>
        <v>0</v>
      </c>
      <c r="P171" s="229">
        <f>SUM(D171:O171)</f>
        <v>107.8</v>
      </c>
    </row>
    <row r="172" spans="1:16" ht="12.75" customHeight="1">
      <c r="A172" s="270"/>
      <c r="B172" s="206" t="s">
        <v>251</v>
      </c>
      <c r="C172" s="131">
        <v>24114.2</v>
      </c>
      <c r="D172" s="131">
        <v>24334.2</v>
      </c>
      <c r="E172" s="131">
        <v>24509.100000000002</v>
      </c>
      <c r="F172" s="131">
        <v>24598.2</v>
      </c>
      <c r="G172" s="131">
        <v>24598.2</v>
      </c>
      <c r="H172" s="131">
        <v>24763.200000000001</v>
      </c>
      <c r="I172" s="131">
        <v>24889.7</v>
      </c>
      <c r="J172" s="131">
        <v>24966.7</v>
      </c>
      <c r="K172" s="131">
        <v>24966.7</v>
      </c>
      <c r="L172" s="131">
        <v>0</v>
      </c>
      <c r="M172" s="131">
        <v>24968.9</v>
      </c>
      <c r="N172" s="131">
        <v>24970.000000000004</v>
      </c>
      <c r="O172" s="131">
        <v>24970.000000000004</v>
      </c>
      <c r="P172" s="185"/>
    </row>
    <row r="173" spans="1:16" ht="12.75" customHeight="1">
      <c r="A173" s="270"/>
      <c r="B173" s="227" t="s">
        <v>163</v>
      </c>
      <c r="C173" s="228"/>
      <c r="D173" s="229">
        <f>D172-C172</f>
        <v>220</v>
      </c>
      <c r="E173" s="229">
        <f>E172-D172</f>
        <v>174.90000000000146</v>
      </c>
      <c r="F173" s="229">
        <f>F172-E172</f>
        <v>89.099999999998545</v>
      </c>
      <c r="G173" s="229">
        <f t="shared" ref="G173:K173" si="87">G172-F172</f>
        <v>0</v>
      </c>
      <c r="H173" s="229">
        <f t="shared" si="87"/>
        <v>165</v>
      </c>
      <c r="I173" s="229">
        <f t="shared" si="87"/>
        <v>126.5</v>
      </c>
      <c r="J173" s="229">
        <f t="shared" si="87"/>
        <v>77</v>
      </c>
      <c r="K173" s="229">
        <f t="shared" si="87"/>
        <v>0</v>
      </c>
      <c r="L173" s="229">
        <v>0</v>
      </c>
      <c r="M173" s="229">
        <f>M172-K172</f>
        <v>2.2000000000007276</v>
      </c>
      <c r="N173" s="229">
        <f>N172-M172</f>
        <v>1.1000000000021828</v>
      </c>
      <c r="O173" s="229">
        <f>O172-N172</f>
        <v>0</v>
      </c>
      <c r="P173" s="229">
        <f>SUM(D173:O173)</f>
        <v>855.80000000000291</v>
      </c>
    </row>
    <row r="174" spans="1:16" ht="12.75" customHeight="1">
      <c r="A174" s="270"/>
      <c r="B174" s="206" t="s">
        <v>252</v>
      </c>
      <c r="C174" s="131">
        <v>17794.7</v>
      </c>
      <c r="D174" s="131">
        <v>18002.600000000002</v>
      </c>
      <c r="E174" s="131">
        <v>18176.400000000001</v>
      </c>
      <c r="F174" s="131">
        <v>18265.5</v>
      </c>
      <c r="G174" s="131">
        <v>18265.5</v>
      </c>
      <c r="H174" s="131">
        <v>18431.600000000002</v>
      </c>
      <c r="I174" s="131">
        <v>18557</v>
      </c>
      <c r="J174" s="131">
        <v>18632.900000000001</v>
      </c>
      <c r="K174" s="131">
        <v>18632.900000000001</v>
      </c>
      <c r="L174" s="131">
        <v>0</v>
      </c>
      <c r="M174" s="131">
        <v>18774.800000000003</v>
      </c>
      <c r="N174" s="131">
        <v>18931</v>
      </c>
      <c r="O174" s="131">
        <v>19237.900000000001</v>
      </c>
      <c r="P174" s="239"/>
    </row>
    <row r="175" spans="1:16" ht="12.75" customHeight="1">
      <c r="A175" s="270"/>
      <c r="B175" s="227"/>
      <c r="C175" s="228"/>
      <c r="D175" s="229">
        <f>D174-C174</f>
        <v>207.90000000000146</v>
      </c>
      <c r="E175" s="229">
        <f>E174-D174</f>
        <v>173.79999999999927</v>
      </c>
      <c r="F175" s="229">
        <f>F174-E174</f>
        <v>89.099999999998545</v>
      </c>
      <c r="G175" s="229">
        <f t="shared" ref="G175:K175" si="88">G174-F174</f>
        <v>0</v>
      </c>
      <c r="H175" s="229">
        <f t="shared" si="88"/>
        <v>166.10000000000218</v>
      </c>
      <c r="I175" s="229">
        <f t="shared" si="88"/>
        <v>125.39999999999782</v>
      </c>
      <c r="J175" s="229">
        <f t="shared" si="88"/>
        <v>75.900000000001455</v>
      </c>
      <c r="K175" s="229">
        <f t="shared" si="88"/>
        <v>0</v>
      </c>
      <c r="L175" s="229">
        <v>0</v>
      </c>
      <c r="M175" s="229">
        <f>M174-K174</f>
        <v>141.90000000000146</v>
      </c>
      <c r="N175" s="229">
        <f>N174-M174</f>
        <v>156.19999999999709</v>
      </c>
      <c r="O175" s="229">
        <f>O174-N174</f>
        <v>306.90000000000146</v>
      </c>
      <c r="P175" s="229">
        <f>SUM(D175:O175)</f>
        <v>1443.2000000000007</v>
      </c>
    </row>
    <row r="176" spans="1:16" ht="12.75" customHeight="1">
      <c r="A176" s="270"/>
      <c r="B176" s="206" t="s">
        <v>250</v>
      </c>
      <c r="C176" s="131">
        <v>130161.90000000001</v>
      </c>
      <c r="D176" s="131">
        <v>130986.90000000001</v>
      </c>
      <c r="E176" s="131">
        <v>131628.20000000001</v>
      </c>
      <c r="F176" s="131">
        <v>132214.5</v>
      </c>
      <c r="G176" s="131">
        <v>132214.5</v>
      </c>
      <c r="H176" s="131">
        <v>132843.70000000001</v>
      </c>
      <c r="I176" s="131">
        <v>133371.70000000001</v>
      </c>
      <c r="J176" s="131">
        <v>133916.20000000001</v>
      </c>
      <c r="K176" s="131">
        <v>134312.20000000001</v>
      </c>
      <c r="L176" s="131">
        <v>134761</v>
      </c>
      <c r="M176" s="131">
        <v>135315.40000000002</v>
      </c>
      <c r="N176" s="131">
        <v>135823.6</v>
      </c>
      <c r="O176" s="131">
        <v>136477</v>
      </c>
      <c r="P176" s="185"/>
    </row>
    <row r="177" spans="1:16">
      <c r="A177" s="234"/>
      <c r="B177" s="227" t="s">
        <v>163</v>
      </c>
      <c r="C177" s="227"/>
      <c r="D177" s="229">
        <f>D176-C176</f>
        <v>825</v>
      </c>
      <c r="E177" s="229">
        <f>E176-D176</f>
        <v>641.30000000000291</v>
      </c>
      <c r="F177" s="229">
        <f>F176-E176</f>
        <v>586.29999999998836</v>
      </c>
      <c r="G177" s="229">
        <f t="shared" ref="G177:K177" si="89">G176-F176</f>
        <v>0</v>
      </c>
      <c r="H177" s="229">
        <f t="shared" si="89"/>
        <v>629.20000000001164</v>
      </c>
      <c r="I177" s="229">
        <f t="shared" si="89"/>
        <v>528</v>
      </c>
      <c r="J177" s="229">
        <f t="shared" si="89"/>
        <v>544.5</v>
      </c>
      <c r="K177" s="229">
        <f t="shared" si="89"/>
        <v>396</v>
      </c>
      <c r="L177" s="229">
        <f>L176-K176</f>
        <v>448.79999999998836</v>
      </c>
      <c r="M177" s="229">
        <f>M176-L176</f>
        <v>554.40000000002328</v>
      </c>
      <c r="N177" s="229">
        <f>N176-M176</f>
        <v>508.19999999998254</v>
      </c>
      <c r="O177" s="229">
        <f>O176-N176</f>
        <v>653.39999999999418</v>
      </c>
      <c r="P177" s="229">
        <f>SUM(D177:O177)</f>
        <v>6315.0999999999913</v>
      </c>
    </row>
    <row r="178" spans="1:16">
      <c r="A178" s="234"/>
      <c r="B178" s="236" t="s">
        <v>264</v>
      </c>
      <c r="C178" s="236"/>
      <c r="D178" s="237">
        <f t="shared" ref="D178:O178" si="90">SUM(D173,D175,D177)</f>
        <v>1252.9000000000015</v>
      </c>
      <c r="E178" s="237">
        <f t="shared" si="90"/>
        <v>990.00000000000364</v>
      </c>
      <c r="F178" s="237">
        <f t="shared" si="90"/>
        <v>764.49999999998545</v>
      </c>
      <c r="G178" s="237">
        <f t="shared" si="90"/>
        <v>0</v>
      </c>
      <c r="H178" s="237">
        <f t="shared" si="90"/>
        <v>960.30000000001382</v>
      </c>
      <c r="I178" s="237">
        <f t="shared" si="90"/>
        <v>779.89999999999782</v>
      </c>
      <c r="J178" s="237">
        <f t="shared" si="90"/>
        <v>697.40000000000146</v>
      </c>
      <c r="K178" s="237">
        <f t="shared" si="90"/>
        <v>396</v>
      </c>
      <c r="L178" s="237">
        <f t="shared" si="90"/>
        <v>448.79999999998836</v>
      </c>
      <c r="M178" s="237">
        <f t="shared" si="90"/>
        <v>698.50000000002547</v>
      </c>
      <c r="N178" s="237">
        <f t="shared" si="90"/>
        <v>665.49999999998181</v>
      </c>
      <c r="O178" s="237">
        <f t="shared" si="90"/>
        <v>960.29999999999563</v>
      </c>
      <c r="P178" s="238">
        <f>SUM(D178:O178)</f>
        <v>8614.0999999999949</v>
      </c>
    </row>
    <row r="179" spans="1:16">
      <c r="A179" s="234"/>
      <c r="B179" s="236" t="s">
        <v>263</v>
      </c>
      <c r="C179" s="236"/>
      <c r="D179" s="237">
        <f>SUM(D145,D147,D149,D151,D153,D155,D157,D159,D161,D163,D165,D167,D169,D171)</f>
        <v>871.19999999999561</v>
      </c>
      <c r="E179" s="237">
        <f>SUM(E147,E149,E153,E155,E163,E165,E167,E169,E171)</f>
        <v>687.50000000000159</v>
      </c>
      <c r="F179" s="237">
        <f>SUM(F145,F147,F149,F151,F153,F155,F157,F159,F161,F163,F165,F167,F169,F171)</f>
        <v>487.29999999999887</v>
      </c>
      <c r="G179" s="237">
        <f>SUM(G145,G147,G149,G151,G153,G155,G157,G159,G161,G163,G165,G167,G169,G171)</f>
        <v>0</v>
      </c>
      <c r="H179" s="237">
        <f t="shared" ref="H179:L179" si="91">SUM(H145,H147,H149,H151,H153,H155,H157,H159,H161,H163,H165,H167,H169)</f>
        <v>672.10000000000207</v>
      </c>
      <c r="I179" s="237">
        <f t="shared" si="91"/>
        <v>526.90000000000225</v>
      </c>
      <c r="J179" s="237">
        <f t="shared" si="91"/>
        <v>394.89999999999748</v>
      </c>
      <c r="K179" s="237">
        <f t="shared" si="91"/>
        <v>272.79999999999586</v>
      </c>
      <c r="L179" s="237">
        <f t="shared" si="91"/>
        <v>204.600000000004</v>
      </c>
      <c r="M179" s="237">
        <f>SUM(M145,M147,M149,M151,M153,M155,M157,M159,M161,M163,M165,M167,M169,M171)</f>
        <v>467.50000000000011</v>
      </c>
      <c r="N179" s="237">
        <f>SUM(N145,N147,N149,N151,N153,N155,N157,N159,N161,N163,N165,N167,N169,N171)</f>
        <v>469.69999999999641</v>
      </c>
      <c r="O179" s="237">
        <f>SUM(O147,O149,O153,O155,O163,O165,O167,O169,O171)</f>
        <v>1010.9000000000066</v>
      </c>
      <c r="P179" s="238">
        <f>SUM(D179:O179)</f>
        <v>6065.4000000000005</v>
      </c>
    </row>
    <row r="181" spans="1:16" ht="26.4">
      <c r="B181" s="246" t="s">
        <v>265</v>
      </c>
      <c r="C181" s="243"/>
      <c r="D181" s="244">
        <f>D138-D178</f>
        <v>1544.3999999999869</v>
      </c>
      <c r="E181" s="244">
        <f>E138-E178</f>
        <v>1391.5000000000109</v>
      </c>
      <c r="F181" s="244">
        <f>F138-F178</f>
        <v>1179.1999999999971</v>
      </c>
      <c r="G181" s="244">
        <f t="shared" ref="G181:L181" si="92">G138-G178</f>
        <v>0</v>
      </c>
      <c r="H181" s="244">
        <f t="shared" si="92"/>
        <v>1322.2000000000007</v>
      </c>
      <c r="I181" s="244">
        <f t="shared" si="92"/>
        <v>1388.200000000008</v>
      </c>
      <c r="J181" s="244">
        <f t="shared" si="92"/>
        <v>1267.1999999999753</v>
      </c>
      <c r="K181" s="244">
        <f t="shared" si="92"/>
        <v>883.30000000001746</v>
      </c>
      <c r="L181" s="244">
        <f t="shared" si="92"/>
        <v>911.89999999999418</v>
      </c>
      <c r="M181" s="244">
        <f>M138-M178</f>
        <v>1431.0999999999949</v>
      </c>
      <c r="N181" s="244">
        <f>N138-N178</f>
        <v>1317.799999999992</v>
      </c>
      <c r="O181" s="244">
        <f>O138-O178</f>
        <v>2866.6000000000276</v>
      </c>
      <c r="P181" s="242">
        <f>SUM(D181:O181)</f>
        <v>15503.400000000005</v>
      </c>
    </row>
    <row r="183" spans="1:16" ht="17.399999999999999">
      <c r="A183" s="268">
        <v>2024</v>
      </c>
      <c r="B183" s="268" t="s">
        <v>267</v>
      </c>
      <c r="C183" s="268"/>
      <c r="D183" s="268"/>
      <c r="E183" s="268"/>
      <c r="F183" s="268"/>
      <c r="G183" s="268"/>
      <c r="H183" s="268"/>
      <c r="I183" s="268"/>
      <c r="J183" s="268"/>
      <c r="K183" s="268"/>
      <c r="L183" s="268"/>
      <c r="M183" s="268"/>
      <c r="N183" s="268"/>
      <c r="O183" s="268"/>
      <c r="P183" s="268"/>
    </row>
    <row r="184" spans="1:16" ht="15.6">
      <c r="A184" s="268"/>
      <c r="B184" s="185" t="s">
        <v>253</v>
      </c>
      <c r="D184" s="182" t="s">
        <v>1</v>
      </c>
      <c r="E184" s="182" t="s">
        <v>2</v>
      </c>
      <c r="F184" s="182" t="s">
        <v>164</v>
      </c>
      <c r="G184" s="182" t="s">
        <v>179</v>
      </c>
      <c r="H184" s="182" t="s">
        <v>166</v>
      </c>
      <c r="I184" s="182" t="s">
        <v>180</v>
      </c>
      <c r="J184" s="182" t="s">
        <v>181</v>
      </c>
      <c r="K184" s="182" t="s">
        <v>3</v>
      </c>
      <c r="L184" s="182" t="s">
        <v>169</v>
      </c>
      <c r="M184" s="182" t="s">
        <v>4</v>
      </c>
      <c r="N184" s="182" t="s">
        <v>5</v>
      </c>
      <c r="O184" s="182" t="s">
        <v>170</v>
      </c>
      <c r="P184" s="182" t="s">
        <v>182</v>
      </c>
    </row>
    <row r="185" spans="1:16">
      <c r="D185" s="131">
        <v>118.80000000000001</v>
      </c>
      <c r="E185" s="131">
        <v>145.20000000000002</v>
      </c>
      <c r="F185" s="131">
        <v>128.70000000000002</v>
      </c>
      <c r="G185" s="131">
        <v>128.70000000000002</v>
      </c>
      <c r="H185" s="131">
        <v>179.3</v>
      </c>
      <c r="I185" s="131">
        <v>200.20000000000002</v>
      </c>
      <c r="J185" s="131">
        <v>159.5</v>
      </c>
      <c r="K185" s="131">
        <v>105.60000000000001</v>
      </c>
      <c r="L185" s="131">
        <v>112.75000000000001</v>
      </c>
      <c r="M185" s="131">
        <v>163.35000000000002</v>
      </c>
      <c r="N185" s="131">
        <v>0</v>
      </c>
      <c r="O185" s="131">
        <v>0</v>
      </c>
      <c r="P185" s="238">
        <f>SUM(D185:O185)</f>
        <v>1442.1</v>
      </c>
    </row>
    <row r="191" spans="1:16" ht="13.8">
      <c r="B191" s="271" t="s">
        <v>268</v>
      </c>
      <c r="C191" s="271"/>
      <c r="D191" s="182" t="s">
        <v>1</v>
      </c>
      <c r="E191" s="182" t="s">
        <v>2</v>
      </c>
      <c r="F191" s="182" t="s">
        <v>164</v>
      </c>
      <c r="G191" s="182" t="s">
        <v>179</v>
      </c>
      <c r="H191" s="182" t="s">
        <v>166</v>
      </c>
      <c r="I191" s="182" t="s">
        <v>180</v>
      </c>
      <c r="J191" s="182" t="s">
        <v>181</v>
      </c>
      <c r="K191" s="182" t="s">
        <v>3</v>
      </c>
      <c r="L191" s="182" t="s">
        <v>169</v>
      </c>
      <c r="M191" s="182" t="s">
        <v>4</v>
      </c>
      <c r="N191" s="182" t="s">
        <v>5</v>
      </c>
      <c r="O191" s="182" t="s">
        <v>170</v>
      </c>
      <c r="P191" s="182" t="s">
        <v>206</v>
      </c>
    </row>
    <row r="192" spans="1:16" ht="12.75" customHeight="1">
      <c r="A192" s="273" t="s">
        <v>98</v>
      </c>
      <c r="B192" s="266" t="s">
        <v>254</v>
      </c>
      <c r="C192" s="183">
        <v>2022</v>
      </c>
      <c r="D192" s="247">
        <v>2409</v>
      </c>
      <c r="E192" s="247">
        <v>1961.3000000000002</v>
      </c>
      <c r="F192" s="247">
        <v>1699.5000000000002</v>
      </c>
      <c r="G192" s="247">
        <v>2544.3000000000002</v>
      </c>
      <c r="H192" s="247">
        <v>2398</v>
      </c>
      <c r="I192" s="247">
        <v>1600.5000000000002</v>
      </c>
      <c r="J192" s="247">
        <v>2179.1000000000004</v>
      </c>
      <c r="K192" s="247">
        <v>1064.8000000000002</v>
      </c>
      <c r="L192" s="247">
        <v>1801.8000000000002</v>
      </c>
      <c r="M192" s="247">
        <v>2181.3000000000002</v>
      </c>
      <c r="N192" s="247">
        <v>2366.1000000000004</v>
      </c>
      <c r="O192" s="248">
        <v>1906.3000000000002</v>
      </c>
      <c r="P192" s="184">
        <f>SUM(D192:O192)</f>
        <v>24111.999999999996</v>
      </c>
    </row>
    <row r="193" spans="1:16" ht="12.75" customHeight="1">
      <c r="A193" s="273"/>
      <c r="B193" s="264"/>
      <c r="C193" s="185">
        <v>2023</v>
      </c>
      <c r="D193" s="131">
        <v>2477.2000000000003</v>
      </c>
      <c r="E193" s="131">
        <v>1853.5000000000002</v>
      </c>
      <c r="F193" s="131">
        <v>3205.4</v>
      </c>
      <c r="G193" s="131">
        <v>1871.1000000000001</v>
      </c>
      <c r="H193" s="131">
        <v>833.80000000000007</v>
      </c>
      <c r="I193" s="131">
        <v>1687.4</v>
      </c>
      <c r="J193" s="131">
        <v>309.10000000000002</v>
      </c>
      <c r="K193" s="131">
        <v>592.90000000000009</v>
      </c>
      <c r="L193" s="131">
        <v>886.6</v>
      </c>
      <c r="M193" s="131">
        <v>987.80000000000007</v>
      </c>
      <c r="N193" s="131">
        <v>1122</v>
      </c>
      <c r="O193" s="249">
        <v>541.20000000000005</v>
      </c>
      <c r="P193" s="186">
        <f>SUM(D193:O193)</f>
        <v>16368</v>
      </c>
    </row>
    <row r="194" spans="1:16" ht="12.75" customHeight="1">
      <c r="A194" s="273"/>
      <c r="B194" s="265"/>
      <c r="C194" s="187">
        <v>2024</v>
      </c>
      <c r="D194" s="250">
        <f t="shared" ref="D194:O194" si="93">(D44)*1.1</f>
        <v>869.99000000000967</v>
      </c>
      <c r="E194" s="250">
        <f t="shared" si="93"/>
        <v>871.2</v>
      </c>
      <c r="F194" s="250">
        <f t="shared" si="93"/>
        <v>1668.5899999999938</v>
      </c>
      <c r="G194" s="250">
        <f t="shared" si="93"/>
        <v>0</v>
      </c>
      <c r="H194" s="250">
        <f t="shared" si="93"/>
        <v>1432.6400000000096</v>
      </c>
      <c r="I194" s="250">
        <f t="shared" si="93"/>
        <v>1294.7</v>
      </c>
      <c r="J194" s="250">
        <f t="shared" si="93"/>
        <v>596.53000000000327</v>
      </c>
      <c r="K194" s="250">
        <f t="shared" si="93"/>
        <v>529.97999999998729</v>
      </c>
      <c r="L194" s="250">
        <f t="shared" si="93"/>
        <v>407.77000000001283</v>
      </c>
      <c r="M194" s="250">
        <f t="shared" si="93"/>
        <v>606.20999999999049</v>
      </c>
      <c r="N194" s="250">
        <f t="shared" si="93"/>
        <v>689.7</v>
      </c>
      <c r="O194" s="251">
        <f t="shared" si="93"/>
        <v>2934.2500000000005</v>
      </c>
      <c r="P194" s="188">
        <f>SUM(D194:O194)</f>
        <v>11901.560000000007</v>
      </c>
    </row>
    <row r="195" spans="1:16" ht="12.75" customHeight="1">
      <c r="A195" s="273"/>
      <c r="B195" s="266" t="s">
        <v>255</v>
      </c>
      <c r="C195" s="183">
        <v>2022</v>
      </c>
      <c r="D195" s="131">
        <v>924.00000000000011</v>
      </c>
      <c r="E195" s="131">
        <v>2919.4</v>
      </c>
      <c r="F195" s="131">
        <v>2610.3000000000002</v>
      </c>
      <c r="G195" s="131">
        <v>1085.7</v>
      </c>
      <c r="H195" s="131">
        <v>1329.9</v>
      </c>
      <c r="I195" s="131">
        <v>1518.0000000000002</v>
      </c>
      <c r="J195" s="131">
        <v>1717.1000000000001</v>
      </c>
      <c r="K195" s="131">
        <v>977.90000000000009</v>
      </c>
      <c r="L195" s="131">
        <v>1547.7</v>
      </c>
      <c r="M195" s="131">
        <v>1865.6000000000001</v>
      </c>
      <c r="N195" s="131">
        <v>1895.3000000000002</v>
      </c>
      <c r="O195" s="131">
        <v>1434.4</v>
      </c>
      <c r="P195" s="184">
        <f t="shared" ref="P195:P203" si="94">SUM(D195:O195)</f>
        <v>19825.300000000003</v>
      </c>
    </row>
    <row r="196" spans="1:16" ht="12.75" customHeight="1">
      <c r="A196" s="273"/>
      <c r="B196" s="264"/>
      <c r="C196" s="185">
        <v>2023</v>
      </c>
      <c r="D196" s="131">
        <v>1266.1000000000001</v>
      </c>
      <c r="E196" s="131">
        <v>1009.8000000000001</v>
      </c>
      <c r="F196" s="131">
        <v>1364</v>
      </c>
      <c r="G196" s="131">
        <v>3021.7000000000003</v>
      </c>
      <c r="H196" s="131">
        <v>1421.2</v>
      </c>
      <c r="I196" s="131">
        <v>114.4</v>
      </c>
      <c r="J196" s="131">
        <v>121.00000000000001</v>
      </c>
      <c r="K196" s="131">
        <v>250.8</v>
      </c>
      <c r="L196" s="131">
        <v>2978.8</v>
      </c>
      <c r="M196" s="131">
        <v>2556.4</v>
      </c>
      <c r="N196" s="131">
        <v>1769.9</v>
      </c>
      <c r="O196" s="131">
        <v>1140.7</v>
      </c>
      <c r="P196" s="186">
        <f t="shared" si="94"/>
        <v>17014.8</v>
      </c>
    </row>
    <row r="197" spans="1:16" ht="12.75" customHeight="1">
      <c r="A197" s="273"/>
      <c r="B197" s="265"/>
      <c r="C197" s="187">
        <v>2024</v>
      </c>
      <c r="D197" s="131">
        <f t="shared" ref="D197:O197" si="95">(D46)*1.1</f>
        <v>2683.7799999999993</v>
      </c>
      <c r="E197" s="131">
        <f t="shared" si="95"/>
        <v>2455.0899999999979</v>
      </c>
      <c r="F197" s="131">
        <f t="shared" si="95"/>
        <v>2025.5400000000018</v>
      </c>
      <c r="G197" s="131">
        <f t="shared" si="95"/>
        <v>0</v>
      </c>
      <c r="H197" s="131">
        <f t="shared" si="95"/>
        <v>2596.6600000000026</v>
      </c>
      <c r="I197" s="131">
        <f t="shared" si="95"/>
        <v>2365.5500000000002</v>
      </c>
      <c r="J197" s="131">
        <f t="shared" si="95"/>
        <v>3032.2599999999989</v>
      </c>
      <c r="K197" s="131">
        <f t="shared" si="95"/>
        <v>2261.489999999998</v>
      </c>
      <c r="L197" s="131">
        <f t="shared" si="95"/>
        <v>2548.2600000000066</v>
      </c>
      <c r="M197" s="131">
        <f t="shared" si="95"/>
        <v>2686.2000000000003</v>
      </c>
      <c r="N197" s="131">
        <f t="shared" si="95"/>
        <v>2291.7399999999939</v>
      </c>
      <c r="O197" s="131">
        <f t="shared" si="95"/>
        <v>4221.6900000000023</v>
      </c>
      <c r="P197" s="188">
        <f t="shared" si="94"/>
        <v>29168.260000000002</v>
      </c>
    </row>
    <row r="198" spans="1:16" ht="12.75" customHeight="1">
      <c r="A198" s="274" t="s">
        <v>240</v>
      </c>
      <c r="B198" s="266" t="s">
        <v>256</v>
      </c>
      <c r="C198" s="183">
        <v>2022</v>
      </c>
      <c r="D198" s="247">
        <v>434.50000000000006</v>
      </c>
      <c r="E198" s="247">
        <v>143</v>
      </c>
      <c r="F198" s="247">
        <v>1640.1000000000001</v>
      </c>
      <c r="G198" s="247">
        <v>629.20000000000005</v>
      </c>
      <c r="H198" s="247">
        <v>568.70000000000005</v>
      </c>
      <c r="I198" s="247">
        <v>503.80000000000007</v>
      </c>
      <c r="J198" s="247">
        <v>584.1</v>
      </c>
      <c r="K198" s="247">
        <v>324.5</v>
      </c>
      <c r="L198" s="247">
        <v>609.40000000000009</v>
      </c>
      <c r="M198" s="247">
        <v>658.90000000000009</v>
      </c>
      <c r="N198" s="247">
        <v>720.50000000000011</v>
      </c>
      <c r="O198" s="248">
        <v>660</v>
      </c>
      <c r="P198" s="184">
        <f t="shared" si="94"/>
        <v>7476.7000000000007</v>
      </c>
    </row>
    <row r="199" spans="1:16" ht="12.75" customHeight="1">
      <c r="A199" s="273"/>
      <c r="B199" s="264"/>
      <c r="C199" s="185">
        <v>2023</v>
      </c>
      <c r="D199" s="131">
        <v>410.3</v>
      </c>
      <c r="E199" s="131">
        <v>385.00000000000006</v>
      </c>
      <c r="F199" s="131">
        <v>572</v>
      </c>
      <c r="G199" s="131">
        <v>814.00000000000011</v>
      </c>
      <c r="H199" s="131">
        <v>359.70000000000005</v>
      </c>
      <c r="I199" s="131">
        <v>863.50000000000011</v>
      </c>
      <c r="J199" s="131">
        <v>97.9</v>
      </c>
      <c r="K199" s="131">
        <v>305.8</v>
      </c>
      <c r="L199" s="131">
        <v>636.90000000000009</v>
      </c>
      <c r="M199" s="131">
        <v>570.90000000000009</v>
      </c>
      <c r="N199" s="131">
        <v>619.30000000000007</v>
      </c>
      <c r="O199" s="249">
        <v>264</v>
      </c>
      <c r="P199" s="186">
        <f t="shared" si="94"/>
        <v>5899.3</v>
      </c>
    </row>
    <row r="200" spans="1:16" ht="12.75" customHeight="1">
      <c r="A200" s="273"/>
      <c r="B200" s="265"/>
      <c r="C200" s="187">
        <v>2024</v>
      </c>
      <c r="D200" s="250">
        <f t="shared" ref="D200:O200" si="96">(D135)*1.1</f>
        <v>745.36000000000649</v>
      </c>
      <c r="E200" s="250">
        <f t="shared" si="96"/>
        <v>625.56999999999687</v>
      </c>
      <c r="F200" s="250">
        <f t="shared" si="96"/>
        <v>296.45000000000005</v>
      </c>
      <c r="G200" s="250">
        <f t="shared" si="96"/>
        <v>0</v>
      </c>
      <c r="H200" s="250">
        <f t="shared" si="96"/>
        <v>554.18000000000325</v>
      </c>
      <c r="I200" s="250">
        <f t="shared" si="96"/>
        <v>358.16000000000645</v>
      </c>
      <c r="J200" s="250">
        <f t="shared" si="96"/>
        <v>191.17999999998722</v>
      </c>
      <c r="K200" s="250">
        <f t="shared" si="96"/>
        <v>0</v>
      </c>
      <c r="L200" s="250">
        <f t="shared" si="96"/>
        <v>0</v>
      </c>
      <c r="M200" s="250">
        <f t="shared" si="96"/>
        <v>361.79000000000963</v>
      </c>
      <c r="N200" s="250">
        <f t="shared" si="96"/>
        <v>279.50999999999044</v>
      </c>
      <c r="O200" s="251">
        <f t="shared" si="96"/>
        <v>521.51000000000647</v>
      </c>
      <c r="P200" s="188">
        <f t="shared" si="94"/>
        <v>3933.7100000000064</v>
      </c>
    </row>
    <row r="201" spans="1:16" ht="12.75" customHeight="1">
      <c r="A201" s="273"/>
      <c r="B201" s="266" t="s">
        <v>257</v>
      </c>
      <c r="C201" s="183">
        <v>2022</v>
      </c>
      <c r="D201" s="247">
        <v>1114.3000000000002</v>
      </c>
      <c r="E201" s="247">
        <v>1785.3000000000002</v>
      </c>
      <c r="F201" s="247">
        <v>581.90000000000009</v>
      </c>
      <c r="G201" s="247">
        <v>1729.2</v>
      </c>
      <c r="H201" s="247">
        <v>1633.5000000000002</v>
      </c>
      <c r="I201" s="247">
        <v>1438.8000000000002</v>
      </c>
      <c r="J201" s="247">
        <v>1644.5000000000002</v>
      </c>
      <c r="K201" s="247">
        <v>920.7</v>
      </c>
      <c r="L201" s="247">
        <v>1581.8000000000002</v>
      </c>
      <c r="M201" s="247">
        <v>1817.2</v>
      </c>
      <c r="N201" s="247">
        <v>1785.3000000000002</v>
      </c>
      <c r="O201" s="248">
        <v>1655.5000000000002</v>
      </c>
      <c r="P201" s="184">
        <f t="shared" si="94"/>
        <v>17688</v>
      </c>
    </row>
    <row r="202" spans="1:16" ht="12.75" customHeight="1">
      <c r="A202" s="273"/>
      <c r="B202" s="264"/>
      <c r="C202" s="185">
        <v>2023</v>
      </c>
      <c r="D202" s="131">
        <v>1688.5000000000002</v>
      </c>
      <c r="E202" s="131">
        <v>1430.0000000000002</v>
      </c>
      <c r="F202" s="131">
        <v>1796.3000000000002</v>
      </c>
      <c r="G202" s="131">
        <v>2350.7000000000003</v>
      </c>
      <c r="H202" s="131">
        <v>1035.1000000000001</v>
      </c>
      <c r="I202" s="131">
        <v>2919.4</v>
      </c>
      <c r="J202" s="131">
        <v>484.00000000000006</v>
      </c>
      <c r="K202" s="131">
        <v>1140.7</v>
      </c>
      <c r="L202" s="131">
        <v>2451.9</v>
      </c>
      <c r="M202" s="131">
        <v>1904.1000000000001</v>
      </c>
      <c r="N202" s="131">
        <v>1623.6000000000001</v>
      </c>
      <c r="O202" s="249">
        <v>898.7</v>
      </c>
      <c r="P202" s="186">
        <f t="shared" si="94"/>
        <v>19723</v>
      </c>
    </row>
    <row r="203" spans="1:16" ht="12.75" customHeight="1">
      <c r="A203" s="273"/>
      <c r="B203" s="265"/>
      <c r="C203" s="187">
        <v>2024</v>
      </c>
      <c r="D203" s="250">
        <f t="shared" ref="D203:O203" si="97">(D137)*1.1</f>
        <v>2331.669999999981</v>
      </c>
      <c r="E203" s="250">
        <f t="shared" si="97"/>
        <v>1994.0800000000195</v>
      </c>
      <c r="F203" s="250">
        <f t="shared" si="97"/>
        <v>1841.619999999981</v>
      </c>
      <c r="G203" s="250">
        <f t="shared" si="97"/>
        <v>0</v>
      </c>
      <c r="H203" s="250">
        <f t="shared" si="97"/>
        <v>1956.5700000000129</v>
      </c>
      <c r="I203" s="250">
        <f t="shared" si="97"/>
        <v>2026.7500000000002</v>
      </c>
      <c r="J203" s="250">
        <f t="shared" si="97"/>
        <v>1969.8799999999874</v>
      </c>
      <c r="K203" s="250">
        <f t="shared" si="97"/>
        <v>1407.2300000000193</v>
      </c>
      <c r="L203" s="250">
        <f t="shared" si="97"/>
        <v>1496.7699999999809</v>
      </c>
      <c r="M203" s="250">
        <f t="shared" si="97"/>
        <v>1980.7700000000129</v>
      </c>
      <c r="N203" s="250">
        <f t="shared" si="97"/>
        <v>1902.119999999981</v>
      </c>
      <c r="O203" s="251">
        <f t="shared" si="97"/>
        <v>3688.0800000000195</v>
      </c>
      <c r="P203" s="188">
        <f t="shared" si="94"/>
        <v>22595.539999999994</v>
      </c>
    </row>
  </sheetData>
  <mergeCells count="24">
    <mergeCell ref="A192:A197"/>
    <mergeCell ref="B192:B194"/>
    <mergeCell ref="B195:B197"/>
    <mergeCell ref="A198:A203"/>
    <mergeCell ref="B198:B200"/>
    <mergeCell ref="B201:B203"/>
    <mergeCell ref="B191:C191"/>
    <mergeCell ref="A51:A52"/>
    <mergeCell ref="B51:P51"/>
    <mergeCell ref="A53:A97"/>
    <mergeCell ref="A104:A105"/>
    <mergeCell ref="B104:P104"/>
    <mergeCell ref="A106:A136"/>
    <mergeCell ref="A142:A143"/>
    <mergeCell ref="B142:P142"/>
    <mergeCell ref="A144:A176"/>
    <mergeCell ref="A183:A184"/>
    <mergeCell ref="B183:P183"/>
    <mergeCell ref="A1:A2"/>
    <mergeCell ref="B1:P1"/>
    <mergeCell ref="S2:U2"/>
    <mergeCell ref="A3:A45"/>
    <mergeCell ref="S7:U7"/>
    <mergeCell ref="S12:U12"/>
  </mergeCells>
  <pageMargins left="0.7" right="0.7" top="0.78740157499999996" bottom="0.78740157499999996" header="0.3" footer="0.3"/>
  <pageSetup paperSize="9" orientation="portrait" r:id="rId1"/>
  <headerFooter>
    <oddHeader>&amp;L&amp;"Arial"&amp;8&amp;K000000INTERNAL&amp;1#</oddHeader>
  </headerFooter>
  <drawing r:id="rId2"/>
  <legacyDrawing r:id="rId3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Water_consumption_2024</vt:lpstr>
      <vt:lpstr>Detailed_values</vt:lpstr>
      <vt:lpstr>Input from wells (extraction)</vt:lpstr>
      <vt:lpstr>Cooling_technology</vt:lpstr>
      <vt:lpstr>Fluidmanagement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Torma, Andras Istvan, Dr. (G/G-2G1)</dc:creator>
  <cp:lastModifiedBy>Abobaker Bameftah</cp:lastModifiedBy>
  <dcterms:created xsi:type="dcterms:W3CDTF">2025-07-04T18:12:39Z</dcterms:created>
  <dcterms:modified xsi:type="dcterms:W3CDTF">2025-07-09T13:18:38Z</dcterms:modified>
</cp:coreProperties>
</file>