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end\Desktop\School_Werk_Nova\excel\"/>
    </mc:Choice>
  </mc:AlternateContent>
  <bookViews>
    <workbookView xWindow="0" yWindow="0" windowWidth="23160" windowHeight="95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" i="1" l="1"/>
  <c r="D49" i="1"/>
  <c r="D47" i="1"/>
  <c r="P24" i="1"/>
  <c r="P25" i="1"/>
  <c r="P26" i="1"/>
  <c r="P27" i="1"/>
  <c r="P28" i="1"/>
  <c r="P29" i="1"/>
  <c r="P23" i="1"/>
  <c r="O24" i="1"/>
  <c r="O25" i="1"/>
  <c r="O26" i="1"/>
  <c r="O27" i="1"/>
  <c r="O28" i="1"/>
  <c r="O29" i="1"/>
  <c r="O23" i="1"/>
  <c r="D36" i="1"/>
  <c r="N24" i="1"/>
  <c r="N25" i="1"/>
  <c r="N26" i="1"/>
  <c r="N27" i="1"/>
  <c r="N28" i="1"/>
  <c r="N29" i="1"/>
  <c r="N23" i="1"/>
  <c r="M24" i="1"/>
  <c r="M25" i="1"/>
  <c r="M26" i="1"/>
  <c r="M27" i="1"/>
  <c r="M28" i="1"/>
  <c r="M29" i="1"/>
  <c r="M23" i="1"/>
  <c r="D42" i="1"/>
  <c r="D41" i="1"/>
  <c r="K29" i="1"/>
  <c r="K28" i="1"/>
  <c r="K27" i="1"/>
  <c r="K26" i="1"/>
  <c r="K24" i="1"/>
  <c r="K23" i="1"/>
  <c r="D45" i="1"/>
  <c r="D44" i="1"/>
  <c r="D39" i="1"/>
  <c r="D38" i="1"/>
  <c r="D34" i="1"/>
  <c r="L29" i="1"/>
  <c r="L28" i="1"/>
  <c r="L27" i="1"/>
  <c r="L26" i="1"/>
  <c r="L25" i="1"/>
  <c r="L24" i="1"/>
  <c r="L23" i="1"/>
  <c r="G5" i="1"/>
  <c r="G4" i="1"/>
  <c r="G3" i="1"/>
  <c r="G2" i="1"/>
  <c r="E5" i="1"/>
  <c r="E4" i="1"/>
  <c r="E3" i="1"/>
  <c r="E2" i="1"/>
  <c r="K25" i="1"/>
  <c r="F5" i="1"/>
  <c r="F4" i="1"/>
  <c r="F3" i="1"/>
  <c r="F2" i="1"/>
</calcChain>
</file>

<file path=xl/sharedStrings.xml><?xml version="1.0" encoding="utf-8"?>
<sst xmlns="http://schemas.openxmlformats.org/spreadsheetml/2006/main" count="74" uniqueCount="46">
  <si>
    <t>Doordeweeks overdag</t>
  </si>
  <si>
    <t>Doordeweeks s'avonds</t>
  </si>
  <si>
    <t>Weekend overdag</t>
  </si>
  <si>
    <t>Weekend s'avonds</t>
  </si>
  <si>
    <t>Uurloon</t>
  </si>
  <si>
    <t>Provisiepercentage</t>
  </si>
  <si>
    <t>*</t>
  </si>
  <si>
    <t>met provisie</t>
  </si>
  <si>
    <t>zonder provisie</t>
  </si>
  <si>
    <t>naam</t>
  </si>
  <si>
    <t>salarisadministratie</t>
  </si>
  <si>
    <t>Provisie</t>
  </si>
  <si>
    <t>Medewerker</t>
  </si>
  <si>
    <t>maandag t/m vrijdag</t>
  </si>
  <si>
    <t>##</t>
  </si>
  <si>
    <t>zaterdag t/m zondag</t>
  </si>
  <si>
    <t>totaal</t>
  </si>
  <si>
    <t>verkocht</t>
  </si>
  <si>
    <t>bruto</t>
  </si>
  <si>
    <t>salaris</t>
  </si>
  <si>
    <t>provisie</t>
  </si>
  <si>
    <t>nummer</t>
  </si>
  <si>
    <t>Jansen P.</t>
  </si>
  <si>
    <t>Karelse J.</t>
  </si>
  <si>
    <t>Potgieter J.</t>
  </si>
  <si>
    <t>Elstra K.</t>
  </si>
  <si>
    <t>Ham D.</t>
  </si>
  <si>
    <t xml:space="preserve">Voet G. </t>
  </si>
  <si>
    <t>Otter M.</t>
  </si>
  <si>
    <t>overdag</t>
  </si>
  <si>
    <t>avond</t>
  </si>
  <si>
    <t>basis</t>
  </si>
  <si>
    <t>alleen provisie</t>
  </si>
  <si>
    <t>Loonstaat van:</t>
  </si>
  <si>
    <t>Personeelsnaam:</t>
  </si>
  <si>
    <t>Basis salaris</t>
  </si>
  <si>
    <t>Totaal Bruto</t>
  </si>
  <si>
    <t>Uren gewerkt:</t>
  </si>
  <si>
    <t>Loon per uur</t>
  </si>
  <si>
    <t>Werkdruk</t>
  </si>
  <si>
    <t>doordeweeks</t>
  </si>
  <si>
    <t>weekend</t>
  </si>
  <si>
    <t>per uur</t>
  </si>
  <si>
    <t>uren</t>
  </si>
  <si>
    <t xml:space="preserve">loon </t>
  </si>
  <si>
    <t>werkdruk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</si>
</sst>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9" fontId="0" fillId="0" borderId="0" xfId="0" applyNumberFormat="1"/>
    <xf numFmtId="44" fontId="0" fillId="0" borderId="0" xfId="0" applyNumberFormat="1"/>
    <xf numFmtId="0" fontId="0" fillId="0" borderId="0" xfId="0" applyNumberForma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22" workbookViewId="0">
      <selection activeCell="D33" sqref="D33"/>
    </sheetView>
  </sheetViews>
  <sheetFormatPr defaultRowHeight="14.4" x14ac:dyDescent="0.3"/>
  <cols>
    <col min="4" max="4" width="10.33203125" bestFit="1" customWidth="1"/>
    <col min="5" max="5" width="13.44140625" customWidth="1"/>
    <col min="6" max="6" width="10.44140625" customWidth="1"/>
    <col min="11" max="11" width="10.33203125" bestFit="1" customWidth="1"/>
    <col min="13" max="13" width="10.33203125" bestFit="1" customWidth="1"/>
    <col min="14" max="14" width="10" bestFit="1" customWidth="1"/>
  </cols>
  <sheetData>
    <row r="1" spans="1:7" x14ac:dyDescent="0.3">
      <c r="D1" t="s">
        <v>6</v>
      </c>
      <c r="E1" t="s">
        <v>8</v>
      </c>
      <c r="F1" t="s">
        <v>7</v>
      </c>
      <c r="G1" t="s">
        <v>32</v>
      </c>
    </row>
    <row r="2" spans="1:7" x14ac:dyDescent="0.3">
      <c r="A2" t="s">
        <v>0</v>
      </c>
      <c r="D2">
        <v>1</v>
      </c>
      <c r="E2" s="3">
        <f>D7*D2</f>
        <v>45</v>
      </c>
      <c r="F2" s="3">
        <f>D7*D2+D8*D7</f>
        <v>49.05</v>
      </c>
      <c r="G2" s="3">
        <f>D8*D7*D2</f>
        <v>4.05</v>
      </c>
    </row>
    <row r="3" spans="1:7" x14ac:dyDescent="0.3">
      <c r="A3" t="s">
        <v>1</v>
      </c>
      <c r="D3">
        <v>1.5</v>
      </c>
      <c r="E3" s="3">
        <f>D7*D3</f>
        <v>67.5</v>
      </c>
      <c r="F3" s="3">
        <f>D7*D3+D8*D7</f>
        <v>71.55</v>
      </c>
      <c r="G3" s="3">
        <f>D8*D7*D3</f>
        <v>6.0749999999999993</v>
      </c>
    </row>
    <row r="4" spans="1:7" x14ac:dyDescent="0.3">
      <c r="A4" t="s">
        <v>2</v>
      </c>
      <c r="D4">
        <v>1.75</v>
      </c>
      <c r="E4" s="3">
        <f>D7*D4</f>
        <v>78.75</v>
      </c>
      <c r="F4" s="3">
        <f>D7*D4+D8*D7</f>
        <v>82.8</v>
      </c>
      <c r="G4" s="3">
        <f>D8*D7*D4</f>
        <v>7.0874999999999995</v>
      </c>
    </row>
    <row r="5" spans="1:7" x14ac:dyDescent="0.3">
      <c r="A5" t="s">
        <v>3</v>
      </c>
      <c r="D5">
        <v>2</v>
      </c>
      <c r="E5" s="3">
        <f>D7*D5</f>
        <v>90</v>
      </c>
      <c r="F5" s="3">
        <f>D7*D5+D8*D7</f>
        <v>94.05</v>
      </c>
      <c r="G5" s="3">
        <f>D8*D7*D5</f>
        <v>8.1</v>
      </c>
    </row>
    <row r="7" spans="1:7" x14ac:dyDescent="0.3">
      <c r="A7" t="s">
        <v>4</v>
      </c>
      <c r="D7" s="1">
        <v>45</v>
      </c>
    </row>
    <row r="8" spans="1:7" x14ac:dyDescent="0.3">
      <c r="A8" t="s">
        <v>5</v>
      </c>
      <c r="D8" s="2">
        <v>0.09</v>
      </c>
    </row>
    <row r="14" spans="1:7" x14ac:dyDescent="0.3">
      <c r="A14" t="s">
        <v>10</v>
      </c>
    </row>
    <row r="16" spans="1:7" x14ac:dyDescent="0.3">
      <c r="A16" t="s">
        <v>4</v>
      </c>
    </row>
    <row r="17" spans="1:16" x14ac:dyDescent="0.3">
      <c r="A17" t="s">
        <v>11</v>
      </c>
    </row>
    <row r="20" spans="1:16" x14ac:dyDescent="0.3">
      <c r="A20" t="s">
        <v>12</v>
      </c>
      <c r="D20" t="s">
        <v>13</v>
      </c>
      <c r="F20" t="s">
        <v>14</v>
      </c>
      <c r="G20" t="s">
        <v>15</v>
      </c>
      <c r="I20" t="s">
        <v>14</v>
      </c>
      <c r="J20" t="s">
        <v>16</v>
      </c>
      <c r="K20" t="s">
        <v>31</v>
      </c>
      <c r="L20" t="s">
        <v>20</v>
      </c>
      <c r="M20" t="s">
        <v>16</v>
      </c>
      <c r="N20" t="s">
        <v>16</v>
      </c>
      <c r="O20" t="s">
        <v>44</v>
      </c>
    </row>
    <row r="21" spans="1:16" x14ac:dyDescent="0.3">
      <c r="A21" t="s">
        <v>21</v>
      </c>
      <c r="B21" t="s">
        <v>9</v>
      </c>
      <c r="D21" t="s">
        <v>29</v>
      </c>
      <c r="E21" t="s">
        <v>30</v>
      </c>
      <c r="F21" t="s">
        <v>14</v>
      </c>
      <c r="G21" t="s">
        <v>29</v>
      </c>
      <c r="H21" t="s">
        <v>30</v>
      </c>
      <c r="I21" t="s">
        <v>14</v>
      </c>
      <c r="J21" t="s">
        <v>17</v>
      </c>
      <c r="K21" t="s">
        <v>19</v>
      </c>
      <c r="L21" t="s">
        <v>19</v>
      </c>
      <c r="M21" t="s">
        <v>18</v>
      </c>
      <c r="N21" t="s">
        <v>43</v>
      </c>
      <c r="O21" t="s">
        <v>42</v>
      </c>
      <c r="P21" t="s">
        <v>45</v>
      </c>
    </row>
    <row r="23" spans="1:16" x14ac:dyDescent="0.3">
      <c r="A23">
        <v>31</v>
      </c>
      <c r="B23" t="s">
        <v>22</v>
      </c>
      <c r="D23">
        <v>23</v>
      </c>
      <c r="E23">
        <v>5</v>
      </c>
      <c r="F23" t="s">
        <v>14</v>
      </c>
      <c r="G23">
        <v>10</v>
      </c>
      <c r="H23">
        <v>2</v>
      </c>
      <c r="I23" t="s">
        <v>14</v>
      </c>
      <c r="J23">
        <v>4590</v>
      </c>
      <c r="K23" s="3">
        <f>D23*E2+E23*E3+G23*E4+H23*E5</f>
        <v>2340</v>
      </c>
      <c r="L23" s="3">
        <f>D23*G2+E23*G3+G23*G4+H23*G5</f>
        <v>210.59999999999997</v>
      </c>
      <c r="M23" s="3">
        <f>K23+L23</f>
        <v>2550.6</v>
      </c>
      <c r="N23" s="4">
        <f>D23+E23+G23+H23</f>
        <v>40</v>
      </c>
      <c r="O23" s="3">
        <f>M23/N23</f>
        <v>63.765000000000001</v>
      </c>
      <c r="P23">
        <f>N23/40</f>
        <v>1</v>
      </c>
    </row>
    <row r="24" spans="1:16" x14ac:dyDescent="0.3">
      <c r="A24">
        <v>32</v>
      </c>
      <c r="B24" t="s">
        <v>23</v>
      </c>
      <c r="D24">
        <v>12</v>
      </c>
      <c r="E24">
        <v>0</v>
      </c>
      <c r="F24" t="s">
        <v>14</v>
      </c>
      <c r="G24">
        <v>8</v>
      </c>
      <c r="H24">
        <v>0</v>
      </c>
      <c r="I24" t="s">
        <v>14</v>
      </c>
      <c r="J24">
        <v>3400</v>
      </c>
      <c r="K24" s="3">
        <f>D24*E2+E24*E3+G24*E4+H24*E5</f>
        <v>1170</v>
      </c>
      <c r="L24" s="3">
        <f>D24*G2+E24*G3+G24*G4+H24*G5</f>
        <v>105.29999999999998</v>
      </c>
      <c r="M24" s="3">
        <f t="shared" ref="M24:M29" si="0">K24+L24</f>
        <v>1275.3</v>
      </c>
      <c r="N24" s="4">
        <f t="shared" ref="N24:N30" si="1">D24+E24+G24+H24</f>
        <v>20</v>
      </c>
      <c r="O24" s="3">
        <f t="shared" ref="O24:O29" si="2">M24/N24</f>
        <v>63.765000000000001</v>
      </c>
      <c r="P24">
        <f t="shared" ref="P24:P29" si="3">N24/40</f>
        <v>0.5</v>
      </c>
    </row>
    <row r="25" spans="1:16" x14ac:dyDescent="0.3">
      <c r="A25">
        <v>33</v>
      </c>
      <c r="B25" t="s">
        <v>24</v>
      </c>
      <c r="D25">
        <v>5</v>
      </c>
      <c r="E25">
        <v>1</v>
      </c>
      <c r="F25" t="s">
        <v>14</v>
      </c>
      <c r="G25">
        <v>8</v>
      </c>
      <c r="H25">
        <v>2</v>
      </c>
      <c r="I25" t="s">
        <v>14</v>
      </c>
      <c r="J25">
        <v>2490</v>
      </c>
      <c r="K25" s="3">
        <f>D25*F2+E25*F3+G25*F4+H25*F5</f>
        <v>1167.3</v>
      </c>
      <c r="L25" s="3">
        <f>D25*G2+E25*G3+G25*G4+H25*G5</f>
        <v>99.224999999999994</v>
      </c>
      <c r="M25" s="3">
        <f t="shared" si="0"/>
        <v>1266.5249999999999</v>
      </c>
      <c r="N25" s="4">
        <f t="shared" si="1"/>
        <v>16</v>
      </c>
      <c r="O25" s="3">
        <f t="shared" si="2"/>
        <v>79.157812499999991</v>
      </c>
      <c r="P25">
        <f t="shared" si="3"/>
        <v>0.4</v>
      </c>
    </row>
    <row r="26" spans="1:16" x14ac:dyDescent="0.3">
      <c r="A26">
        <v>34</v>
      </c>
      <c r="B26" t="s">
        <v>25</v>
      </c>
      <c r="D26">
        <v>17</v>
      </c>
      <c r="E26">
        <v>2</v>
      </c>
      <c r="F26" t="s">
        <v>14</v>
      </c>
      <c r="G26">
        <v>8</v>
      </c>
      <c r="H26">
        <v>1</v>
      </c>
      <c r="I26" t="s">
        <v>14</v>
      </c>
      <c r="J26">
        <v>3200</v>
      </c>
      <c r="K26" s="3">
        <f>D26*E2+E26*E3+G26*E4+H26*E5</f>
        <v>1620</v>
      </c>
      <c r="L26" s="3">
        <f>D26*G2+E26*G3+G26*G4+H26*G5</f>
        <v>145.79999999999998</v>
      </c>
      <c r="M26" s="3">
        <f t="shared" si="0"/>
        <v>1765.8</v>
      </c>
      <c r="N26" s="4">
        <f t="shared" si="1"/>
        <v>28</v>
      </c>
      <c r="O26" s="3">
        <f t="shared" si="2"/>
        <v>63.06428571428571</v>
      </c>
      <c r="P26">
        <f t="shared" si="3"/>
        <v>0.7</v>
      </c>
    </row>
    <row r="27" spans="1:16" x14ac:dyDescent="0.3">
      <c r="A27">
        <v>35</v>
      </c>
      <c r="B27" t="s">
        <v>26</v>
      </c>
      <c r="D27">
        <v>9</v>
      </c>
      <c r="E27">
        <v>4</v>
      </c>
      <c r="F27" t="s">
        <v>14</v>
      </c>
      <c r="G27">
        <v>10</v>
      </c>
      <c r="H27">
        <v>5</v>
      </c>
      <c r="I27" t="s">
        <v>14</v>
      </c>
      <c r="J27">
        <v>4600</v>
      </c>
      <c r="K27" s="3">
        <f>D27*E2+E27*E3+G27*E4+H27*E5</f>
        <v>1912.5</v>
      </c>
      <c r="L27" s="3">
        <f>D27*G2+E27*G3+G27*G4+H27*G5</f>
        <v>172.125</v>
      </c>
      <c r="M27" s="3">
        <f t="shared" si="0"/>
        <v>2084.625</v>
      </c>
      <c r="N27" s="4">
        <f t="shared" si="1"/>
        <v>28</v>
      </c>
      <c r="O27" s="3">
        <f t="shared" si="2"/>
        <v>74.450892857142861</v>
      </c>
      <c r="P27">
        <f t="shared" si="3"/>
        <v>0.7</v>
      </c>
    </row>
    <row r="28" spans="1:16" x14ac:dyDescent="0.3">
      <c r="A28">
        <v>36</v>
      </c>
      <c r="B28" t="s">
        <v>27</v>
      </c>
      <c r="D28">
        <v>10</v>
      </c>
      <c r="E28">
        <v>8</v>
      </c>
      <c r="F28" t="s">
        <v>14</v>
      </c>
      <c r="G28">
        <v>6</v>
      </c>
      <c r="H28">
        <v>6</v>
      </c>
      <c r="I28" t="s">
        <v>14</v>
      </c>
      <c r="J28">
        <v>6800</v>
      </c>
      <c r="K28" s="3">
        <f>D28*E2+E28*E3+G28*E4+H28*E5</f>
        <v>2002.5</v>
      </c>
      <c r="L28" s="3">
        <f>D28*G2+E28*G3+G28*G4+H28*G5</f>
        <v>180.22499999999999</v>
      </c>
      <c r="M28" s="3">
        <f t="shared" si="0"/>
        <v>2182.7249999999999</v>
      </c>
      <c r="N28" s="4">
        <f t="shared" si="1"/>
        <v>30</v>
      </c>
      <c r="O28" s="3">
        <f t="shared" si="2"/>
        <v>72.757499999999993</v>
      </c>
      <c r="P28">
        <f t="shared" si="3"/>
        <v>0.75</v>
      </c>
    </row>
    <row r="29" spans="1:16" x14ac:dyDescent="0.3">
      <c r="A29">
        <v>37</v>
      </c>
      <c r="B29" t="s">
        <v>28</v>
      </c>
      <c r="D29">
        <v>15</v>
      </c>
      <c r="E29">
        <v>8</v>
      </c>
      <c r="F29" t="s">
        <v>14</v>
      </c>
      <c r="G29">
        <v>10</v>
      </c>
      <c r="H29">
        <v>3</v>
      </c>
      <c r="I29" t="s">
        <v>14</v>
      </c>
      <c r="J29">
        <v>6320</v>
      </c>
      <c r="K29" s="3">
        <f>D29*E2+E29*E3+G29*E4+H29*E5</f>
        <v>2272.5</v>
      </c>
      <c r="L29" s="3">
        <f>D29*G2+E29*G3+G29*G4+H29*G5</f>
        <v>204.52499999999998</v>
      </c>
      <c r="M29" s="3">
        <f t="shared" si="0"/>
        <v>2477.0250000000001</v>
      </c>
      <c r="N29" s="4">
        <f t="shared" si="1"/>
        <v>36</v>
      </c>
      <c r="O29" s="3">
        <f t="shared" si="2"/>
        <v>68.806250000000006</v>
      </c>
      <c r="P29">
        <f t="shared" si="3"/>
        <v>0.9</v>
      </c>
    </row>
    <row r="30" spans="1:16" x14ac:dyDescent="0.3">
      <c r="N30" s="4"/>
    </row>
    <row r="32" spans="1:16" x14ac:dyDescent="0.3">
      <c r="B32" t="s">
        <v>33</v>
      </c>
      <c r="D32">
        <v>33</v>
      </c>
    </row>
    <row r="34" spans="2:4" x14ac:dyDescent="0.3">
      <c r="B34" t="s">
        <v>34</v>
      </c>
      <c r="D34" t="str">
        <f>VLOOKUP(D32,A23:L29,2,FALSE)</f>
        <v>Potgieter J.</v>
      </c>
    </row>
    <row r="36" spans="2:4" x14ac:dyDescent="0.3">
      <c r="B36" t="s">
        <v>37</v>
      </c>
      <c r="D36">
        <f>VLOOKUP(D32,A23:P29,14,FALSE)</f>
        <v>16</v>
      </c>
    </row>
    <row r="37" spans="2:4" x14ac:dyDescent="0.3">
      <c r="B37" t="s">
        <v>40</v>
      </c>
    </row>
    <row r="38" spans="2:4" x14ac:dyDescent="0.3">
      <c r="C38" t="s">
        <v>29</v>
      </c>
      <c r="D38">
        <f>VLOOKUP(D32,A23:L29,4,FALSE)</f>
        <v>5</v>
      </c>
    </row>
    <row r="39" spans="2:4" x14ac:dyDescent="0.3">
      <c r="C39" t="s">
        <v>30</v>
      </c>
      <c r="D39">
        <f>VLOOKUP(D32,A23:L29,5,FALSE)</f>
        <v>1</v>
      </c>
    </row>
    <row r="40" spans="2:4" x14ac:dyDescent="0.3">
      <c r="B40" t="s">
        <v>41</v>
      </c>
    </row>
    <row r="41" spans="2:4" x14ac:dyDescent="0.3">
      <c r="C41" t="s">
        <v>29</v>
      </c>
      <c r="D41">
        <f>VLOOKUP(D32,A23:L29,7,FALSE)</f>
        <v>8</v>
      </c>
    </row>
    <row r="42" spans="2:4" x14ac:dyDescent="0.3">
      <c r="C42" t="s">
        <v>30</v>
      </c>
      <c r="D42">
        <f>VLOOKUP(D32,A23:L29,8,FALSE)</f>
        <v>2</v>
      </c>
    </row>
    <row r="44" spans="2:4" x14ac:dyDescent="0.3">
      <c r="B44" t="s">
        <v>35</v>
      </c>
      <c r="D44" s="1">
        <f>VLOOKUP(D32,A23:L29,11,FALSE)</f>
        <v>1167.3</v>
      </c>
    </row>
    <row r="45" spans="2:4" x14ac:dyDescent="0.3">
      <c r="B45" t="s">
        <v>11</v>
      </c>
      <c r="D45" s="1">
        <f>VLOOKUP(D32,A23:L29,12,FALSE)</f>
        <v>99.224999999999994</v>
      </c>
    </row>
    <row r="47" spans="2:4" x14ac:dyDescent="0.3">
      <c r="B47" t="s">
        <v>36</v>
      </c>
      <c r="D47" s="1">
        <f>VLOOKUP(D32,A23:M29,13,FALSE)</f>
        <v>1266.5249999999999</v>
      </c>
    </row>
    <row r="49" spans="2:4" x14ac:dyDescent="0.3">
      <c r="B49" t="s">
        <v>38</v>
      </c>
      <c r="D49" s="1">
        <f>VLOOKUP(D32,A23:P29,15,FALSE)</f>
        <v>79.157812499999991</v>
      </c>
    </row>
    <row r="50" spans="2:4" x14ac:dyDescent="0.3">
      <c r="B50" t="s">
        <v>39</v>
      </c>
      <c r="D50">
        <f>VLOOKUP(D32,A23:P29,16,FALSE)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Jak</dc:creator>
  <cp:lastModifiedBy>Berend Jak</cp:lastModifiedBy>
  <dcterms:created xsi:type="dcterms:W3CDTF">2015-11-26T11:12:57Z</dcterms:created>
  <dcterms:modified xsi:type="dcterms:W3CDTF">2015-11-26T12:40:32Z</dcterms:modified>
</cp:coreProperties>
</file>