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 Berge\OneDrive\Desktop\Kable Sheets 2\"/>
    </mc:Choice>
  </mc:AlternateContent>
  <bookViews>
    <workbookView xWindow="0" yWindow="0" windowWidth="28800" windowHeight="116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3" i="1" l="1"/>
  <c r="L53" i="1" s="1"/>
  <c r="F53" i="1"/>
  <c r="J52" i="1"/>
  <c r="I52" i="1"/>
  <c r="K52" i="1" s="1"/>
  <c r="L52" i="1" s="1"/>
  <c r="E52" i="1"/>
  <c r="F52" i="1" s="1"/>
  <c r="B52" i="1"/>
  <c r="K51" i="1"/>
  <c r="L51" i="1" s="1"/>
  <c r="F51" i="1"/>
  <c r="K50" i="1"/>
  <c r="L50" i="1" s="1"/>
  <c r="F50" i="1"/>
  <c r="G50" i="1" s="1"/>
  <c r="K49" i="1"/>
  <c r="L49" i="1" s="1"/>
  <c r="F49" i="1"/>
  <c r="K48" i="1"/>
  <c r="L48" i="1" s="1"/>
  <c r="F48" i="1"/>
  <c r="K47" i="1"/>
  <c r="L47" i="1" s="1"/>
  <c r="F47" i="1"/>
  <c r="K46" i="1"/>
  <c r="L46" i="1" s="1"/>
  <c r="F46" i="1"/>
  <c r="J45" i="1"/>
  <c r="I45" i="1"/>
  <c r="E45" i="1"/>
  <c r="F45" i="1" s="1"/>
  <c r="B45" i="1"/>
  <c r="K44" i="1"/>
  <c r="L44" i="1" s="1"/>
  <c r="F44" i="1"/>
  <c r="K43" i="1"/>
  <c r="L43" i="1" s="1"/>
  <c r="F43" i="1"/>
  <c r="K42" i="1"/>
  <c r="L42" i="1" s="1"/>
  <c r="F42" i="1"/>
  <c r="G42" i="1" s="1"/>
  <c r="J41" i="1"/>
  <c r="I41" i="1"/>
  <c r="E41" i="1"/>
  <c r="F41" i="1" s="1"/>
  <c r="B41" i="1"/>
  <c r="K40" i="1"/>
  <c r="L40" i="1" s="1"/>
  <c r="F40" i="1"/>
  <c r="K39" i="1"/>
  <c r="L39" i="1" s="1"/>
  <c r="F39" i="1"/>
  <c r="G39" i="1" s="1"/>
  <c r="K38" i="1"/>
  <c r="L38" i="1" s="1"/>
  <c r="F38" i="1"/>
  <c r="J37" i="1"/>
  <c r="I37" i="1"/>
  <c r="E37" i="1"/>
  <c r="F37" i="1" s="1"/>
  <c r="B37" i="1"/>
  <c r="G37" i="1" s="1"/>
  <c r="K36" i="1"/>
  <c r="L36" i="1" s="1"/>
  <c r="F36" i="1"/>
  <c r="K35" i="1"/>
  <c r="L35" i="1" s="1"/>
  <c r="F35" i="1"/>
  <c r="K34" i="1"/>
  <c r="L34" i="1" s="1"/>
  <c r="F34" i="1"/>
  <c r="K33" i="1"/>
  <c r="L33" i="1" s="1"/>
  <c r="F33" i="1"/>
  <c r="J32" i="1"/>
  <c r="I32" i="1"/>
  <c r="K32" i="1" s="1"/>
  <c r="L32" i="1" s="1"/>
  <c r="E32" i="1"/>
  <c r="F32" i="1" s="1"/>
  <c r="B32" i="1"/>
  <c r="K31" i="1"/>
  <c r="L31" i="1" s="1"/>
  <c r="F31" i="1"/>
  <c r="K30" i="1"/>
  <c r="L30" i="1" s="1"/>
  <c r="F30" i="1"/>
  <c r="G30" i="1" s="1"/>
  <c r="K29" i="1"/>
  <c r="L29" i="1" s="1"/>
  <c r="F29" i="1"/>
  <c r="G29" i="1" s="1"/>
  <c r="K28" i="1"/>
  <c r="L28" i="1" s="1"/>
  <c r="F28" i="1"/>
  <c r="K27" i="1"/>
  <c r="L27" i="1" s="1"/>
  <c r="F27" i="1"/>
  <c r="G27" i="1" s="1"/>
  <c r="J26" i="1"/>
  <c r="I26" i="1"/>
  <c r="K26" i="1" s="1"/>
  <c r="L26" i="1" s="1"/>
  <c r="E26" i="1"/>
  <c r="F26" i="1" s="1"/>
  <c r="B26" i="1"/>
  <c r="K25" i="1"/>
  <c r="L25" i="1" s="1"/>
  <c r="F25" i="1"/>
  <c r="G25" i="1" s="1"/>
  <c r="K24" i="1"/>
  <c r="L24" i="1" s="1"/>
  <c r="F24" i="1"/>
  <c r="K23" i="1"/>
  <c r="L23" i="1" s="1"/>
  <c r="F23" i="1"/>
  <c r="K22" i="1"/>
  <c r="L22" i="1" s="1"/>
  <c r="G22" i="1"/>
  <c r="F22" i="1"/>
  <c r="K21" i="1"/>
  <c r="L21" i="1" s="1"/>
  <c r="F21" i="1"/>
  <c r="K20" i="1"/>
  <c r="L20" i="1" s="1"/>
  <c r="F20" i="1"/>
  <c r="K19" i="1"/>
  <c r="L19" i="1" s="1"/>
  <c r="F19" i="1"/>
  <c r="K18" i="1"/>
  <c r="L18" i="1" s="1"/>
  <c r="F18" i="1"/>
  <c r="K17" i="1"/>
  <c r="L17" i="1" s="1"/>
  <c r="F17" i="1"/>
  <c r="J16" i="1"/>
  <c r="I16" i="1"/>
  <c r="E16" i="1"/>
  <c r="F16" i="1" s="1"/>
  <c r="B16" i="1"/>
  <c r="K15" i="1"/>
  <c r="L15" i="1" s="1"/>
  <c r="F15" i="1"/>
  <c r="G15" i="1" s="1"/>
  <c r="K14" i="1"/>
  <c r="L14" i="1" s="1"/>
  <c r="F14" i="1"/>
  <c r="G14" i="1" s="1"/>
  <c r="K13" i="1"/>
  <c r="L13" i="1" s="1"/>
  <c r="F13" i="1"/>
  <c r="J12" i="1"/>
  <c r="I12" i="1"/>
  <c r="K12" i="1" s="1"/>
  <c r="L12" i="1" s="1"/>
  <c r="E12" i="1"/>
  <c r="F12" i="1" s="1"/>
  <c r="B12" i="1"/>
  <c r="K11" i="1"/>
  <c r="L11" i="1" s="1"/>
  <c r="F11" i="1"/>
  <c r="K10" i="1"/>
  <c r="L10" i="1" s="1"/>
  <c r="F10" i="1"/>
  <c r="G10" i="1" s="1"/>
  <c r="J9" i="1"/>
  <c r="I9" i="1"/>
  <c r="K9" i="1" s="1"/>
  <c r="L9" i="1" s="1"/>
  <c r="F9" i="1"/>
  <c r="B9" i="1"/>
  <c r="K8" i="1"/>
  <c r="L8" i="1" s="1"/>
  <c r="F8" i="1"/>
  <c r="K7" i="1"/>
  <c r="L7" i="1" s="1"/>
  <c r="F7" i="1"/>
  <c r="K6" i="1"/>
  <c r="L6" i="1" s="1"/>
  <c r="F6" i="1"/>
  <c r="G6" i="1" s="1"/>
  <c r="K5" i="1"/>
  <c r="L5" i="1" s="1"/>
  <c r="F5" i="1"/>
  <c r="K4" i="1"/>
  <c r="L4" i="1" s="1"/>
  <c r="F4" i="1"/>
  <c r="K3" i="1"/>
  <c r="L3" i="1" s="1"/>
  <c r="F3" i="1"/>
  <c r="K2" i="1"/>
  <c r="L2" i="1" s="1"/>
  <c r="F2" i="1"/>
  <c r="G9" i="1" l="1"/>
  <c r="G26" i="1"/>
  <c r="G32" i="1"/>
  <c r="G52" i="1"/>
  <c r="G46" i="1"/>
  <c r="K37" i="1"/>
  <c r="L37" i="1" s="1"/>
  <c r="G28" i="1"/>
  <c r="G11" i="1"/>
  <c r="G53" i="1"/>
  <c r="G17" i="1"/>
  <c r="G41" i="1"/>
  <c r="K45" i="1"/>
  <c r="L45" i="1" s="1"/>
  <c r="G21" i="1"/>
  <c r="G18" i="1"/>
  <c r="G49" i="1"/>
  <c r="G36" i="1"/>
  <c r="G16" i="1"/>
  <c r="G45" i="1"/>
  <c r="G2" i="1"/>
  <c r="G33" i="1"/>
  <c r="K41" i="1"/>
  <c r="L41" i="1" s="1"/>
  <c r="K16" i="1"/>
  <c r="L16" i="1" s="1"/>
  <c r="G43" i="1"/>
  <c r="G20" i="1"/>
  <c r="G12" i="1"/>
  <c r="G40" i="1"/>
  <c r="G19" i="1"/>
  <c r="G34" i="1"/>
  <c r="G44" i="1"/>
  <c r="G5" i="1"/>
  <c r="G13" i="1"/>
  <c r="G24" i="1"/>
  <c r="G38" i="1"/>
  <c r="G48" i="1"/>
  <c r="G3" i="1"/>
  <c r="G8" i="1"/>
  <c r="G31" i="1"/>
  <c r="G51" i="1"/>
  <c r="G35" i="1"/>
  <c r="G4" i="1"/>
  <c r="G23" i="1"/>
  <c r="G47" i="1"/>
</calcChain>
</file>

<file path=xl/sharedStrings.xml><?xml version="1.0" encoding="utf-8"?>
<sst xmlns="http://schemas.openxmlformats.org/spreadsheetml/2006/main" count="117" uniqueCount="67">
  <si>
    <t>Description</t>
  </si>
  <si>
    <t>2022 - 2032 Openings</t>
  </si>
  <si>
    <t>2022 - 2032 % Change</t>
  </si>
  <si>
    <t>2022 Turnover Rate</t>
  </si>
  <si>
    <t>Educational Completions 2021</t>
  </si>
  <si>
    <t>Openings-Completions</t>
  </si>
  <si>
    <t>Shortage/Surplus?</t>
  </si>
  <si>
    <t>2021 Wage</t>
  </si>
  <si>
    <t>2017 Wage</t>
  </si>
  <si>
    <t>Wage Growth per hour 2017-2021</t>
  </si>
  <si>
    <t>Percentage Growth</t>
  </si>
  <si>
    <t>Industrial-Organizational Psychologists</t>
  </si>
  <si>
    <t>N/A</t>
  </si>
  <si>
    <t>Surplus</t>
  </si>
  <si>
    <t>Clinical and Counseling Psychologists</t>
  </si>
  <si>
    <t>Shortage</t>
  </si>
  <si>
    <t>Marriage and Family Therapists</t>
  </si>
  <si>
    <t>Rehabilitation Counselors</t>
  </si>
  <si>
    <t>Substance Abuse, Behavioral Disorder, and Mental Health Counselors</t>
  </si>
  <si>
    <t>Healthcare Social Workers</t>
  </si>
  <si>
    <t>Mental Health and Substance Abuse Social Workers</t>
  </si>
  <si>
    <t>Child, Family, and School Social Workers (just BSW)</t>
  </si>
  <si>
    <t>Community Health Workers</t>
  </si>
  <si>
    <t>Dentists, General</t>
  </si>
  <si>
    <t>Dental Hygienists</t>
  </si>
  <si>
    <t>Dental Assistants</t>
  </si>
  <si>
    <t>Clinical Laboratory Technologists and Technicians</t>
  </si>
  <si>
    <t>Cardiovascular Technologists and Technicians</t>
  </si>
  <si>
    <t>Diagnostic Medical Sonographers</t>
  </si>
  <si>
    <t>Nuclear Medicine Technologists</t>
  </si>
  <si>
    <t>Radiologic Technologists and Technicians</t>
  </si>
  <si>
    <t>Magnetic Resonance Imaging Technologists</t>
  </si>
  <si>
    <t>Emergency Medical Technicians</t>
  </si>
  <si>
    <t>Paramedics</t>
  </si>
  <si>
    <t>Surgical Technologists</t>
  </si>
  <si>
    <t>Registered Nurses</t>
  </si>
  <si>
    <t>Nurse Anesthetists</t>
  </si>
  <si>
    <t>Nurse Midwives</t>
  </si>
  <si>
    <t>Nurse Practitioners</t>
  </si>
  <si>
    <t>Licensed Practical and Licensed Vocational Nurses</t>
  </si>
  <si>
    <t>Home Health and Personal Care Aides</t>
  </si>
  <si>
    <t>Nursing Assistants</t>
  </si>
  <si>
    <t>Medical Assistants</t>
  </si>
  <si>
    <t>Phlebotomists</t>
  </si>
  <si>
    <t>Pharmacists</t>
  </si>
  <si>
    <t>Pharmacy Technicians</t>
  </si>
  <si>
    <t>Pharmacy Aides</t>
  </si>
  <si>
    <t>Optometrists</t>
  </si>
  <si>
    <t>Psychiatrists</t>
  </si>
  <si>
    <t>Family Medicine Physicians</t>
  </si>
  <si>
    <t>Occupational Therapists</t>
  </si>
  <si>
    <t>Physical Therapists</t>
  </si>
  <si>
    <t>Radiation Therapists</t>
  </si>
  <si>
    <t>Respiratory Therapists</t>
  </si>
  <si>
    <t>Occupational Therapy Assistants</t>
  </si>
  <si>
    <t>Physical Therapist Assistants</t>
  </si>
  <si>
    <t>Physician Assistants</t>
  </si>
  <si>
    <t>2022-2032 Projected Completions</t>
  </si>
  <si>
    <t>MSW Subgroup Totals</t>
  </si>
  <si>
    <t>Behavioral Group Totals</t>
  </si>
  <si>
    <t>Dentistry Group Totals</t>
  </si>
  <si>
    <t>Medical Technician Group Totals</t>
  </si>
  <si>
    <t>Nursing Group Totals</t>
  </si>
  <si>
    <t>Patient Support Group Totals</t>
  </si>
  <si>
    <t>Pharmacy Group Totals</t>
  </si>
  <si>
    <t>Physician Group Totals</t>
  </si>
  <si>
    <t>Therapy Group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</si>
</sst>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#,##0;[Red]\ \(#,##0\)"/>
    <numFmt numFmtId="166" formatCode="&quot;$&quot;#,##0.00;[Red]\ \(&quot;$&quot;#,##0.00\)"/>
    <numFmt numFmtId="167" formatCode="\$#,##0.00;[Red]\ \(\$#,##0.00\)"/>
  </numFmts>
  <fonts count="5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FFFFFF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04354"/>
        <bgColor rgb="FF20435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 wrapText="1"/>
    </xf>
    <xf numFmtId="3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9" fontId="2" fillId="2" borderId="0" xfId="0" applyNumberFormat="1" applyFont="1" applyFill="1" applyAlignment="1">
      <alignment horizontal="center"/>
    </xf>
    <xf numFmtId="167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3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51" sqref="A50:A51"/>
    </sheetView>
  </sheetViews>
  <sheetFormatPr defaultColWidth="12.5703125" defaultRowHeight="15.75" customHeight="1" x14ac:dyDescent="0.2"/>
  <cols>
    <col min="1" max="1" width="53.7109375" customWidth="1"/>
    <col min="2" max="2" width="23.140625" customWidth="1"/>
    <col min="3" max="3" width="20.5703125" customWidth="1"/>
    <col min="4" max="4" width="22.140625" customWidth="1"/>
    <col min="5" max="5" width="28.42578125" customWidth="1"/>
    <col min="7" max="7" width="20.42578125" customWidth="1"/>
    <col min="8" max="8" width="17.28515625" customWidth="1"/>
    <col min="11" max="11" width="28.7109375" customWidth="1"/>
    <col min="12" max="12" width="18.28515625" customWidth="1"/>
  </cols>
  <sheetData>
    <row r="1" spans="1:22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57</v>
      </c>
      <c r="G1" s="3" t="s">
        <v>5</v>
      </c>
      <c r="H1" s="1" t="s">
        <v>6</v>
      </c>
      <c r="I1" s="4" t="s">
        <v>7</v>
      </c>
      <c r="J1" s="4" t="s">
        <v>8</v>
      </c>
      <c r="K1" s="4" t="s">
        <v>9</v>
      </c>
      <c r="L1" s="5" t="s">
        <v>10</v>
      </c>
    </row>
    <row r="2" spans="1:22" x14ac:dyDescent="0.2">
      <c r="A2" s="6" t="s">
        <v>11</v>
      </c>
      <c r="B2" s="7">
        <v>22</v>
      </c>
      <c r="C2" s="8">
        <v>0.27</v>
      </c>
      <c r="D2" s="6" t="s">
        <v>12</v>
      </c>
      <c r="E2" s="9">
        <v>78</v>
      </c>
      <c r="F2" s="6">
        <f t="shared" ref="F2:F53" si="0">E2*10</f>
        <v>780</v>
      </c>
      <c r="G2" s="10">
        <f t="shared" ref="G2:G6" si="1">B2-F2</f>
        <v>-758</v>
      </c>
      <c r="H2" s="6" t="s">
        <v>13</v>
      </c>
      <c r="I2" s="11">
        <v>40.64</v>
      </c>
      <c r="J2" s="11">
        <v>27.25</v>
      </c>
      <c r="K2" s="12">
        <f t="shared" ref="K2:K53" si="2">I2-J2</f>
        <v>13.39</v>
      </c>
      <c r="L2" s="13">
        <f t="shared" ref="L2:L53" si="3">K2/J2</f>
        <v>0.49137614678899083</v>
      </c>
    </row>
    <row r="3" spans="1:22" x14ac:dyDescent="0.2">
      <c r="A3" s="6" t="s">
        <v>14</v>
      </c>
      <c r="B3" s="7">
        <v>719</v>
      </c>
      <c r="C3" s="8">
        <v>0.11</v>
      </c>
      <c r="D3" s="8">
        <v>0.35</v>
      </c>
      <c r="E3" s="6">
        <v>33</v>
      </c>
      <c r="F3" s="6">
        <f t="shared" si="0"/>
        <v>330</v>
      </c>
      <c r="G3" s="10">
        <f t="shared" si="1"/>
        <v>389</v>
      </c>
      <c r="H3" s="9" t="s">
        <v>15</v>
      </c>
      <c r="I3" s="11">
        <v>36.18</v>
      </c>
      <c r="J3" s="11">
        <v>37.409999999999997</v>
      </c>
      <c r="K3" s="12">
        <f t="shared" si="2"/>
        <v>-1.2299999999999969</v>
      </c>
      <c r="L3" s="13">
        <f t="shared" si="3"/>
        <v>-3.287890938251796E-2</v>
      </c>
    </row>
    <row r="4" spans="1:22" x14ac:dyDescent="0.2">
      <c r="A4" s="6" t="s">
        <v>16</v>
      </c>
      <c r="B4" s="7">
        <v>467</v>
      </c>
      <c r="C4" s="8">
        <v>0.5</v>
      </c>
      <c r="D4" s="8">
        <v>0.15</v>
      </c>
      <c r="E4" s="6">
        <v>0</v>
      </c>
      <c r="F4" s="6">
        <f t="shared" si="0"/>
        <v>0</v>
      </c>
      <c r="G4" s="10">
        <f t="shared" si="1"/>
        <v>467</v>
      </c>
      <c r="H4" s="6" t="s">
        <v>15</v>
      </c>
      <c r="I4" s="11">
        <v>28.82</v>
      </c>
      <c r="J4" s="11">
        <v>19.5</v>
      </c>
      <c r="K4" s="12">
        <f t="shared" si="2"/>
        <v>9.32</v>
      </c>
      <c r="L4" s="13">
        <f t="shared" si="3"/>
        <v>0.47794871794871796</v>
      </c>
    </row>
    <row r="5" spans="1:22" x14ac:dyDescent="0.2">
      <c r="A5" s="6" t="s">
        <v>17</v>
      </c>
      <c r="B5" s="7">
        <v>817</v>
      </c>
      <c r="C5" s="8">
        <v>0.06</v>
      </c>
      <c r="D5" s="8">
        <v>0.47</v>
      </c>
      <c r="E5" s="6">
        <v>0</v>
      </c>
      <c r="F5" s="6">
        <f t="shared" si="0"/>
        <v>0</v>
      </c>
      <c r="G5" s="10">
        <f t="shared" si="1"/>
        <v>817</v>
      </c>
      <c r="H5" s="6" t="s">
        <v>15</v>
      </c>
      <c r="I5" s="11">
        <v>18.96</v>
      </c>
      <c r="J5" s="11">
        <v>16.03</v>
      </c>
      <c r="K5" s="12">
        <f t="shared" si="2"/>
        <v>2.9299999999999997</v>
      </c>
      <c r="L5" s="13">
        <f t="shared" si="3"/>
        <v>0.18278228321896442</v>
      </c>
    </row>
    <row r="6" spans="1:22" x14ac:dyDescent="0.2">
      <c r="A6" s="6" t="s">
        <v>18</v>
      </c>
      <c r="B6" s="7">
        <v>5006</v>
      </c>
      <c r="C6" s="8">
        <v>0.15</v>
      </c>
      <c r="D6" s="8">
        <v>0.43</v>
      </c>
      <c r="E6" s="6">
        <v>0</v>
      </c>
      <c r="F6" s="6">
        <f t="shared" si="0"/>
        <v>0</v>
      </c>
      <c r="G6" s="10">
        <f t="shared" si="1"/>
        <v>5006</v>
      </c>
      <c r="H6" s="6" t="s">
        <v>15</v>
      </c>
      <c r="I6" s="11">
        <v>22.94</v>
      </c>
      <c r="J6" s="11">
        <v>20.51</v>
      </c>
      <c r="K6" s="12">
        <f t="shared" si="2"/>
        <v>2.4299999999999997</v>
      </c>
      <c r="L6" s="13">
        <f t="shared" si="3"/>
        <v>0.11847879083373962</v>
      </c>
    </row>
    <row r="7" spans="1:22" x14ac:dyDescent="0.2">
      <c r="A7" s="6" t="s">
        <v>19</v>
      </c>
      <c r="B7" s="7">
        <v>2282</v>
      </c>
      <c r="C7" s="8">
        <v>0.05</v>
      </c>
      <c r="D7" s="8">
        <v>0.49</v>
      </c>
      <c r="E7" s="6">
        <v>0</v>
      </c>
      <c r="F7" s="6">
        <f t="shared" si="0"/>
        <v>0</v>
      </c>
      <c r="G7" s="10">
        <v>112</v>
      </c>
      <c r="H7" s="6" t="s">
        <v>15</v>
      </c>
      <c r="I7" s="11">
        <v>29.31</v>
      </c>
      <c r="J7" s="11">
        <v>27.25</v>
      </c>
      <c r="K7" s="12">
        <f t="shared" si="2"/>
        <v>2.0599999999999987</v>
      </c>
      <c r="L7" s="13">
        <f t="shared" si="3"/>
        <v>7.5596330275229315E-2</v>
      </c>
    </row>
    <row r="8" spans="1:22" x14ac:dyDescent="0.2">
      <c r="A8" s="6" t="s">
        <v>20</v>
      </c>
      <c r="B8" s="7">
        <v>1622</v>
      </c>
      <c r="C8" s="8">
        <v>0.1</v>
      </c>
      <c r="D8" s="8">
        <v>0.43</v>
      </c>
      <c r="E8" s="6">
        <v>0</v>
      </c>
      <c r="F8" s="6">
        <f t="shared" si="0"/>
        <v>0</v>
      </c>
      <c r="G8" s="10">
        <f t="shared" ref="G8:G53" si="4">B8-F8</f>
        <v>1622</v>
      </c>
      <c r="H8" s="6" t="s">
        <v>15</v>
      </c>
      <c r="I8" s="11">
        <v>23.98</v>
      </c>
      <c r="J8" s="11">
        <v>23.79</v>
      </c>
      <c r="K8" s="12">
        <f t="shared" si="2"/>
        <v>0.19000000000000128</v>
      </c>
      <c r="L8" s="13">
        <f t="shared" si="3"/>
        <v>7.9865489701555822E-3</v>
      </c>
    </row>
    <row r="9" spans="1:22" x14ac:dyDescent="0.2">
      <c r="A9" s="14" t="s">
        <v>58</v>
      </c>
      <c r="B9" s="15">
        <f>SUM(B4:B8)</f>
        <v>10194</v>
      </c>
      <c r="C9" s="16">
        <v>0.12</v>
      </c>
      <c r="D9" s="16">
        <v>0.44</v>
      </c>
      <c r="E9" s="17">
        <v>573</v>
      </c>
      <c r="F9" s="14">
        <f t="shared" si="0"/>
        <v>5730</v>
      </c>
      <c r="G9" s="18">
        <f t="shared" si="4"/>
        <v>4464</v>
      </c>
      <c r="H9" s="17" t="s">
        <v>15</v>
      </c>
      <c r="I9" s="19">
        <f t="shared" ref="I9:J9" si="5">SUM(I4:I8)/5</f>
        <v>24.802</v>
      </c>
      <c r="J9" s="19">
        <f t="shared" si="5"/>
        <v>21.416000000000004</v>
      </c>
      <c r="K9" s="20">
        <f t="shared" si="2"/>
        <v>3.3859999999999957</v>
      </c>
      <c r="L9" s="21">
        <f t="shared" si="3"/>
        <v>0.15810608890549099</v>
      </c>
      <c r="M9" s="22"/>
      <c r="N9" s="22"/>
      <c r="O9" s="22"/>
      <c r="P9" s="22"/>
      <c r="Q9" s="22"/>
      <c r="R9" s="22"/>
      <c r="S9" s="22"/>
      <c r="T9" s="22"/>
      <c r="U9" s="22"/>
      <c r="V9" s="22"/>
    </row>
    <row r="10" spans="1:22" x14ac:dyDescent="0.2">
      <c r="A10" s="6" t="s">
        <v>21</v>
      </c>
      <c r="B10" s="7">
        <v>4798</v>
      </c>
      <c r="C10" s="8">
        <v>0.05</v>
      </c>
      <c r="D10" s="8">
        <v>0.45</v>
      </c>
      <c r="E10" s="9">
        <v>265</v>
      </c>
      <c r="F10" s="6">
        <f t="shared" si="0"/>
        <v>2650</v>
      </c>
      <c r="G10" s="10">
        <f t="shared" si="4"/>
        <v>2148</v>
      </c>
      <c r="H10" s="9" t="s">
        <v>15</v>
      </c>
      <c r="I10" s="11">
        <v>23.94</v>
      </c>
      <c r="J10" s="11">
        <v>23.26</v>
      </c>
      <c r="K10" s="12">
        <f t="shared" si="2"/>
        <v>0.67999999999999972</v>
      </c>
      <c r="L10" s="13">
        <f t="shared" si="3"/>
        <v>2.9234737747205489E-2</v>
      </c>
    </row>
    <row r="11" spans="1:22" x14ac:dyDescent="0.2">
      <c r="A11" s="6" t="s">
        <v>22</v>
      </c>
      <c r="B11" s="7">
        <v>846</v>
      </c>
      <c r="C11" s="8">
        <v>0.12</v>
      </c>
      <c r="D11" s="8">
        <v>0.6</v>
      </c>
      <c r="E11" s="9">
        <v>864</v>
      </c>
      <c r="F11" s="6">
        <f t="shared" si="0"/>
        <v>8640</v>
      </c>
      <c r="G11" s="10">
        <f t="shared" si="4"/>
        <v>-7794</v>
      </c>
      <c r="H11" s="6" t="s">
        <v>13</v>
      </c>
      <c r="I11" s="11">
        <v>22.58</v>
      </c>
      <c r="J11" s="11">
        <v>21.13</v>
      </c>
      <c r="K11" s="12">
        <f t="shared" si="2"/>
        <v>1.4499999999999993</v>
      </c>
      <c r="L11" s="13">
        <f t="shared" si="3"/>
        <v>6.8622811168954065E-2</v>
      </c>
    </row>
    <row r="12" spans="1:22" x14ac:dyDescent="0.2">
      <c r="A12" s="14" t="s">
        <v>59</v>
      </c>
      <c r="B12" s="15">
        <f>SUM(B2:B8,B10:B11)</f>
        <v>16579</v>
      </c>
      <c r="C12" s="16">
        <v>0.1</v>
      </c>
      <c r="D12" s="16">
        <v>0.44</v>
      </c>
      <c r="E12" s="14">
        <f>SUM(E2:E3, E9, E10:E11)</f>
        <v>1813</v>
      </c>
      <c r="F12" s="14">
        <f t="shared" si="0"/>
        <v>18130</v>
      </c>
      <c r="G12" s="18">
        <f t="shared" si="4"/>
        <v>-1551</v>
      </c>
      <c r="H12" s="14" t="s">
        <v>13</v>
      </c>
      <c r="I12" s="20">
        <f t="shared" ref="I12:J12" si="6">SUM(I2:I8, I10:I11)/9</f>
        <v>27.483333333333331</v>
      </c>
      <c r="J12" s="20">
        <f t="shared" si="6"/>
        <v>24.01444444444444</v>
      </c>
      <c r="K12" s="20">
        <f t="shared" si="2"/>
        <v>3.4688888888888911</v>
      </c>
      <c r="L12" s="21">
        <f t="shared" si="3"/>
        <v>0.14445009947716664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22" x14ac:dyDescent="0.2">
      <c r="A13" s="6" t="s">
        <v>23</v>
      </c>
      <c r="B13" s="23">
        <v>775.065753384</v>
      </c>
      <c r="C13" s="8">
        <v>0.04</v>
      </c>
      <c r="D13" s="8">
        <v>0.09</v>
      </c>
      <c r="E13" s="6">
        <v>149</v>
      </c>
      <c r="F13" s="6">
        <f t="shared" si="0"/>
        <v>1490</v>
      </c>
      <c r="G13" s="10">
        <f t="shared" si="4"/>
        <v>-714.934246616</v>
      </c>
      <c r="H13" s="6" t="s">
        <v>13</v>
      </c>
      <c r="I13" s="24">
        <v>79.827955500399995</v>
      </c>
      <c r="J13" s="24">
        <v>82.261977834800007</v>
      </c>
      <c r="K13" s="12">
        <f t="shared" si="2"/>
        <v>-2.4340223344000123</v>
      </c>
      <c r="L13" s="13">
        <f t="shared" si="3"/>
        <v>-2.9588667796051051E-2</v>
      </c>
    </row>
    <row r="14" spans="1:22" x14ac:dyDescent="0.2">
      <c r="A14" s="6" t="s">
        <v>24</v>
      </c>
      <c r="B14" s="23">
        <v>2574.8803723599999</v>
      </c>
      <c r="C14" s="25">
        <v>0.09</v>
      </c>
      <c r="D14" s="8">
        <v>0.31</v>
      </c>
      <c r="E14" s="6">
        <v>63</v>
      </c>
      <c r="F14" s="6">
        <f t="shared" si="0"/>
        <v>630</v>
      </c>
      <c r="G14" s="10">
        <f t="shared" si="4"/>
        <v>1944.8803723599999</v>
      </c>
      <c r="H14" s="9" t="s">
        <v>15</v>
      </c>
      <c r="I14" s="24">
        <v>30.857198750799999</v>
      </c>
      <c r="J14" s="24">
        <v>29.332088923499999</v>
      </c>
      <c r="K14" s="12">
        <f t="shared" si="2"/>
        <v>1.5251098272999997</v>
      </c>
      <c r="L14" s="13">
        <f t="shared" si="3"/>
        <v>5.1994586245718316E-2</v>
      </c>
    </row>
    <row r="15" spans="1:22" x14ac:dyDescent="0.2">
      <c r="A15" s="6" t="s">
        <v>25</v>
      </c>
      <c r="B15" s="23">
        <v>8407.2638525999992</v>
      </c>
      <c r="C15" s="25">
        <v>0.09</v>
      </c>
      <c r="D15" s="8">
        <v>0.67</v>
      </c>
      <c r="E15" s="6">
        <v>115</v>
      </c>
      <c r="F15" s="6">
        <f t="shared" si="0"/>
        <v>1150</v>
      </c>
      <c r="G15" s="10">
        <f t="shared" si="4"/>
        <v>7257.2638525999992</v>
      </c>
      <c r="H15" s="6" t="s">
        <v>15</v>
      </c>
      <c r="I15" s="24">
        <v>18.092579297099999</v>
      </c>
      <c r="J15" s="24">
        <v>16.830001531699999</v>
      </c>
      <c r="K15" s="12">
        <f t="shared" si="2"/>
        <v>1.2625777653999997</v>
      </c>
      <c r="L15" s="13">
        <f t="shared" si="3"/>
        <v>7.5019468240800968E-2</v>
      </c>
    </row>
    <row r="16" spans="1:22" x14ac:dyDescent="0.2">
      <c r="A16" s="14" t="s">
        <v>60</v>
      </c>
      <c r="B16" s="15">
        <f>SUM(B13:B15)</f>
        <v>11757.209978343999</v>
      </c>
      <c r="C16" s="16">
        <v>0.08</v>
      </c>
      <c r="D16" s="16">
        <v>0.44</v>
      </c>
      <c r="E16" s="14">
        <f>SUM(E13:E15)</f>
        <v>327</v>
      </c>
      <c r="F16" s="14">
        <f t="shared" si="0"/>
        <v>3270</v>
      </c>
      <c r="G16" s="18">
        <f t="shared" si="4"/>
        <v>8487.209978343999</v>
      </c>
      <c r="H16" s="14" t="s">
        <v>15</v>
      </c>
      <c r="I16" s="20">
        <f t="shared" ref="I16:J16" si="7">SUM(I13:I15)/3</f>
        <v>42.925911182766662</v>
      </c>
      <c r="J16" s="20">
        <f t="shared" si="7"/>
        <v>42.808022763333334</v>
      </c>
      <c r="K16" s="20">
        <f t="shared" si="2"/>
        <v>0.11788841943332784</v>
      </c>
      <c r="L16" s="21">
        <f t="shared" si="3"/>
        <v>2.7538861134764597E-3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x14ac:dyDescent="0.2">
      <c r="A17" s="6" t="s">
        <v>26</v>
      </c>
      <c r="B17" s="23">
        <v>2658.1767949999999</v>
      </c>
      <c r="C17" s="25">
        <v>0.08</v>
      </c>
      <c r="D17" s="25">
        <v>0.27</v>
      </c>
      <c r="E17" s="9">
        <v>123</v>
      </c>
      <c r="F17" s="6">
        <f t="shared" si="0"/>
        <v>1230</v>
      </c>
      <c r="G17" s="10">
        <f t="shared" si="4"/>
        <v>1428.1767949999999</v>
      </c>
      <c r="H17" s="6" t="s">
        <v>15</v>
      </c>
      <c r="I17" s="24">
        <v>28.403754852100001</v>
      </c>
      <c r="J17" s="24">
        <v>23.055933834000001</v>
      </c>
      <c r="K17" s="12">
        <f t="shared" si="2"/>
        <v>5.3478210180999994</v>
      </c>
      <c r="L17" s="13">
        <f t="shared" si="3"/>
        <v>0.23194987705133432</v>
      </c>
    </row>
    <row r="18" spans="1:22" x14ac:dyDescent="0.2">
      <c r="A18" s="6" t="s">
        <v>27</v>
      </c>
      <c r="B18" s="23">
        <v>616.61058762200003</v>
      </c>
      <c r="C18" s="8">
        <v>0.01</v>
      </c>
      <c r="D18" s="8">
        <v>0.25</v>
      </c>
      <c r="E18" s="6">
        <v>31</v>
      </c>
      <c r="F18" s="6">
        <f t="shared" si="0"/>
        <v>310</v>
      </c>
      <c r="G18" s="10">
        <f t="shared" si="4"/>
        <v>306.61058762200003</v>
      </c>
      <c r="H18" s="6" t="s">
        <v>15</v>
      </c>
      <c r="I18" s="24">
        <v>30.302868727500002</v>
      </c>
      <c r="J18" s="24">
        <v>28.0674762708</v>
      </c>
      <c r="K18" s="12">
        <f t="shared" si="2"/>
        <v>2.2353924567000014</v>
      </c>
      <c r="L18" s="13">
        <f t="shared" si="3"/>
        <v>7.9643514619288799E-2</v>
      </c>
    </row>
    <row r="19" spans="1:22" x14ac:dyDescent="0.2">
      <c r="A19" s="6" t="s">
        <v>28</v>
      </c>
      <c r="B19" s="23">
        <v>867.09686464200001</v>
      </c>
      <c r="C19" s="8">
        <v>0.08</v>
      </c>
      <c r="D19" s="8">
        <v>0.21</v>
      </c>
      <c r="E19" s="6">
        <v>11</v>
      </c>
      <c r="F19" s="6">
        <f t="shared" si="0"/>
        <v>110</v>
      </c>
      <c r="G19" s="10">
        <f t="shared" si="4"/>
        <v>757.09686464200001</v>
      </c>
      <c r="H19" s="6" t="s">
        <v>15</v>
      </c>
      <c r="I19" s="24">
        <v>31.988464477899999</v>
      </c>
      <c r="J19" s="24">
        <v>30.058336186399998</v>
      </c>
      <c r="K19" s="12">
        <f t="shared" si="2"/>
        <v>1.9301282915000009</v>
      </c>
      <c r="L19" s="13">
        <f t="shared" si="3"/>
        <v>6.4212745493654244E-2</v>
      </c>
    </row>
    <row r="20" spans="1:22" x14ac:dyDescent="0.2">
      <c r="A20" s="6" t="s">
        <v>29</v>
      </c>
      <c r="B20" s="23">
        <v>162.209431384</v>
      </c>
      <c r="C20" s="8">
        <v>0</v>
      </c>
      <c r="D20" s="25">
        <v>0.2</v>
      </c>
      <c r="E20" s="6">
        <v>5</v>
      </c>
      <c r="F20" s="6">
        <f t="shared" si="0"/>
        <v>50</v>
      </c>
      <c r="G20" s="10">
        <f t="shared" si="4"/>
        <v>112.209431384</v>
      </c>
      <c r="H20" s="6" t="s">
        <v>15</v>
      </c>
      <c r="I20" s="24">
        <v>37.875375098900001</v>
      </c>
      <c r="J20" s="24">
        <v>33.330036301100002</v>
      </c>
      <c r="K20" s="12">
        <f t="shared" si="2"/>
        <v>4.5453387977999995</v>
      </c>
      <c r="L20" s="13">
        <f t="shared" si="3"/>
        <v>0.13637365278387015</v>
      </c>
    </row>
    <row r="21" spans="1:22" x14ac:dyDescent="0.2">
      <c r="A21" s="6" t="s">
        <v>30</v>
      </c>
      <c r="B21" s="23">
        <v>1440.3631637999999</v>
      </c>
      <c r="C21" s="8">
        <v>0.01</v>
      </c>
      <c r="D21" s="8">
        <v>0.22</v>
      </c>
      <c r="E21" s="6">
        <v>89</v>
      </c>
      <c r="F21" s="6">
        <f t="shared" si="0"/>
        <v>890</v>
      </c>
      <c r="G21" s="10">
        <f t="shared" si="4"/>
        <v>550.36316379999994</v>
      </c>
      <c r="H21" s="6" t="s">
        <v>15</v>
      </c>
      <c r="I21" s="24">
        <v>29.637567254499999</v>
      </c>
      <c r="J21" s="24">
        <v>26.3442318478</v>
      </c>
      <c r="K21" s="12">
        <f t="shared" si="2"/>
        <v>3.2933354066999989</v>
      </c>
      <c r="L21" s="13">
        <f t="shared" si="3"/>
        <v>0.12501163160599138</v>
      </c>
    </row>
    <row r="22" spans="1:22" x14ac:dyDescent="0.2">
      <c r="A22" s="6" t="s">
        <v>31</v>
      </c>
      <c r="B22" s="23">
        <v>437.44596182200002</v>
      </c>
      <c r="C22" s="8">
        <v>0.01</v>
      </c>
      <c r="D22" s="8">
        <v>0.24</v>
      </c>
      <c r="E22" s="6">
        <v>0</v>
      </c>
      <c r="F22" s="6">
        <f t="shared" si="0"/>
        <v>0</v>
      </c>
      <c r="G22" s="10">
        <f t="shared" si="4"/>
        <v>437.44596182200002</v>
      </c>
      <c r="H22" s="6" t="s">
        <v>15</v>
      </c>
      <c r="I22" s="24">
        <v>36.321146473200002</v>
      </c>
      <c r="J22" s="24">
        <v>30.103438194799999</v>
      </c>
      <c r="K22" s="12">
        <f t="shared" si="2"/>
        <v>6.2177082784000035</v>
      </c>
      <c r="L22" s="13">
        <f t="shared" si="3"/>
        <v>0.2065447886106922</v>
      </c>
    </row>
    <row r="23" spans="1:22" x14ac:dyDescent="0.2">
      <c r="A23" s="6" t="s">
        <v>32</v>
      </c>
      <c r="B23" s="23">
        <v>1065.12194819</v>
      </c>
      <c r="C23" s="8">
        <v>7.0000000000000007E-2</v>
      </c>
      <c r="D23" s="8">
        <v>0.46</v>
      </c>
      <c r="E23" s="6">
        <v>134</v>
      </c>
      <c r="F23" s="6">
        <f t="shared" si="0"/>
        <v>1340</v>
      </c>
      <c r="G23" s="10">
        <f t="shared" si="4"/>
        <v>-274.87805180999999</v>
      </c>
      <c r="H23" s="6" t="s">
        <v>13</v>
      </c>
      <c r="I23" s="24">
        <v>15.0972015589</v>
      </c>
      <c r="J23" s="24">
        <v>15.7706362563</v>
      </c>
      <c r="K23" s="12">
        <f t="shared" si="2"/>
        <v>-0.67343469739999939</v>
      </c>
      <c r="L23" s="13">
        <f t="shared" si="3"/>
        <v>-4.2701809011096686E-2</v>
      </c>
    </row>
    <row r="24" spans="1:22" x14ac:dyDescent="0.2">
      <c r="A24" s="6" t="s">
        <v>33</v>
      </c>
      <c r="B24" s="23">
        <v>666.48541039099996</v>
      </c>
      <c r="C24" s="8">
        <v>7.0000000000000007E-2</v>
      </c>
      <c r="D24" s="8">
        <v>0.31</v>
      </c>
      <c r="E24" s="6">
        <v>17</v>
      </c>
      <c r="F24" s="6">
        <f t="shared" si="0"/>
        <v>170</v>
      </c>
      <c r="G24" s="10">
        <f t="shared" si="4"/>
        <v>496.48541039099996</v>
      </c>
      <c r="H24" s="6" t="s">
        <v>15</v>
      </c>
      <c r="I24" s="24">
        <v>22.7719477616</v>
      </c>
      <c r="J24" s="24">
        <v>15.8128566659</v>
      </c>
      <c r="K24" s="12">
        <f t="shared" si="2"/>
        <v>6.9590910956999998</v>
      </c>
      <c r="L24" s="13">
        <f t="shared" si="3"/>
        <v>0.44009069599088269</v>
      </c>
    </row>
    <row r="25" spans="1:22" x14ac:dyDescent="0.2">
      <c r="A25" s="6" t="s">
        <v>34</v>
      </c>
      <c r="B25" s="23">
        <v>1186.9623887</v>
      </c>
      <c r="C25" s="8">
        <v>0</v>
      </c>
      <c r="D25" s="8">
        <v>0.28000000000000003</v>
      </c>
      <c r="E25" s="6">
        <v>106</v>
      </c>
      <c r="F25" s="6">
        <f t="shared" si="0"/>
        <v>1060</v>
      </c>
      <c r="G25" s="10">
        <f t="shared" si="4"/>
        <v>126.96238870000002</v>
      </c>
      <c r="H25" s="6" t="s">
        <v>15</v>
      </c>
      <c r="I25" s="24">
        <v>23.327944653900001</v>
      </c>
      <c r="J25" s="24">
        <v>20.405671728000002</v>
      </c>
      <c r="K25" s="12">
        <f t="shared" si="2"/>
        <v>2.9222729258999998</v>
      </c>
      <c r="L25" s="13">
        <f t="shared" si="3"/>
        <v>0.1432088570693878</v>
      </c>
    </row>
    <row r="26" spans="1:22" x14ac:dyDescent="0.2">
      <c r="A26" s="14" t="s">
        <v>61</v>
      </c>
      <c r="B26" s="15">
        <f>SUM(B17:B25)</f>
        <v>9100.4725515509999</v>
      </c>
      <c r="C26" s="16">
        <v>0.02</v>
      </c>
      <c r="D26" s="16">
        <v>0.28000000000000003</v>
      </c>
      <c r="E26" s="14">
        <f>SUM(E17:E25)</f>
        <v>516</v>
      </c>
      <c r="F26" s="14">
        <f t="shared" si="0"/>
        <v>5160</v>
      </c>
      <c r="G26" s="18">
        <f t="shared" si="4"/>
        <v>3940.4725515509999</v>
      </c>
      <c r="H26" s="14" t="s">
        <v>13</v>
      </c>
      <c r="I26" s="20">
        <f t="shared" ref="I26:J26" si="8">SUM(I17:I25)/9</f>
        <v>28.414030095388888</v>
      </c>
      <c r="J26" s="20">
        <f t="shared" si="8"/>
        <v>24.772068587233335</v>
      </c>
      <c r="K26" s="20">
        <f t="shared" si="2"/>
        <v>3.6419615081555534</v>
      </c>
      <c r="L26" s="21">
        <f t="shared" si="3"/>
        <v>0.1470188690674179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22" x14ac:dyDescent="0.2">
      <c r="A27" s="6" t="s">
        <v>35</v>
      </c>
      <c r="B27" s="23">
        <v>24874.098932299999</v>
      </c>
      <c r="C27" s="8">
        <v>0.01</v>
      </c>
      <c r="D27" s="8">
        <v>0.26</v>
      </c>
      <c r="E27" s="6">
        <v>1981</v>
      </c>
      <c r="F27" s="6">
        <f t="shared" si="0"/>
        <v>19810</v>
      </c>
      <c r="G27" s="10">
        <f t="shared" si="4"/>
        <v>5064.0989322999994</v>
      </c>
      <c r="H27" s="9" t="s">
        <v>15</v>
      </c>
      <c r="I27" s="24">
        <v>37.831086017099999</v>
      </c>
      <c r="J27" s="24">
        <v>34.241090434100002</v>
      </c>
      <c r="K27" s="12">
        <f t="shared" si="2"/>
        <v>3.5899955829999968</v>
      </c>
      <c r="L27" s="13">
        <f t="shared" si="3"/>
        <v>0.10484466287396016</v>
      </c>
    </row>
    <row r="28" spans="1:22" x14ac:dyDescent="0.2">
      <c r="A28" s="6" t="s">
        <v>36</v>
      </c>
      <c r="B28" s="23">
        <v>547.02260722699998</v>
      </c>
      <c r="C28" s="8">
        <v>0.05</v>
      </c>
      <c r="D28" s="8">
        <v>0.21</v>
      </c>
      <c r="E28" s="6">
        <v>46</v>
      </c>
      <c r="F28" s="6">
        <f t="shared" si="0"/>
        <v>460</v>
      </c>
      <c r="G28" s="10">
        <f t="shared" si="4"/>
        <v>87.02260722699998</v>
      </c>
      <c r="H28" s="6" t="s">
        <v>15</v>
      </c>
      <c r="I28" s="24">
        <v>106.160783831</v>
      </c>
      <c r="J28" s="24">
        <v>92.485183840399998</v>
      </c>
      <c r="K28" s="12">
        <f t="shared" si="2"/>
        <v>13.675599990600006</v>
      </c>
      <c r="L28" s="13">
        <f t="shared" si="3"/>
        <v>0.14786800893643398</v>
      </c>
    </row>
    <row r="29" spans="1:22" x14ac:dyDescent="0.2">
      <c r="A29" s="6" t="s">
        <v>37</v>
      </c>
      <c r="B29" s="23">
        <v>42.252540973599999</v>
      </c>
      <c r="C29" s="8">
        <v>0.04</v>
      </c>
      <c r="D29" s="8">
        <v>0.24</v>
      </c>
      <c r="E29" s="6">
        <v>4</v>
      </c>
      <c r="F29" s="6">
        <f t="shared" si="0"/>
        <v>40</v>
      </c>
      <c r="G29" s="10">
        <f t="shared" si="4"/>
        <v>2.2525409735999986</v>
      </c>
      <c r="H29" s="6" t="s">
        <v>15</v>
      </c>
      <c r="I29" s="24">
        <v>52.359403131000001</v>
      </c>
      <c r="J29" s="24">
        <v>47.831190387900001</v>
      </c>
      <c r="K29" s="12">
        <f t="shared" si="2"/>
        <v>4.5282127430999992</v>
      </c>
      <c r="L29" s="13">
        <f t="shared" si="3"/>
        <v>9.4670709768609793E-2</v>
      </c>
    </row>
    <row r="30" spans="1:22" x14ac:dyDescent="0.2">
      <c r="A30" s="6" t="s">
        <v>38</v>
      </c>
      <c r="B30" s="23">
        <v>2384.8295949100002</v>
      </c>
      <c r="C30" s="8">
        <v>0.32</v>
      </c>
      <c r="D30" s="8">
        <v>0.24</v>
      </c>
      <c r="E30" s="6">
        <v>232</v>
      </c>
      <c r="F30" s="6">
        <f t="shared" si="0"/>
        <v>2320</v>
      </c>
      <c r="G30" s="10">
        <f t="shared" si="4"/>
        <v>64.829594910000196</v>
      </c>
      <c r="H30" s="6" t="s">
        <v>15</v>
      </c>
      <c r="I30" s="24">
        <v>50.2999470281</v>
      </c>
      <c r="J30" s="24">
        <v>48.261239642699998</v>
      </c>
      <c r="K30" s="12">
        <f t="shared" si="2"/>
        <v>2.0387073854000022</v>
      </c>
      <c r="L30" s="13">
        <f t="shared" si="3"/>
        <v>4.2243162432077673E-2</v>
      </c>
    </row>
    <row r="31" spans="1:22" x14ac:dyDescent="0.2">
      <c r="A31" s="6" t="s">
        <v>39</v>
      </c>
      <c r="B31" s="23">
        <v>3527.5146467899999</v>
      </c>
      <c r="C31" s="8">
        <v>0.03</v>
      </c>
      <c r="D31" s="8">
        <v>0.5</v>
      </c>
      <c r="E31" s="6">
        <v>533</v>
      </c>
      <c r="F31" s="6">
        <f t="shared" si="0"/>
        <v>5330</v>
      </c>
      <c r="G31" s="10">
        <f t="shared" si="4"/>
        <v>-1802.4853532100001</v>
      </c>
      <c r="H31" s="9" t="s">
        <v>13</v>
      </c>
      <c r="I31" s="24">
        <v>28.251130253199999</v>
      </c>
      <c r="J31" s="24">
        <v>25.365912311599999</v>
      </c>
      <c r="K31" s="12">
        <f t="shared" si="2"/>
        <v>2.8852179416000006</v>
      </c>
      <c r="L31" s="13">
        <f t="shared" si="3"/>
        <v>0.11374390584329866</v>
      </c>
    </row>
    <row r="32" spans="1:22" x14ac:dyDescent="0.2">
      <c r="A32" s="14" t="s">
        <v>62</v>
      </c>
      <c r="B32" s="15">
        <f>SUM(B27:B31)</f>
        <v>31375.718322200602</v>
      </c>
      <c r="C32" s="16">
        <v>0.03</v>
      </c>
      <c r="D32" s="16">
        <v>0.28000000000000003</v>
      </c>
      <c r="E32" s="14">
        <f>SUM(E27:E31)</f>
        <v>2796</v>
      </c>
      <c r="F32" s="14">
        <f t="shared" si="0"/>
        <v>27960</v>
      </c>
      <c r="G32" s="18">
        <f t="shared" si="4"/>
        <v>3415.7183222006024</v>
      </c>
      <c r="H32" s="17" t="s">
        <v>15</v>
      </c>
      <c r="I32" s="20">
        <f t="shared" ref="I32:J32" si="9">SUM(I27:I31)/5</f>
        <v>54.980470052080001</v>
      </c>
      <c r="J32" s="20">
        <f t="shared" si="9"/>
        <v>49.63692332334</v>
      </c>
      <c r="K32" s="20">
        <f t="shared" si="2"/>
        <v>5.3435467287400016</v>
      </c>
      <c r="L32" s="21">
        <f t="shared" si="3"/>
        <v>0.10765265796051844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1:22" x14ac:dyDescent="0.2">
      <c r="A33" s="6" t="s">
        <v>40</v>
      </c>
      <c r="B33" s="23">
        <v>70670.249253200003</v>
      </c>
      <c r="C33" s="8">
        <v>0.16</v>
      </c>
      <c r="D33" s="8">
        <v>0.81</v>
      </c>
      <c r="E33" s="23">
        <v>35</v>
      </c>
      <c r="F33" s="6">
        <f t="shared" si="0"/>
        <v>350</v>
      </c>
      <c r="G33" s="10">
        <f t="shared" si="4"/>
        <v>70320.249253200003</v>
      </c>
      <c r="H33" s="6" t="s">
        <v>15</v>
      </c>
      <c r="I33" s="24">
        <v>13.3297750078</v>
      </c>
      <c r="J33" s="24">
        <v>10.5701137857</v>
      </c>
      <c r="K33" s="12">
        <f t="shared" si="2"/>
        <v>2.7596612221000001</v>
      </c>
      <c r="L33" s="13">
        <f t="shared" si="3"/>
        <v>0.26108150565355931</v>
      </c>
    </row>
    <row r="34" spans="1:22" x14ac:dyDescent="0.2">
      <c r="A34" s="6" t="s">
        <v>41</v>
      </c>
      <c r="B34" s="23">
        <v>23920.003024900001</v>
      </c>
      <c r="C34" s="8">
        <v>-0.04</v>
      </c>
      <c r="D34" s="8">
        <v>0.89</v>
      </c>
      <c r="E34" s="23">
        <v>99</v>
      </c>
      <c r="F34" s="6">
        <f t="shared" si="0"/>
        <v>990</v>
      </c>
      <c r="G34" s="10">
        <f t="shared" si="4"/>
        <v>22930.003024900001</v>
      </c>
      <c r="H34" s="6" t="s">
        <v>15</v>
      </c>
      <c r="I34" s="24">
        <v>17.305036123699999</v>
      </c>
      <c r="J34" s="24">
        <v>13.9689432448</v>
      </c>
      <c r="K34" s="12">
        <f t="shared" si="2"/>
        <v>3.3360928788999988</v>
      </c>
      <c r="L34" s="13">
        <f t="shared" si="3"/>
        <v>0.23882213711061315</v>
      </c>
    </row>
    <row r="35" spans="1:22" x14ac:dyDescent="0.2">
      <c r="A35" s="6" t="s">
        <v>42</v>
      </c>
      <c r="B35" s="23">
        <v>16184.023425199999</v>
      </c>
      <c r="C35" s="8">
        <v>0.1</v>
      </c>
      <c r="D35" s="8">
        <v>0.69</v>
      </c>
      <c r="E35" s="23">
        <v>522</v>
      </c>
      <c r="F35" s="6">
        <f t="shared" si="0"/>
        <v>5220</v>
      </c>
      <c r="G35" s="10">
        <f t="shared" si="4"/>
        <v>10964.023425199999</v>
      </c>
      <c r="H35" s="6" t="s">
        <v>15</v>
      </c>
      <c r="I35" s="24">
        <v>17.870881731000001</v>
      </c>
      <c r="J35" s="24">
        <v>14.7095360161</v>
      </c>
      <c r="K35" s="12">
        <f t="shared" si="2"/>
        <v>3.1613457149000013</v>
      </c>
      <c r="L35" s="13">
        <f t="shared" si="3"/>
        <v>0.21491811240271752</v>
      </c>
    </row>
    <row r="36" spans="1:22" x14ac:dyDescent="0.2">
      <c r="A36" s="6" t="s">
        <v>43</v>
      </c>
      <c r="B36" s="23">
        <v>1493.62730018</v>
      </c>
      <c r="C36" s="8">
        <v>0.12</v>
      </c>
      <c r="D36" s="8">
        <v>0.71</v>
      </c>
      <c r="E36" s="23">
        <v>28</v>
      </c>
      <c r="F36" s="6">
        <f t="shared" si="0"/>
        <v>280</v>
      </c>
      <c r="G36" s="10">
        <f t="shared" si="4"/>
        <v>1213.62730018</v>
      </c>
      <c r="H36" s="6" t="s">
        <v>15</v>
      </c>
      <c r="I36" s="24">
        <v>17.600007848699999</v>
      </c>
      <c r="J36" s="24">
        <v>15.0899397974</v>
      </c>
      <c r="K36" s="12">
        <f t="shared" si="2"/>
        <v>2.5100680512999993</v>
      </c>
      <c r="L36" s="13">
        <f t="shared" si="3"/>
        <v>0.16634049472698922</v>
      </c>
    </row>
    <row r="37" spans="1:22" x14ac:dyDescent="0.2">
      <c r="A37" s="14" t="s">
        <v>63</v>
      </c>
      <c r="B37" s="15">
        <f>SUM(B33:B36)</f>
        <v>112267.90300347999</v>
      </c>
      <c r="C37" s="16">
        <v>0.1</v>
      </c>
      <c r="D37" s="16">
        <v>0.81</v>
      </c>
      <c r="E37" s="26">
        <f>SUM(E33:E36)</f>
        <v>684</v>
      </c>
      <c r="F37" s="14">
        <f t="shared" si="0"/>
        <v>6840</v>
      </c>
      <c r="G37" s="18">
        <f t="shared" si="4"/>
        <v>105427.90300347999</v>
      </c>
      <c r="H37" s="14" t="s">
        <v>15</v>
      </c>
      <c r="I37" s="20">
        <f t="shared" ref="I37:J37" si="10">SUM(I33:I36)/4</f>
        <v>16.5264251778</v>
      </c>
      <c r="J37" s="20">
        <f t="shared" si="10"/>
        <v>13.584633211</v>
      </c>
      <c r="K37" s="20">
        <f t="shared" si="2"/>
        <v>2.9417919668000003</v>
      </c>
      <c r="L37" s="21">
        <f t="shared" si="3"/>
        <v>0.21655291836793342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spans="1:22" x14ac:dyDescent="0.2">
      <c r="A38" s="6" t="s">
        <v>44</v>
      </c>
      <c r="B38" s="23">
        <v>2028.8634051700001</v>
      </c>
      <c r="C38" s="8">
        <v>0.01</v>
      </c>
      <c r="D38" s="25">
        <v>0.2</v>
      </c>
      <c r="E38" s="9">
        <v>0</v>
      </c>
      <c r="F38" s="6">
        <f t="shared" si="0"/>
        <v>0</v>
      </c>
      <c r="G38" s="10">
        <f t="shared" si="4"/>
        <v>2028.8634051700001</v>
      </c>
      <c r="H38" s="6" t="s">
        <v>13</v>
      </c>
      <c r="I38" s="24">
        <v>61.097959059799997</v>
      </c>
      <c r="J38" s="24">
        <v>58.536485757299999</v>
      </c>
      <c r="K38" s="12">
        <f t="shared" si="2"/>
        <v>2.5614733024999978</v>
      </c>
      <c r="L38" s="13">
        <f t="shared" si="3"/>
        <v>4.3758576712654131E-2</v>
      </c>
    </row>
    <row r="39" spans="1:22" x14ac:dyDescent="0.2">
      <c r="A39" s="6" t="s">
        <v>45</v>
      </c>
      <c r="B39" s="23">
        <v>6166.7589164399997</v>
      </c>
      <c r="C39" s="8">
        <v>0.02</v>
      </c>
      <c r="D39" s="8">
        <v>0.5</v>
      </c>
      <c r="E39" s="9">
        <v>46</v>
      </c>
      <c r="F39" s="6">
        <f t="shared" si="0"/>
        <v>460</v>
      </c>
      <c r="G39" s="10">
        <f t="shared" si="4"/>
        <v>5706.7589164399997</v>
      </c>
      <c r="H39" s="6" t="s">
        <v>15</v>
      </c>
      <c r="I39" s="24">
        <v>17.8151195067</v>
      </c>
      <c r="J39" s="24">
        <v>15.3023560209</v>
      </c>
      <c r="K39" s="12">
        <f t="shared" si="2"/>
        <v>2.5127634858000008</v>
      </c>
      <c r="L39" s="13">
        <f t="shared" si="3"/>
        <v>0.16420762151710896</v>
      </c>
    </row>
    <row r="40" spans="1:22" x14ac:dyDescent="0.2">
      <c r="A40" s="6" t="s">
        <v>46</v>
      </c>
      <c r="B40" s="23">
        <v>673.20770462899998</v>
      </c>
      <c r="C40" s="8">
        <v>-0.02</v>
      </c>
      <c r="D40" s="8">
        <v>1.03</v>
      </c>
      <c r="E40" s="27">
        <v>46</v>
      </c>
      <c r="F40" s="6">
        <f t="shared" si="0"/>
        <v>460</v>
      </c>
      <c r="G40" s="10">
        <f t="shared" si="4"/>
        <v>213.20770462899998</v>
      </c>
      <c r="H40" s="6" t="s">
        <v>15</v>
      </c>
      <c r="I40" s="24">
        <v>13.856340423200001</v>
      </c>
      <c r="J40" s="24">
        <v>10.700063070900001</v>
      </c>
      <c r="K40" s="12">
        <f t="shared" si="2"/>
        <v>3.1562773523000001</v>
      </c>
      <c r="L40" s="13">
        <f t="shared" si="3"/>
        <v>0.29497745306603318</v>
      </c>
    </row>
    <row r="41" spans="1:22" x14ac:dyDescent="0.2">
      <c r="A41" s="14" t="s">
        <v>64</v>
      </c>
      <c r="B41" s="15">
        <f>SUM(B38:B40)</f>
        <v>8868.8300262390003</v>
      </c>
      <c r="C41" s="16">
        <v>0.02</v>
      </c>
      <c r="D41" s="16">
        <v>0.39</v>
      </c>
      <c r="E41" s="14">
        <f>SUM(E38:E40)</f>
        <v>92</v>
      </c>
      <c r="F41" s="14">
        <f t="shared" si="0"/>
        <v>920</v>
      </c>
      <c r="G41" s="18">
        <f t="shared" si="4"/>
        <v>7948.8300262390003</v>
      </c>
      <c r="H41" s="14" t="s">
        <v>15</v>
      </c>
      <c r="I41" s="20">
        <f t="shared" ref="I41:J41" si="11">SUM(I38:I40)/3</f>
        <v>30.923139663233329</v>
      </c>
      <c r="J41" s="20">
        <f t="shared" si="11"/>
        <v>28.179634949699999</v>
      </c>
      <c r="K41" s="20">
        <f t="shared" si="2"/>
        <v>2.7435047135333299</v>
      </c>
      <c r="L41" s="21">
        <f t="shared" si="3"/>
        <v>9.7357709510092053E-2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spans="1:22" x14ac:dyDescent="0.2">
      <c r="A42" s="6" t="s">
        <v>47</v>
      </c>
      <c r="B42" s="28">
        <v>440</v>
      </c>
      <c r="C42" s="25">
        <v>0.18</v>
      </c>
      <c r="D42" s="8">
        <v>0.21</v>
      </c>
      <c r="E42" s="6">
        <v>0</v>
      </c>
      <c r="F42" s="6">
        <f t="shared" si="0"/>
        <v>0</v>
      </c>
      <c r="G42" s="10">
        <f t="shared" si="4"/>
        <v>440</v>
      </c>
      <c r="H42" s="6" t="s">
        <v>15</v>
      </c>
      <c r="I42" s="29">
        <v>60.17</v>
      </c>
      <c r="J42" s="29">
        <v>55.29</v>
      </c>
      <c r="K42" s="12">
        <f t="shared" si="2"/>
        <v>4.8800000000000026</v>
      </c>
      <c r="L42" s="13">
        <f t="shared" si="3"/>
        <v>8.8261891843009629E-2</v>
      </c>
    </row>
    <row r="43" spans="1:22" x14ac:dyDescent="0.2">
      <c r="A43" s="6" t="s">
        <v>48</v>
      </c>
      <c r="B43" s="28">
        <v>72</v>
      </c>
      <c r="C43" s="25">
        <v>0.08</v>
      </c>
      <c r="D43" s="8">
        <v>7.0000000000000007E-2</v>
      </c>
      <c r="E43" s="6">
        <v>33</v>
      </c>
      <c r="F43" s="6">
        <f t="shared" si="0"/>
        <v>330</v>
      </c>
      <c r="G43" s="10">
        <f t="shared" si="4"/>
        <v>-258</v>
      </c>
      <c r="H43" s="6" t="s">
        <v>13</v>
      </c>
      <c r="I43" s="29">
        <v>114.73</v>
      </c>
      <c r="J43" s="29">
        <v>83.41</v>
      </c>
      <c r="K43" s="12">
        <f t="shared" si="2"/>
        <v>31.320000000000007</v>
      </c>
      <c r="L43" s="13">
        <f t="shared" si="3"/>
        <v>0.37549454501858298</v>
      </c>
    </row>
    <row r="44" spans="1:22" x14ac:dyDescent="0.2">
      <c r="A44" s="6" t="s">
        <v>49</v>
      </c>
      <c r="B44" s="28">
        <v>248</v>
      </c>
      <c r="C44" s="25">
        <v>0.16</v>
      </c>
      <c r="D44" s="8">
        <v>0.02</v>
      </c>
      <c r="E44" s="9">
        <v>400</v>
      </c>
      <c r="F44" s="6">
        <f t="shared" si="0"/>
        <v>4000</v>
      </c>
      <c r="G44" s="10">
        <f t="shared" si="4"/>
        <v>-3752</v>
      </c>
      <c r="H44" s="6" t="s">
        <v>13</v>
      </c>
      <c r="I44" s="29">
        <v>106.47</v>
      </c>
      <c r="J44" s="29">
        <v>82.23</v>
      </c>
      <c r="K44" s="12">
        <f t="shared" si="2"/>
        <v>24.239999999999995</v>
      </c>
      <c r="L44" s="13">
        <f t="shared" si="3"/>
        <v>0.29478292593943811</v>
      </c>
    </row>
    <row r="45" spans="1:22" x14ac:dyDescent="0.2">
      <c r="A45" s="14" t="s">
        <v>65</v>
      </c>
      <c r="B45" s="26">
        <f>SUM(B42:B44)</f>
        <v>760</v>
      </c>
      <c r="C45" s="30">
        <v>0.14000000000000001</v>
      </c>
      <c r="D45" s="30">
        <v>0.13</v>
      </c>
      <c r="E45" s="14">
        <f>SUM(E42:E44)</f>
        <v>433</v>
      </c>
      <c r="F45" s="14">
        <f t="shared" si="0"/>
        <v>4330</v>
      </c>
      <c r="G45" s="18">
        <f t="shared" si="4"/>
        <v>-3570</v>
      </c>
      <c r="H45" s="14" t="s">
        <v>13</v>
      </c>
      <c r="I45" s="20">
        <f t="shared" ref="I45:J45" si="12">SUM(I42:I44)/3</f>
        <v>93.79</v>
      </c>
      <c r="J45" s="20">
        <f t="shared" si="12"/>
        <v>73.643333333333331</v>
      </c>
      <c r="K45" s="20">
        <f t="shared" si="2"/>
        <v>20.146666666666675</v>
      </c>
      <c r="L45" s="21">
        <f t="shared" si="3"/>
        <v>0.2735708142850678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spans="1:22" x14ac:dyDescent="0.2">
      <c r="A46" s="6" t="s">
        <v>50</v>
      </c>
      <c r="B46" s="23">
        <v>1443.8983227000001</v>
      </c>
      <c r="C46" s="8">
        <v>0.13</v>
      </c>
      <c r="D46" s="8">
        <v>0.31</v>
      </c>
      <c r="E46" s="6">
        <v>35</v>
      </c>
      <c r="F46" s="6">
        <f t="shared" si="0"/>
        <v>350</v>
      </c>
      <c r="G46" s="10">
        <f t="shared" si="4"/>
        <v>1093.8983227000001</v>
      </c>
      <c r="H46" s="6" t="s">
        <v>15</v>
      </c>
      <c r="I46" s="24">
        <v>37.669604273200001</v>
      </c>
      <c r="J46" s="24">
        <v>38.760017718</v>
      </c>
      <c r="K46" s="12">
        <f t="shared" si="2"/>
        <v>-1.0904134447999994</v>
      </c>
      <c r="L46" s="13">
        <f t="shared" si="3"/>
        <v>-2.8132428956388626E-2</v>
      </c>
    </row>
    <row r="47" spans="1:22" x14ac:dyDescent="0.2">
      <c r="A47" s="6" t="s">
        <v>51</v>
      </c>
      <c r="B47" s="23">
        <v>2298.2612172499998</v>
      </c>
      <c r="C47" s="8">
        <v>0.16</v>
      </c>
      <c r="D47" s="8">
        <v>0.25</v>
      </c>
      <c r="E47" s="6">
        <v>69</v>
      </c>
      <c r="F47" s="6">
        <f t="shared" si="0"/>
        <v>690</v>
      </c>
      <c r="G47" s="10">
        <f t="shared" si="4"/>
        <v>1608.2612172499998</v>
      </c>
      <c r="H47" s="6" t="s">
        <v>15</v>
      </c>
      <c r="I47" s="24">
        <v>39.023916302700002</v>
      </c>
      <c r="J47" s="24">
        <v>42.875715593199999</v>
      </c>
      <c r="K47" s="12">
        <f t="shared" si="2"/>
        <v>-3.8517992904999971</v>
      </c>
      <c r="L47" s="13">
        <f t="shared" si="3"/>
        <v>-8.9836384937465263E-2</v>
      </c>
    </row>
    <row r="48" spans="1:22" x14ac:dyDescent="0.2">
      <c r="A48" s="6" t="s">
        <v>52</v>
      </c>
      <c r="B48" s="23">
        <v>76.106599204099993</v>
      </c>
      <c r="C48" s="8">
        <v>0.03</v>
      </c>
      <c r="D48" s="25">
        <v>0.17</v>
      </c>
      <c r="E48" s="6">
        <v>27</v>
      </c>
      <c r="F48" s="6">
        <f t="shared" si="0"/>
        <v>270</v>
      </c>
      <c r="G48" s="10">
        <f t="shared" si="4"/>
        <v>-193.89340079589999</v>
      </c>
      <c r="H48" s="6" t="s">
        <v>13</v>
      </c>
      <c r="I48" s="24">
        <v>38.350335812200001</v>
      </c>
      <c r="J48" s="24">
        <v>36.993825726099999</v>
      </c>
      <c r="K48" s="12">
        <f t="shared" si="2"/>
        <v>1.3565100861000019</v>
      </c>
      <c r="L48" s="13">
        <f t="shared" si="3"/>
        <v>3.6668553724167885E-2</v>
      </c>
    </row>
    <row r="49" spans="1:22" x14ac:dyDescent="0.2">
      <c r="A49" s="6" t="s">
        <v>53</v>
      </c>
      <c r="B49" s="23">
        <v>1228.7247958600001</v>
      </c>
      <c r="C49" s="8">
        <v>0.06</v>
      </c>
      <c r="D49" s="25">
        <v>0.21</v>
      </c>
      <c r="E49" s="6">
        <v>51</v>
      </c>
      <c r="F49" s="6">
        <f t="shared" si="0"/>
        <v>510</v>
      </c>
      <c r="G49" s="10">
        <f t="shared" si="4"/>
        <v>718.72479586000009</v>
      </c>
      <c r="H49" s="6" t="s">
        <v>15</v>
      </c>
      <c r="I49" s="24">
        <v>29.540154071300002</v>
      </c>
      <c r="J49" s="24">
        <v>26.913840224400001</v>
      </c>
      <c r="K49" s="12">
        <f t="shared" si="2"/>
        <v>2.6263138469000005</v>
      </c>
      <c r="L49" s="13">
        <f t="shared" si="3"/>
        <v>9.7582278300032146E-2</v>
      </c>
    </row>
    <row r="50" spans="1:22" x14ac:dyDescent="0.2">
      <c r="A50" s="6" t="s">
        <v>54</v>
      </c>
      <c r="B50" s="23">
        <v>1344.7633097</v>
      </c>
      <c r="C50" s="8">
        <v>0.24</v>
      </c>
      <c r="D50" s="8">
        <v>0.96</v>
      </c>
      <c r="E50" s="6">
        <v>21</v>
      </c>
      <c r="F50" s="6">
        <f t="shared" si="0"/>
        <v>210</v>
      </c>
      <c r="G50" s="10">
        <f t="shared" si="4"/>
        <v>1134.7633097</v>
      </c>
      <c r="H50" s="6" t="s">
        <v>15</v>
      </c>
      <c r="I50" s="24">
        <v>25.104446469399999</v>
      </c>
      <c r="J50" s="24">
        <v>26.647221315500001</v>
      </c>
      <c r="K50" s="12">
        <f t="shared" si="2"/>
        <v>-1.5427748461000022</v>
      </c>
      <c r="L50" s="13">
        <f t="shared" si="3"/>
        <v>-5.7896274731002055E-2</v>
      </c>
    </row>
    <row r="51" spans="1:22" x14ac:dyDescent="0.2">
      <c r="A51" s="6" t="s">
        <v>55</v>
      </c>
      <c r="B51" s="23">
        <v>2715.5542508100002</v>
      </c>
      <c r="C51" s="8">
        <v>0.25</v>
      </c>
      <c r="D51" s="8">
        <v>0.81</v>
      </c>
      <c r="E51" s="6">
        <v>82</v>
      </c>
      <c r="F51" s="6">
        <f t="shared" si="0"/>
        <v>820</v>
      </c>
      <c r="G51" s="10">
        <f t="shared" si="4"/>
        <v>1895.5542508100002</v>
      </c>
      <c r="H51" s="6" t="s">
        <v>15</v>
      </c>
      <c r="I51" s="24">
        <v>23.706563835099999</v>
      </c>
      <c r="J51" s="24">
        <v>25.647924525800001</v>
      </c>
      <c r="K51" s="12">
        <f t="shared" si="2"/>
        <v>-1.9413606907000016</v>
      </c>
      <c r="L51" s="13">
        <f t="shared" si="3"/>
        <v>-7.5692701323537115E-2</v>
      </c>
    </row>
    <row r="52" spans="1:22" x14ac:dyDescent="0.2">
      <c r="A52" s="14" t="s">
        <v>66</v>
      </c>
      <c r="B52" s="15">
        <f>SUM(B46:B51)</f>
        <v>9107.3084955241011</v>
      </c>
      <c r="C52" s="16">
        <v>0.15</v>
      </c>
      <c r="D52" s="16">
        <v>0.39</v>
      </c>
      <c r="E52" s="14">
        <f>SUM(E46:E51)</f>
        <v>285</v>
      </c>
      <c r="F52" s="14">
        <f t="shared" si="0"/>
        <v>2850</v>
      </c>
      <c r="G52" s="18">
        <f t="shared" si="4"/>
        <v>6257.3084955241011</v>
      </c>
      <c r="H52" s="14" t="s">
        <v>13</v>
      </c>
      <c r="I52" s="20">
        <f t="shared" ref="I52:J52" si="13">SUM(I46:I51)/6</f>
        <v>32.232503460650001</v>
      </c>
      <c r="J52" s="20">
        <f t="shared" si="13"/>
        <v>32.973090850499993</v>
      </c>
      <c r="K52" s="20">
        <f t="shared" si="2"/>
        <v>-0.74058738984999195</v>
      </c>
      <c r="L52" s="21">
        <f t="shared" si="3"/>
        <v>-2.2460356937959364E-2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spans="1:22" x14ac:dyDescent="0.2">
      <c r="A53" s="6" t="s">
        <v>56</v>
      </c>
      <c r="B53" s="7">
        <v>1412</v>
      </c>
      <c r="C53" s="8">
        <v>0.19</v>
      </c>
      <c r="D53" s="25">
        <v>0.27</v>
      </c>
      <c r="E53" s="9">
        <v>105</v>
      </c>
      <c r="F53" s="6">
        <f t="shared" si="0"/>
        <v>1050</v>
      </c>
      <c r="G53" s="10">
        <f t="shared" si="4"/>
        <v>362</v>
      </c>
      <c r="H53" s="6" t="s">
        <v>15</v>
      </c>
      <c r="I53" s="31">
        <v>51.999082347600002</v>
      </c>
      <c r="J53" s="31">
        <v>49.716865659299998</v>
      </c>
      <c r="K53" s="12">
        <f t="shared" si="2"/>
        <v>2.2822166883000037</v>
      </c>
      <c r="L53" s="13">
        <f t="shared" si="3"/>
        <v>4.5904275300450159E-2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MHC Technology</cp:lastModifiedBy>
  <dcterms:modified xsi:type="dcterms:W3CDTF">2023-06-12T15:27:29Z</dcterms:modified>
</cp:coreProperties>
</file>