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 Berge\OneDrive\Desktop\Kable Sheets 2\"/>
    </mc:Choice>
  </mc:AlternateContent>
  <bookViews>
    <workbookView xWindow="0" yWindow="0" windowWidth="28770" windowHeight="1059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53" i="1" l="1"/>
  <c r="L53" i="1" s="1"/>
  <c r="F53" i="1"/>
  <c r="J52" i="1"/>
  <c r="I52" i="1"/>
  <c r="E52" i="1"/>
  <c r="F52" i="1" s="1"/>
  <c r="B52" i="1"/>
  <c r="K51" i="1"/>
  <c r="L51" i="1" s="1"/>
  <c r="F51" i="1"/>
  <c r="K50" i="1"/>
  <c r="L50" i="1" s="1"/>
  <c r="F50" i="1"/>
  <c r="G50" i="1" s="1"/>
  <c r="K49" i="1"/>
  <c r="L49" i="1" s="1"/>
  <c r="F49" i="1"/>
  <c r="K48" i="1"/>
  <c r="L48" i="1" s="1"/>
  <c r="F48" i="1"/>
  <c r="K47" i="1"/>
  <c r="L47" i="1" s="1"/>
  <c r="F47" i="1"/>
  <c r="K46" i="1"/>
  <c r="L46" i="1" s="1"/>
  <c r="F46" i="1"/>
  <c r="J45" i="1"/>
  <c r="I45" i="1"/>
  <c r="E45" i="1"/>
  <c r="F45" i="1" s="1"/>
  <c r="K44" i="1"/>
  <c r="L44" i="1" s="1"/>
  <c r="F44" i="1"/>
  <c r="K43" i="1"/>
  <c r="L43" i="1" s="1"/>
  <c r="F43" i="1"/>
  <c r="K42" i="1"/>
  <c r="L42" i="1" s="1"/>
  <c r="F42" i="1"/>
  <c r="J41" i="1"/>
  <c r="I41" i="1"/>
  <c r="E41" i="1"/>
  <c r="F41" i="1" s="1"/>
  <c r="B41" i="1"/>
  <c r="K40" i="1"/>
  <c r="L40" i="1" s="1"/>
  <c r="F40" i="1"/>
  <c r="G40" i="1" s="1"/>
  <c r="K39" i="1"/>
  <c r="L39" i="1" s="1"/>
  <c r="F39" i="1"/>
  <c r="K38" i="1"/>
  <c r="L38" i="1" s="1"/>
  <c r="F38" i="1"/>
  <c r="J37" i="1"/>
  <c r="I37" i="1"/>
  <c r="K37" i="1" s="1"/>
  <c r="L37" i="1" s="1"/>
  <c r="E37" i="1"/>
  <c r="F37" i="1" s="1"/>
  <c r="B37" i="1"/>
  <c r="G37" i="1" s="1"/>
  <c r="K36" i="1"/>
  <c r="L36" i="1" s="1"/>
  <c r="F36" i="1"/>
  <c r="K35" i="1"/>
  <c r="L35" i="1" s="1"/>
  <c r="F35" i="1"/>
  <c r="G35" i="1" s="1"/>
  <c r="K34" i="1"/>
  <c r="L34" i="1" s="1"/>
  <c r="F34" i="1"/>
  <c r="K33" i="1"/>
  <c r="L33" i="1" s="1"/>
  <c r="F33" i="1"/>
  <c r="G33" i="1" s="1"/>
  <c r="J32" i="1"/>
  <c r="I32" i="1"/>
  <c r="E32" i="1"/>
  <c r="F32" i="1" s="1"/>
  <c r="B32" i="1"/>
  <c r="K31" i="1"/>
  <c r="L31" i="1" s="1"/>
  <c r="F31" i="1"/>
  <c r="K30" i="1"/>
  <c r="L30" i="1" s="1"/>
  <c r="F30" i="1"/>
  <c r="G30" i="1" s="1"/>
  <c r="K29" i="1"/>
  <c r="L29" i="1" s="1"/>
  <c r="F29" i="1"/>
  <c r="K28" i="1"/>
  <c r="L28" i="1" s="1"/>
  <c r="F28" i="1"/>
  <c r="K27" i="1"/>
  <c r="L27" i="1" s="1"/>
  <c r="F27" i="1"/>
  <c r="J26" i="1"/>
  <c r="I26" i="1"/>
  <c r="E26" i="1"/>
  <c r="F26" i="1" s="1"/>
  <c r="B26" i="1"/>
  <c r="K25" i="1"/>
  <c r="L25" i="1" s="1"/>
  <c r="F25" i="1"/>
  <c r="K24" i="1"/>
  <c r="L24" i="1" s="1"/>
  <c r="F24" i="1"/>
  <c r="K23" i="1"/>
  <c r="L23" i="1" s="1"/>
  <c r="F23" i="1"/>
  <c r="K22" i="1"/>
  <c r="L22" i="1" s="1"/>
  <c r="F22" i="1"/>
  <c r="K21" i="1"/>
  <c r="L21" i="1" s="1"/>
  <c r="F21" i="1"/>
  <c r="K20" i="1"/>
  <c r="L20" i="1" s="1"/>
  <c r="F20" i="1"/>
  <c r="K19" i="1"/>
  <c r="L19" i="1" s="1"/>
  <c r="F19" i="1"/>
  <c r="G19" i="1" s="1"/>
  <c r="K18" i="1"/>
  <c r="L18" i="1" s="1"/>
  <c r="F18" i="1"/>
  <c r="K17" i="1"/>
  <c r="L17" i="1" s="1"/>
  <c r="F17" i="1"/>
  <c r="J16" i="1"/>
  <c r="I16" i="1"/>
  <c r="K16" i="1" s="1"/>
  <c r="L16" i="1" s="1"/>
  <c r="E16" i="1"/>
  <c r="F16" i="1" s="1"/>
  <c r="B16" i="1"/>
  <c r="K15" i="1"/>
  <c r="L15" i="1" s="1"/>
  <c r="F15" i="1"/>
  <c r="K14" i="1"/>
  <c r="L14" i="1" s="1"/>
  <c r="F14" i="1"/>
  <c r="K13" i="1"/>
  <c r="L13" i="1" s="1"/>
  <c r="F13" i="1"/>
  <c r="J12" i="1"/>
  <c r="I12" i="1"/>
  <c r="E12" i="1"/>
  <c r="F12" i="1" s="1"/>
  <c r="B12" i="1"/>
  <c r="G12" i="1" s="1"/>
  <c r="K11" i="1"/>
  <c r="L11" i="1" s="1"/>
  <c r="F11" i="1"/>
  <c r="G11" i="1" s="1"/>
  <c r="K10" i="1"/>
  <c r="L10" i="1" s="1"/>
  <c r="F10" i="1"/>
  <c r="J9" i="1"/>
  <c r="I9" i="1"/>
  <c r="F9" i="1"/>
  <c r="B9" i="1"/>
  <c r="K8" i="1"/>
  <c r="L8" i="1" s="1"/>
  <c r="F8" i="1"/>
  <c r="K7" i="1"/>
  <c r="L7" i="1" s="1"/>
  <c r="F7" i="1"/>
  <c r="K6" i="1"/>
  <c r="L6" i="1" s="1"/>
  <c r="F6" i="1"/>
  <c r="K5" i="1"/>
  <c r="L5" i="1" s="1"/>
  <c r="F5" i="1"/>
  <c r="K4" i="1"/>
  <c r="L4" i="1" s="1"/>
  <c r="F4" i="1"/>
  <c r="K3" i="1"/>
  <c r="L3" i="1" s="1"/>
  <c r="F3" i="1"/>
  <c r="K2" i="1"/>
  <c r="F2" i="1"/>
  <c r="G32" i="1" l="1"/>
  <c r="K12" i="1"/>
  <c r="L12" i="1" s="1"/>
  <c r="G4" i="1"/>
  <c r="K9" i="1"/>
  <c r="L9" i="1" s="1"/>
  <c r="G52" i="1"/>
  <c r="G41" i="1"/>
  <c r="G38" i="1"/>
  <c r="G9" i="1"/>
  <c r="K26" i="1"/>
  <c r="L26" i="1" s="1"/>
  <c r="G36" i="1"/>
  <c r="G16" i="1"/>
  <c r="G27" i="1"/>
  <c r="G10" i="1"/>
  <c r="G43" i="1"/>
  <c r="G20" i="1"/>
  <c r="K52" i="1"/>
  <c r="L52" i="1" s="1"/>
  <c r="G49" i="1"/>
  <c r="G28" i="1"/>
  <c r="G47" i="1"/>
  <c r="K41" i="1"/>
  <c r="L41" i="1" s="1"/>
  <c r="G6" i="1"/>
  <c r="K45" i="1"/>
  <c r="L45" i="1" s="1"/>
  <c r="G15" i="1"/>
  <c r="G17" i="1"/>
  <c r="G21" i="1"/>
  <c r="K32" i="1"/>
  <c r="L32" i="1" s="1"/>
  <c r="G26" i="1"/>
  <c r="G5" i="1"/>
  <c r="G13" i="1"/>
  <c r="G24" i="1"/>
  <c r="G34" i="1"/>
  <c r="G44" i="1"/>
  <c r="G48" i="1"/>
  <c r="G3" i="1"/>
  <c r="G8" i="1"/>
  <c r="G22" i="1"/>
  <c r="G42" i="1"/>
  <c r="G46" i="1"/>
  <c r="G51" i="1"/>
  <c r="G31" i="1"/>
  <c r="G14" i="1"/>
  <c r="G25" i="1"/>
  <c r="G18" i="1"/>
  <c r="G29" i="1"/>
  <c r="G39" i="1"/>
  <c r="G45" i="1"/>
  <c r="G53" i="1"/>
  <c r="G23" i="1"/>
</calcChain>
</file>

<file path=xl/sharedStrings.xml><?xml version="1.0" encoding="utf-8"?>
<sst xmlns="http://schemas.openxmlformats.org/spreadsheetml/2006/main" count="126" uniqueCount="69">
  <si>
    <t>Description</t>
  </si>
  <si>
    <t>2022 - 2032 Openings</t>
  </si>
  <si>
    <t>2022 - 2032 % Change</t>
  </si>
  <si>
    <t>2022 Turnover Rate</t>
  </si>
  <si>
    <t>Educational Completions 2021</t>
  </si>
  <si>
    <t>Openings-Completions</t>
  </si>
  <si>
    <t>Shortage/Surplus?</t>
  </si>
  <si>
    <t>2021 Wage</t>
  </si>
  <si>
    <t>2017 Wage</t>
  </si>
  <si>
    <t>Wage Growth per hour 2017-2021</t>
  </si>
  <si>
    <t>Percentage Growth</t>
  </si>
  <si>
    <t>Industrial-Organizational Psychologists</t>
  </si>
  <si>
    <t>&lt;10</t>
  </si>
  <si>
    <t>N/A</t>
  </si>
  <si>
    <t>Clinical and Counseling Psychologists</t>
  </si>
  <si>
    <t xml:space="preserve">Shortage </t>
  </si>
  <si>
    <t>Shortage</t>
  </si>
  <si>
    <t>Marriage and Family Therapists</t>
  </si>
  <si>
    <t>Rehabilitation Counselors</t>
  </si>
  <si>
    <t>Substance Abuse, Behavioral Disorder, and Mental Health Counselors</t>
  </si>
  <si>
    <t>Healthcare Social Workers</t>
  </si>
  <si>
    <t>Mental Health and Substance Abuse Social Workers</t>
  </si>
  <si>
    <t>Surplus</t>
  </si>
  <si>
    <t>Child, Family, and School Social Workers (just BSW)</t>
  </si>
  <si>
    <t>Community Health Workers</t>
  </si>
  <si>
    <t>Dentists, General</t>
  </si>
  <si>
    <t>Dental Hygienists</t>
  </si>
  <si>
    <t>Dental Assistants</t>
  </si>
  <si>
    <t>Clinical Laboratory Technologists and Technicians</t>
  </si>
  <si>
    <t>Cardiovascular Technologists and Technicians</t>
  </si>
  <si>
    <t>Diagnostic Medical Sonographers</t>
  </si>
  <si>
    <t>Nuclear Medicine Technologists</t>
  </si>
  <si>
    <t>Radiologic Technologists and Technicians</t>
  </si>
  <si>
    <t>Magnetic Resonance Imaging Technologists</t>
  </si>
  <si>
    <t>Emergency Medical Technicians</t>
  </si>
  <si>
    <t>Paramedics</t>
  </si>
  <si>
    <t>Surgical Technologists</t>
  </si>
  <si>
    <t>Registered Nurses</t>
  </si>
  <si>
    <t>Nurse Anesthetists</t>
  </si>
  <si>
    <t>Nurse Midwives</t>
  </si>
  <si>
    <t>Nurse Practitioners</t>
  </si>
  <si>
    <t>Licensed Practical and Licensed Vocational Nurses</t>
  </si>
  <si>
    <t>Home Health and Personal Care Aides</t>
  </si>
  <si>
    <t>Nursing Assistants</t>
  </si>
  <si>
    <t>Medical Assistants</t>
  </si>
  <si>
    <t>Phlebotomists</t>
  </si>
  <si>
    <t>Pharmacists</t>
  </si>
  <si>
    <t>Pharmacy Technicians</t>
  </si>
  <si>
    <t>Pharmacy Aides</t>
  </si>
  <si>
    <t>Optometrists</t>
  </si>
  <si>
    <t>Psychiatrists</t>
  </si>
  <si>
    <t>Family Medicine Physicians</t>
  </si>
  <si>
    <t>Occupational Therapists</t>
  </si>
  <si>
    <t>Physical Therapists</t>
  </si>
  <si>
    <t>Radiation Therapists</t>
  </si>
  <si>
    <t>Respiratory Therapists</t>
  </si>
  <si>
    <t>Occupational Therapy Assistants</t>
  </si>
  <si>
    <t>Physical Therapist Assistants</t>
  </si>
  <si>
    <t>Physician Assistants</t>
  </si>
  <si>
    <t>2022-2032 Projected Completions</t>
  </si>
  <si>
    <t>MSW Subgroup Totals</t>
  </si>
  <si>
    <t>Behavioral Group Totals</t>
  </si>
  <si>
    <t>Dentistry Group Totals</t>
  </si>
  <si>
    <t>Medical Technician Group Totals</t>
  </si>
  <si>
    <t>Nursing Group Totals</t>
  </si>
  <si>
    <t>Patient Support Group Totals</t>
  </si>
  <si>
    <t>Pharmacy Group Totals</t>
  </si>
  <si>
    <t>Physician Group Totals</t>
  </si>
  <si>
    <t>Therapy Group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</si>
</sst>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.00"/>
    <numFmt numFmtId="165" formatCode="#,##0;[Red]\ \(#,##0\)"/>
    <numFmt numFmtId="166" formatCode="&quot;$&quot;#,##0.00;[Red]\ \(&quot;$&quot;#,##0.00\)"/>
    <numFmt numFmtId="167" formatCode="\$#,##0.00;[Red]\ \(\$#,##0.00\)"/>
  </numFmts>
  <fonts count="5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0"/>
      <color rgb="FFFFFFFF"/>
      <name val="Arial"/>
    </font>
    <font>
      <sz val="10"/>
      <color theme="1"/>
      <name val="Arial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04354"/>
        <bgColor rgb="FF20435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9" fontId="2" fillId="2" borderId="0" xfId="0" applyNumberFormat="1" applyFont="1" applyFill="1" applyAlignment="1">
      <alignment horizontal="center" wrapText="1"/>
    </xf>
    <xf numFmtId="3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9" fontId="2" fillId="2" borderId="0" xfId="0" applyNumberFormat="1" applyFont="1" applyFill="1" applyAlignment="1">
      <alignment horizontal="center"/>
    </xf>
    <xf numFmtId="9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7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53"/>
  <sheetViews>
    <sheetView tabSelected="1" workbookViewId="0">
      <pane xSplit="1" ySplit="1" topLeftCell="B29" activePane="bottomRight" state="frozen"/>
      <selection pane="topRight" activeCell="C1" sqref="C1"/>
      <selection pane="bottomLeft" activeCell="A2" sqref="A2"/>
      <selection pane="bottomRight" activeCell="A53" sqref="A53"/>
    </sheetView>
  </sheetViews>
  <sheetFormatPr defaultColWidth="12.5703125" defaultRowHeight="15.75" customHeight="1" x14ac:dyDescent="0.2"/>
  <cols>
    <col min="1" max="1" width="52.5703125" customWidth="1"/>
    <col min="2" max="2" width="23.140625" customWidth="1"/>
    <col min="3" max="3" width="22.42578125" customWidth="1"/>
    <col min="4" max="4" width="19" customWidth="1"/>
    <col min="5" max="5" width="35.42578125" customWidth="1"/>
    <col min="7" max="7" width="26.85546875" customWidth="1"/>
    <col min="8" max="8" width="20.85546875" customWidth="1"/>
    <col min="11" max="11" width="29.5703125" customWidth="1"/>
    <col min="12" max="12" width="22.85546875" customWidth="1"/>
  </cols>
  <sheetData>
    <row r="1" spans="1:12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59</v>
      </c>
      <c r="G1" s="3" t="s">
        <v>5</v>
      </c>
      <c r="H1" s="1" t="s">
        <v>6</v>
      </c>
      <c r="I1" s="4" t="s">
        <v>7</v>
      </c>
      <c r="J1" s="4" t="s">
        <v>8</v>
      </c>
      <c r="K1" s="4" t="s">
        <v>9</v>
      </c>
      <c r="L1" s="5" t="s">
        <v>10</v>
      </c>
    </row>
    <row r="2" spans="1:12" x14ac:dyDescent="0.2">
      <c r="A2" s="6" t="s">
        <v>11</v>
      </c>
      <c r="B2" s="7" t="s">
        <v>12</v>
      </c>
      <c r="C2" s="8" t="s">
        <v>13</v>
      </c>
      <c r="D2" s="8" t="s">
        <v>13</v>
      </c>
      <c r="E2" s="6">
        <v>0</v>
      </c>
      <c r="F2" s="6">
        <f t="shared" ref="F2:F53" si="0">E2*10</f>
        <v>0</v>
      </c>
      <c r="G2" s="9" t="s">
        <v>13</v>
      </c>
      <c r="H2" s="6" t="s">
        <v>13</v>
      </c>
      <c r="I2" s="10">
        <v>0</v>
      </c>
      <c r="J2" s="10">
        <v>0</v>
      </c>
      <c r="K2" s="11">
        <f t="shared" ref="K2:K53" si="1">I2-J2</f>
        <v>0</v>
      </c>
      <c r="L2" s="6" t="s">
        <v>13</v>
      </c>
    </row>
    <row r="3" spans="1:12" x14ac:dyDescent="0.2">
      <c r="A3" s="6" t="s">
        <v>14</v>
      </c>
      <c r="B3" s="7">
        <v>355</v>
      </c>
      <c r="C3" s="12">
        <v>0.14000000000000001</v>
      </c>
      <c r="D3" s="12">
        <v>0.31</v>
      </c>
      <c r="E3" s="6">
        <v>0</v>
      </c>
      <c r="F3" s="6">
        <f t="shared" si="0"/>
        <v>0</v>
      </c>
      <c r="G3" s="13">
        <f t="shared" ref="G3:G6" si="2">B3-F3</f>
        <v>355</v>
      </c>
      <c r="H3" s="6" t="s">
        <v>15</v>
      </c>
      <c r="I3" s="14">
        <v>31.25</v>
      </c>
      <c r="J3" s="10">
        <v>30.9</v>
      </c>
      <c r="K3" s="11">
        <f t="shared" si="1"/>
        <v>0.35000000000000142</v>
      </c>
      <c r="L3" s="15">
        <f t="shared" ref="L3:L53" si="3">K3/J3</f>
        <v>1.1326860841423994E-2</v>
      </c>
    </row>
    <row r="4" spans="1:12" x14ac:dyDescent="0.2">
      <c r="A4" s="6" t="s">
        <v>17</v>
      </c>
      <c r="B4" s="7">
        <v>148</v>
      </c>
      <c r="C4" s="12">
        <v>0.45</v>
      </c>
      <c r="D4" s="12">
        <v>0.37</v>
      </c>
      <c r="E4" s="6">
        <v>0</v>
      </c>
      <c r="F4" s="6">
        <f t="shared" si="0"/>
        <v>0</v>
      </c>
      <c r="G4" s="13">
        <f t="shared" si="2"/>
        <v>148</v>
      </c>
      <c r="H4" s="6" t="s">
        <v>15</v>
      </c>
      <c r="I4" s="14">
        <v>22.33</v>
      </c>
      <c r="J4" s="10">
        <v>15.86</v>
      </c>
      <c r="K4" s="11">
        <f t="shared" si="1"/>
        <v>6.4699999999999989</v>
      </c>
      <c r="L4" s="15">
        <f t="shared" si="3"/>
        <v>0.40794451450189151</v>
      </c>
    </row>
    <row r="5" spans="1:12" x14ac:dyDescent="0.2">
      <c r="A5" s="6" t="s">
        <v>18</v>
      </c>
      <c r="B5" s="7">
        <v>752</v>
      </c>
      <c r="C5" s="12">
        <v>0.19</v>
      </c>
      <c r="D5" s="12">
        <v>0.67</v>
      </c>
      <c r="E5" s="6">
        <v>0</v>
      </c>
      <c r="F5" s="6">
        <f t="shared" si="0"/>
        <v>0</v>
      </c>
      <c r="G5" s="13">
        <f t="shared" si="2"/>
        <v>752</v>
      </c>
      <c r="H5" s="6" t="s">
        <v>15</v>
      </c>
      <c r="I5" s="14">
        <v>15.07</v>
      </c>
      <c r="J5" s="10">
        <v>16.170000000000002</v>
      </c>
      <c r="K5" s="11">
        <f t="shared" si="1"/>
        <v>-1.1000000000000014</v>
      </c>
      <c r="L5" s="15">
        <f t="shared" si="3"/>
        <v>-6.8027210884353817E-2</v>
      </c>
    </row>
    <row r="6" spans="1:12" x14ac:dyDescent="0.2">
      <c r="A6" s="6" t="s">
        <v>19</v>
      </c>
      <c r="B6" s="7">
        <v>1714</v>
      </c>
      <c r="C6" s="16">
        <v>0.26</v>
      </c>
      <c r="D6" s="12">
        <v>0.44</v>
      </c>
      <c r="E6" s="6">
        <v>0</v>
      </c>
      <c r="F6" s="6">
        <f t="shared" si="0"/>
        <v>0</v>
      </c>
      <c r="G6" s="13">
        <f t="shared" si="2"/>
        <v>1714</v>
      </c>
      <c r="H6" s="6" t="s">
        <v>15</v>
      </c>
      <c r="I6" s="14">
        <v>25.34</v>
      </c>
      <c r="J6" s="10">
        <v>24.84</v>
      </c>
      <c r="K6" s="11">
        <f t="shared" si="1"/>
        <v>0.5</v>
      </c>
      <c r="L6" s="15">
        <f t="shared" si="3"/>
        <v>2.0128824476650563E-2</v>
      </c>
    </row>
    <row r="7" spans="1:12" x14ac:dyDescent="0.2">
      <c r="A7" s="6" t="s">
        <v>20</v>
      </c>
      <c r="B7" s="7">
        <v>836</v>
      </c>
      <c r="C7" s="12">
        <v>0.16</v>
      </c>
      <c r="D7" s="12">
        <v>0.45</v>
      </c>
      <c r="E7" s="6">
        <v>0</v>
      </c>
      <c r="F7" s="6">
        <f t="shared" si="0"/>
        <v>0</v>
      </c>
      <c r="G7" s="9">
        <v>112</v>
      </c>
      <c r="H7" s="6" t="s">
        <v>15</v>
      </c>
      <c r="I7" s="14">
        <v>28.77</v>
      </c>
      <c r="J7" s="14">
        <v>26.35</v>
      </c>
      <c r="K7" s="11">
        <f t="shared" si="1"/>
        <v>2.4199999999999982</v>
      </c>
      <c r="L7" s="15">
        <f t="shared" si="3"/>
        <v>9.1840607210626105E-2</v>
      </c>
    </row>
    <row r="8" spans="1:12" x14ac:dyDescent="0.2">
      <c r="A8" s="6" t="s">
        <v>21</v>
      </c>
      <c r="B8" s="7">
        <v>648</v>
      </c>
      <c r="C8" s="12">
        <v>0.17</v>
      </c>
      <c r="D8" s="12">
        <v>0.47</v>
      </c>
      <c r="E8" s="6">
        <v>0</v>
      </c>
      <c r="F8" s="6">
        <f t="shared" si="0"/>
        <v>0</v>
      </c>
      <c r="G8" s="13">
        <f t="shared" ref="G8:G53" si="4">B8-F8</f>
        <v>648</v>
      </c>
      <c r="H8" s="6" t="s">
        <v>15</v>
      </c>
      <c r="I8" s="14">
        <v>23.98</v>
      </c>
      <c r="J8" s="14">
        <v>26.06</v>
      </c>
      <c r="K8" s="11">
        <f t="shared" si="1"/>
        <v>-2.0799999999999983</v>
      </c>
      <c r="L8" s="15">
        <f t="shared" si="3"/>
        <v>-7.9815809669992258E-2</v>
      </c>
    </row>
    <row r="9" spans="1:12" x14ac:dyDescent="0.2">
      <c r="A9" s="17" t="s">
        <v>60</v>
      </c>
      <c r="B9" s="18">
        <f>SUM(B4:B8)</f>
        <v>4098</v>
      </c>
      <c r="C9" s="19">
        <v>0.19</v>
      </c>
      <c r="D9" s="20">
        <v>0.49</v>
      </c>
      <c r="E9" s="21">
        <v>187</v>
      </c>
      <c r="F9" s="17">
        <f t="shared" si="0"/>
        <v>1870</v>
      </c>
      <c r="G9" s="22">
        <f t="shared" si="4"/>
        <v>2228</v>
      </c>
      <c r="H9" s="17" t="s">
        <v>16</v>
      </c>
      <c r="I9" s="23">
        <f t="shared" ref="I9:J9" si="5">SUM(I4:I8)/5</f>
        <v>23.097999999999999</v>
      </c>
      <c r="J9" s="23">
        <f t="shared" si="5"/>
        <v>21.856000000000002</v>
      </c>
      <c r="K9" s="24">
        <f t="shared" si="1"/>
        <v>1.2419999999999973</v>
      </c>
      <c r="L9" s="25">
        <f t="shared" si="3"/>
        <v>5.6826500732064293E-2</v>
      </c>
    </row>
    <row r="10" spans="1:12" x14ac:dyDescent="0.2">
      <c r="A10" s="6" t="s">
        <v>23</v>
      </c>
      <c r="B10" s="7">
        <v>3079</v>
      </c>
      <c r="C10" s="12">
        <v>0.1</v>
      </c>
      <c r="D10" s="12">
        <v>0.48</v>
      </c>
      <c r="E10" s="8">
        <v>194</v>
      </c>
      <c r="F10" s="6">
        <f t="shared" si="0"/>
        <v>1940</v>
      </c>
      <c r="G10" s="13">
        <f t="shared" si="4"/>
        <v>1139</v>
      </c>
      <c r="H10" s="6" t="s">
        <v>16</v>
      </c>
      <c r="I10" s="14">
        <v>24.92</v>
      </c>
      <c r="J10" s="14">
        <v>23.37</v>
      </c>
      <c r="K10" s="11">
        <f t="shared" si="1"/>
        <v>1.5500000000000007</v>
      </c>
      <c r="L10" s="15">
        <f t="shared" si="3"/>
        <v>6.6324347454000884E-2</v>
      </c>
    </row>
    <row r="11" spans="1:12" x14ac:dyDescent="0.2">
      <c r="A11" s="6" t="s">
        <v>24</v>
      </c>
      <c r="B11" s="7">
        <v>398</v>
      </c>
      <c r="C11" s="12">
        <v>0.2</v>
      </c>
      <c r="D11" s="12">
        <v>0.71</v>
      </c>
      <c r="E11" s="8">
        <v>398</v>
      </c>
      <c r="F11" s="6">
        <f t="shared" si="0"/>
        <v>3980</v>
      </c>
      <c r="G11" s="13">
        <f t="shared" si="4"/>
        <v>-3582</v>
      </c>
      <c r="H11" s="8" t="s">
        <v>22</v>
      </c>
      <c r="I11" s="14">
        <v>21.31</v>
      </c>
      <c r="J11" s="14">
        <v>17.75</v>
      </c>
      <c r="K11" s="11">
        <f t="shared" si="1"/>
        <v>3.5599999999999987</v>
      </c>
      <c r="L11" s="15">
        <f t="shared" si="3"/>
        <v>0.20056338028169007</v>
      </c>
    </row>
    <row r="12" spans="1:12" x14ac:dyDescent="0.2">
      <c r="A12" s="17" t="s">
        <v>61</v>
      </c>
      <c r="B12" s="18">
        <f>SUM(B2:B8,B10:B11)</f>
        <v>7930</v>
      </c>
      <c r="C12" s="19">
        <v>0.17</v>
      </c>
      <c r="D12" s="20">
        <v>0.48</v>
      </c>
      <c r="E12" s="17">
        <f>SUM(E2:E3, E9, E10:E11)</f>
        <v>779</v>
      </c>
      <c r="F12" s="17">
        <f t="shared" si="0"/>
        <v>7790</v>
      </c>
      <c r="G12" s="22">
        <f t="shared" si="4"/>
        <v>140</v>
      </c>
      <c r="H12" s="17" t="s">
        <v>22</v>
      </c>
      <c r="I12" s="24">
        <f t="shared" ref="I12:J12" si="6">SUM(I2:I8, I10:I11)/11</f>
        <v>17.542727272727276</v>
      </c>
      <c r="J12" s="24">
        <f t="shared" si="6"/>
        <v>16.481818181818184</v>
      </c>
      <c r="K12" s="24">
        <f t="shared" si="1"/>
        <v>1.0609090909090924</v>
      </c>
      <c r="L12" s="25">
        <f t="shared" si="3"/>
        <v>6.4368450082735881E-2</v>
      </c>
    </row>
    <row r="13" spans="1:12" x14ac:dyDescent="0.2">
      <c r="A13" s="6" t="s">
        <v>25</v>
      </c>
      <c r="B13" s="26">
        <v>256.65183384599999</v>
      </c>
      <c r="C13" s="12">
        <v>0.1</v>
      </c>
      <c r="D13" s="12">
        <v>0.14000000000000001</v>
      </c>
      <c r="E13" s="6">
        <v>0</v>
      </c>
      <c r="F13" s="6">
        <f t="shared" si="0"/>
        <v>0</v>
      </c>
      <c r="G13" s="13">
        <f t="shared" si="4"/>
        <v>256.65183384599999</v>
      </c>
      <c r="H13" s="6" t="s">
        <v>16</v>
      </c>
      <c r="I13" s="27">
        <v>77.382595236100002</v>
      </c>
      <c r="J13" s="27">
        <v>74.837511836199994</v>
      </c>
      <c r="K13" s="11">
        <f t="shared" si="1"/>
        <v>2.5450833999000082</v>
      </c>
      <c r="L13" s="15">
        <f t="shared" si="3"/>
        <v>3.4008124234147966E-2</v>
      </c>
    </row>
    <row r="14" spans="1:12" x14ac:dyDescent="0.2">
      <c r="A14" s="6" t="s">
        <v>26</v>
      </c>
      <c r="B14" s="26">
        <v>1115.6398237999999</v>
      </c>
      <c r="C14" s="12">
        <v>0.09</v>
      </c>
      <c r="D14" s="12">
        <v>0.35</v>
      </c>
      <c r="E14" s="6">
        <v>89</v>
      </c>
      <c r="F14" s="6">
        <f t="shared" si="0"/>
        <v>890</v>
      </c>
      <c r="G14" s="13">
        <f t="shared" si="4"/>
        <v>225.63982379999993</v>
      </c>
      <c r="H14" s="6" t="s">
        <v>16</v>
      </c>
      <c r="I14" s="27">
        <v>29.730249816099999</v>
      </c>
      <c r="J14" s="27">
        <v>30.4830685272</v>
      </c>
      <c r="K14" s="11">
        <f t="shared" si="1"/>
        <v>-0.75281871110000154</v>
      </c>
      <c r="L14" s="15">
        <f t="shared" si="3"/>
        <v>-2.4696290349780974E-2</v>
      </c>
    </row>
    <row r="15" spans="1:12" x14ac:dyDescent="0.2">
      <c r="A15" s="6" t="s">
        <v>27</v>
      </c>
      <c r="B15" s="26">
        <v>2819.0040801099999</v>
      </c>
      <c r="C15" s="12">
        <v>0.11</v>
      </c>
      <c r="D15" s="12">
        <v>0.71</v>
      </c>
      <c r="E15" s="6">
        <v>36</v>
      </c>
      <c r="F15" s="6">
        <f t="shared" si="0"/>
        <v>360</v>
      </c>
      <c r="G15" s="13">
        <f t="shared" si="4"/>
        <v>2459.0040801099999</v>
      </c>
      <c r="H15" s="6" t="s">
        <v>16</v>
      </c>
      <c r="I15" s="27">
        <v>18.256875707300001</v>
      </c>
      <c r="J15" s="27">
        <v>19.887475775399999</v>
      </c>
      <c r="K15" s="11">
        <f t="shared" si="1"/>
        <v>-1.6306000680999979</v>
      </c>
      <c r="L15" s="15">
        <f t="shared" si="3"/>
        <v>-8.1991303799197293E-2</v>
      </c>
    </row>
    <row r="16" spans="1:12" x14ac:dyDescent="0.2">
      <c r="A16" s="17" t="s">
        <v>62</v>
      </c>
      <c r="B16" s="18">
        <f>SUM(B13:B15)</f>
        <v>4191.2957377559997</v>
      </c>
      <c r="C16" s="20">
        <v>0.1</v>
      </c>
      <c r="D16" s="20">
        <v>0.48</v>
      </c>
      <c r="E16" s="17">
        <f>SUM(E13:E15)</f>
        <v>125</v>
      </c>
      <c r="F16" s="17">
        <f t="shared" si="0"/>
        <v>1250</v>
      </c>
      <c r="G16" s="22">
        <f t="shared" si="4"/>
        <v>2941.2957377559997</v>
      </c>
      <c r="H16" s="17" t="s">
        <v>16</v>
      </c>
      <c r="I16" s="24">
        <f t="shared" ref="I16:J16" si="7">SUM(I13:I15)/3</f>
        <v>41.789906919833335</v>
      </c>
      <c r="J16" s="24">
        <f t="shared" si="7"/>
        <v>41.736018712933337</v>
      </c>
      <c r="K16" s="24">
        <f t="shared" si="1"/>
        <v>5.3888206899998181E-2</v>
      </c>
      <c r="L16" s="25">
        <f t="shared" si="3"/>
        <v>1.2911678823667738E-3</v>
      </c>
    </row>
    <row r="17" spans="1:12" x14ac:dyDescent="0.2">
      <c r="A17" s="6" t="s">
        <v>28</v>
      </c>
      <c r="B17" s="26">
        <v>1412.10562224</v>
      </c>
      <c r="C17" s="12">
        <v>0.14000000000000001</v>
      </c>
      <c r="D17" s="12">
        <v>0.33</v>
      </c>
      <c r="E17" s="8">
        <v>45</v>
      </c>
      <c r="F17" s="6">
        <f t="shared" si="0"/>
        <v>450</v>
      </c>
      <c r="G17" s="13">
        <f t="shared" si="4"/>
        <v>962.10562224</v>
      </c>
      <c r="H17" s="8" t="s">
        <v>16</v>
      </c>
      <c r="I17" s="27">
        <v>22.321592648399999</v>
      </c>
      <c r="J17" s="27">
        <v>19.240660526999999</v>
      </c>
      <c r="K17" s="11">
        <f t="shared" si="1"/>
        <v>3.0809321214000001</v>
      </c>
      <c r="L17" s="15">
        <f t="shared" si="3"/>
        <v>0.1601261098638789</v>
      </c>
    </row>
    <row r="18" spans="1:12" x14ac:dyDescent="0.2">
      <c r="A18" s="6" t="s">
        <v>29</v>
      </c>
      <c r="B18" s="26">
        <v>335.430951644</v>
      </c>
      <c r="C18" s="12">
        <v>0.15</v>
      </c>
      <c r="D18" s="12">
        <v>0.26</v>
      </c>
      <c r="E18" s="6">
        <v>0</v>
      </c>
      <c r="F18" s="6">
        <f t="shared" si="0"/>
        <v>0</v>
      </c>
      <c r="G18" s="13">
        <f t="shared" si="4"/>
        <v>335.430951644</v>
      </c>
      <c r="H18" s="8" t="s">
        <v>16</v>
      </c>
      <c r="I18" s="27">
        <v>29.6485272637</v>
      </c>
      <c r="J18" s="27">
        <v>23.7384167377</v>
      </c>
      <c r="K18" s="11">
        <f t="shared" si="1"/>
        <v>5.9101105260000004</v>
      </c>
      <c r="L18" s="15">
        <f t="shared" si="3"/>
        <v>0.2489681848332328</v>
      </c>
    </row>
    <row r="19" spans="1:12" x14ac:dyDescent="0.2">
      <c r="A19" s="6" t="s">
        <v>30</v>
      </c>
      <c r="B19" s="26">
        <v>382.90004235999999</v>
      </c>
      <c r="C19" s="12">
        <v>0.23</v>
      </c>
      <c r="D19" s="12">
        <v>0.21</v>
      </c>
      <c r="E19" s="6">
        <v>71</v>
      </c>
      <c r="F19" s="6">
        <f t="shared" si="0"/>
        <v>710</v>
      </c>
      <c r="G19" s="13">
        <f t="shared" si="4"/>
        <v>-327.09995764000001</v>
      </c>
      <c r="H19" s="8" t="s">
        <v>22</v>
      </c>
      <c r="I19" s="27">
        <v>30.650817451799998</v>
      </c>
      <c r="J19" s="27">
        <v>28.5674955898</v>
      </c>
      <c r="K19" s="11">
        <f t="shared" si="1"/>
        <v>2.0833218619999982</v>
      </c>
      <c r="L19" s="15">
        <f t="shared" si="3"/>
        <v>7.292630379345702E-2</v>
      </c>
    </row>
    <row r="20" spans="1:12" x14ac:dyDescent="0.2">
      <c r="A20" s="6" t="s">
        <v>31</v>
      </c>
      <c r="B20" s="26">
        <v>70.431427330000005</v>
      </c>
      <c r="C20" s="12">
        <v>0.13</v>
      </c>
      <c r="D20" s="12">
        <v>0.2</v>
      </c>
      <c r="E20" s="6">
        <v>13</v>
      </c>
      <c r="F20" s="6">
        <f t="shared" si="0"/>
        <v>130</v>
      </c>
      <c r="G20" s="13">
        <f t="shared" si="4"/>
        <v>-59.568572669999995</v>
      </c>
      <c r="H20" s="8" t="s">
        <v>22</v>
      </c>
      <c r="I20" s="27">
        <v>36.7280181629</v>
      </c>
      <c r="J20" s="27">
        <v>33.034988681500003</v>
      </c>
      <c r="K20" s="11">
        <f t="shared" si="1"/>
        <v>3.6930294813999964</v>
      </c>
      <c r="L20" s="15">
        <f t="shared" si="3"/>
        <v>0.11179145593193855</v>
      </c>
    </row>
    <row r="21" spans="1:12" x14ac:dyDescent="0.2">
      <c r="A21" s="6" t="s">
        <v>32</v>
      </c>
      <c r="B21" s="26">
        <v>748.477815287</v>
      </c>
      <c r="C21" s="12">
        <v>0.15</v>
      </c>
      <c r="D21" s="12">
        <v>0.23</v>
      </c>
      <c r="E21" s="6">
        <v>51</v>
      </c>
      <c r="F21" s="6">
        <f t="shared" si="0"/>
        <v>510</v>
      </c>
      <c r="G21" s="13">
        <f t="shared" si="4"/>
        <v>238.477815287</v>
      </c>
      <c r="H21" s="8" t="s">
        <v>16</v>
      </c>
      <c r="I21" s="27">
        <v>28.687027343800001</v>
      </c>
      <c r="J21" s="27">
        <v>24.312223914099999</v>
      </c>
      <c r="K21" s="11">
        <f t="shared" si="1"/>
        <v>4.3748034297000018</v>
      </c>
      <c r="L21" s="15">
        <f t="shared" si="3"/>
        <v>0.17994254434135959</v>
      </c>
    </row>
    <row r="22" spans="1:12" x14ac:dyDescent="0.2">
      <c r="A22" s="6" t="s">
        <v>33</v>
      </c>
      <c r="B22" s="26">
        <v>160.32380871399999</v>
      </c>
      <c r="C22" s="12">
        <v>0.17</v>
      </c>
      <c r="D22" s="12">
        <v>0.24</v>
      </c>
      <c r="E22" s="6">
        <v>3</v>
      </c>
      <c r="F22" s="6">
        <f t="shared" si="0"/>
        <v>30</v>
      </c>
      <c r="G22" s="13">
        <f t="shared" si="4"/>
        <v>130.32380871399999</v>
      </c>
      <c r="H22" s="8" t="s">
        <v>16</v>
      </c>
      <c r="I22" s="27">
        <v>30.874450527800001</v>
      </c>
      <c r="J22" s="27">
        <v>31.947661400200001</v>
      </c>
      <c r="K22" s="11">
        <f t="shared" si="1"/>
        <v>-1.0732108724000007</v>
      </c>
      <c r="L22" s="15">
        <f t="shared" si="3"/>
        <v>-3.359278348910015E-2</v>
      </c>
    </row>
    <row r="23" spans="1:12" x14ac:dyDescent="0.2">
      <c r="A23" s="6" t="s">
        <v>34</v>
      </c>
      <c r="B23" s="26">
        <v>812.65153284799999</v>
      </c>
      <c r="C23" s="12">
        <v>0.44</v>
      </c>
      <c r="D23" s="12">
        <v>0.34</v>
      </c>
      <c r="E23" s="6">
        <v>1</v>
      </c>
      <c r="F23" s="6">
        <f t="shared" si="0"/>
        <v>10</v>
      </c>
      <c r="G23" s="13">
        <f t="shared" si="4"/>
        <v>802.65153284799999</v>
      </c>
      <c r="H23" s="8" t="s">
        <v>16</v>
      </c>
      <c r="I23" s="27">
        <v>13.7613979995</v>
      </c>
      <c r="J23" s="27">
        <v>15.634627783099999</v>
      </c>
      <c r="K23" s="11">
        <f t="shared" si="1"/>
        <v>-1.8732297835999994</v>
      </c>
      <c r="L23" s="15">
        <f t="shared" si="3"/>
        <v>-0.11981288007539502</v>
      </c>
    </row>
    <row r="24" spans="1:12" x14ac:dyDescent="0.2">
      <c r="A24" s="6" t="s">
        <v>35</v>
      </c>
      <c r="B24" s="26">
        <v>413.81728935400002</v>
      </c>
      <c r="C24" s="12">
        <v>0.35</v>
      </c>
      <c r="D24" s="12">
        <v>0.23</v>
      </c>
      <c r="E24" s="6">
        <v>0</v>
      </c>
      <c r="F24" s="6">
        <f t="shared" si="0"/>
        <v>0</v>
      </c>
      <c r="G24" s="13">
        <f t="shared" si="4"/>
        <v>413.81728935400002</v>
      </c>
      <c r="H24" s="8" t="s">
        <v>16</v>
      </c>
      <c r="I24" s="27">
        <v>21.434385112000001</v>
      </c>
      <c r="J24" s="27">
        <v>15.3522636977</v>
      </c>
      <c r="K24" s="11">
        <f t="shared" si="1"/>
        <v>6.0821214143000013</v>
      </c>
      <c r="L24" s="15">
        <f t="shared" si="3"/>
        <v>0.39617098390585842</v>
      </c>
    </row>
    <row r="25" spans="1:12" x14ac:dyDescent="0.2">
      <c r="A25" s="6" t="s">
        <v>36</v>
      </c>
      <c r="B25" s="26">
        <v>672.58101420699995</v>
      </c>
      <c r="C25" s="12">
        <v>0.15</v>
      </c>
      <c r="D25" s="12">
        <v>0.28000000000000003</v>
      </c>
      <c r="E25" s="6">
        <v>0</v>
      </c>
      <c r="F25" s="6">
        <f t="shared" si="0"/>
        <v>0</v>
      </c>
      <c r="G25" s="13">
        <f t="shared" si="4"/>
        <v>672.58101420699995</v>
      </c>
      <c r="H25" s="8" t="s">
        <v>16</v>
      </c>
      <c r="I25" s="27">
        <v>22.6706656287</v>
      </c>
      <c r="J25" s="27">
        <v>19.491149119700001</v>
      </c>
      <c r="K25" s="11">
        <f t="shared" si="1"/>
        <v>3.179516508999999</v>
      </c>
      <c r="L25" s="15">
        <f t="shared" si="3"/>
        <v>0.16312617021571157</v>
      </c>
    </row>
    <row r="26" spans="1:12" x14ac:dyDescent="0.2">
      <c r="A26" s="17" t="s">
        <v>63</v>
      </c>
      <c r="B26" s="18">
        <f>SUM(B17:B25)</f>
        <v>5008.7195039840008</v>
      </c>
      <c r="C26" s="20">
        <v>0.2</v>
      </c>
      <c r="D26" s="20">
        <v>0.27</v>
      </c>
      <c r="E26" s="17">
        <f>SUM(E17:E25)</f>
        <v>184</v>
      </c>
      <c r="F26" s="17">
        <f t="shared" si="0"/>
        <v>1840</v>
      </c>
      <c r="G26" s="22">
        <f t="shared" si="4"/>
        <v>3168.7195039840008</v>
      </c>
      <c r="H26" s="17" t="s">
        <v>16</v>
      </c>
      <c r="I26" s="24">
        <f t="shared" ref="I26:J26" si="8">SUM(I17:I25)/9</f>
        <v>26.308542459844446</v>
      </c>
      <c r="J26" s="24">
        <f t="shared" si="8"/>
        <v>23.479943050088892</v>
      </c>
      <c r="K26" s="24">
        <f t="shared" si="1"/>
        <v>2.8285994097555545</v>
      </c>
      <c r="L26" s="25">
        <f t="shared" si="3"/>
        <v>0.12046875087053696</v>
      </c>
    </row>
    <row r="27" spans="1:12" x14ac:dyDescent="0.2">
      <c r="A27" s="6" t="s">
        <v>37</v>
      </c>
      <c r="B27" s="26">
        <v>13551.185563700001</v>
      </c>
      <c r="C27" s="12">
        <v>0.15</v>
      </c>
      <c r="D27" s="12">
        <v>0.28000000000000003</v>
      </c>
      <c r="E27" s="6">
        <v>835</v>
      </c>
      <c r="F27" s="6">
        <f t="shared" si="0"/>
        <v>8350</v>
      </c>
      <c r="G27" s="13">
        <f t="shared" si="4"/>
        <v>5201.1855637000008</v>
      </c>
      <c r="H27" s="8" t="s">
        <v>16</v>
      </c>
      <c r="I27" s="27">
        <v>35.886164405300001</v>
      </c>
      <c r="J27" s="27">
        <v>29.9107012809</v>
      </c>
      <c r="K27" s="11">
        <f t="shared" si="1"/>
        <v>5.9754631244000009</v>
      </c>
      <c r="L27" s="15">
        <f t="shared" si="3"/>
        <v>0.19977676445238471</v>
      </c>
    </row>
    <row r="28" spans="1:12" x14ac:dyDescent="0.2">
      <c r="A28" s="6" t="s">
        <v>38</v>
      </c>
      <c r="B28" s="26">
        <v>151.12032608300001</v>
      </c>
      <c r="C28" s="12">
        <v>0.14000000000000001</v>
      </c>
      <c r="D28" s="12">
        <v>0.2</v>
      </c>
      <c r="E28" s="6">
        <v>0</v>
      </c>
      <c r="F28" s="6">
        <f t="shared" si="0"/>
        <v>0</v>
      </c>
      <c r="G28" s="13">
        <f t="shared" si="4"/>
        <v>151.12032608300001</v>
      </c>
      <c r="H28" s="8" t="s">
        <v>16</v>
      </c>
      <c r="I28" s="27">
        <v>85.032541760200004</v>
      </c>
      <c r="J28" s="27">
        <v>81.401179021999994</v>
      </c>
      <c r="K28" s="11">
        <f t="shared" si="1"/>
        <v>3.6313627382000107</v>
      </c>
      <c r="L28" s="15">
        <f t="shared" si="3"/>
        <v>4.4610689695521191E-2</v>
      </c>
    </row>
    <row r="29" spans="1:12" x14ac:dyDescent="0.2">
      <c r="A29" s="6" t="s">
        <v>39</v>
      </c>
      <c r="B29" s="26">
        <v>43.260245992199998</v>
      </c>
      <c r="C29" s="12">
        <v>0.01</v>
      </c>
      <c r="D29" s="12">
        <v>0.25</v>
      </c>
      <c r="E29" s="6">
        <v>0</v>
      </c>
      <c r="F29" s="6">
        <f t="shared" si="0"/>
        <v>0</v>
      </c>
      <c r="G29" s="13">
        <f t="shared" si="4"/>
        <v>43.260245992199998</v>
      </c>
      <c r="H29" s="8" t="s">
        <v>16</v>
      </c>
      <c r="I29" s="27">
        <v>62.341133565900002</v>
      </c>
      <c r="J29" s="27">
        <v>50.818213560399997</v>
      </c>
      <c r="K29" s="11">
        <f t="shared" si="1"/>
        <v>11.522920005500005</v>
      </c>
      <c r="L29" s="15">
        <f t="shared" si="3"/>
        <v>0.22674783700935169</v>
      </c>
    </row>
    <row r="30" spans="1:12" x14ac:dyDescent="0.2">
      <c r="A30" s="6" t="s">
        <v>40</v>
      </c>
      <c r="B30" s="26">
        <v>982.33717305200003</v>
      </c>
      <c r="C30" s="12">
        <v>0.39</v>
      </c>
      <c r="D30" s="12">
        <v>0.25</v>
      </c>
      <c r="E30" s="6">
        <v>19</v>
      </c>
      <c r="F30" s="6">
        <f t="shared" si="0"/>
        <v>190</v>
      </c>
      <c r="G30" s="13">
        <f t="shared" si="4"/>
        <v>792.33717305200003</v>
      </c>
      <c r="H30" s="8" t="s">
        <v>16</v>
      </c>
      <c r="I30" s="27">
        <v>49.224207687000003</v>
      </c>
      <c r="J30" s="27">
        <v>47.8606420148</v>
      </c>
      <c r="K30" s="11">
        <f t="shared" si="1"/>
        <v>1.3635656722000036</v>
      </c>
      <c r="L30" s="15">
        <f t="shared" si="3"/>
        <v>2.8490333911073459E-2</v>
      </c>
    </row>
    <row r="31" spans="1:12" x14ac:dyDescent="0.2">
      <c r="A31" s="6" t="s">
        <v>41</v>
      </c>
      <c r="B31" s="26">
        <v>1770.76051652</v>
      </c>
      <c r="C31" s="12">
        <v>0.11</v>
      </c>
      <c r="D31" s="12">
        <v>0.59</v>
      </c>
      <c r="E31" s="6">
        <v>149</v>
      </c>
      <c r="F31" s="6">
        <f t="shared" si="0"/>
        <v>1490</v>
      </c>
      <c r="G31" s="13">
        <f t="shared" si="4"/>
        <v>280.76051652000001</v>
      </c>
      <c r="H31" s="8" t="s">
        <v>16</v>
      </c>
      <c r="I31" s="27">
        <v>23.298487363100001</v>
      </c>
      <c r="J31" s="27">
        <v>21.043107461599998</v>
      </c>
      <c r="K31" s="11">
        <f t="shared" si="1"/>
        <v>2.2553799015000031</v>
      </c>
      <c r="L31" s="15">
        <f t="shared" si="3"/>
        <v>0.10717903264124265</v>
      </c>
    </row>
    <row r="32" spans="1:12" x14ac:dyDescent="0.2">
      <c r="A32" s="17" t="s">
        <v>64</v>
      </c>
      <c r="B32" s="18">
        <f>SUM(B27:B31)</f>
        <v>16498.663825347201</v>
      </c>
      <c r="C32" s="20">
        <v>0.16</v>
      </c>
      <c r="D32" s="19">
        <v>0.3</v>
      </c>
      <c r="E32" s="17">
        <f>SUM(E27:E31)</f>
        <v>1003</v>
      </c>
      <c r="F32" s="17">
        <f t="shared" si="0"/>
        <v>10030</v>
      </c>
      <c r="G32" s="22">
        <f t="shared" si="4"/>
        <v>6468.6638253472011</v>
      </c>
      <c r="H32" s="17" t="s">
        <v>16</v>
      </c>
      <c r="I32" s="24">
        <f t="shared" ref="I32:J32" si="9">SUM(I27:I31)/5</f>
        <v>51.156506956299999</v>
      </c>
      <c r="J32" s="24">
        <f t="shared" si="9"/>
        <v>46.20676866793999</v>
      </c>
      <c r="K32" s="24">
        <f t="shared" si="1"/>
        <v>4.9497382883600096</v>
      </c>
      <c r="L32" s="25">
        <f t="shared" si="3"/>
        <v>0.10712149823613019</v>
      </c>
    </row>
    <row r="33" spans="1:12" x14ac:dyDescent="0.2">
      <c r="A33" s="6" t="s">
        <v>42</v>
      </c>
      <c r="B33" s="26">
        <v>23090.765305000001</v>
      </c>
      <c r="C33" s="12">
        <v>0.24</v>
      </c>
      <c r="D33" s="12">
        <v>0.95</v>
      </c>
      <c r="E33" s="6">
        <v>34</v>
      </c>
      <c r="F33" s="6">
        <f t="shared" si="0"/>
        <v>340</v>
      </c>
      <c r="G33" s="13">
        <f t="shared" si="4"/>
        <v>22750.765305000001</v>
      </c>
      <c r="H33" s="6" t="s">
        <v>16</v>
      </c>
      <c r="I33" s="27">
        <v>13.324440341500001</v>
      </c>
      <c r="J33" s="27">
        <v>10.8542518166</v>
      </c>
      <c r="K33" s="11">
        <f t="shared" si="1"/>
        <v>2.4701885249000011</v>
      </c>
      <c r="L33" s="15">
        <f t="shared" si="3"/>
        <v>0.2275779636070546</v>
      </c>
    </row>
    <row r="34" spans="1:12" x14ac:dyDescent="0.2">
      <c r="A34" s="6" t="s">
        <v>43</v>
      </c>
      <c r="B34" s="26">
        <v>11987.6469734</v>
      </c>
      <c r="C34" s="12">
        <v>7.0000000000000007E-2</v>
      </c>
      <c r="D34" s="12">
        <v>0.95</v>
      </c>
      <c r="E34" s="28">
        <v>34</v>
      </c>
      <c r="F34" s="6">
        <f t="shared" si="0"/>
        <v>340</v>
      </c>
      <c r="G34" s="13">
        <f t="shared" si="4"/>
        <v>11647.6469734</v>
      </c>
      <c r="H34" s="6" t="s">
        <v>16</v>
      </c>
      <c r="I34" s="27">
        <v>14.598624126900001</v>
      </c>
      <c r="J34" s="27">
        <v>13.7145216517</v>
      </c>
      <c r="K34" s="11">
        <f t="shared" si="1"/>
        <v>0.88410247520000063</v>
      </c>
      <c r="L34" s="15">
        <f t="shared" si="3"/>
        <v>6.446469644753601E-2</v>
      </c>
    </row>
    <row r="35" spans="1:12" x14ac:dyDescent="0.2">
      <c r="A35" s="6" t="s">
        <v>44</v>
      </c>
      <c r="B35" s="26">
        <v>5463.7078298400002</v>
      </c>
      <c r="C35" s="12">
        <v>0.14000000000000001</v>
      </c>
      <c r="D35" s="12">
        <v>0.72</v>
      </c>
      <c r="E35" s="6">
        <v>335</v>
      </c>
      <c r="F35" s="6">
        <f t="shared" si="0"/>
        <v>3350</v>
      </c>
      <c r="G35" s="13">
        <f t="shared" si="4"/>
        <v>2113.7078298400002</v>
      </c>
      <c r="H35" s="6" t="s">
        <v>16</v>
      </c>
      <c r="I35" s="27">
        <v>17.350499251399999</v>
      </c>
      <c r="J35" s="27">
        <v>16.047969070200001</v>
      </c>
      <c r="K35" s="11">
        <f t="shared" si="1"/>
        <v>1.3025301811999981</v>
      </c>
      <c r="L35" s="15">
        <f t="shared" si="3"/>
        <v>8.1164798829199455E-2</v>
      </c>
    </row>
    <row r="36" spans="1:12" x14ac:dyDescent="0.2">
      <c r="A36" s="6" t="s">
        <v>45</v>
      </c>
      <c r="B36" s="26">
        <v>822.41274695799996</v>
      </c>
      <c r="C36" s="12">
        <v>0.16</v>
      </c>
      <c r="D36" s="12">
        <v>0.77</v>
      </c>
      <c r="E36" s="6">
        <v>0</v>
      </c>
      <c r="F36" s="6">
        <f t="shared" si="0"/>
        <v>0</v>
      </c>
      <c r="G36" s="13">
        <f t="shared" si="4"/>
        <v>822.41274695799996</v>
      </c>
      <c r="H36" s="6" t="s">
        <v>16</v>
      </c>
      <c r="I36" s="27">
        <v>17.316268109799999</v>
      </c>
      <c r="J36" s="27">
        <v>13.757846218399999</v>
      </c>
      <c r="K36" s="11">
        <f t="shared" si="1"/>
        <v>3.5584218914000001</v>
      </c>
      <c r="L36" s="15">
        <f t="shared" si="3"/>
        <v>0.25864672674134853</v>
      </c>
    </row>
    <row r="37" spans="1:12" x14ac:dyDescent="0.2">
      <c r="A37" s="17" t="s">
        <v>65</v>
      </c>
      <c r="B37" s="18">
        <f>SUM(B33:B36)</f>
        <v>41364.532855197998</v>
      </c>
      <c r="C37" s="20">
        <v>0.17</v>
      </c>
      <c r="D37" s="20">
        <v>0.91</v>
      </c>
      <c r="E37" s="17">
        <f>SUM(E33:E36)</f>
        <v>403</v>
      </c>
      <c r="F37" s="17">
        <f t="shared" si="0"/>
        <v>4030</v>
      </c>
      <c r="G37" s="22">
        <f t="shared" si="4"/>
        <v>37334.532855197998</v>
      </c>
      <c r="H37" s="17" t="s">
        <v>16</v>
      </c>
      <c r="I37" s="24">
        <f t="shared" ref="I37:J37" si="10">SUM(I33:I36)/4</f>
        <v>15.647457957399999</v>
      </c>
      <c r="J37" s="24">
        <f t="shared" si="10"/>
        <v>13.593647189225001</v>
      </c>
      <c r="K37" s="24">
        <f t="shared" si="1"/>
        <v>2.0538107681749977</v>
      </c>
      <c r="L37" s="25">
        <f t="shared" si="3"/>
        <v>0.15108607275043523</v>
      </c>
    </row>
    <row r="38" spans="1:12" x14ac:dyDescent="0.2">
      <c r="A38" s="6" t="s">
        <v>46</v>
      </c>
      <c r="B38" s="26">
        <v>788.39568436499997</v>
      </c>
      <c r="C38" s="12">
        <v>0.1</v>
      </c>
      <c r="D38" s="12">
        <v>0.2</v>
      </c>
      <c r="E38" s="6">
        <v>137</v>
      </c>
      <c r="F38" s="6">
        <f t="shared" si="0"/>
        <v>1370</v>
      </c>
      <c r="G38" s="13">
        <f t="shared" si="4"/>
        <v>-581.60431563500003</v>
      </c>
      <c r="H38" s="8" t="s">
        <v>22</v>
      </c>
      <c r="I38" s="27">
        <v>62.215744373699998</v>
      </c>
      <c r="J38" s="27">
        <v>56.878627271299997</v>
      </c>
      <c r="K38" s="11">
        <f t="shared" si="1"/>
        <v>5.3371171024000006</v>
      </c>
      <c r="L38" s="15">
        <f t="shared" si="3"/>
        <v>9.3833437240722933E-2</v>
      </c>
    </row>
    <row r="39" spans="1:12" x14ac:dyDescent="0.2">
      <c r="A39" s="6" t="s">
        <v>47</v>
      </c>
      <c r="B39" s="26">
        <v>2629.0393833600001</v>
      </c>
      <c r="C39" s="12">
        <v>7.0000000000000007E-2</v>
      </c>
      <c r="D39" s="12">
        <v>0.49</v>
      </c>
      <c r="E39" s="6">
        <v>17</v>
      </c>
      <c r="F39" s="6">
        <f t="shared" si="0"/>
        <v>170</v>
      </c>
      <c r="G39" s="13">
        <f t="shared" si="4"/>
        <v>2459.0393833600001</v>
      </c>
      <c r="H39" s="6" t="s">
        <v>16</v>
      </c>
      <c r="I39" s="27">
        <v>16.734932300899999</v>
      </c>
      <c r="J39" s="27">
        <v>14.8671805451</v>
      </c>
      <c r="K39" s="11">
        <f t="shared" si="1"/>
        <v>1.8677517557999987</v>
      </c>
      <c r="L39" s="15">
        <f t="shared" si="3"/>
        <v>0.12562918369990345</v>
      </c>
    </row>
    <row r="40" spans="1:12" x14ac:dyDescent="0.2">
      <c r="A40" s="6" t="s">
        <v>48</v>
      </c>
      <c r="B40" s="26">
        <v>185.73594175100001</v>
      </c>
      <c r="C40" s="12">
        <v>0.06</v>
      </c>
      <c r="D40" s="12">
        <v>1.03</v>
      </c>
      <c r="E40" s="28">
        <v>17</v>
      </c>
      <c r="F40" s="6">
        <f t="shared" si="0"/>
        <v>170</v>
      </c>
      <c r="G40" s="13">
        <f t="shared" si="4"/>
        <v>15.735941751000013</v>
      </c>
      <c r="H40" s="6" t="s">
        <v>16</v>
      </c>
      <c r="I40" s="27">
        <v>13.264933363700001</v>
      </c>
      <c r="J40" s="27">
        <v>13.328889758100001</v>
      </c>
      <c r="K40" s="11">
        <f t="shared" si="1"/>
        <v>-6.3956394399999894E-2</v>
      </c>
      <c r="L40" s="15">
        <f t="shared" si="3"/>
        <v>-4.79832871009631E-3</v>
      </c>
    </row>
    <row r="41" spans="1:12" x14ac:dyDescent="0.2">
      <c r="A41" s="17" t="s">
        <v>66</v>
      </c>
      <c r="B41" s="18">
        <f>SUM(B38:B40)</f>
        <v>3603.1710094760001</v>
      </c>
      <c r="C41" s="20">
        <v>0.08</v>
      </c>
      <c r="D41" s="20">
        <v>0.4</v>
      </c>
      <c r="E41" s="17">
        <f>SUM(E38:E40)</f>
        <v>171</v>
      </c>
      <c r="F41" s="17">
        <f t="shared" si="0"/>
        <v>1710</v>
      </c>
      <c r="G41" s="22">
        <f t="shared" si="4"/>
        <v>1893.1710094760001</v>
      </c>
      <c r="H41" s="17" t="s">
        <v>16</v>
      </c>
      <c r="I41" s="24">
        <f t="shared" ref="I41:J41" si="11">SUM(I38:I40)/3</f>
        <v>30.738536679433334</v>
      </c>
      <c r="J41" s="24">
        <f t="shared" si="11"/>
        <v>28.358232524833337</v>
      </c>
      <c r="K41" s="24">
        <f t="shared" si="1"/>
        <v>2.3803041545999974</v>
      </c>
      <c r="L41" s="25">
        <f t="shared" si="3"/>
        <v>8.3936971477879041E-2</v>
      </c>
    </row>
    <row r="42" spans="1:12" x14ac:dyDescent="0.2">
      <c r="A42" s="6" t="s">
        <v>49</v>
      </c>
      <c r="B42" s="29">
        <v>87</v>
      </c>
      <c r="C42" s="16">
        <v>0.15</v>
      </c>
      <c r="D42" s="6" t="s">
        <v>13</v>
      </c>
      <c r="E42" s="8">
        <v>37</v>
      </c>
      <c r="F42" s="6">
        <f t="shared" si="0"/>
        <v>370</v>
      </c>
      <c r="G42" s="13">
        <f t="shared" si="4"/>
        <v>-283</v>
      </c>
      <c r="H42" s="8" t="s">
        <v>22</v>
      </c>
      <c r="I42" s="27">
        <v>59.104248494499998</v>
      </c>
      <c r="J42" s="27">
        <v>52.9815244017</v>
      </c>
      <c r="K42" s="11">
        <f t="shared" si="1"/>
        <v>6.1227240927999986</v>
      </c>
      <c r="L42" s="15">
        <f t="shared" si="3"/>
        <v>0.11556338104540347</v>
      </c>
    </row>
    <row r="43" spans="1:12" x14ac:dyDescent="0.2">
      <c r="A43" s="6" t="s">
        <v>50</v>
      </c>
      <c r="B43" s="29">
        <v>63</v>
      </c>
      <c r="C43" s="6" t="s">
        <v>13</v>
      </c>
      <c r="D43" s="6" t="s">
        <v>13</v>
      </c>
      <c r="E43" s="6">
        <v>17</v>
      </c>
      <c r="F43" s="6">
        <f t="shared" si="0"/>
        <v>170</v>
      </c>
      <c r="G43" s="13">
        <f t="shared" si="4"/>
        <v>-107</v>
      </c>
      <c r="H43" s="8" t="s">
        <v>22</v>
      </c>
      <c r="I43" s="27">
        <v>50.577507203899998</v>
      </c>
      <c r="J43" s="27">
        <v>50.032523974199997</v>
      </c>
      <c r="K43" s="11">
        <f t="shared" si="1"/>
        <v>0.54498322970000146</v>
      </c>
      <c r="L43" s="15">
        <f t="shared" si="3"/>
        <v>1.0892579194706029E-2</v>
      </c>
    </row>
    <row r="44" spans="1:12" x14ac:dyDescent="0.2">
      <c r="A44" s="6" t="s">
        <v>51</v>
      </c>
      <c r="B44" s="29">
        <v>124</v>
      </c>
      <c r="C44" s="16">
        <v>0.19</v>
      </c>
      <c r="D44" s="6" t="s">
        <v>13</v>
      </c>
      <c r="E44" s="30">
        <v>0</v>
      </c>
      <c r="F44" s="6">
        <f t="shared" si="0"/>
        <v>0</v>
      </c>
      <c r="G44" s="13">
        <f t="shared" si="4"/>
        <v>124</v>
      </c>
      <c r="H44" s="8" t="s">
        <v>22</v>
      </c>
      <c r="I44" s="27">
        <v>93.599775675000004</v>
      </c>
      <c r="J44" s="27">
        <v>89.896611625000006</v>
      </c>
      <c r="K44" s="11">
        <f t="shared" si="1"/>
        <v>3.703164049999998</v>
      </c>
      <c r="L44" s="15">
        <f t="shared" si="3"/>
        <v>4.1193588757800943E-2</v>
      </c>
    </row>
    <row r="45" spans="1:12" x14ac:dyDescent="0.2">
      <c r="A45" s="17" t="s">
        <v>67</v>
      </c>
      <c r="B45" s="21">
        <v>326</v>
      </c>
      <c r="C45" s="20">
        <v>0.09</v>
      </c>
      <c r="D45" s="20">
        <v>0.13</v>
      </c>
      <c r="E45" s="17">
        <f>SUM(E42:E44)</f>
        <v>54</v>
      </c>
      <c r="F45" s="17">
        <f t="shared" si="0"/>
        <v>540</v>
      </c>
      <c r="G45" s="22">
        <f t="shared" si="4"/>
        <v>-214</v>
      </c>
      <c r="H45" s="17" t="s">
        <v>22</v>
      </c>
      <c r="I45" s="24">
        <f t="shared" ref="I45:J45" si="12">SUM(I42:I44)/3</f>
        <v>67.760510457800009</v>
      </c>
      <c r="J45" s="24">
        <f t="shared" si="12"/>
        <v>64.303553333633332</v>
      </c>
      <c r="K45" s="24">
        <f t="shared" si="1"/>
        <v>3.4569571241666779</v>
      </c>
      <c r="L45" s="25">
        <f t="shared" si="3"/>
        <v>5.3759970405221E-2</v>
      </c>
    </row>
    <row r="46" spans="1:12" x14ac:dyDescent="0.2">
      <c r="A46" s="6" t="s">
        <v>52</v>
      </c>
      <c r="B46" s="26">
        <v>651.93800883400002</v>
      </c>
      <c r="C46" s="12">
        <v>0.11</v>
      </c>
      <c r="D46" s="12">
        <v>0.26</v>
      </c>
      <c r="E46" s="6">
        <v>85</v>
      </c>
      <c r="F46" s="6">
        <f t="shared" si="0"/>
        <v>850</v>
      </c>
      <c r="G46" s="13">
        <f t="shared" si="4"/>
        <v>-198.06199116599998</v>
      </c>
      <c r="H46" s="8" t="s">
        <v>22</v>
      </c>
      <c r="I46" s="27">
        <v>35.931827074099999</v>
      </c>
      <c r="J46" s="27">
        <v>32.768516412899999</v>
      </c>
      <c r="K46" s="11">
        <f t="shared" si="1"/>
        <v>3.1633106612000006</v>
      </c>
      <c r="L46" s="15">
        <f t="shared" si="3"/>
        <v>9.6535058876046603E-2</v>
      </c>
    </row>
    <row r="47" spans="1:12" x14ac:dyDescent="0.2">
      <c r="A47" s="6" t="s">
        <v>53</v>
      </c>
      <c r="B47" s="26">
        <v>841.87733809500003</v>
      </c>
      <c r="C47" s="12">
        <v>0.11</v>
      </c>
      <c r="D47" s="12">
        <v>0.2</v>
      </c>
      <c r="E47" s="6">
        <v>54</v>
      </c>
      <c r="F47" s="6">
        <f t="shared" si="0"/>
        <v>540</v>
      </c>
      <c r="G47" s="13">
        <f t="shared" si="4"/>
        <v>301.87733809500003</v>
      </c>
      <c r="H47" s="6" t="s">
        <v>16</v>
      </c>
      <c r="I47" s="27">
        <v>38.022692293699997</v>
      </c>
      <c r="J47" s="27">
        <v>39.8464673549</v>
      </c>
      <c r="K47" s="11">
        <f t="shared" si="1"/>
        <v>-1.8237750612000028</v>
      </c>
      <c r="L47" s="15">
        <f t="shared" si="3"/>
        <v>-4.577005647592821E-2</v>
      </c>
    </row>
    <row r="48" spans="1:12" x14ac:dyDescent="0.2">
      <c r="A48" s="6" t="s">
        <v>54</v>
      </c>
      <c r="B48" s="26">
        <v>38.326637011999999</v>
      </c>
      <c r="C48" s="12">
        <v>0.2</v>
      </c>
      <c r="D48" s="6" t="s">
        <v>13</v>
      </c>
      <c r="E48" s="6">
        <v>44</v>
      </c>
      <c r="F48" s="6">
        <f t="shared" si="0"/>
        <v>440</v>
      </c>
      <c r="G48" s="13">
        <f t="shared" si="4"/>
        <v>-401.67336298800001</v>
      </c>
      <c r="H48" s="8" t="s">
        <v>22</v>
      </c>
      <c r="I48" s="27">
        <v>34.217316522099999</v>
      </c>
      <c r="J48" s="27">
        <v>35.252627932899998</v>
      </c>
      <c r="K48" s="11">
        <f t="shared" si="1"/>
        <v>-1.0353114107999986</v>
      </c>
      <c r="L48" s="15">
        <f t="shared" si="3"/>
        <v>-2.9368347028499966E-2</v>
      </c>
    </row>
    <row r="49" spans="1:12" x14ac:dyDescent="0.2">
      <c r="A49" s="6" t="s">
        <v>55</v>
      </c>
      <c r="B49" s="26">
        <v>735.89836421099994</v>
      </c>
      <c r="C49" s="12">
        <v>0.22</v>
      </c>
      <c r="D49" s="12">
        <v>0.21</v>
      </c>
      <c r="E49" s="6">
        <v>15</v>
      </c>
      <c r="F49" s="6">
        <f t="shared" si="0"/>
        <v>150</v>
      </c>
      <c r="G49" s="13">
        <f t="shared" si="4"/>
        <v>585.89836421099994</v>
      </c>
      <c r="H49" s="6" t="s">
        <v>16</v>
      </c>
      <c r="I49" s="27">
        <v>28.106442890699999</v>
      </c>
      <c r="J49" s="27">
        <v>26.0611699042</v>
      </c>
      <c r="K49" s="11">
        <f t="shared" si="1"/>
        <v>2.0452729864999988</v>
      </c>
      <c r="L49" s="15">
        <f t="shared" si="3"/>
        <v>7.8479707320061029E-2</v>
      </c>
    </row>
    <row r="50" spans="1:12" x14ac:dyDescent="0.2">
      <c r="A50" s="6" t="s">
        <v>56</v>
      </c>
      <c r="B50" s="26">
        <v>644.36518771800002</v>
      </c>
      <c r="C50" s="12">
        <v>0.12</v>
      </c>
      <c r="D50" s="12">
        <v>0.68</v>
      </c>
      <c r="E50" s="6">
        <v>44</v>
      </c>
      <c r="F50" s="6">
        <f t="shared" si="0"/>
        <v>440</v>
      </c>
      <c r="G50" s="13">
        <f t="shared" si="4"/>
        <v>204.36518771800002</v>
      </c>
      <c r="H50" s="6" t="s">
        <v>16</v>
      </c>
      <c r="I50" s="27">
        <v>23.957072115399999</v>
      </c>
      <c r="J50" s="27">
        <v>22.652624657</v>
      </c>
      <c r="K50" s="11">
        <f t="shared" si="1"/>
        <v>1.3044474583999985</v>
      </c>
      <c r="L50" s="15">
        <f t="shared" si="3"/>
        <v>5.7584826400984168E-2</v>
      </c>
    </row>
    <row r="51" spans="1:12" x14ac:dyDescent="0.2">
      <c r="A51" s="6" t="s">
        <v>57</v>
      </c>
      <c r="B51" s="26">
        <v>1088.54844718</v>
      </c>
      <c r="C51" s="12">
        <v>0.14000000000000001</v>
      </c>
      <c r="D51" s="12">
        <v>0.61</v>
      </c>
      <c r="E51" s="6">
        <v>0</v>
      </c>
      <c r="F51" s="6">
        <f t="shared" si="0"/>
        <v>0</v>
      </c>
      <c r="G51" s="13">
        <f t="shared" si="4"/>
        <v>1088.54844718</v>
      </c>
      <c r="H51" s="6" t="s">
        <v>16</v>
      </c>
      <c r="I51" s="27">
        <v>23.817341638399999</v>
      </c>
      <c r="J51" s="27">
        <v>23.4592740603</v>
      </c>
      <c r="K51" s="11">
        <f t="shared" si="1"/>
        <v>0.35806757809999823</v>
      </c>
      <c r="L51" s="15">
        <f t="shared" si="3"/>
        <v>1.5263369922684608E-2</v>
      </c>
    </row>
    <row r="52" spans="1:12" x14ac:dyDescent="0.2">
      <c r="A52" s="17" t="s">
        <v>68</v>
      </c>
      <c r="B52" s="18">
        <f>SUM(B46:B51)</f>
        <v>4000.9539830499998</v>
      </c>
      <c r="C52" s="20">
        <v>0.14000000000000001</v>
      </c>
      <c r="D52" s="20">
        <v>0.32</v>
      </c>
      <c r="E52" s="17">
        <f>SUM(E46:E51)</f>
        <v>242</v>
      </c>
      <c r="F52" s="17">
        <f t="shared" si="0"/>
        <v>2420</v>
      </c>
      <c r="G52" s="22">
        <f t="shared" si="4"/>
        <v>1580.9539830499998</v>
      </c>
      <c r="H52" s="17" t="s">
        <v>16</v>
      </c>
      <c r="I52" s="24">
        <f t="shared" ref="I52:J52" si="13">SUM(I46:I51)/6</f>
        <v>30.675448755733331</v>
      </c>
      <c r="J52" s="24">
        <f t="shared" si="13"/>
        <v>30.006780053699998</v>
      </c>
      <c r="K52" s="24">
        <f t="shared" si="1"/>
        <v>0.66866870203333306</v>
      </c>
      <c r="L52" s="25">
        <f t="shared" si="3"/>
        <v>2.2283920528516774E-2</v>
      </c>
    </row>
    <row r="53" spans="1:12" x14ac:dyDescent="0.2">
      <c r="A53" s="6" t="s">
        <v>58</v>
      </c>
      <c r="B53" s="7">
        <v>970</v>
      </c>
      <c r="C53" s="16">
        <v>0.34</v>
      </c>
      <c r="D53" s="16">
        <v>0.27</v>
      </c>
      <c r="E53" s="8">
        <v>46</v>
      </c>
      <c r="F53" s="6">
        <f t="shared" si="0"/>
        <v>460</v>
      </c>
      <c r="G53" s="13">
        <f t="shared" si="4"/>
        <v>510</v>
      </c>
      <c r="H53" s="6" t="s">
        <v>16</v>
      </c>
      <c r="I53" s="31">
        <v>50.58</v>
      </c>
      <c r="J53" s="31">
        <v>50.03</v>
      </c>
      <c r="K53" s="11">
        <f t="shared" si="1"/>
        <v>0.54999999999999716</v>
      </c>
      <c r="L53" s="15">
        <f t="shared" si="3"/>
        <v>1.0993403957625368E-2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MHC Technology</cp:lastModifiedBy>
  <dcterms:modified xsi:type="dcterms:W3CDTF">2023-06-12T15:06:15Z</dcterms:modified>
</cp:coreProperties>
</file>