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 Berge\OneDrive\Desktop\Kable Sheets 2\"/>
    </mc:Choice>
  </mc:AlternateContent>
  <bookViews>
    <workbookView xWindow="0" yWindow="0" windowWidth="28770" windowHeight="105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53" i="1" l="1"/>
  <c r="L53" i="1" s="1"/>
  <c r="F53" i="1"/>
  <c r="G53" i="1" s="1"/>
  <c r="J52" i="1"/>
  <c r="I52" i="1"/>
  <c r="E52" i="1"/>
  <c r="F52" i="1" s="1"/>
  <c r="B52" i="1"/>
  <c r="K51" i="1"/>
  <c r="L51" i="1" s="1"/>
  <c r="F51" i="1"/>
  <c r="K50" i="1"/>
  <c r="L50" i="1" s="1"/>
  <c r="F50" i="1"/>
  <c r="G50" i="1" s="1"/>
  <c r="K49" i="1"/>
  <c r="L49" i="1" s="1"/>
  <c r="F49" i="1"/>
  <c r="F48" i="1"/>
  <c r="K47" i="1"/>
  <c r="L47" i="1" s="1"/>
  <c r="F47" i="1"/>
  <c r="G47" i="1" s="1"/>
  <c r="K46" i="1"/>
  <c r="L46" i="1" s="1"/>
  <c r="F46" i="1"/>
  <c r="J45" i="1"/>
  <c r="I45" i="1"/>
  <c r="E45" i="1"/>
  <c r="F45" i="1" s="1"/>
  <c r="G45" i="1" s="1"/>
  <c r="K44" i="1"/>
  <c r="L44" i="1" s="1"/>
  <c r="F44" i="1"/>
  <c r="K43" i="1"/>
  <c r="L43" i="1" s="1"/>
  <c r="F43" i="1"/>
  <c r="G43" i="1" s="1"/>
  <c r="K42" i="1"/>
  <c r="L42" i="1" s="1"/>
  <c r="F42" i="1"/>
  <c r="G42" i="1" s="1"/>
  <c r="J41" i="1"/>
  <c r="I41" i="1"/>
  <c r="E41" i="1"/>
  <c r="F41" i="1" s="1"/>
  <c r="B41" i="1"/>
  <c r="K40" i="1"/>
  <c r="L40" i="1" s="1"/>
  <c r="F40" i="1"/>
  <c r="G40" i="1" s="1"/>
  <c r="K39" i="1"/>
  <c r="L39" i="1" s="1"/>
  <c r="F39" i="1"/>
  <c r="K38" i="1"/>
  <c r="L38" i="1" s="1"/>
  <c r="F38" i="1"/>
  <c r="J37" i="1"/>
  <c r="I37" i="1"/>
  <c r="E37" i="1"/>
  <c r="F37" i="1" s="1"/>
  <c r="B37" i="1"/>
  <c r="K36" i="1"/>
  <c r="L36" i="1" s="1"/>
  <c r="F36" i="1"/>
  <c r="K35" i="1"/>
  <c r="L35" i="1" s="1"/>
  <c r="F35" i="1"/>
  <c r="K34" i="1"/>
  <c r="L34" i="1" s="1"/>
  <c r="F34" i="1"/>
  <c r="K33" i="1"/>
  <c r="L33" i="1" s="1"/>
  <c r="F33" i="1"/>
  <c r="G33" i="1" s="1"/>
  <c r="J32" i="1"/>
  <c r="I32" i="1"/>
  <c r="E32" i="1"/>
  <c r="F32" i="1" s="1"/>
  <c r="B32" i="1"/>
  <c r="K31" i="1"/>
  <c r="L31" i="1" s="1"/>
  <c r="F31" i="1"/>
  <c r="K30" i="1"/>
  <c r="L30" i="1" s="1"/>
  <c r="F30" i="1"/>
  <c r="F29" i="1"/>
  <c r="K28" i="1"/>
  <c r="L28" i="1" s="1"/>
  <c r="F28" i="1"/>
  <c r="G28" i="1" s="1"/>
  <c r="K27" i="1"/>
  <c r="L27" i="1" s="1"/>
  <c r="F27" i="1"/>
  <c r="J26" i="1"/>
  <c r="I26" i="1"/>
  <c r="E26" i="1"/>
  <c r="F26" i="1" s="1"/>
  <c r="B26" i="1"/>
  <c r="K25" i="1"/>
  <c r="L25" i="1" s="1"/>
  <c r="F25" i="1"/>
  <c r="K24" i="1"/>
  <c r="L24" i="1" s="1"/>
  <c r="F24" i="1"/>
  <c r="K23" i="1"/>
  <c r="L23" i="1" s="1"/>
  <c r="F23" i="1"/>
  <c r="G23" i="1" s="1"/>
  <c r="K22" i="1"/>
  <c r="L22" i="1" s="1"/>
  <c r="F22" i="1"/>
  <c r="K21" i="1"/>
  <c r="L21" i="1" s="1"/>
  <c r="F21" i="1"/>
  <c r="K20" i="1"/>
  <c r="L20" i="1" s="1"/>
  <c r="F20" i="1"/>
  <c r="G20" i="1" s="1"/>
  <c r="K19" i="1"/>
  <c r="L19" i="1" s="1"/>
  <c r="F19" i="1"/>
  <c r="G19" i="1" s="1"/>
  <c r="K18" i="1"/>
  <c r="L18" i="1" s="1"/>
  <c r="F18" i="1"/>
  <c r="K17" i="1"/>
  <c r="L17" i="1" s="1"/>
  <c r="F17" i="1"/>
  <c r="G17" i="1" s="1"/>
  <c r="J16" i="1"/>
  <c r="I16" i="1"/>
  <c r="E16" i="1"/>
  <c r="F16" i="1" s="1"/>
  <c r="B16" i="1"/>
  <c r="K15" i="1"/>
  <c r="L15" i="1" s="1"/>
  <c r="F15" i="1"/>
  <c r="G15" i="1" s="1"/>
  <c r="K14" i="1"/>
  <c r="L14" i="1" s="1"/>
  <c r="F14" i="1"/>
  <c r="K13" i="1"/>
  <c r="L13" i="1" s="1"/>
  <c r="F13" i="1"/>
  <c r="J12" i="1"/>
  <c r="I12" i="1"/>
  <c r="K12" i="1" s="1"/>
  <c r="L12" i="1" s="1"/>
  <c r="E12" i="1"/>
  <c r="F12" i="1" s="1"/>
  <c r="B12" i="1"/>
  <c r="K11" i="1"/>
  <c r="L11" i="1" s="1"/>
  <c r="F11" i="1"/>
  <c r="K10" i="1"/>
  <c r="L10" i="1" s="1"/>
  <c r="F10" i="1"/>
  <c r="G10" i="1" s="1"/>
  <c r="J9" i="1"/>
  <c r="I9" i="1"/>
  <c r="F9" i="1"/>
  <c r="B9" i="1"/>
  <c r="G9" i="1" s="1"/>
  <c r="K8" i="1"/>
  <c r="L8" i="1" s="1"/>
  <c r="F8" i="1"/>
  <c r="K7" i="1"/>
  <c r="L7" i="1" s="1"/>
  <c r="F7" i="1"/>
  <c r="K6" i="1"/>
  <c r="L6" i="1" s="1"/>
  <c r="F6" i="1"/>
  <c r="G6" i="1" s="1"/>
  <c r="K5" i="1"/>
  <c r="L5" i="1" s="1"/>
  <c r="F5" i="1"/>
  <c r="G5" i="1" s="1"/>
  <c r="K4" i="1"/>
  <c r="L4" i="1" s="1"/>
  <c r="F4" i="1"/>
  <c r="G4" i="1" s="1"/>
  <c r="K3" i="1"/>
  <c r="L3" i="1" s="1"/>
  <c r="F3" i="1"/>
  <c r="K2" i="1"/>
  <c r="F2" i="1"/>
  <c r="G2" i="1" s="1"/>
  <c r="K45" i="1" l="1"/>
  <c r="L45" i="1" s="1"/>
  <c r="K41" i="1"/>
  <c r="L41" i="1" s="1"/>
  <c r="K52" i="1"/>
  <c r="L52" i="1" s="1"/>
  <c r="K16" i="1"/>
  <c r="L16" i="1" s="1"/>
  <c r="G41" i="1"/>
  <c r="K9" i="1"/>
  <c r="L9" i="1" s="1"/>
  <c r="G12" i="1"/>
  <c r="G22" i="1"/>
  <c r="K26" i="1"/>
  <c r="L26" i="1" s="1"/>
  <c r="G35" i="1"/>
  <c r="G46" i="1"/>
  <c r="G3" i="1"/>
  <c r="G25" i="1"/>
  <c r="K32" i="1"/>
  <c r="L32" i="1" s="1"/>
  <c r="G16" i="1"/>
  <c r="G26" i="1"/>
  <c r="G52" i="1"/>
  <c r="G8" i="1"/>
  <c r="G30" i="1"/>
  <c r="G14" i="1"/>
  <c r="G37" i="1"/>
  <c r="G34" i="1"/>
  <c r="G39" i="1"/>
  <c r="G49" i="1"/>
  <c r="K37" i="1"/>
  <c r="L37" i="1" s="1"/>
  <c r="G32" i="1"/>
  <c r="G18" i="1"/>
  <c r="G36" i="1"/>
  <c r="G27" i="1"/>
  <c r="G44" i="1"/>
  <c r="G48" i="1"/>
  <c r="G11" i="1"/>
  <c r="G21" i="1"/>
  <c r="G38" i="1"/>
  <c r="G51" i="1"/>
  <c r="G13" i="1"/>
  <c r="G24" i="1"/>
  <c r="G31" i="1"/>
</calcChain>
</file>

<file path=xl/sharedStrings.xml><?xml version="1.0" encoding="utf-8"?>
<sst xmlns="http://schemas.openxmlformats.org/spreadsheetml/2006/main" count="133" uniqueCount="69">
  <si>
    <t>Description</t>
  </si>
  <si>
    <t>2022 - 2032 Openings</t>
  </si>
  <si>
    <t>2022 - 2032 % Change</t>
  </si>
  <si>
    <t>2022 Turnover Rate</t>
  </si>
  <si>
    <t>Educational Completions 2021</t>
  </si>
  <si>
    <t>Openings-Completions</t>
  </si>
  <si>
    <t>Shortage/Surplus?</t>
  </si>
  <si>
    <t>2021 Wage</t>
  </si>
  <si>
    <t>2017 Wage</t>
  </si>
  <si>
    <t>Wage Growth per hour 2017-2021</t>
  </si>
  <si>
    <t>Percentage Growth</t>
  </si>
  <si>
    <t>Industrial-Organizational Psychologists</t>
  </si>
  <si>
    <t>Surplus</t>
  </si>
  <si>
    <t>N/A</t>
  </si>
  <si>
    <t>Clinical and Counseling Psychologists</t>
  </si>
  <si>
    <t>Marriage and Family Therapists</t>
  </si>
  <si>
    <t xml:space="preserve">Shortage </t>
  </si>
  <si>
    <t>Shortage</t>
  </si>
  <si>
    <t>Rehabilitation Counselors</t>
  </si>
  <si>
    <t>Substance Abuse, Behavioral Disorder, and Mental Health Counselors</t>
  </si>
  <si>
    <t>Healthcare Social Workers</t>
  </si>
  <si>
    <t>Mental Health and Substance Abuse Social Workers</t>
  </si>
  <si>
    <t>Child, Family, and School Social Workers (just BSW)</t>
  </si>
  <si>
    <t>Community Health Workers</t>
  </si>
  <si>
    <t>Dentists, General</t>
  </si>
  <si>
    <t>Dental Hygienists</t>
  </si>
  <si>
    <t>Dental Assistants</t>
  </si>
  <si>
    <t>Clinical Laboratory Technologists and Technicians</t>
  </si>
  <si>
    <t>Cardiovascular Technologists and Technicians</t>
  </si>
  <si>
    <t>Diagnostic Medical Sonographers</t>
  </si>
  <si>
    <t>Nuclear Medicine Technologists</t>
  </si>
  <si>
    <t>Radiologic Technologists and Technicians</t>
  </si>
  <si>
    <t>Magnetic Resonance Imaging Technologists</t>
  </si>
  <si>
    <t>Emergency Medical Technicians</t>
  </si>
  <si>
    <t>Paramedics</t>
  </si>
  <si>
    <t>Surgical Technologists</t>
  </si>
  <si>
    <t>Registered Nurses</t>
  </si>
  <si>
    <t>Nurse Anesthetists</t>
  </si>
  <si>
    <t>Nurse Midwives</t>
  </si>
  <si>
    <t>&lt;10</t>
  </si>
  <si>
    <t>Nurse Practitioners</t>
  </si>
  <si>
    <t>Licensed Practical and Licensed Vocational Nurses</t>
  </si>
  <si>
    <t>Home Health and Personal Care Aides</t>
  </si>
  <si>
    <t>Nursing Assistants</t>
  </si>
  <si>
    <t>Medical Assistants</t>
  </si>
  <si>
    <t>Phlebotomists</t>
  </si>
  <si>
    <t>Pharmacists</t>
  </si>
  <si>
    <t>Pharmacy Technicians</t>
  </si>
  <si>
    <t>Pharmacy Aides</t>
  </si>
  <si>
    <t>Optometrists</t>
  </si>
  <si>
    <t>Psychiatrists</t>
  </si>
  <si>
    <t>Family Medicine Physicians</t>
  </si>
  <si>
    <t>Occupational Therapists</t>
  </si>
  <si>
    <t>Physical Therapists</t>
  </si>
  <si>
    <t>Radiation Therapists</t>
  </si>
  <si>
    <t>Respiratory Therapists</t>
  </si>
  <si>
    <t>Occupational Therapy Assistants</t>
  </si>
  <si>
    <t>Physical Therapist Assistants</t>
  </si>
  <si>
    <t>Physician Assistants</t>
  </si>
  <si>
    <t>2022-2032 Projected Completions</t>
  </si>
  <si>
    <t>MSW Subgroup Totals</t>
  </si>
  <si>
    <t>Behavioral Group Totals</t>
  </si>
  <si>
    <t>Dentistry Group Totals</t>
  </si>
  <si>
    <t>Medical Technician Group Totals</t>
  </si>
  <si>
    <t>Nursing Group Totals</t>
  </si>
  <si>
    <t>Patient Support Group Totals</t>
  </si>
  <si>
    <t>Pharmacy Group Totals</t>
  </si>
  <si>
    <t>Physician Group Totals</t>
  </si>
  <si>
    <t>Therapy Group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</si>
</sst>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#,##0;[Red]\ \(#,##0\)"/>
    <numFmt numFmtId="166" formatCode="&quot;$&quot;#,##0.00;[Red]\ \(&quot;$&quot;#,##0.00\)"/>
    <numFmt numFmtId="167" formatCode="\$#,##0.00;[Red]\ \(\$#,##0.00\)"/>
  </numFmts>
  <fonts count="5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04354"/>
        <bgColor rgb="FF20435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9" fontId="2" fillId="2" borderId="0" xfId="0" applyNumberFormat="1" applyFont="1" applyFill="1" applyAlignment="1">
      <alignment horizontal="center" wrapText="1"/>
    </xf>
    <xf numFmtId="3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3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53" sqref="B53"/>
    </sheetView>
  </sheetViews>
  <sheetFormatPr defaultColWidth="12.5703125" defaultRowHeight="15.75" customHeight="1" x14ac:dyDescent="0.2"/>
  <cols>
    <col min="1" max="1" width="58.7109375" customWidth="1"/>
    <col min="2" max="2" width="18.28515625" customWidth="1"/>
    <col min="3" max="3" width="19.28515625" customWidth="1"/>
    <col min="4" max="4" width="20" customWidth="1"/>
    <col min="5" max="5" width="27.85546875" customWidth="1"/>
    <col min="7" max="7" width="21.7109375" customWidth="1"/>
    <col min="8" max="8" width="22.140625" customWidth="1"/>
    <col min="11" max="11" width="30.42578125" customWidth="1"/>
    <col min="12" max="12" width="20.42578125" customWidth="1"/>
  </cols>
  <sheetData>
    <row r="1" spans="1:12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59</v>
      </c>
      <c r="G1" s="3" t="s">
        <v>5</v>
      </c>
      <c r="H1" s="1" t="s">
        <v>6</v>
      </c>
      <c r="I1" s="4" t="s">
        <v>7</v>
      </c>
      <c r="J1" s="4" t="s">
        <v>8</v>
      </c>
      <c r="K1" s="4" t="s">
        <v>9</v>
      </c>
      <c r="L1" s="5" t="s">
        <v>10</v>
      </c>
    </row>
    <row r="2" spans="1:12" x14ac:dyDescent="0.2">
      <c r="A2" s="6" t="s">
        <v>11</v>
      </c>
      <c r="B2" s="7">
        <v>0</v>
      </c>
      <c r="C2" s="8">
        <v>0</v>
      </c>
      <c r="D2" s="8">
        <v>0</v>
      </c>
      <c r="E2" s="9">
        <v>12</v>
      </c>
      <c r="F2" s="6">
        <f t="shared" ref="F2:F53" si="0">E2*10</f>
        <v>120</v>
      </c>
      <c r="G2" s="10">
        <f t="shared" ref="G2:G6" si="1">B2-F2</f>
        <v>-120</v>
      </c>
      <c r="H2" s="9" t="s">
        <v>12</v>
      </c>
      <c r="I2" s="12">
        <v>0</v>
      </c>
      <c r="J2" s="12">
        <v>0</v>
      </c>
      <c r="K2" s="13">
        <f t="shared" ref="K2:K28" si="2">I2-J2</f>
        <v>0</v>
      </c>
      <c r="L2" s="6" t="s">
        <v>13</v>
      </c>
    </row>
    <row r="3" spans="1:12" x14ac:dyDescent="0.2">
      <c r="A3" s="6" t="s">
        <v>14</v>
      </c>
      <c r="B3" s="7">
        <v>100</v>
      </c>
      <c r="C3" s="8">
        <v>0.17</v>
      </c>
      <c r="D3" s="8">
        <v>0.49</v>
      </c>
      <c r="E3" s="9">
        <v>11</v>
      </c>
      <c r="F3" s="6">
        <f t="shared" si="0"/>
        <v>110</v>
      </c>
      <c r="G3" s="10">
        <f t="shared" si="1"/>
        <v>-10</v>
      </c>
      <c r="H3" s="9" t="s">
        <v>12</v>
      </c>
      <c r="I3" s="14">
        <v>35.31</v>
      </c>
      <c r="J3" s="14">
        <v>33.630000000000003</v>
      </c>
      <c r="K3" s="13">
        <f t="shared" si="2"/>
        <v>1.6799999999999997</v>
      </c>
      <c r="L3" s="15">
        <f t="shared" ref="L3:L28" si="3">K3/J3</f>
        <v>4.9955396966993741E-2</v>
      </c>
    </row>
    <row r="4" spans="1:12" x14ac:dyDescent="0.2">
      <c r="A4" s="6" t="s">
        <v>15</v>
      </c>
      <c r="B4" s="7">
        <v>42</v>
      </c>
      <c r="C4" s="8">
        <v>0.5</v>
      </c>
      <c r="D4" s="8">
        <v>0.93</v>
      </c>
      <c r="E4" s="9">
        <v>0</v>
      </c>
      <c r="F4" s="6">
        <f t="shared" si="0"/>
        <v>0</v>
      </c>
      <c r="G4" s="10">
        <f t="shared" si="1"/>
        <v>42</v>
      </c>
      <c r="H4" s="6" t="s">
        <v>16</v>
      </c>
      <c r="I4" s="14">
        <v>26.34</v>
      </c>
      <c r="J4" s="14">
        <v>23.3</v>
      </c>
      <c r="K4" s="13">
        <f t="shared" si="2"/>
        <v>3.0399999999999991</v>
      </c>
      <c r="L4" s="15">
        <f t="shared" si="3"/>
        <v>0.1304721030042918</v>
      </c>
    </row>
    <row r="5" spans="1:12" x14ac:dyDescent="0.2">
      <c r="A5" s="6" t="s">
        <v>18</v>
      </c>
      <c r="B5" s="7">
        <v>300</v>
      </c>
      <c r="C5" s="8">
        <v>0.28000000000000003</v>
      </c>
      <c r="D5" s="8">
        <v>0.62</v>
      </c>
      <c r="E5" s="6">
        <v>0</v>
      </c>
      <c r="F5" s="6">
        <f t="shared" si="0"/>
        <v>0</v>
      </c>
      <c r="G5" s="10">
        <f t="shared" si="1"/>
        <v>300</v>
      </c>
      <c r="H5" s="6" t="s">
        <v>16</v>
      </c>
      <c r="I5" s="14">
        <v>17.82</v>
      </c>
      <c r="J5" s="14">
        <v>11.56</v>
      </c>
      <c r="K5" s="13">
        <f t="shared" si="2"/>
        <v>6.26</v>
      </c>
      <c r="L5" s="15">
        <f t="shared" si="3"/>
        <v>0.54152249134948094</v>
      </c>
    </row>
    <row r="6" spans="1:12" x14ac:dyDescent="0.2">
      <c r="A6" s="6" t="s">
        <v>19</v>
      </c>
      <c r="B6" s="7">
        <v>660</v>
      </c>
      <c r="C6" s="8">
        <v>0.17</v>
      </c>
      <c r="D6" s="8">
        <v>0.46</v>
      </c>
      <c r="E6" s="6">
        <v>0</v>
      </c>
      <c r="F6" s="6">
        <f t="shared" si="0"/>
        <v>0</v>
      </c>
      <c r="G6" s="10">
        <f t="shared" si="1"/>
        <v>660</v>
      </c>
      <c r="H6" s="6" t="s">
        <v>16</v>
      </c>
      <c r="I6" s="14">
        <v>28.63</v>
      </c>
      <c r="J6" s="14">
        <v>24.71</v>
      </c>
      <c r="K6" s="13">
        <f t="shared" si="2"/>
        <v>3.9199999999999982</v>
      </c>
      <c r="L6" s="15">
        <f t="shared" si="3"/>
        <v>0.1586402266288951</v>
      </c>
    </row>
    <row r="7" spans="1:12" x14ac:dyDescent="0.2">
      <c r="A7" s="6" t="s">
        <v>20</v>
      </c>
      <c r="B7" s="7">
        <v>338</v>
      </c>
      <c r="C7" s="8">
        <v>0.14000000000000001</v>
      </c>
      <c r="D7" s="16">
        <v>0.45</v>
      </c>
      <c r="E7" s="6">
        <v>0</v>
      </c>
      <c r="F7" s="6">
        <f t="shared" si="0"/>
        <v>0</v>
      </c>
      <c r="G7" s="10">
        <v>112</v>
      </c>
      <c r="H7" s="6" t="s">
        <v>16</v>
      </c>
      <c r="I7" s="12">
        <v>28.77</v>
      </c>
      <c r="J7" s="14">
        <v>23.23</v>
      </c>
      <c r="K7" s="13">
        <f t="shared" si="2"/>
        <v>5.5399999999999991</v>
      </c>
      <c r="L7" s="15">
        <f t="shared" si="3"/>
        <v>0.23848471803702107</v>
      </c>
    </row>
    <row r="8" spans="1:12" x14ac:dyDescent="0.2">
      <c r="A8" s="6" t="s">
        <v>21</v>
      </c>
      <c r="B8" s="7">
        <v>278</v>
      </c>
      <c r="C8" s="8">
        <v>0.03</v>
      </c>
      <c r="D8" s="16">
        <v>0.47</v>
      </c>
      <c r="E8" s="6">
        <v>0</v>
      </c>
      <c r="F8" s="6">
        <f t="shared" si="0"/>
        <v>0</v>
      </c>
      <c r="G8" s="10">
        <f t="shared" ref="G8:G28" si="4">B8-F8</f>
        <v>278</v>
      </c>
      <c r="H8" s="6" t="s">
        <v>16</v>
      </c>
      <c r="I8" s="14">
        <v>24.41</v>
      </c>
      <c r="J8" s="14">
        <v>23.14</v>
      </c>
      <c r="K8" s="13">
        <f t="shared" si="2"/>
        <v>1.2699999999999996</v>
      </c>
      <c r="L8" s="15">
        <f t="shared" si="3"/>
        <v>5.4883318928262731E-2</v>
      </c>
    </row>
    <row r="9" spans="1:12" x14ac:dyDescent="0.2">
      <c r="A9" s="17" t="s">
        <v>60</v>
      </c>
      <c r="B9" s="18">
        <f>SUM(B4:B8)</f>
        <v>1618</v>
      </c>
      <c r="C9" s="19">
        <v>0.16</v>
      </c>
      <c r="D9" s="20">
        <v>0.49</v>
      </c>
      <c r="E9" s="21">
        <v>101</v>
      </c>
      <c r="F9" s="17">
        <f t="shared" si="0"/>
        <v>1010</v>
      </c>
      <c r="G9" s="22">
        <f t="shared" si="4"/>
        <v>608</v>
      </c>
      <c r="H9" s="17" t="s">
        <v>17</v>
      </c>
      <c r="I9" s="23">
        <f t="shared" ref="I9:J9" si="5">SUM(I4:I8)/5</f>
        <v>25.193999999999996</v>
      </c>
      <c r="J9" s="23">
        <f t="shared" si="5"/>
        <v>21.187999999999999</v>
      </c>
      <c r="K9" s="24">
        <f t="shared" si="2"/>
        <v>4.0059999999999967</v>
      </c>
      <c r="L9" s="25">
        <f t="shared" si="3"/>
        <v>0.1890692845006606</v>
      </c>
    </row>
    <row r="10" spans="1:12" x14ac:dyDescent="0.2">
      <c r="A10" s="6" t="s">
        <v>22</v>
      </c>
      <c r="B10" s="7">
        <v>885</v>
      </c>
      <c r="C10" s="8">
        <v>0.05</v>
      </c>
      <c r="D10" s="8">
        <v>0.4</v>
      </c>
      <c r="E10" s="9">
        <v>653</v>
      </c>
      <c r="F10" s="6">
        <f t="shared" si="0"/>
        <v>6530</v>
      </c>
      <c r="G10" s="10">
        <f t="shared" si="4"/>
        <v>-5645</v>
      </c>
      <c r="H10" s="9" t="s">
        <v>12</v>
      </c>
      <c r="I10" s="14">
        <v>26.08</v>
      </c>
      <c r="J10" s="14">
        <v>22.45</v>
      </c>
      <c r="K10" s="13">
        <f t="shared" si="2"/>
        <v>3.629999999999999</v>
      </c>
      <c r="L10" s="15">
        <f t="shared" si="3"/>
        <v>0.16169265033407568</v>
      </c>
    </row>
    <row r="11" spans="1:12" x14ac:dyDescent="0.2">
      <c r="A11" s="6" t="s">
        <v>23</v>
      </c>
      <c r="B11" s="7">
        <v>118</v>
      </c>
      <c r="C11" s="8">
        <v>0.27</v>
      </c>
      <c r="D11" s="8">
        <v>0.47</v>
      </c>
      <c r="E11" s="9">
        <v>432</v>
      </c>
      <c r="F11" s="6">
        <f t="shared" si="0"/>
        <v>4320</v>
      </c>
      <c r="G11" s="10">
        <f t="shared" si="4"/>
        <v>-4202</v>
      </c>
      <c r="H11" s="6" t="s">
        <v>12</v>
      </c>
      <c r="I11" s="14">
        <v>22.06</v>
      </c>
      <c r="J11" s="14">
        <v>19</v>
      </c>
      <c r="K11" s="13">
        <f t="shared" si="2"/>
        <v>3.0599999999999987</v>
      </c>
      <c r="L11" s="15">
        <f t="shared" si="3"/>
        <v>0.16105263157894731</v>
      </c>
    </row>
    <row r="12" spans="1:12" x14ac:dyDescent="0.2">
      <c r="A12" s="17" t="s">
        <v>61</v>
      </c>
      <c r="B12" s="18">
        <f>SUM(B2:B8,B10:B11)</f>
        <v>2721</v>
      </c>
      <c r="C12" s="19">
        <v>0.12</v>
      </c>
      <c r="D12" s="19">
        <v>0.46</v>
      </c>
      <c r="E12" s="17">
        <f>SUM(E2:E3, E9, E10:E11)</f>
        <v>1209</v>
      </c>
      <c r="F12" s="17">
        <f t="shared" si="0"/>
        <v>12090</v>
      </c>
      <c r="G12" s="22">
        <f t="shared" si="4"/>
        <v>-9369</v>
      </c>
      <c r="H12" s="17" t="s">
        <v>12</v>
      </c>
      <c r="I12" s="24">
        <f t="shared" ref="I12:J12" si="6">SUM(I2:I8, I10:I11)/11</f>
        <v>19.038181818181819</v>
      </c>
      <c r="J12" s="24">
        <f t="shared" si="6"/>
        <v>16.456363636363637</v>
      </c>
      <c r="K12" s="24">
        <f t="shared" si="2"/>
        <v>2.581818181818182</v>
      </c>
      <c r="L12" s="25">
        <f t="shared" si="3"/>
        <v>0.15688874157551652</v>
      </c>
    </row>
    <row r="13" spans="1:12" x14ac:dyDescent="0.2">
      <c r="A13" s="6" t="s">
        <v>24</v>
      </c>
      <c r="B13" s="26">
        <v>64.352202589599997</v>
      </c>
      <c r="C13" s="8">
        <v>0.06</v>
      </c>
      <c r="D13" s="8">
        <v>0.14000000000000001</v>
      </c>
      <c r="E13" s="6">
        <v>0</v>
      </c>
      <c r="F13" s="6">
        <f t="shared" si="0"/>
        <v>0</v>
      </c>
      <c r="G13" s="10">
        <f t="shared" si="4"/>
        <v>64.352202589599997</v>
      </c>
      <c r="H13" s="6" t="s">
        <v>17</v>
      </c>
      <c r="I13" s="27">
        <v>65.248476346199993</v>
      </c>
      <c r="J13" s="27">
        <v>67.9323337286</v>
      </c>
      <c r="K13" s="13">
        <f t="shared" si="2"/>
        <v>-2.6838573824000065</v>
      </c>
      <c r="L13" s="15">
        <f t="shared" si="3"/>
        <v>-3.9507804827115536E-2</v>
      </c>
    </row>
    <row r="14" spans="1:12" x14ac:dyDescent="0.2">
      <c r="A14" s="6" t="s">
        <v>25</v>
      </c>
      <c r="B14" s="26">
        <v>305.58782801199999</v>
      </c>
      <c r="C14" s="8">
        <v>0.04</v>
      </c>
      <c r="D14" s="8">
        <v>0.3</v>
      </c>
      <c r="E14" s="6">
        <v>15</v>
      </c>
      <c r="F14" s="6">
        <f t="shared" si="0"/>
        <v>150</v>
      </c>
      <c r="G14" s="10">
        <f t="shared" si="4"/>
        <v>155.58782801199999</v>
      </c>
      <c r="H14" s="6" t="s">
        <v>17</v>
      </c>
      <c r="I14" s="27">
        <v>30.7730187638</v>
      </c>
      <c r="J14" s="27">
        <v>28.437685952700001</v>
      </c>
      <c r="K14" s="13">
        <f t="shared" si="2"/>
        <v>2.3353328110999989</v>
      </c>
      <c r="L14" s="15">
        <f t="shared" si="3"/>
        <v>8.2121056368099882E-2</v>
      </c>
    </row>
    <row r="15" spans="1:12" x14ac:dyDescent="0.2">
      <c r="A15" s="6" t="s">
        <v>26</v>
      </c>
      <c r="B15" s="26">
        <v>772.35260366399996</v>
      </c>
      <c r="C15" s="8">
        <v>0.05</v>
      </c>
      <c r="D15" s="8">
        <v>0.67</v>
      </c>
      <c r="E15" s="6">
        <v>34</v>
      </c>
      <c r="F15" s="6">
        <f t="shared" si="0"/>
        <v>340</v>
      </c>
      <c r="G15" s="10">
        <f t="shared" si="4"/>
        <v>432.35260366399996</v>
      </c>
      <c r="H15" s="6" t="s">
        <v>17</v>
      </c>
      <c r="I15" s="27">
        <v>18.053699746300001</v>
      </c>
      <c r="J15" s="27">
        <v>16.909752139999998</v>
      </c>
      <c r="K15" s="13">
        <f t="shared" si="2"/>
        <v>1.1439476063000029</v>
      </c>
      <c r="L15" s="15">
        <f t="shared" si="3"/>
        <v>6.7650169962810758E-2</v>
      </c>
    </row>
    <row r="16" spans="1:12" x14ac:dyDescent="0.2">
      <c r="A16" s="17" t="s">
        <v>62</v>
      </c>
      <c r="B16" s="18">
        <f>SUM(B13:B15)</f>
        <v>1142.2926342655999</v>
      </c>
      <c r="C16" s="19">
        <v>0.05</v>
      </c>
      <c r="D16" s="19">
        <v>0.45</v>
      </c>
      <c r="E16" s="17">
        <f>SUM(E13:E15)</f>
        <v>49</v>
      </c>
      <c r="F16" s="17">
        <f t="shared" si="0"/>
        <v>490</v>
      </c>
      <c r="G16" s="22">
        <f t="shared" si="4"/>
        <v>652.29263426559987</v>
      </c>
      <c r="H16" s="17" t="s">
        <v>17</v>
      </c>
      <c r="I16" s="24">
        <f t="shared" ref="I16:J16" si="7">SUM(I13:I15)/3</f>
        <v>38.025064952099996</v>
      </c>
      <c r="J16" s="24">
        <f t="shared" si="7"/>
        <v>37.759923940433332</v>
      </c>
      <c r="K16" s="24">
        <f t="shared" si="2"/>
        <v>0.26514101166666393</v>
      </c>
      <c r="L16" s="25">
        <f t="shared" si="3"/>
        <v>7.0217570375651871E-3</v>
      </c>
    </row>
    <row r="17" spans="1:12" x14ac:dyDescent="0.2">
      <c r="A17" s="6" t="s">
        <v>27</v>
      </c>
      <c r="B17" s="26">
        <v>454.68579820999997</v>
      </c>
      <c r="C17" s="8">
        <v>0.11</v>
      </c>
      <c r="D17" s="8">
        <v>0.26</v>
      </c>
      <c r="E17" s="9">
        <v>19</v>
      </c>
      <c r="F17" s="6">
        <f t="shared" si="0"/>
        <v>190</v>
      </c>
      <c r="G17" s="10">
        <f t="shared" si="4"/>
        <v>264.68579820999997</v>
      </c>
      <c r="H17" s="9" t="s">
        <v>17</v>
      </c>
      <c r="I17" s="12">
        <v>24.143944720499999</v>
      </c>
      <c r="J17" s="12">
        <v>21.435768264899998</v>
      </c>
      <c r="K17" s="13">
        <f t="shared" si="2"/>
        <v>2.7081764556000003</v>
      </c>
      <c r="L17" s="15">
        <f t="shared" si="3"/>
        <v>0.1263391366305496</v>
      </c>
    </row>
    <row r="18" spans="1:12" x14ac:dyDescent="0.2">
      <c r="A18" s="6" t="s">
        <v>28</v>
      </c>
      <c r="B18" s="26">
        <v>122.237547859</v>
      </c>
      <c r="C18" s="8">
        <v>0.09</v>
      </c>
      <c r="D18" s="8">
        <v>0.25</v>
      </c>
      <c r="E18" s="6">
        <v>0</v>
      </c>
      <c r="F18" s="6">
        <f t="shared" si="0"/>
        <v>0</v>
      </c>
      <c r="G18" s="10">
        <f t="shared" si="4"/>
        <v>122.237547859</v>
      </c>
      <c r="H18" s="6" t="s">
        <v>17</v>
      </c>
      <c r="I18" s="12">
        <v>29.576412885700002</v>
      </c>
      <c r="J18" s="12">
        <v>26.519177600700001</v>
      </c>
      <c r="K18" s="13">
        <f t="shared" si="2"/>
        <v>3.0572352850000009</v>
      </c>
      <c r="L18" s="15">
        <f t="shared" si="3"/>
        <v>0.11528394021235794</v>
      </c>
    </row>
    <row r="19" spans="1:12" x14ac:dyDescent="0.2">
      <c r="A19" s="6" t="s">
        <v>29</v>
      </c>
      <c r="B19" s="26">
        <v>132.812863795</v>
      </c>
      <c r="C19" s="8">
        <v>0.15</v>
      </c>
      <c r="D19" s="8">
        <v>0.19</v>
      </c>
      <c r="E19" s="6">
        <v>8</v>
      </c>
      <c r="F19" s="6">
        <f t="shared" si="0"/>
        <v>80</v>
      </c>
      <c r="G19" s="10">
        <f t="shared" si="4"/>
        <v>52.812863794999998</v>
      </c>
      <c r="H19" s="6" t="s">
        <v>17</v>
      </c>
      <c r="I19" s="12">
        <v>30.138623171199999</v>
      </c>
      <c r="J19" s="12">
        <v>28.998870255300002</v>
      </c>
      <c r="K19" s="13">
        <f t="shared" si="2"/>
        <v>1.1397529158999973</v>
      </c>
      <c r="L19" s="15">
        <f t="shared" si="3"/>
        <v>3.9303355815790426E-2</v>
      </c>
    </row>
    <row r="20" spans="1:12" x14ac:dyDescent="0.2">
      <c r="A20" s="6" t="s">
        <v>30</v>
      </c>
      <c r="B20" s="26">
        <v>70.117202117700003</v>
      </c>
      <c r="C20" s="8">
        <v>0.06</v>
      </c>
      <c r="D20" s="8">
        <v>0.18</v>
      </c>
      <c r="E20" s="6">
        <v>0</v>
      </c>
      <c r="F20" s="6">
        <f t="shared" si="0"/>
        <v>0</v>
      </c>
      <c r="G20" s="10">
        <f t="shared" si="4"/>
        <v>70.117202117700003</v>
      </c>
      <c r="H20" s="6" t="s">
        <v>17</v>
      </c>
      <c r="I20" s="12">
        <v>37.261518647400003</v>
      </c>
      <c r="J20" s="12">
        <v>33.073107540099997</v>
      </c>
      <c r="K20" s="13">
        <f t="shared" si="2"/>
        <v>4.1884111073000057</v>
      </c>
      <c r="L20" s="15">
        <f t="shared" si="3"/>
        <v>0.12664099078750621</v>
      </c>
    </row>
    <row r="21" spans="1:12" x14ac:dyDescent="0.2">
      <c r="A21" s="6" t="s">
        <v>31</v>
      </c>
      <c r="B21" s="26">
        <v>293.06881266400001</v>
      </c>
      <c r="C21" s="8">
        <v>0.03</v>
      </c>
      <c r="D21" s="8">
        <v>0.22</v>
      </c>
      <c r="E21" s="6">
        <v>33</v>
      </c>
      <c r="F21" s="6">
        <f t="shared" si="0"/>
        <v>330</v>
      </c>
      <c r="G21" s="10">
        <f t="shared" si="4"/>
        <v>-36.931187335999994</v>
      </c>
      <c r="H21" s="9" t="s">
        <v>12</v>
      </c>
      <c r="I21" s="12">
        <v>29.1249294908</v>
      </c>
      <c r="J21" s="12">
        <v>25.904517793299998</v>
      </c>
      <c r="K21" s="13">
        <f t="shared" si="2"/>
        <v>3.2204116975000012</v>
      </c>
      <c r="L21" s="15">
        <f t="shared" si="3"/>
        <v>0.1243185348284281</v>
      </c>
    </row>
    <row r="22" spans="1:12" x14ac:dyDescent="0.2">
      <c r="A22" s="6" t="s">
        <v>32</v>
      </c>
      <c r="B22" s="26">
        <v>103.21420884600001</v>
      </c>
      <c r="C22" s="8">
        <v>0.05</v>
      </c>
      <c r="D22" s="8">
        <v>0.19</v>
      </c>
      <c r="E22" s="6">
        <v>0</v>
      </c>
      <c r="F22" s="6">
        <f t="shared" si="0"/>
        <v>0</v>
      </c>
      <c r="G22" s="10">
        <f t="shared" si="4"/>
        <v>103.21420884600001</v>
      </c>
      <c r="H22" s="6" t="s">
        <v>17</v>
      </c>
      <c r="I22" s="12">
        <v>36.111063688400002</v>
      </c>
      <c r="J22" s="12">
        <v>29.698833327599999</v>
      </c>
      <c r="K22" s="13">
        <f t="shared" si="2"/>
        <v>6.4122303608000024</v>
      </c>
      <c r="L22" s="15">
        <f t="shared" si="3"/>
        <v>0.21590849344377874</v>
      </c>
    </row>
    <row r="23" spans="1:12" x14ac:dyDescent="0.2">
      <c r="A23" s="6" t="s">
        <v>33</v>
      </c>
      <c r="B23" s="26">
        <v>209.30372355399999</v>
      </c>
      <c r="C23" s="8">
        <v>-0.05</v>
      </c>
      <c r="D23" s="8">
        <v>0.4</v>
      </c>
      <c r="E23" s="6">
        <v>0</v>
      </c>
      <c r="F23" s="6">
        <f t="shared" si="0"/>
        <v>0</v>
      </c>
      <c r="G23" s="10">
        <f t="shared" si="4"/>
        <v>209.30372355399999</v>
      </c>
      <c r="H23" s="6" t="s">
        <v>17</v>
      </c>
      <c r="I23" s="12">
        <v>14.129705401300001</v>
      </c>
      <c r="J23" s="12">
        <v>14.8821982758</v>
      </c>
      <c r="K23" s="13">
        <f t="shared" si="2"/>
        <v>-0.75249287449999969</v>
      </c>
      <c r="L23" s="15">
        <f t="shared" si="3"/>
        <v>-5.0563287798928956E-2</v>
      </c>
    </row>
    <row r="24" spans="1:12" x14ac:dyDescent="0.2">
      <c r="A24" s="6" t="s">
        <v>34</v>
      </c>
      <c r="B24" s="26">
        <v>92.266243122800006</v>
      </c>
      <c r="C24" s="8">
        <v>-0.09</v>
      </c>
      <c r="D24" s="8">
        <v>0.26</v>
      </c>
      <c r="E24" s="6">
        <v>0</v>
      </c>
      <c r="F24" s="6">
        <f t="shared" si="0"/>
        <v>0</v>
      </c>
      <c r="G24" s="10">
        <f t="shared" si="4"/>
        <v>92.266243122800006</v>
      </c>
      <c r="H24" s="6" t="s">
        <v>17</v>
      </c>
      <c r="I24" s="12">
        <v>22.09</v>
      </c>
      <c r="J24" s="12">
        <v>15.0636945433</v>
      </c>
      <c r="K24" s="13">
        <f t="shared" si="2"/>
        <v>7.0263054566999994</v>
      </c>
      <c r="L24" s="15">
        <f t="shared" si="3"/>
        <v>0.46643971945283141</v>
      </c>
    </row>
    <row r="25" spans="1:12" x14ac:dyDescent="0.2">
      <c r="A25" s="6" t="s">
        <v>35</v>
      </c>
      <c r="B25" s="26">
        <v>187.49243853600001</v>
      </c>
      <c r="C25" s="8">
        <v>0.12</v>
      </c>
      <c r="D25" s="8">
        <v>0.26</v>
      </c>
      <c r="E25" s="6">
        <v>25</v>
      </c>
      <c r="F25" s="6">
        <f t="shared" si="0"/>
        <v>250</v>
      </c>
      <c r="G25" s="10">
        <f t="shared" si="4"/>
        <v>-62.507561463999991</v>
      </c>
      <c r="H25" s="6" t="s">
        <v>17</v>
      </c>
      <c r="I25" s="12">
        <v>22.922584838300001</v>
      </c>
      <c r="J25" s="12">
        <v>20.3703564142</v>
      </c>
      <c r="K25" s="13">
        <f t="shared" si="2"/>
        <v>2.5522284241000008</v>
      </c>
      <c r="L25" s="15">
        <f t="shared" si="3"/>
        <v>0.12529129938643904</v>
      </c>
    </row>
    <row r="26" spans="1:12" x14ac:dyDescent="0.2">
      <c r="A26" s="17" t="s">
        <v>63</v>
      </c>
      <c r="B26" s="18">
        <f>SUM(B17:B25)</f>
        <v>1665.1988387045001</v>
      </c>
      <c r="C26" s="19">
        <v>0.06</v>
      </c>
      <c r="D26" s="19">
        <v>0.25</v>
      </c>
      <c r="E26" s="17">
        <f>SUM(E17:E25)</f>
        <v>85</v>
      </c>
      <c r="F26" s="17">
        <f t="shared" si="0"/>
        <v>850</v>
      </c>
      <c r="G26" s="22">
        <f t="shared" si="4"/>
        <v>815.19883870450008</v>
      </c>
      <c r="H26" s="17" t="s">
        <v>17</v>
      </c>
      <c r="I26" s="24">
        <f t="shared" ref="I26:J26" si="8">SUM(I17:I25)/9</f>
        <v>27.277642538177773</v>
      </c>
      <c r="J26" s="24">
        <f t="shared" si="8"/>
        <v>23.994058223911107</v>
      </c>
      <c r="K26" s="24">
        <f t="shared" si="2"/>
        <v>3.2835843142666654</v>
      </c>
      <c r="L26" s="25">
        <f t="shared" si="3"/>
        <v>0.13684989357050209</v>
      </c>
    </row>
    <row r="27" spans="1:12" x14ac:dyDescent="0.2">
      <c r="A27" s="6" t="s">
        <v>36</v>
      </c>
      <c r="B27" s="26">
        <v>3807.6886895600001</v>
      </c>
      <c r="C27" s="8">
        <v>0.08</v>
      </c>
      <c r="D27" s="8">
        <v>0.23</v>
      </c>
      <c r="E27" s="6">
        <v>396</v>
      </c>
      <c r="F27" s="6">
        <f t="shared" si="0"/>
        <v>3960</v>
      </c>
      <c r="G27" s="10">
        <f t="shared" si="4"/>
        <v>-152.31131043999994</v>
      </c>
      <c r="H27" s="9" t="s">
        <v>12</v>
      </c>
      <c r="I27" s="27">
        <v>35.746085224600002</v>
      </c>
      <c r="J27" s="27">
        <v>30.3973413935</v>
      </c>
      <c r="K27" s="13">
        <f t="shared" si="2"/>
        <v>5.348743831100002</v>
      </c>
      <c r="L27" s="15">
        <f t="shared" si="3"/>
        <v>0.17596090927359023</v>
      </c>
    </row>
    <row r="28" spans="1:12" x14ac:dyDescent="0.2">
      <c r="A28" s="6" t="s">
        <v>37</v>
      </c>
      <c r="B28" s="26">
        <v>34.746096402200003</v>
      </c>
      <c r="C28" s="8">
        <v>0.05</v>
      </c>
      <c r="D28" s="16">
        <v>0.2</v>
      </c>
      <c r="E28" s="6">
        <v>0</v>
      </c>
      <c r="F28" s="6">
        <f t="shared" si="0"/>
        <v>0</v>
      </c>
      <c r="G28" s="10">
        <f t="shared" si="4"/>
        <v>34.746096402200003</v>
      </c>
      <c r="H28" s="6" t="s">
        <v>17</v>
      </c>
      <c r="I28" s="27">
        <v>104.981029979</v>
      </c>
      <c r="J28" s="27">
        <v>88.471406949599995</v>
      </c>
      <c r="K28" s="13">
        <f t="shared" si="2"/>
        <v>16.509623029400004</v>
      </c>
      <c r="L28" s="15">
        <f t="shared" si="3"/>
        <v>0.18660970361650442</v>
      </c>
    </row>
    <row r="29" spans="1:12" x14ac:dyDescent="0.2">
      <c r="A29" s="6" t="s">
        <v>38</v>
      </c>
      <c r="B29" s="26" t="s">
        <v>39</v>
      </c>
      <c r="C29" s="9" t="s">
        <v>13</v>
      </c>
      <c r="D29" s="9" t="s">
        <v>13</v>
      </c>
      <c r="E29" s="6">
        <v>0</v>
      </c>
      <c r="F29" s="6">
        <f t="shared" si="0"/>
        <v>0</v>
      </c>
      <c r="G29" s="11" t="s">
        <v>13</v>
      </c>
      <c r="H29" s="6" t="s">
        <v>17</v>
      </c>
      <c r="I29" s="27" t="s">
        <v>13</v>
      </c>
      <c r="J29" s="27" t="s">
        <v>13</v>
      </c>
      <c r="K29" s="28" t="s">
        <v>13</v>
      </c>
      <c r="L29" s="9" t="s">
        <v>13</v>
      </c>
    </row>
    <row r="30" spans="1:12" x14ac:dyDescent="0.2">
      <c r="A30" s="6" t="s">
        <v>40</v>
      </c>
      <c r="B30" s="26">
        <v>347.74844502899998</v>
      </c>
      <c r="C30" s="8">
        <v>0.32</v>
      </c>
      <c r="D30" s="8">
        <v>0.23</v>
      </c>
      <c r="E30" s="6">
        <v>18</v>
      </c>
      <c r="F30" s="6">
        <f t="shared" si="0"/>
        <v>180</v>
      </c>
      <c r="G30" s="10">
        <f t="shared" ref="G30:G53" si="9">B30-F30</f>
        <v>167.74844502899998</v>
      </c>
      <c r="H30" s="6" t="s">
        <v>17</v>
      </c>
      <c r="I30" s="27">
        <v>48.754722305199998</v>
      </c>
      <c r="J30" s="27">
        <v>46.510539872899997</v>
      </c>
      <c r="K30" s="13">
        <f t="shared" ref="K30:K47" si="10">I30-J30</f>
        <v>2.2441824323000006</v>
      </c>
      <c r="L30" s="15">
        <f t="shared" ref="L30:L47" si="11">K30/J30</f>
        <v>4.8251051018386573E-2</v>
      </c>
    </row>
    <row r="31" spans="1:12" x14ac:dyDescent="0.2">
      <c r="A31" s="6" t="s">
        <v>41</v>
      </c>
      <c r="B31" s="26">
        <v>675.12047955000003</v>
      </c>
      <c r="C31" s="16">
        <v>0.11</v>
      </c>
      <c r="D31" s="8">
        <v>0.49</v>
      </c>
      <c r="E31" s="6">
        <v>81</v>
      </c>
      <c r="F31" s="6">
        <f t="shared" si="0"/>
        <v>810</v>
      </c>
      <c r="G31" s="10">
        <f t="shared" si="9"/>
        <v>-134.87952044999997</v>
      </c>
      <c r="H31" s="9" t="s">
        <v>12</v>
      </c>
      <c r="I31" s="27">
        <v>22.8021099694</v>
      </c>
      <c r="J31" s="27">
        <v>20.996720547599999</v>
      </c>
      <c r="K31" s="13">
        <f t="shared" si="10"/>
        <v>1.8053894218000011</v>
      </c>
      <c r="L31" s="15">
        <f t="shared" si="11"/>
        <v>8.5984352542443285E-2</v>
      </c>
    </row>
    <row r="32" spans="1:12" x14ac:dyDescent="0.2">
      <c r="A32" s="17" t="s">
        <v>64</v>
      </c>
      <c r="B32" s="18">
        <f>SUM(B27:B31)</f>
        <v>4865.3037105411995</v>
      </c>
      <c r="C32" s="19">
        <v>0.09</v>
      </c>
      <c r="D32" s="19">
        <v>0.26</v>
      </c>
      <c r="E32" s="17">
        <f>SUM(E27:E31)</f>
        <v>495</v>
      </c>
      <c r="F32" s="17">
        <f t="shared" si="0"/>
        <v>4950</v>
      </c>
      <c r="G32" s="22">
        <f t="shared" si="9"/>
        <v>-84.696289458800493</v>
      </c>
      <c r="H32" s="21" t="s">
        <v>12</v>
      </c>
      <c r="I32" s="24">
        <f t="shared" ref="I32:J32" si="12">SUM(I27:I31)/5</f>
        <v>42.456789495639995</v>
      </c>
      <c r="J32" s="24">
        <f t="shared" si="12"/>
        <v>37.275201752720001</v>
      </c>
      <c r="K32" s="24">
        <f t="shared" si="10"/>
        <v>5.1815877429199944</v>
      </c>
      <c r="L32" s="25">
        <f t="shared" si="11"/>
        <v>0.13900897914098856</v>
      </c>
    </row>
    <row r="33" spans="1:12" x14ac:dyDescent="0.2">
      <c r="A33" s="6" t="s">
        <v>42</v>
      </c>
      <c r="B33" s="26">
        <v>14421.704683600001</v>
      </c>
      <c r="C33" s="8">
        <v>0.3</v>
      </c>
      <c r="D33" s="8">
        <v>0.9</v>
      </c>
      <c r="E33" s="6">
        <v>3</v>
      </c>
      <c r="F33" s="6">
        <f t="shared" si="0"/>
        <v>30</v>
      </c>
      <c r="G33" s="10">
        <f t="shared" si="9"/>
        <v>14391.704683600001</v>
      </c>
      <c r="H33" s="6" t="s">
        <v>17</v>
      </c>
      <c r="I33" s="27">
        <v>11.6523707353</v>
      </c>
      <c r="J33" s="27">
        <v>10.1421654628</v>
      </c>
      <c r="K33" s="13">
        <f t="shared" si="10"/>
        <v>1.5102052725000004</v>
      </c>
      <c r="L33" s="15">
        <f t="shared" si="11"/>
        <v>0.14890363187617237</v>
      </c>
    </row>
    <row r="34" spans="1:12" x14ac:dyDescent="0.2">
      <c r="A34" s="6" t="s">
        <v>43</v>
      </c>
      <c r="B34" s="26">
        <v>4289.1389233700002</v>
      </c>
      <c r="C34" s="8">
        <v>0.03</v>
      </c>
      <c r="D34" s="8">
        <v>0.87</v>
      </c>
      <c r="E34" s="29">
        <v>3</v>
      </c>
      <c r="F34" s="6">
        <f t="shared" si="0"/>
        <v>30</v>
      </c>
      <c r="G34" s="10">
        <f t="shared" si="9"/>
        <v>4259.1389233700002</v>
      </c>
      <c r="H34" s="6" t="s">
        <v>17</v>
      </c>
      <c r="I34" s="27">
        <v>14.285245811499999</v>
      </c>
      <c r="J34" s="27">
        <v>13.2991869636</v>
      </c>
      <c r="K34" s="13">
        <f t="shared" si="10"/>
        <v>0.98605884789999898</v>
      </c>
      <c r="L34" s="15">
        <f t="shared" si="11"/>
        <v>7.4144295482035952E-2</v>
      </c>
    </row>
    <row r="35" spans="1:12" x14ac:dyDescent="0.2">
      <c r="A35" s="6" t="s">
        <v>44</v>
      </c>
      <c r="B35" s="26">
        <v>2286.5292722499998</v>
      </c>
      <c r="C35" s="8">
        <v>0.11</v>
      </c>
      <c r="D35" s="8">
        <v>0.67</v>
      </c>
      <c r="E35" s="6">
        <v>141</v>
      </c>
      <c r="F35" s="6">
        <f t="shared" si="0"/>
        <v>1410</v>
      </c>
      <c r="G35" s="10">
        <f t="shared" si="9"/>
        <v>876.52927224999985</v>
      </c>
      <c r="H35" s="6" t="s">
        <v>17</v>
      </c>
      <c r="I35" s="27">
        <v>16.921439946</v>
      </c>
      <c r="J35" s="27">
        <v>12.793941993800001</v>
      </c>
      <c r="K35" s="13">
        <f t="shared" si="10"/>
        <v>4.1274979521999988</v>
      </c>
      <c r="L35" s="15">
        <f t="shared" si="11"/>
        <v>0.32261346457567197</v>
      </c>
    </row>
    <row r="36" spans="1:12" x14ac:dyDescent="0.2">
      <c r="A36" s="6" t="s">
        <v>45</v>
      </c>
      <c r="B36" s="26">
        <v>637.883868882</v>
      </c>
      <c r="C36" s="8">
        <v>0.09</v>
      </c>
      <c r="D36" s="8">
        <v>0.56000000000000005</v>
      </c>
      <c r="E36" s="6">
        <v>0</v>
      </c>
      <c r="F36" s="6">
        <f t="shared" si="0"/>
        <v>0</v>
      </c>
      <c r="G36" s="10">
        <f t="shared" si="9"/>
        <v>637.883868882</v>
      </c>
      <c r="H36" s="6" t="s">
        <v>17</v>
      </c>
      <c r="I36" s="27">
        <v>17.229108347899999</v>
      </c>
      <c r="J36" s="27">
        <v>12.0974623597</v>
      </c>
      <c r="K36" s="13">
        <f t="shared" si="10"/>
        <v>5.131645988199999</v>
      </c>
      <c r="L36" s="15">
        <f t="shared" si="11"/>
        <v>0.4241919367564998</v>
      </c>
    </row>
    <row r="37" spans="1:12" x14ac:dyDescent="0.2">
      <c r="A37" s="17" t="s">
        <v>65</v>
      </c>
      <c r="B37" s="18">
        <f>SUM(B33:B36)</f>
        <v>21635.256748101998</v>
      </c>
      <c r="C37" s="19">
        <v>0.2</v>
      </c>
      <c r="D37" s="19">
        <v>0.85</v>
      </c>
      <c r="E37" s="17">
        <f>SUM(E33:E36)</f>
        <v>147</v>
      </c>
      <c r="F37" s="17">
        <f t="shared" si="0"/>
        <v>1470</v>
      </c>
      <c r="G37" s="22">
        <f t="shared" si="9"/>
        <v>20165.256748101998</v>
      </c>
      <c r="H37" s="17" t="s">
        <v>17</v>
      </c>
      <c r="I37" s="24">
        <f t="shared" ref="I37:J37" si="13">SUM(I33:I36)/4</f>
        <v>15.022041210175001</v>
      </c>
      <c r="J37" s="24">
        <f t="shared" si="13"/>
        <v>12.083189194975002</v>
      </c>
      <c r="K37" s="24">
        <f t="shared" si="10"/>
        <v>2.9388520151999984</v>
      </c>
      <c r="L37" s="25">
        <f t="shared" si="11"/>
        <v>0.24321824046437751</v>
      </c>
    </row>
    <row r="38" spans="1:12" x14ac:dyDescent="0.2">
      <c r="A38" s="6" t="s">
        <v>46</v>
      </c>
      <c r="B38" s="26">
        <v>207.83076866100001</v>
      </c>
      <c r="C38" s="8">
        <v>0</v>
      </c>
      <c r="D38" s="8">
        <v>0.19</v>
      </c>
      <c r="E38" s="6">
        <v>0</v>
      </c>
      <c r="F38" s="6">
        <f t="shared" si="0"/>
        <v>0</v>
      </c>
      <c r="G38" s="10">
        <f t="shared" si="9"/>
        <v>207.83076866100001</v>
      </c>
      <c r="H38" s="6" t="s">
        <v>17</v>
      </c>
      <c r="I38" s="27">
        <v>59.315362714300001</v>
      </c>
      <c r="J38" s="27">
        <v>56.467312056799997</v>
      </c>
      <c r="K38" s="13">
        <f t="shared" si="10"/>
        <v>2.8480506575000035</v>
      </c>
      <c r="L38" s="15">
        <f t="shared" si="11"/>
        <v>5.0437156538196352E-2</v>
      </c>
    </row>
    <row r="39" spans="1:12" x14ac:dyDescent="0.2">
      <c r="A39" s="6" t="s">
        <v>47</v>
      </c>
      <c r="B39" s="26">
        <v>770.40540813799998</v>
      </c>
      <c r="C39" s="8">
        <v>-0.04</v>
      </c>
      <c r="D39" s="8">
        <v>0.47</v>
      </c>
      <c r="E39" s="29">
        <v>13</v>
      </c>
      <c r="F39" s="6">
        <f t="shared" si="0"/>
        <v>130</v>
      </c>
      <c r="G39" s="10">
        <f t="shared" si="9"/>
        <v>640.40540813799998</v>
      </c>
      <c r="H39" s="6" t="s">
        <v>17</v>
      </c>
      <c r="I39" s="27">
        <v>15.61672325</v>
      </c>
      <c r="J39" s="27">
        <v>14.148822239199999</v>
      </c>
      <c r="K39" s="13">
        <f t="shared" si="10"/>
        <v>1.4679010108000003</v>
      </c>
      <c r="L39" s="15">
        <f t="shared" si="11"/>
        <v>0.10374722262981786</v>
      </c>
    </row>
    <row r="40" spans="1:12" x14ac:dyDescent="0.2">
      <c r="A40" s="6" t="s">
        <v>48</v>
      </c>
      <c r="B40" s="26">
        <v>47.063985501700003</v>
      </c>
      <c r="C40" s="8">
        <v>0.19</v>
      </c>
      <c r="D40" s="8">
        <v>1</v>
      </c>
      <c r="E40" s="6">
        <v>13</v>
      </c>
      <c r="F40" s="6">
        <f t="shared" si="0"/>
        <v>130</v>
      </c>
      <c r="G40" s="10">
        <f t="shared" si="9"/>
        <v>-82.936014498299997</v>
      </c>
      <c r="H40" s="9" t="s">
        <v>12</v>
      </c>
      <c r="I40" s="27">
        <v>12.647120620800001</v>
      </c>
      <c r="J40" s="27">
        <v>11.229065432300001</v>
      </c>
      <c r="K40" s="13">
        <f t="shared" si="10"/>
        <v>1.4180551885000003</v>
      </c>
      <c r="L40" s="15">
        <f t="shared" si="11"/>
        <v>0.12628434637320893</v>
      </c>
    </row>
    <row r="41" spans="1:12" x14ac:dyDescent="0.2">
      <c r="A41" s="17" t="s">
        <v>66</v>
      </c>
      <c r="B41" s="18">
        <f>SUM(B38:B40)</f>
        <v>1025.3001623006999</v>
      </c>
      <c r="C41" s="19">
        <v>-0.03</v>
      </c>
      <c r="D41" s="19">
        <v>0.38</v>
      </c>
      <c r="E41" s="17">
        <f>SUM(E38:E40)</f>
        <v>26</v>
      </c>
      <c r="F41" s="17">
        <f t="shared" si="0"/>
        <v>260</v>
      </c>
      <c r="G41" s="22">
        <f t="shared" si="9"/>
        <v>765.30016230069987</v>
      </c>
      <c r="H41" s="17" t="s">
        <v>17</v>
      </c>
      <c r="I41" s="24">
        <f t="shared" ref="I41:J41" si="14">SUM(I38:I40)/3</f>
        <v>29.193068861699999</v>
      </c>
      <c r="J41" s="24">
        <f t="shared" si="14"/>
        <v>27.281733242766666</v>
      </c>
      <c r="K41" s="24">
        <f t="shared" si="10"/>
        <v>1.9113356189333324</v>
      </c>
      <c r="L41" s="25">
        <f t="shared" si="11"/>
        <v>7.0059171165017295E-2</v>
      </c>
    </row>
    <row r="42" spans="1:12" x14ac:dyDescent="0.2">
      <c r="A42" s="6" t="s">
        <v>49</v>
      </c>
      <c r="B42" s="30">
        <v>10</v>
      </c>
      <c r="C42" s="16">
        <v>0.15</v>
      </c>
      <c r="D42" s="6" t="s">
        <v>13</v>
      </c>
      <c r="E42" s="9">
        <v>0</v>
      </c>
      <c r="F42" s="6">
        <f t="shared" si="0"/>
        <v>0</v>
      </c>
      <c r="G42" s="10">
        <f t="shared" si="9"/>
        <v>10</v>
      </c>
      <c r="H42" s="9" t="s">
        <v>17</v>
      </c>
      <c r="I42" s="31">
        <v>56.97</v>
      </c>
      <c r="J42" s="31">
        <v>45.71</v>
      </c>
      <c r="K42" s="13">
        <f t="shared" si="10"/>
        <v>11.259999999999998</v>
      </c>
      <c r="L42" s="15">
        <f t="shared" si="11"/>
        <v>0.24633559396193389</v>
      </c>
    </row>
    <row r="43" spans="1:12" x14ac:dyDescent="0.2">
      <c r="A43" s="6" t="s">
        <v>50</v>
      </c>
      <c r="B43" s="30">
        <v>11</v>
      </c>
      <c r="C43" s="6" t="s">
        <v>13</v>
      </c>
      <c r="D43" s="6" t="s">
        <v>13</v>
      </c>
      <c r="E43" s="9">
        <v>0</v>
      </c>
      <c r="F43" s="6">
        <f t="shared" si="0"/>
        <v>0</v>
      </c>
      <c r="G43" s="10">
        <f t="shared" si="9"/>
        <v>11</v>
      </c>
      <c r="H43" s="9" t="s">
        <v>17</v>
      </c>
      <c r="I43" s="31">
        <v>102.28</v>
      </c>
      <c r="J43" s="31">
        <v>75.69</v>
      </c>
      <c r="K43" s="13">
        <f t="shared" si="10"/>
        <v>26.590000000000003</v>
      </c>
      <c r="L43" s="15">
        <f t="shared" si="11"/>
        <v>0.351301360813846</v>
      </c>
    </row>
    <row r="44" spans="1:12" x14ac:dyDescent="0.2">
      <c r="A44" s="6" t="s">
        <v>51</v>
      </c>
      <c r="B44" s="30">
        <v>63</v>
      </c>
      <c r="C44" s="16">
        <v>0.19</v>
      </c>
      <c r="D44" s="6" t="s">
        <v>13</v>
      </c>
      <c r="E44" s="9">
        <v>90</v>
      </c>
      <c r="F44" s="6">
        <f t="shared" si="0"/>
        <v>900</v>
      </c>
      <c r="G44" s="10">
        <f t="shared" si="9"/>
        <v>-837</v>
      </c>
      <c r="H44" s="6" t="s">
        <v>12</v>
      </c>
      <c r="I44" s="31">
        <v>112.86</v>
      </c>
      <c r="J44" s="31">
        <v>94.06</v>
      </c>
      <c r="K44" s="13">
        <f t="shared" si="10"/>
        <v>18.799999999999997</v>
      </c>
      <c r="L44" s="15">
        <f t="shared" si="11"/>
        <v>0.19987242185838822</v>
      </c>
    </row>
    <row r="45" spans="1:12" x14ac:dyDescent="0.2">
      <c r="A45" s="17" t="s">
        <v>67</v>
      </c>
      <c r="B45" s="17">
        <v>326</v>
      </c>
      <c r="C45" s="20">
        <v>0.09</v>
      </c>
      <c r="D45" s="20">
        <v>0.13</v>
      </c>
      <c r="E45" s="17">
        <f>SUM(E42:E44)</f>
        <v>90</v>
      </c>
      <c r="F45" s="17">
        <f t="shared" si="0"/>
        <v>900</v>
      </c>
      <c r="G45" s="22">
        <f t="shared" si="9"/>
        <v>-574</v>
      </c>
      <c r="H45" s="17" t="s">
        <v>12</v>
      </c>
      <c r="I45" s="24">
        <f t="shared" ref="I45:J45" si="15">SUM(I42:I44)/3</f>
        <v>90.703333333333333</v>
      </c>
      <c r="J45" s="24">
        <f t="shared" si="15"/>
        <v>71.820000000000007</v>
      </c>
      <c r="K45" s="24">
        <f t="shared" si="10"/>
        <v>18.883333333333326</v>
      </c>
      <c r="L45" s="25">
        <f t="shared" si="11"/>
        <v>0.26292583310127154</v>
      </c>
    </row>
    <row r="46" spans="1:12" x14ac:dyDescent="0.2">
      <c r="A46" s="6" t="s">
        <v>52</v>
      </c>
      <c r="B46" s="26">
        <v>201.853104497</v>
      </c>
      <c r="C46" s="8">
        <v>7.0000000000000007E-2</v>
      </c>
      <c r="D46" s="8">
        <v>0.3</v>
      </c>
      <c r="E46" s="6">
        <v>60</v>
      </c>
      <c r="F46" s="6">
        <f t="shared" si="0"/>
        <v>600</v>
      </c>
      <c r="G46" s="10">
        <f t="shared" si="9"/>
        <v>-398.146895503</v>
      </c>
      <c r="H46" s="6" t="s">
        <v>12</v>
      </c>
      <c r="I46" s="27">
        <v>36.328160273899996</v>
      </c>
      <c r="J46" s="27">
        <v>33.134474337599997</v>
      </c>
      <c r="K46" s="13">
        <f t="shared" si="10"/>
        <v>3.1936859362999996</v>
      </c>
      <c r="L46" s="15">
        <f t="shared" si="11"/>
        <v>9.6385592351948129E-2</v>
      </c>
    </row>
    <row r="47" spans="1:12" x14ac:dyDescent="0.2">
      <c r="A47" s="6" t="s">
        <v>53</v>
      </c>
      <c r="B47" s="26">
        <v>285.60689449799997</v>
      </c>
      <c r="C47" s="8">
        <v>0.13</v>
      </c>
      <c r="D47" s="8">
        <v>0.23</v>
      </c>
      <c r="E47" s="6">
        <v>66</v>
      </c>
      <c r="F47" s="6">
        <f t="shared" si="0"/>
        <v>660</v>
      </c>
      <c r="G47" s="10">
        <f t="shared" si="9"/>
        <v>-374.39310550200003</v>
      </c>
      <c r="H47" s="6" t="s">
        <v>12</v>
      </c>
      <c r="I47" s="27">
        <v>38.361739918799998</v>
      </c>
      <c r="J47" s="27">
        <v>38.518380609499999</v>
      </c>
      <c r="K47" s="13">
        <f t="shared" si="10"/>
        <v>-0.15664069070000153</v>
      </c>
      <c r="L47" s="15">
        <f t="shared" si="11"/>
        <v>-4.0666478761926033E-3</v>
      </c>
    </row>
    <row r="48" spans="1:12" x14ac:dyDescent="0.2">
      <c r="A48" s="6" t="s">
        <v>54</v>
      </c>
      <c r="B48" s="26">
        <v>12.027987855099999</v>
      </c>
      <c r="C48" s="8">
        <v>0.17</v>
      </c>
      <c r="D48" s="6" t="s">
        <v>13</v>
      </c>
      <c r="E48" s="6">
        <v>33</v>
      </c>
      <c r="F48" s="6">
        <f t="shared" si="0"/>
        <v>330</v>
      </c>
      <c r="G48" s="10">
        <f t="shared" si="9"/>
        <v>-317.97201214490002</v>
      </c>
      <c r="H48" s="6" t="s">
        <v>12</v>
      </c>
      <c r="I48" s="27">
        <v>34.924697272300001</v>
      </c>
      <c r="J48" s="27" t="s">
        <v>13</v>
      </c>
      <c r="K48" s="28" t="s">
        <v>13</v>
      </c>
      <c r="L48" s="9" t="s">
        <v>13</v>
      </c>
    </row>
    <row r="49" spans="1:12" x14ac:dyDescent="0.2">
      <c r="A49" s="6" t="s">
        <v>55</v>
      </c>
      <c r="B49" s="26">
        <v>217.82620489999999</v>
      </c>
      <c r="C49" s="8">
        <v>0.14000000000000001</v>
      </c>
      <c r="D49" s="8">
        <v>0.18</v>
      </c>
      <c r="E49" s="6">
        <v>15</v>
      </c>
      <c r="F49" s="6">
        <f t="shared" si="0"/>
        <v>150</v>
      </c>
      <c r="G49" s="10">
        <f t="shared" si="9"/>
        <v>67.826204899999993</v>
      </c>
      <c r="H49" s="6" t="s">
        <v>17</v>
      </c>
      <c r="I49" s="27">
        <v>28.840506302600001</v>
      </c>
      <c r="J49" s="27">
        <v>26.741770708400001</v>
      </c>
      <c r="K49" s="13">
        <f t="shared" ref="K49:K53" si="16">I49-J49</f>
        <v>2.0987355942000008</v>
      </c>
      <c r="L49" s="15">
        <f t="shared" ref="L49:L53" si="17">K49/J49</f>
        <v>7.8481549224440686E-2</v>
      </c>
    </row>
    <row r="50" spans="1:12" x14ac:dyDescent="0.2">
      <c r="A50" s="6" t="s">
        <v>56</v>
      </c>
      <c r="B50" s="26">
        <v>160.501551992</v>
      </c>
      <c r="C50" s="8">
        <v>0.1</v>
      </c>
      <c r="D50" s="8">
        <v>0.96</v>
      </c>
      <c r="E50" s="6">
        <v>0</v>
      </c>
      <c r="F50" s="6">
        <f t="shared" si="0"/>
        <v>0</v>
      </c>
      <c r="G50" s="10">
        <f t="shared" si="9"/>
        <v>160.501551992</v>
      </c>
      <c r="H50" s="6" t="s">
        <v>17</v>
      </c>
      <c r="I50" s="27">
        <v>23.341985605600001</v>
      </c>
      <c r="J50" s="27">
        <v>25.107709122799999</v>
      </c>
      <c r="K50" s="13">
        <f t="shared" si="16"/>
        <v>-1.7657235171999979</v>
      </c>
      <c r="L50" s="15">
        <f t="shared" si="17"/>
        <v>-7.0325950829045025E-2</v>
      </c>
    </row>
    <row r="51" spans="1:12" x14ac:dyDescent="0.2">
      <c r="A51" s="6" t="s">
        <v>57</v>
      </c>
      <c r="B51" s="26">
        <v>485.64884623</v>
      </c>
      <c r="C51" s="8">
        <v>0.09</v>
      </c>
      <c r="D51" s="8">
        <v>0.8</v>
      </c>
      <c r="E51" s="6">
        <v>23</v>
      </c>
      <c r="F51" s="6">
        <f t="shared" si="0"/>
        <v>230</v>
      </c>
      <c r="G51" s="10">
        <f t="shared" si="9"/>
        <v>255.64884623</v>
      </c>
      <c r="H51" s="6" t="s">
        <v>17</v>
      </c>
      <c r="I51" s="27">
        <v>23.782312124600001</v>
      </c>
      <c r="J51" s="27">
        <v>22.853307610800002</v>
      </c>
      <c r="K51" s="13">
        <f t="shared" si="16"/>
        <v>0.92900451379999893</v>
      </c>
      <c r="L51" s="15">
        <f t="shared" si="17"/>
        <v>4.0650768353591431E-2</v>
      </c>
    </row>
    <row r="52" spans="1:12" x14ac:dyDescent="0.2">
      <c r="A52" s="17" t="s">
        <v>68</v>
      </c>
      <c r="B52" s="18">
        <f>SUM(B46:B51)</f>
        <v>1363.4645899720999</v>
      </c>
      <c r="C52" s="19">
        <v>0.11</v>
      </c>
      <c r="D52" s="19">
        <v>0.4</v>
      </c>
      <c r="E52" s="17">
        <f>SUM(E46:E51)</f>
        <v>197</v>
      </c>
      <c r="F52" s="17">
        <f t="shared" si="0"/>
        <v>1970</v>
      </c>
      <c r="G52" s="22">
        <f t="shared" si="9"/>
        <v>-606.53541002790007</v>
      </c>
      <c r="H52" s="21" t="s">
        <v>12</v>
      </c>
      <c r="I52" s="24">
        <f t="shared" ref="I52:J52" si="18">SUM(I46:I51)/6</f>
        <v>30.929900249633334</v>
      </c>
      <c r="J52" s="24">
        <f t="shared" si="18"/>
        <v>24.392607064850001</v>
      </c>
      <c r="K52" s="24">
        <f t="shared" si="16"/>
        <v>6.5372931847833335</v>
      </c>
      <c r="L52" s="25">
        <f t="shared" si="17"/>
        <v>0.26800305385165824</v>
      </c>
    </row>
    <row r="53" spans="1:12" x14ac:dyDescent="0.2">
      <c r="A53" s="6" t="s">
        <v>58</v>
      </c>
      <c r="B53" s="32">
        <v>970</v>
      </c>
      <c r="C53" s="8">
        <v>0.19</v>
      </c>
      <c r="D53" s="8">
        <v>0.26</v>
      </c>
      <c r="E53" s="9">
        <v>40</v>
      </c>
      <c r="F53" s="6">
        <f t="shared" si="0"/>
        <v>400</v>
      </c>
      <c r="G53" s="10">
        <f t="shared" si="9"/>
        <v>570</v>
      </c>
      <c r="H53" s="6" t="s">
        <v>17</v>
      </c>
      <c r="I53" s="31">
        <v>48.29</v>
      </c>
      <c r="J53" s="31">
        <v>49.47</v>
      </c>
      <c r="K53" s="13">
        <f t="shared" si="16"/>
        <v>-1.1799999999999997</v>
      </c>
      <c r="L53" s="15">
        <f t="shared" si="17"/>
        <v>-2.3852840105114206E-2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MHC Technology</cp:lastModifiedBy>
  <dcterms:modified xsi:type="dcterms:W3CDTF">2023-06-12T15:07:15Z</dcterms:modified>
</cp:coreProperties>
</file>