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 Berge\OneDrive\Desktop\Kable Sheets 2\"/>
    </mc:Choice>
  </mc:AlternateContent>
  <bookViews>
    <workbookView xWindow="0" yWindow="0" windowWidth="28770" windowHeight="105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3" i="1" l="1"/>
  <c r="L53" i="1" s="1"/>
  <c r="F53" i="1"/>
  <c r="J52" i="1"/>
  <c r="I52" i="1"/>
  <c r="E52" i="1"/>
  <c r="F52" i="1" s="1"/>
  <c r="B52" i="1"/>
  <c r="K51" i="1"/>
  <c r="L51" i="1" s="1"/>
  <c r="F51" i="1"/>
  <c r="G51" i="1" s="1"/>
  <c r="K50" i="1"/>
  <c r="L50" i="1" s="1"/>
  <c r="F50" i="1"/>
  <c r="G50" i="1" s="1"/>
  <c r="K49" i="1"/>
  <c r="L49" i="1" s="1"/>
  <c r="F49" i="1"/>
  <c r="K48" i="1"/>
  <c r="L48" i="1" s="1"/>
  <c r="F48" i="1"/>
  <c r="K47" i="1"/>
  <c r="L47" i="1" s="1"/>
  <c r="F47" i="1"/>
  <c r="K46" i="1"/>
  <c r="L46" i="1" s="1"/>
  <c r="F46" i="1"/>
  <c r="G46" i="1" s="1"/>
  <c r="J45" i="1"/>
  <c r="I45" i="1"/>
  <c r="E45" i="1"/>
  <c r="F45" i="1" s="1"/>
  <c r="G45" i="1" s="1"/>
  <c r="K44" i="1"/>
  <c r="L44" i="1" s="1"/>
  <c r="F44" i="1"/>
  <c r="K43" i="1"/>
  <c r="L43" i="1" s="1"/>
  <c r="F43" i="1"/>
  <c r="K42" i="1"/>
  <c r="L42" i="1" s="1"/>
  <c r="F42" i="1"/>
  <c r="J41" i="1"/>
  <c r="I41" i="1"/>
  <c r="E41" i="1"/>
  <c r="F41" i="1" s="1"/>
  <c r="B41" i="1"/>
  <c r="K40" i="1"/>
  <c r="L40" i="1" s="1"/>
  <c r="F40" i="1"/>
  <c r="K39" i="1"/>
  <c r="L39" i="1" s="1"/>
  <c r="F39" i="1"/>
  <c r="K38" i="1"/>
  <c r="L38" i="1" s="1"/>
  <c r="F38" i="1"/>
  <c r="J37" i="1"/>
  <c r="I37" i="1"/>
  <c r="K37" i="1" s="1"/>
  <c r="L37" i="1" s="1"/>
  <c r="E37" i="1"/>
  <c r="F37" i="1" s="1"/>
  <c r="B37" i="1"/>
  <c r="K36" i="1"/>
  <c r="L36" i="1" s="1"/>
  <c r="F36" i="1"/>
  <c r="K35" i="1"/>
  <c r="L35" i="1" s="1"/>
  <c r="F35" i="1"/>
  <c r="K34" i="1"/>
  <c r="L34" i="1" s="1"/>
  <c r="F34" i="1"/>
  <c r="K33" i="1"/>
  <c r="L33" i="1" s="1"/>
  <c r="F33" i="1"/>
  <c r="J32" i="1"/>
  <c r="I32" i="1"/>
  <c r="K32" i="1" s="1"/>
  <c r="L32" i="1" s="1"/>
  <c r="E32" i="1"/>
  <c r="F32" i="1" s="1"/>
  <c r="B32" i="1"/>
  <c r="K31" i="1"/>
  <c r="L31" i="1" s="1"/>
  <c r="F31" i="1"/>
  <c r="K30" i="1"/>
  <c r="L30" i="1" s="1"/>
  <c r="F30" i="1"/>
  <c r="G30" i="1" s="1"/>
  <c r="F29" i="1"/>
  <c r="K28" i="1"/>
  <c r="L28" i="1" s="1"/>
  <c r="F28" i="1"/>
  <c r="K27" i="1"/>
  <c r="L27" i="1" s="1"/>
  <c r="F27" i="1"/>
  <c r="G27" i="1" s="1"/>
  <c r="J26" i="1"/>
  <c r="I26" i="1"/>
  <c r="E26" i="1"/>
  <c r="F26" i="1" s="1"/>
  <c r="B26" i="1"/>
  <c r="G26" i="1" s="1"/>
  <c r="K25" i="1"/>
  <c r="L25" i="1" s="1"/>
  <c r="F25" i="1"/>
  <c r="K24" i="1"/>
  <c r="L24" i="1" s="1"/>
  <c r="F24" i="1"/>
  <c r="K23" i="1"/>
  <c r="L23" i="1" s="1"/>
  <c r="F23" i="1"/>
  <c r="G23" i="1" s="1"/>
  <c r="K22" i="1"/>
  <c r="L22" i="1" s="1"/>
  <c r="F22" i="1"/>
  <c r="K21" i="1"/>
  <c r="L21" i="1" s="1"/>
  <c r="F21" i="1"/>
  <c r="K20" i="1"/>
  <c r="L20" i="1" s="1"/>
  <c r="F20" i="1"/>
  <c r="G20" i="1" s="1"/>
  <c r="K19" i="1"/>
  <c r="L19" i="1" s="1"/>
  <c r="F19" i="1"/>
  <c r="K18" i="1"/>
  <c r="L18" i="1" s="1"/>
  <c r="F18" i="1"/>
  <c r="K17" i="1"/>
  <c r="L17" i="1" s="1"/>
  <c r="F17" i="1"/>
  <c r="J16" i="1"/>
  <c r="I16" i="1"/>
  <c r="E16" i="1"/>
  <c r="F16" i="1" s="1"/>
  <c r="B16" i="1"/>
  <c r="K15" i="1"/>
  <c r="L15" i="1" s="1"/>
  <c r="F15" i="1"/>
  <c r="K14" i="1"/>
  <c r="L14" i="1" s="1"/>
  <c r="F14" i="1"/>
  <c r="G14" i="1" s="1"/>
  <c r="K13" i="1"/>
  <c r="L13" i="1" s="1"/>
  <c r="F13" i="1"/>
  <c r="J12" i="1"/>
  <c r="I12" i="1"/>
  <c r="E12" i="1"/>
  <c r="F12" i="1" s="1"/>
  <c r="B12" i="1"/>
  <c r="K11" i="1"/>
  <c r="L11" i="1" s="1"/>
  <c r="F11" i="1"/>
  <c r="G11" i="1" s="1"/>
  <c r="K10" i="1"/>
  <c r="L10" i="1" s="1"/>
  <c r="F10" i="1"/>
  <c r="G10" i="1" s="1"/>
  <c r="J9" i="1"/>
  <c r="I9" i="1"/>
  <c r="K9" i="1" s="1"/>
  <c r="L9" i="1" s="1"/>
  <c r="F9" i="1"/>
  <c r="B9" i="1"/>
  <c r="K8" i="1"/>
  <c r="L8" i="1" s="1"/>
  <c r="F8" i="1"/>
  <c r="K7" i="1"/>
  <c r="L7" i="1" s="1"/>
  <c r="F7" i="1"/>
  <c r="K6" i="1"/>
  <c r="L6" i="1" s="1"/>
  <c r="F6" i="1"/>
  <c r="G6" i="1" s="1"/>
  <c r="K5" i="1"/>
  <c r="L5" i="1" s="1"/>
  <c r="F5" i="1"/>
  <c r="K4" i="1"/>
  <c r="L4" i="1" s="1"/>
  <c r="F4" i="1"/>
  <c r="G4" i="1" s="1"/>
  <c r="K3" i="1"/>
  <c r="L3" i="1" s="1"/>
  <c r="F3" i="1"/>
  <c r="K2" i="1"/>
  <c r="F2" i="1"/>
  <c r="G2" i="1" s="1"/>
  <c r="K16" i="1" l="1"/>
  <c r="L16" i="1" s="1"/>
  <c r="K26" i="1"/>
  <c r="L26" i="1" s="1"/>
  <c r="G32" i="1"/>
  <c r="K12" i="1"/>
  <c r="L12" i="1" s="1"/>
  <c r="K52" i="1"/>
  <c r="L52" i="1" s="1"/>
  <c r="G16" i="1"/>
  <c r="G3" i="1"/>
  <c r="G33" i="1"/>
  <c r="G36" i="1"/>
  <c r="G25" i="1"/>
  <c r="G17" i="1"/>
  <c r="G43" i="1"/>
  <c r="G18" i="1"/>
  <c r="G41" i="1"/>
  <c r="G12" i="1"/>
  <c r="G39" i="1"/>
  <c r="G47" i="1"/>
  <c r="G9" i="1"/>
  <c r="K41" i="1"/>
  <c r="L41" i="1" s="1"/>
  <c r="K45" i="1"/>
  <c r="L45" i="1" s="1"/>
  <c r="G37" i="1"/>
  <c r="G52" i="1"/>
  <c r="G44" i="1"/>
  <c r="G19" i="1"/>
  <c r="G5" i="1"/>
  <c r="G13" i="1"/>
  <c r="G24" i="1"/>
  <c r="G31" i="1"/>
  <c r="G49" i="1"/>
  <c r="G34" i="1"/>
  <c r="G38" i="1"/>
  <c r="G42" i="1"/>
  <c r="G28" i="1"/>
  <c r="G35" i="1"/>
  <c r="G53" i="1"/>
  <c r="G40" i="1"/>
  <c r="G8" i="1"/>
  <c r="G22" i="1"/>
  <c r="G21" i="1"/>
  <c r="G15" i="1"/>
</calcChain>
</file>

<file path=xl/sharedStrings.xml><?xml version="1.0" encoding="utf-8"?>
<sst xmlns="http://schemas.openxmlformats.org/spreadsheetml/2006/main" count="129" uniqueCount="69">
  <si>
    <t>Description</t>
  </si>
  <si>
    <t>2022 - 2032 Openings</t>
  </si>
  <si>
    <t>2022 - 2032 % Change</t>
  </si>
  <si>
    <t>2022 Turnover Rate</t>
  </si>
  <si>
    <t>Educational Completions 2021</t>
  </si>
  <si>
    <t>Openings-Completions</t>
  </si>
  <si>
    <t>Shortage/Surplus?</t>
  </si>
  <si>
    <t>2021 Wage</t>
  </si>
  <si>
    <t>2017 Wage</t>
  </si>
  <si>
    <t>Wage Growth per hour 2017-2021</t>
  </si>
  <si>
    <t>Percentage Growth</t>
  </si>
  <si>
    <t>Industrial-Organizational Psychologists</t>
  </si>
  <si>
    <t>Surplus</t>
  </si>
  <si>
    <t>N/A</t>
  </si>
  <si>
    <t>Clinical and Counseling Psychologists</t>
  </si>
  <si>
    <t>Shortage</t>
  </si>
  <si>
    <t>Marriage and Family Therapists</t>
  </si>
  <si>
    <t xml:space="preserve">Shortage </t>
  </si>
  <si>
    <t>Rehabilitation Counselors</t>
  </si>
  <si>
    <t>Substance Abuse, Behavioral Disorder, and Mental Health Counselors</t>
  </si>
  <si>
    <t>Healthcare Social Workers</t>
  </si>
  <si>
    <t>Mental Health and Substance Abuse Social Workers</t>
  </si>
  <si>
    <t>Child, Family, and School Social Workers (just BSW)</t>
  </si>
  <si>
    <t>Community Health Workers</t>
  </si>
  <si>
    <t>Dentists, General</t>
  </si>
  <si>
    <t>Dental Hygienists</t>
  </si>
  <si>
    <t>Dental Assistants</t>
  </si>
  <si>
    <t>Clinical Laboratory Technologists and Technicians</t>
  </si>
  <si>
    <t>Cardiovascular Technologists and Technicians</t>
  </si>
  <si>
    <t>Diagnostic Medical Sonographers</t>
  </si>
  <si>
    <t>Nuclear Medicine Technologists</t>
  </si>
  <si>
    <t>Radiologic Technologists and Technicians</t>
  </si>
  <si>
    <t>Magnetic Resonance Imaging Technologists</t>
  </si>
  <si>
    <t>Emergency Medical Technicians</t>
  </si>
  <si>
    <t>Paramedics</t>
  </si>
  <si>
    <t>Surgical Technologists</t>
  </si>
  <si>
    <t>Registered Nurses</t>
  </si>
  <si>
    <t>Nurse Anesthetists</t>
  </si>
  <si>
    <t>Nurse Midwives</t>
  </si>
  <si>
    <t>&lt;10</t>
  </si>
  <si>
    <t>Nurse Practitioners</t>
  </si>
  <si>
    <t>Licensed Practical and Licensed Vocational Nurses</t>
  </si>
  <si>
    <t>Home Health and Personal Care Aides</t>
  </si>
  <si>
    <t>Nursing Assistants</t>
  </si>
  <si>
    <t>Medical Assistants</t>
  </si>
  <si>
    <t>Phlebotomists</t>
  </si>
  <si>
    <t>Pharmacists</t>
  </si>
  <si>
    <t>Pharmacy Technicians</t>
  </si>
  <si>
    <t>Pharmacy Aides</t>
  </si>
  <si>
    <t>Optometrists</t>
  </si>
  <si>
    <t>Psychiatrists</t>
  </si>
  <si>
    <t>Family Medicine Physicians</t>
  </si>
  <si>
    <t>Occupational Therapists</t>
  </si>
  <si>
    <t>Physical Therapists</t>
  </si>
  <si>
    <t>Radiation Therapists</t>
  </si>
  <si>
    <t>Respiratory Therapists</t>
  </si>
  <si>
    <t>Occupational Therapy Assistants</t>
  </si>
  <si>
    <t>Physical Therapist Assistants</t>
  </si>
  <si>
    <t>Physician Assistants</t>
  </si>
  <si>
    <t>2022-2032 Projected Completions</t>
  </si>
  <si>
    <t>MSW Subgroup Totals</t>
  </si>
  <si>
    <t>Behavioral Group Totals</t>
  </si>
  <si>
    <t>Dentistry Group Totals</t>
  </si>
  <si>
    <t>Medical Technician Group Totals</t>
  </si>
  <si>
    <t>Nursing Group Totals</t>
  </si>
  <si>
    <t>Patient Support Group Totals</t>
  </si>
  <si>
    <t>Pharmacy Group Totals</t>
  </si>
  <si>
    <t>Physician Group Totals</t>
  </si>
  <si>
    <t>Therapy Group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</si>
</sst>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#,##0;[Red]\ \(#,##0\)"/>
    <numFmt numFmtId="166" formatCode="&quot;$&quot;#,##0.00;[Red]\ \(&quot;$&quot;#,##0.00\)"/>
    <numFmt numFmtId="167" formatCode="\$#,##0.00;[Red]\ \(\$#,##0.00\)"/>
  </numFmts>
  <fonts count="4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204354"/>
        <bgColor rgb="FF2043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 wrapText="1"/>
    </xf>
    <xf numFmtId="3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7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3"/>
  <sheetViews>
    <sheetView tabSelected="1" workbookViewId="0">
      <pane xSplit="1" ySplit="1" topLeftCell="B20" activePane="bottomRight" state="frozen"/>
      <selection pane="topRight" activeCell="C1" sqref="C1"/>
      <selection pane="bottomLeft" activeCell="A2" sqref="A2"/>
      <selection pane="bottomRight" activeCell="B54" sqref="B54"/>
    </sheetView>
  </sheetViews>
  <sheetFormatPr defaultColWidth="12.5703125" defaultRowHeight="15.75" customHeight="1" x14ac:dyDescent="0.2"/>
  <cols>
    <col min="1" max="1" width="54.42578125" customWidth="1"/>
    <col min="2" max="2" width="19.5703125" customWidth="1"/>
    <col min="3" max="3" width="20.5703125" customWidth="1"/>
    <col min="4" max="4" width="19.85546875" customWidth="1"/>
    <col min="5" max="5" width="27.7109375" customWidth="1"/>
    <col min="7" max="7" width="21.42578125" customWidth="1"/>
    <col min="8" max="8" width="17.5703125" customWidth="1"/>
    <col min="11" max="11" width="18.28515625" customWidth="1"/>
    <col min="12" max="12" width="17.42578125" customWidth="1"/>
  </cols>
  <sheetData>
    <row r="1" spans="1:12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59</v>
      </c>
      <c r="G1" s="3" t="s">
        <v>5</v>
      </c>
      <c r="H1" s="1" t="s">
        <v>6</v>
      </c>
      <c r="I1" s="4" t="s">
        <v>7</v>
      </c>
      <c r="J1" s="4" t="s">
        <v>8</v>
      </c>
      <c r="K1" s="4" t="s">
        <v>9</v>
      </c>
      <c r="L1" s="5" t="s">
        <v>10</v>
      </c>
    </row>
    <row r="2" spans="1:12" ht="12.75" x14ac:dyDescent="0.2">
      <c r="A2" s="6" t="s">
        <v>11</v>
      </c>
      <c r="B2" s="7">
        <v>0</v>
      </c>
      <c r="C2" s="8">
        <v>0</v>
      </c>
      <c r="D2" s="8">
        <v>0</v>
      </c>
      <c r="E2" s="9">
        <v>14</v>
      </c>
      <c r="F2" s="6">
        <f t="shared" ref="F2:F53" si="0">E2*10</f>
        <v>140</v>
      </c>
      <c r="G2" s="10">
        <f t="shared" ref="G2:G6" si="1">B2-F2</f>
        <v>-140</v>
      </c>
      <c r="H2" s="6" t="s">
        <v>12</v>
      </c>
      <c r="I2" s="11">
        <v>0</v>
      </c>
      <c r="J2" s="11">
        <v>0</v>
      </c>
      <c r="K2" s="12">
        <f t="shared" ref="K2:K28" si="2">I2-J2</f>
        <v>0</v>
      </c>
      <c r="L2" s="6" t="s">
        <v>13</v>
      </c>
    </row>
    <row r="3" spans="1:12" ht="12.75" x14ac:dyDescent="0.2">
      <c r="A3" s="6" t="s">
        <v>14</v>
      </c>
      <c r="B3" s="13">
        <v>123</v>
      </c>
      <c r="C3" s="14">
        <v>0.14000000000000001</v>
      </c>
      <c r="D3" s="14">
        <v>0.32</v>
      </c>
      <c r="E3" s="9">
        <v>0</v>
      </c>
      <c r="F3" s="6">
        <f t="shared" si="0"/>
        <v>0</v>
      </c>
      <c r="G3" s="10">
        <f t="shared" si="1"/>
        <v>123</v>
      </c>
      <c r="H3" s="9" t="s">
        <v>15</v>
      </c>
      <c r="I3" s="16">
        <v>30.77</v>
      </c>
      <c r="J3" s="16">
        <v>30.88</v>
      </c>
      <c r="K3" s="12">
        <f t="shared" si="2"/>
        <v>-0.10999999999999943</v>
      </c>
      <c r="L3" s="17">
        <f t="shared" ref="L3:L28" si="3">K3/J3</f>
        <v>-3.5621761658030907E-3</v>
      </c>
    </row>
    <row r="4" spans="1:12" ht="12.75" x14ac:dyDescent="0.2">
      <c r="A4" s="6" t="s">
        <v>16</v>
      </c>
      <c r="B4" s="13">
        <v>39</v>
      </c>
      <c r="C4" s="14">
        <v>0.33</v>
      </c>
      <c r="D4" s="14">
        <v>0.5</v>
      </c>
      <c r="E4" s="6">
        <v>0</v>
      </c>
      <c r="F4" s="6">
        <f t="shared" si="0"/>
        <v>0</v>
      </c>
      <c r="G4" s="10">
        <f t="shared" si="1"/>
        <v>39</v>
      </c>
      <c r="H4" s="6" t="s">
        <v>17</v>
      </c>
      <c r="I4" s="16">
        <v>25.93</v>
      </c>
      <c r="J4" s="16">
        <v>17.079999999999998</v>
      </c>
      <c r="K4" s="12">
        <f t="shared" si="2"/>
        <v>8.8500000000000014</v>
      </c>
      <c r="L4" s="17">
        <f t="shared" si="3"/>
        <v>0.51814988290398145</v>
      </c>
    </row>
    <row r="5" spans="1:12" ht="12.75" x14ac:dyDescent="0.2">
      <c r="A5" s="6" t="s">
        <v>18</v>
      </c>
      <c r="B5" s="13">
        <v>274</v>
      </c>
      <c r="C5" s="14">
        <v>0.2</v>
      </c>
      <c r="D5" s="14">
        <v>0.59</v>
      </c>
      <c r="E5" s="6">
        <v>0</v>
      </c>
      <c r="F5" s="6">
        <f t="shared" si="0"/>
        <v>0</v>
      </c>
      <c r="G5" s="10">
        <f t="shared" si="1"/>
        <v>274</v>
      </c>
      <c r="H5" s="6" t="s">
        <v>17</v>
      </c>
      <c r="I5" s="16">
        <v>18.96</v>
      </c>
      <c r="J5" s="16">
        <v>11.92</v>
      </c>
      <c r="K5" s="12">
        <f t="shared" si="2"/>
        <v>7.0400000000000009</v>
      </c>
      <c r="L5" s="17">
        <f t="shared" si="3"/>
        <v>0.59060402684563762</v>
      </c>
    </row>
    <row r="6" spans="1:12" ht="12.75" x14ac:dyDescent="0.2">
      <c r="A6" s="6" t="s">
        <v>19</v>
      </c>
      <c r="B6" s="13">
        <v>545</v>
      </c>
      <c r="C6" s="14">
        <v>0.2</v>
      </c>
      <c r="D6" s="14">
        <v>0.43</v>
      </c>
      <c r="E6" s="6">
        <v>0</v>
      </c>
      <c r="F6" s="6">
        <f t="shared" si="0"/>
        <v>0</v>
      </c>
      <c r="G6" s="10">
        <f t="shared" si="1"/>
        <v>545</v>
      </c>
      <c r="H6" s="6" t="s">
        <v>17</v>
      </c>
      <c r="I6" s="16">
        <v>23.46</v>
      </c>
      <c r="J6" s="16">
        <v>22.82</v>
      </c>
      <c r="K6" s="12">
        <f t="shared" si="2"/>
        <v>0.64000000000000057</v>
      </c>
      <c r="L6" s="17">
        <f t="shared" si="3"/>
        <v>2.8045574057844021E-2</v>
      </c>
    </row>
    <row r="7" spans="1:12" ht="12.75" x14ac:dyDescent="0.2">
      <c r="A7" s="6" t="s">
        <v>20</v>
      </c>
      <c r="B7" s="13">
        <v>380</v>
      </c>
      <c r="C7" s="14">
        <v>0.02</v>
      </c>
      <c r="D7" s="14">
        <v>0.44</v>
      </c>
      <c r="E7" s="6">
        <v>0</v>
      </c>
      <c r="F7" s="6">
        <f t="shared" si="0"/>
        <v>0</v>
      </c>
      <c r="G7" s="10">
        <v>112</v>
      </c>
      <c r="H7" s="6" t="s">
        <v>17</v>
      </c>
      <c r="I7" s="16">
        <v>28.43</v>
      </c>
      <c r="J7" s="16">
        <v>27.72</v>
      </c>
      <c r="K7" s="12">
        <f t="shared" si="2"/>
        <v>0.71000000000000085</v>
      </c>
      <c r="L7" s="17">
        <f t="shared" si="3"/>
        <v>2.5613275613275643E-2</v>
      </c>
    </row>
    <row r="8" spans="1:12" ht="12.75" x14ac:dyDescent="0.2">
      <c r="A8" s="6" t="s">
        <v>21</v>
      </c>
      <c r="B8" s="13">
        <v>199</v>
      </c>
      <c r="C8" s="14">
        <v>0.13</v>
      </c>
      <c r="D8" s="14">
        <v>0.4</v>
      </c>
      <c r="E8" s="6">
        <v>0</v>
      </c>
      <c r="F8" s="6">
        <f t="shared" si="0"/>
        <v>0</v>
      </c>
      <c r="G8" s="10">
        <f t="shared" ref="G8:G28" si="4">B8-F8</f>
        <v>199</v>
      </c>
      <c r="H8" s="6" t="s">
        <v>17</v>
      </c>
      <c r="I8" s="16">
        <v>27.18</v>
      </c>
      <c r="J8" s="16">
        <v>24.32</v>
      </c>
      <c r="K8" s="12">
        <f t="shared" si="2"/>
        <v>2.8599999999999994</v>
      </c>
      <c r="L8" s="17">
        <f t="shared" si="3"/>
        <v>0.11759868421052629</v>
      </c>
    </row>
    <row r="9" spans="1:12" ht="12.75" x14ac:dyDescent="0.2">
      <c r="A9" s="18" t="s">
        <v>60</v>
      </c>
      <c r="B9" s="19">
        <f>SUM(B4:B8)</f>
        <v>1437</v>
      </c>
      <c r="C9" s="20">
        <v>0.14000000000000001</v>
      </c>
      <c r="D9" s="20">
        <v>0.46</v>
      </c>
      <c r="E9" s="21">
        <v>25</v>
      </c>
      <c r="F9" s="18">
        <f t="shared" si="0"/>
        <v>250</v>
      </c>
      <c r="G9" s="22">
        <f t="shared" si="4"/>
        <v>1187</v>
      </c>
      <c r="H9" s="18" t="s">
        <v>15</v>
      </c>
      <c r="I9" s="23">
        <f t="shared" ref="I9:J9" si="5">SUM(I4:I8)/5</f>
        <v>24.792000000000002</v>
      </c>
      <c r="J9" s="23">
        <f t="shared" si="5"/>
        <v>20.771999999999998</v>
      </c>
      <c r="K9" s="24">
        <f t="shared" si="2"/>
        <v>4.0200000000000031</v>
      </c>
      <c r="L9" s="25">
        <f t="shared" si="3"/>
        <v>0.19352975158867722</v>
      </c>
    </row>
    <row r="10" spans="1:12" ht="12.75" x14ac:dyDescent="0.2">
      <c r="A10" s="6" t="s">
        <v>22</v>
      </c>
      <c r="B10" s="13">
        <v>851</v>
      </c>
      <c r="C10" s="14">
        <v>0.06</v>
      </c>
      <c r="D10" s="8">
        <v>0.4</v>
      </c>
      <c r="E10" s="9">
        <v>266</v>
      </c>
      <c r="F10" s="6">
        <f t="shared" si="0"/>
        <v>2660</v>
      </c>
      <c r="G10" s="10">
        <f t="shared" si="4"/>
        <v>-1809</v>
      </c>
      <c r="H10" s="6" t="s">
        <v>12</v>
      </c>
      <c r="I10" s="16">
        <v>25.32</v>
      </c>
      <c r="J10" s="16">
        <v>23.35</v>
      </c>
      <c r="K10" s="12">
        <f t="shared" si="2"/>
        <v>1.9699999999999989</v>
      </c>
      <c r="L10" s="17">
        <f t="shared" si="3"/>
        <v>8.4368308351177673E-2</v>
      </c>
    </row>
    <row r="11" spans="1:12" ht="12.75" x14ac:dyDescent="0.2">
      <c r="A11" s="6" t="s">
        <v>23</v>
      </c>
      <c r="B11" s="13">
        <v>144</v>
      </c>
      <c r="C11" s="14">
        <v>0.12</v>
      </c>
      <c r="D11" s="14">
        <v>0.52</v>
      </c>
      <c r="E11" s="9">
        <v>204</v>
      </c>
      <c r="F11" s="6">
        <f t="shared" si="0"/>
        <v>2040</v>
      </c>
      <c r="G11" s="10">
        <f t="shared" si="4"/>
        <v>-1896</v>
      </c>
      <c r="H11" s="6" t="s">
        <v>12</v>
      </c>
      <c r="I11" s="16">
        <v>19.38</v>
      </c>
      <c r="J11" s="16">
        <v>17.829999999999998</v>
      </c>
      <c r="K11" s="12">
        <f t="shared" si="2"/>
        <v>1.5500000000000007</v>
      </c>
      <c r="L11" s="17">
        <f t="shared" si="3"/>
        <v>8.6932136848009017E-2</v>
      </c>
    </row>
    <row r="12" spans="1:12" ht="12.75" x14ac:dyDescent="0.2">
      <c r="A12" s="18" t="s">
        <v>61</v>
      </c>
      <c r="B12" s="19">
        <f>SUM(B2:B8,B10:B11)</f>
        <v>2555</v>
      </c>
      <c r="C12" s="20">
        <v>0.11</v>
      </c>
      <c r="D12" s="20">
        <v>0.43</v>
      </c>
      <c r="E12" s="18">
        <f>SUM(E2:E3, E9, E10:E11)</f>
        <v>509</v>
      </c>
      <c r="F12" s="18">
        <f t="shared" si="0"/>
        <v>5090</v>
      </c>
      <c r="G12" s="22">
        <f t="shared" si="4"/>
        <v>-2535</v>
      </c>
      <c r="H12" s="18" t="s">
        <v>12</v>
      </c>
      <c r="I12" s="24">
        <f t="shared" ref="I12:J12" si="6">SUM(I2:I8, I10:I11)/11</f>
        <v>18.13</v>
      </c>
      <c r="J12" s="24">
        <f t="shared" si="6"/>
        <v>15.992727272727269</v>
      </c>
      <c r="K12" s="24">
        <f t="shared" si="2"/>
        <v>2.1372727272727303</v>
      </c>
      <c r="L12" s="25">
        <f t="shared" si="3"/>
        <v>0.13364029104138267</v>
      </c>
    </row>
    <row r="13" spans="1:12" ht="12.75" x14ac:dyDescent="0.2">
      <c r="A13" s="6" t="s">
        <v>24</v>
      </c>
      <c r="B13" s="26">
        <v>99</v>
      </c>
      <c r="C13" s="14">
        <v>-0.01</v>
      </c>
      <c r="D13" s="14">
        <v>0.15</v>
      </c>
      <c r="E13" s="6">
        <v>0</v>
      </c>
      <c r="F13" s="6">
        <f t="shared" si="0"/>
        <v>0</v>
      </c>
      <c r="G13" s="10">
        <f t="shared" si="4"/>
        <v>99</v>
      </c>
      <c r="H13" s="6" t="s">
        <v>15</v>
      </c>
      <c r="I13" s="12">
        <v>75.709999999999994</v>
      </c>
      <c r="J13" s="12">
        <v>90.84</v>
      </c>
      <c r="K13" s="12">
        <f t="shared" si="2"/>
        <v>-15.13000000000001</v>
      </c>
      <c r="L13" s="17">
        <f t="shared" si="3"/>
        <v>-0.16655658300308243</v>
      </c>
    </row>
    <row r="14" spans="1:12" ht="12.75" x14ac:dyDescent="0.2">
      <c r="A14" s="6" t="s">
        <v>25</v>
      </c>
      <c r="B14" s="26">
        <v>405</v>
      </c>
      <c r="C14" s="14">
        <v>-0.01</v>
      </c>
      <c r="D14" s="14">
        <v>0.36</v>
      </c>
      <c r="E14" s="6">
        <v>62</v>
      </c>
      <c r="F14" s="6">
        <f t="shared" si="0"/>
        <v>620</v>
      </c>
      <c r="G14" s="10">
        <f t="shared" si="4"/>
        <v>-215</v>
      </c>
      <c r="H14" s="9" t="s">
        <v>12</v>
      </c>
      <c r="I14" s="12">
        <v>29.34</v>
      </c>
      <c r="J14" s="12">
        <v>29.09</v>
      </c>
      <c r="K14" s="12">
        <f t="shared" si="2"/>
        <v>0.25</v>
      </c>
      <c r="L14" s="17">
        <f t="shared" si="3"/>
        <v>8.5940185630800966E-3</v>
      </c>
    </row>
    <row r="15" spans="1:12" ht="12.75" x14ac:dyDescent="0.2">
      <c r="A15" s="6" t="s">
        <v>26</v>
      </c>
      <c r="B15" s="26">
        <v>1186</v>
      </c>
      <c r="C15" s="14">
        <v>-0.01</v>
      </c>
      <c r="D15" s="14">
        <v>0.77</v>
      </c>
      <c r="E15" s="6">
        <v>44</v>
      </c>
      <c r="F15" s="6">
        <f t="shared" si="0"/>
        <v>440</v>
      </c>
      <c r="G15" s="10">
        <f t="shared" si="4"/>
        <v>746</v>
      </c>
      <c r="H15" s="6" t="s">
        <v>15</v>
      </c>
      <c r="I15" s="12">
        <v>20.61</v>
      </c>
      <c r="J15" s="12">
        <v>16.48</v>
      </c>
      <c r="K15" s="12">
        <f t="shared" si="2"/>
        <v>4.129999999999999</v>
      </c>
      <c r="L15" s="17">
        <f t="shared" si="3"/>
        <v>0.25060679611650477</v>
      </c>
    </row>
    <row r="16" spans="1:12" ht="12.75" x14ac:dyDescent="0.2">
      <c r="A16" s="18" t="s">
        <v>62</v>
      </c>
      <c r="B16" s="19">
        <f>SUM(B13:B15)</f>
        <v>1690</v>
      </c>
      <c r="C16" s="20">
        <v>-0.01</v>
      </c>
      <c r="D16" s="20">
        <v>0.51</v>
      </c>
      <c r="E16" s="18">
        <f>SUM(E13:E15)</f>
        <v>106</v>
      </c>
      <c r="F16" s="18">
        <f t="shared" si="0"/>
        <v>1060</v>
      </c>
      <c r="G16" s="22">
        <f t="shared" si="4"/>
        <v>630</v>
      </c>
      <c r="H16" s="18" t="s">
        <v>15</v>
      </c>
      <c r="I16" s="24">
        <f t="shared" ref="I16:J16" si="7">SUM(I13:I15)/3</f>
        <v>41.886666666666663</v>
      </c>
      <c r="J16" s="24">
        <f t="shared" si="7"/>
        <v>45.47</v>
      </c>
      <c r="K16" s="24">
        <f t="shared" si="2"/>
        <v>-3.5833333333333357</v>
      </c>
      <c r="L16" s="25">
        <f t="shared" si="3"/>
        <v>-7.8806539110035975E-2</v>
      </c>
    </row>
    <row r="17" spans="1:12" ht="12.75" x14ac:dyDescent="0.2">
      <c r="A17" s="6" t="s">
        <v>27</v>
      </c>
      <c r="B17" s="26">
        <v>375.53183409799999</v>
      </c>
      <c r="C17" s="14">
        <v>-0.02</v>
      </c>
      <c r="D17" s="14">
        <v>0.27</v>
      </c>
      <c r="E17" s="9">
        <v>33</v>
      </c>
      <c r="F17" s="6">
        <f t="shared" si="0"/>
        <v>330</v>
      </c>
      <c r="G17" s="10">
        <f t="shared" si="4"/>
        <v>45.53183409799999</v>
      </c>
      <c r="H17" s="6" t="s">
        <v>15</v>
      </c>
      <c r="I17" s="12">
        <v>28.051872523099998</v>
      </c>
      <c r="J17" s="12">
        <v>24.4001589284</v>
      </c>
      <c r="K17" s="12">
        <f t="shared" si="2"/>
        <v>3.6517135946999986</v>
      </c>
      <c r="L17" s="17">
        <f t="shared" si="3"/>
        <v>0.14965941842492145</v>
      </c>
    </row>
    <row r="18" spans="1:12" ht="12.75" x14ac:dyDescent="0.2">
      <c r="A18" s="6" t="s">
        <v>28</v>
      </c>
      <c r="B18" s="26">
        <v>86.159087296799996</v>
      </c>
      <c r="C18" s="14">
        <v>-0.04</v>
      </c>
      <c r="D18" s="14">
        <v>0.21</v>
      </c>
      <c r="E18" s="6">
        <v>8</v>
      </c>
      <c r="F18" s="6">
        <f t="shared" si="0"/>
        <v>80</v>
      </c>
      <c r="G18" s="10">
        <f t="shared" si="4"/>
        <v>6.1590872967999957</v>
      </c>
      <c r="H18" s="6" t="s">
        <v>15</v>
      </c>
      <c r="I18" s="12">
        <v>29.512591988899999</v>
      </c>
      <c r="J18" s="12">
        <v>25.677197206300001</v>
      </c>
      <c r="K18" s="12">
        <f t="shared" si="2"/>
        <v>3.8353947825999981</v>
      </c>
      <c r="L18" s="17">
        <f t="shared" si="3"/>
        <v>0.14936968204843515</v>
      </c>
    </row>
    <row r="19" spans="1:12" ht="12.75" x14ac:dyDescent="0.2">
      <c r="A19" s="6" t="s">
        <v>29</v>
      </c>
      <c r="B19" s="26">
        <v>108.99521243700001</v>
      </c>
      <c r="C19" s="14">
        <v>0.06</v>
      </c>
      <c r="D19" s="14">
        <v>0.17</v>
      </c>
      <c r="E19" s="6">
        <v>15</v>
      </c>
      <c r="F19" s="6">
        <f t="shared" si="0"/>
        <v>150</v>
      </c>
      <c r="G19" s="10">
        <f t="shared" si="4"/>
        <v>-41.004787562999994</v>
      </c>
      <c r="H19" s="6" t="s">
        <v>15</v>
      </c>
      <c r="I19" s="12">
        <v>29.7187728627</v>
      </c>
      <c r="J19" s="12">
        <v>25.862983052400001</v>
      </c>
      <c r="K19" s="12">
        <f t="shared" si="2"/>
        <v>3.8557898102999992</v>
      </c>
      <c r="L19" s="17">
        <f t="shared" si="3"/>
        <v>0.14908526995853227</v>
      </c>
    </row>
    <row r="20" spans="1:12" ht="12.75" x14ac:dyDescent="0.2">
      <c r="A20" s="6" t="s">
        <v>30</v>
      </c>
      <c r="B20" s="26">
        <v>11.4528251168</v>
      </c>
      <c r="C20" s="14">
        <v>0</v>
      </c>
      <c r="D20" s="9" t="s">
        <v>13</v>
      </c>
      <c r="E20" s="6">
        <v>0</v>
      </c>
      <c r="F20" s="6">
        <f t="shared" si="0"/>
        <v>0</v>
      </c>
      <c r="G20" s="10">
        <f t="shared" si="4"/>
        <v>11.4528251168</v>
      </c>
      <c r="H20" s="6" t="s">
        <v>15</v>
      </c>
      <c r="I20" s="12">
        <v>34.331588704200001</v>
      </c>
      <c r="J20" s="12">
        <v>30.7425488501</v>
      </c>
      <c r="K20" s="12">
        <f t="shared" si="2"/>
        <v>3.589039854100001</v>
      </c>
      <c r="L20" s="17">
        <f t="shared" si="3"/>
        <v>0.11674503215722552</v>
      </c>
    </row>
    <row r="21" spans="1:12" ht="12.75" x14ac:dyDescent="0.2">
      <c r="A21" s="6" t="s">
        <v>31</v>
      </c>
      <c r="B21" s="26">
        <v>199.949348998</v>
      </c>
      <c r="C21" s="14">
        <v>0.01</v>
      </c>
      <c r="D21" s="14">
        <v>0.18</v>
      </c>
      <c r="E21" s="6">
        <v>76</v>
      </c>
      <c r="F21" s="6">
        <f t="shared" si="0"/>
        <v>760</v>
      </c>
      <c r="G21" s="10">
        <f t="shared" si="4"/>
        <v>-560.050651002</v>
      </c>
      <c r="H21" s="6" t="s">
        <v>12</v>
      </c>
      <c r="I21" s="12">
        <v>28.2960306644</v>
      </c>
      <c r="J21" s="12">
        <v>25.184072169099998</v>
      </c>
      <c r="K21" s="12">
        <f t="shared" si="2"/>
        <v>3.1119584953000015</v>
      </c>
      <c r="L21" s="17">
        <f t="shared" si="3"/>
        <v>0.12356851880047695</v>
      </c>
    </row>
    <row r="22" spans="1:12" ht="12.75" x14ac:dyDescent="0.2">
      <c r="A22" s="6" t="s">
        <v>32</v>
      </c>
      <c r="B22" s="26">
        <v>74.2741742921</v>
      </c>
      <c r="C22" s="14">
        <v>-0.04</v>
      </c>
      <c r="D22" s="8">
        <v>0.19</v>
      </c>
      <c r="E22" s="6">
        <v>0</v>
      </c>
      <c r="F22" s="6">
        <f t="shared" si="0"/>
        <v>0</v>
      </c>
      <c r="G22" s="10">
        <f t="shared" si="4"/>
        <v>74.2741742921</v>
      </c>
      <c r="H22" s="6" t="s">
        <v>15</v>
      </c>
      <c r="I22" s="12">
        <v>25.832691933300001</v>
      </c>
      <c r="J22" s="12">
        <v>26.6375407791</v>
      </c>
      <c r="K22" s="12">
        <f t="shared" si="2"/>
        <v>-0.80484884579999871</v>
      </c>
      <c r="L22" s="17">
        <f t="shared" si="3"/>
        <v>-3.0214832986064866E-2</v>
      </c>
    </row>
    <row r="23" spans="1:12" ht="12.75" x14ac:dyDescent="0.2">
      <c r="A23" s="6" t="s">
        <v>33</v>
      </c>
      <c r="B23" s="26">
        <v>338.38124410699999</v>
      </c>
      <c r="C23" s="14">
        <v>-7.0000000000000007E-2</v>
      </c>
      <c r="D23" s="14">
        <v>0.49</v>
      </c>
      <c r="E23" s="6">
        <v>1</v>
      </c>
      <c r="F23" s="6">
        <f t="shared" si="0"/>
        <v>10</v>
      </c>
      <c r="G23" s="10">
        <f t="shared" si="4"/>
        <v>328.38124410699999</v>
      </c>
      <c r="H23" s="6" t="s">
        <v>15</v>
      </c>
      <c r="I23" s="12">
        <v>14.201865396500001</v>
      </c>
      <c r="J23" s="12">
        <v>14.089653888599999</v>
      </c>
      <c r="K23" s="12">
        <f t="shared" si="2"/>
        <v>0.11221150790000145</v>
      </c>
      <c r="L23" s="17">
        <f t="shared" si="3"/>
        <v>7.9641067684985706E-3</v>
      </c>
    </row>
    <row r="24" spans="1:12" ht="12.75" x14ac:dyDescent="0.2">
      <c r="A24" s="6" t="s">
        <v>34</v>
      </c>
      <c r="B24" s="26">
        <v>137.57171115099999</v>
      </c>
      <c r="C24" s="14">
        <v>-0.03</v>
      </c>
      <c r="D24" s="14">
        <v>0.31</v>
      </c>
      <c r="E24" s="6">
        <v>0</v>
      </c>
      <c r="F24" s="6">
        <f t="shared" si="0"/>
        <v>0</v>
      </c>
      <c r="G24" s="10">
        <f t="shared" si="4"/>
        <v>137.57171115099999</v>
      </c>
      <c r="H24" s="6" t="s">
        <v>15</v>
      </c>
      <c r="I24" s="12">
        <v>19.477703289600001</v>
      </c>
      <c r="J24" s="12">
        <v>14.259582526100001</v>
      </c>
      <c r="K24" s="12">
        <f t="shared" si="2"/>
        <v>5.2181207635</v>
      </c>
      <c r="L24" s="17">
        <f t="shared" si="3"/>
        <v>0.36593783541341568</v>
      </c>
    </row>
    <row r="25" spans="1:12" ht="12.75" x14ac:dyDescent="0.2">
      <c r="A25" s="6" t="s">
        <v>35</v>
      </c>
      <c r="B25" s="26">
        <v>162.91693571799999</v>
      </c>
      <c r="C25" s="14">
        <v>-0.02</v>
      </c>
      <c r="D25" s="14">
        <v>0.22</v>
      </c>
      <c r="E25" s="6">
        <v>29</v>
      </c>
      <c r="F25" s="6">
        <f t="shared" si="0"/>
        <v>290</v>
      </c>
      <c r="G25" s="10">
        <f t="shared" si="4"/>
        <v>-127.08306428200001</v>
      </c>
      <c r="H25" s="6" t="s">
        <v>15</v>
      </c>
      <c r="I25" s="12">
        <v>22.6197224547</v>
      </c>
      <c r="J25" s="12">
        <v>20.9242856501</v>
      </c>
      <c r="K25" s="12">
        <f t="shared" si="2"/>
        <v>1.6954368045999999</v>
      </c>
      <c r="L25" s="17">
        <f t="shared" si="3"/>
        <v>8.1027225156042409E-2</v>
      </c>
    </row>
    <row r="26" spans="1:12" ht="12.75" x14ac:dyDescent="0.2">
      <c r="A26" s="18" t="s">
        <v>63</v>
      </c>
      <c r="B26" s="19">
        <f>SUM(B17:B25)</f>
        <v>1495.2323732147001</v>
      </c>
      <c r="C26" s="20">
        <v>-0.02</v>
      </c>
      <c r="D26" s="20">
        <v>0.28000000000000003</v>
      </c>
      <c r="E26" s="18">
        <f>SUM(E17:E25)</f>
        <v>162</v>
      </c>
      <c r="F26" s="18">
        <f t="shared" si="0"/>
        <v>1620</v>
      </c>
      <c r="G26" s="22">
        <f t="shared" si="4"/>
        <v>-124.76762678529985</v>
      </c>
      <c r="H26" s="18" t="s">
        <v>15</v>
      </c>
      <c r="I26" s="24">
        <f t="shared" ref="I26:J26" si="8">SUM(I17:I25)/9</f>
        <v>25.782537757488889</v>
      </c>
      <c r="J26" s="24">
        <f t="shared" si="8"/>
        <v>23.086447005577774</v>
      </c>
      <c r="K26" s="24">
        <f t="shared" si="2"/>
        <v>2.6960907519111146</v>
      </c>
      <c r="L26" s="25">
        <f t="shared" si="3"/>
        <v>0.11678240273437177</v>
      </c>
    </row>
    <row r="27" spans="1:12" ht="12.75" x14ac:dyDescent="0.2">
      <c r="A27" s="6" t="s">
        <v>36</v>
      </c>
      <c r="B27" s="26">
        <v>3815.66004853</v>
      </c>
      <c r="C27" s="14">
        <v>-0.02</v>
      </c>
      <c r="D27" s="14">
        <v>0.22</v>
      </c>
      <c r="E27" s="6">
        <v>767</v>
      </c>
      <c r="F27" s="6">
        <f t="shared" si="0"/>
        <v>7670</v>
      </c>
      <c r="G27" s="10">
        <f t="shared" si="4"/>
        <v>-3854.33995147</v>
      </c>
      <c r="H27" s="6" t="s">
        <v>12</v>
      </c>
      <c r="I27" s="27">
        <v>37.394641763800003</v>
      </c>
      <c r="J27" s="27">
        <v>34.3905648422</v>
      </c>
      <c r="K27" s="12">
        <f t="shared" si="2"/>
        <v>3.0040769216000029</v>
      </c>
      <c r="L27" s="17">
        <f t="shared" si="3"/>
        <v>8.7351776145117507E-2</v>
      </c>
    </row>
    <row r="28" spans="1:12" ht="12.75" x14ac:dyDescent="0.2">
      <c r="A28" s="6" t="s">
        <v>37</v>
      </c>
      <c r="B28" s="26">
        <v>74.867585832800003</v>
      </c>
      <c r="C28" s="14">
        <v>0.04</v>
      </c>
      <c r="D28" s="14">
        <v>0.18</v>
      </c>
      <c r="E28" s="6">
        <v>20</v>
      </c>
      <c r="F28" s="6">
        <f t="shared" si="0"/>
        <v>200</v>
      </c>
      <c r="G28" s="10">
        <f t="shared" si="4"/>
        <v>-125.1324141672</v>
      </c>
      <c r="H28" s="6" t="s">
        <v>15</v>
      </c>
      <c r="I28" s="27">
        <v>101.131774373</v>
      </c>
      <c r="J28" s="27">
        <v>99.830786705400001</v>
      </c>
      <c r="K28" s="12">
        <f t="shared" si="2"/>
        <v>1.3009876675999976</v>
      </c>
      <c r="L28" s="17">
        <f t="shared" si="3"/>
        <v>1.3031928431448745E-2</v>
      </c>
    </row>
    <row r="29" spans="1:12" ht="12.75" x14ac:dyDescent="0.2">
      <c r="A29" s="6" t="s">
        <v>38</v>
      </c>
      <c r="B29" s="26" t="s">
        <v>39</v>
      </c>
      <c r="C29" s="6" t="s">
        <v>13</v>
      </c>
      <c r="D29" s="6" t="s">
        <v>13</v>
      </c>
      <c r="E29" s="6">
        <v>0</v>
      </c>
      <c r="F29" s="6">
        <f t="shared" si="0"/>
        <v>0</v>
      </c>
      <c r="G29" s="15" t="s">
        <v>13</v>
      </c>
      <c r="H29" s="6" t="s">
        <v>15</v>
      </c>
      <c r="I29" s="28" t="s">
        <v>13</v>
      </c>
      <c r="J29" s="27">
        <v>52.728860474100003</v>
      </c>
      <c r="K29" s="12" t="s">
        <v>13</v>
      </c>
      <c r="L29" s="6" t="s">
        <v>13</v>
      </c>
    </row>
    <row r="30" spans="1:12" ht="12.75" x14ac:dyDescent="0.2">
      <c r="A30" s="6" t="s">
        <v>40</v>
      </c>
      <c r="B30" s="26">
        <v>375.41176560299999</v>
      </c>
      <c r="C30" s="8">
        <v>0.32</v>
      </c>
      <c r="D30" s="14">
        <v>0.22</v>
      </c>
      <c r="E30" s="6">
        <v>66</v>
      </c>
      <c r="F30" s="6">
        <f t="shared" si="0"/>
        <v>660</v>
      </c>
      <c r="G30" s="10">
        <f t="shared" ref="G30:G47" si="9">B30-F30</f>
        <v>-284.58823439700001</v>
      </c>
      <c r="H30" s="6" t="s">
        <v>15</v>
      </c>
      <c r="I30" s="27">
        <v>48.742066208300002</v>
      </c>
      <c r="J30" s="27">
        <v>48.346605370799999</v>
      </c>
      <c r="K30" s="12">
        <f t="shared" ref="K30:K53" si="10">I30-J30</f>
        <v>0.39546083750000349</v>
      </c>
      <c r="L30" s="17">
        <f t="shared" ref="L30:L53" si="11">K30/J30</f>
        <v>8.1797022658978823E-3</v>
      </c>
    </row>
    <row r="31" spans="1:12" ht="12.75" x14ac:dyDescent="0.2">
      <c r="A31" s="6" t="s">
        <v>41</v>
      </c>
      <c r="B31" s="29">
        <v>669</v>
      </c>
      <c r="C31" s="14">
        <v>0.05</v>
      </c>
      <c r="D31" s="8">
        <v>0.49</v>
      </c>
      <c r="E31" s="6">
        <v>34</v>
      </c>
      <c r="F31" s="6">
        <f t="shared" si="0"/>
        <v>340</v>
      </c>
      <c r="G31" s="10">
        <f t="shared" si="9"/>
        <v>329</v>
      </c>
      <c r="H31" s="6" t="s">
        <v>12</v>
      </c>
      <c r="I31" s="27">
        <v>26.396997491499999</v>
      </c>
      <c r="J31" s="27">
        <v>23.375263418900001</v>
      </c>
      <c r="K31" s="12">
        <f t="shared" si="10"/>
        <v>3.0217340725999975</v>
      </c>
      <c r="L31" s="17">
        <f t="shared" si="11"/>
        <v>0.12927058910304229</v>
      </c>
    </row>
    <row r="32" spans="1:12" ht="12.75" x14ac:dyDescent="0.2">
      <c r="A32" s="18" t="s">
        <v>64</v>
      </c>
      <c r="B32" s="19">
        <f>SUM(B27:B31)</f>
        <v>4934.9393999658005</v>
      </c>
      <c r="C32" s="20">
        <v>0.01</v>
      </c>
      <c r="D32" s="20">
        <v>0.25</v>
      </c>
      <c r="E32" s="18">
        <f>SUM(E27:E31)</f>
        <v>887</v>
      </c>
      <c r="F32" s="18">
        <f t="shared" si="0"/>
        <v>8870</v>
      </c>
      <c r="G32" s="22">
        <f t="shared" si="9"/>
        <v>-3935.0606000341995</v>
      </c>
      <c r="H32" s="18" t="s">
        <v>12</v>
      </c>
      <c r="I32" s="24">
        <f t="shared" ref="I32:J32" si="12">SUM(I27:I31)/5</f>
        <v>42.733095967320004</v>
      </c>
      <c r="J32" s="24">
        <f t="shared" si="12"/>
        <v>51.734416162279999</v>
      </c>
      <c r="K32" s="24">
        <f t="shared" si="10"/>
        <v>-9.0013201949599946</v>
      </c>
      <c r="L32" s="25">
        <f t="shared" si="11"/>
        <v>-0.17399094959774444</v>
      </c>
    </row>
    <row r="33" spans="1:12" ht="12.75" x14ac:dyDescent="0.2">
      <c r="A33" s="6" t="s">
        <v>42</v>
      </c>
      <c r="B33" s="26">
        <v>10691.190426700001</v>
      </c>
      <c r="C33" s="14">
        <v>0.16</v>
      </c>
      <c r="D33" s="14">
        <v>0.94</v>
      </c>
      <c r="E33" s="26">
        <v>0</v>
      </c>
      <c r="F33" s="6">
        <f t="shared" si="0"/>
        <v>0</v>
      </c>
      <c r="G33" s="10">
        <f t="shared" si="9"/>
        <v>10691.190426700001</v>
      </c>
      <c r="H33" s="6" t="s">
        <v>15</v>
      </c>
      <c r="I33" s="27">
        <v>13.102851707799999</v>
      </c>
      <c r="J33" s="27">
        <v>10.587198364400001</v>
      </c>
      <c r="K33" s="12">
        <f t="shared" si="10"/>
        <v>2.5156533433999986</v>
      </c>
      <c r="L33" s="17">
        <f t="shared" si="11"/>
        <v>0.23761275238395574</v>
      </c>
    </row>
    <row r="34" spans="1:12" ht="12.75" x14ac:dyDescent="0.2">
      <c r="A34" s="6" t="s">
        <v>43</v>
      </c>
      <c r="B34" s="26">
        <v>4133.8363276600003</v>
      </c>
      <c r="C34" s="14">
        <v>0.01</v>
      </c>
      <c r="D34" s="14">
        <v>0.85</v>
      </c>
      <c r="E34" s="26">
        <v>0</v>
      </c>
      <c r="F34" s="6">
        <f t="shared" si="0"/>
        <v>0</v>
      </c>
      <c r="G34" s="10">
        <f t="shared" si="9"/>
        <v>4133.8363276600003</v>
      </c>
      <c r="H34" s="6" t="s">
        <v>15</v>
      </c>
      <c r="I34" s="27">
        <v>16.124864112600001</v>
      </c>
      <c r="J34" s="27">
        <v>13.4004750652</v>
      </c>
      <c r="K34" s="12">
        <f t="shared" si="10"/>
        <v>2.7243890474000008</v>
      </c>
      <c r="L34" s="17">
        <f t="shared" si="11"/>
        <v>0.20330540776685066</v>
      </c>
    </row>
    <row r="35" spans="1:12" ht="12.75" x14ac:dyDescent="0.2">
      <c r="A35" s="6" t="s">
        <v>44</v>
      </c>
      <c r="B35" s="26">
        <v>2695.8518210299999</v>
      </c>
      <c r="C35" s="14">
        <v>7.0000000000000007E-2</v>
      </c>
      <c r="D35" s="14">
        <v>0.59</v>
      </c>
      <c r="E35" s="26">
        <v>184</v>
      </c>
      <c r="F35" s="6">
        <f t="shared" si="0"/>
        <v>1840</v>
      </c>
      <c r="G35" s="10">
        <f t="shared" si="9"/>
        <v>855.85182102999988</v>
      </c>
      <c r="H35" s="6" t="s">
        <v>15</v>
      </c>
      <c r="I35" s="27">
        <v>16.437147078999999</v>
      </c>
      <c r="J35" s="27">
        <v>13.5660738621</v>
      </c>
      <c r="K35" s="12">
        <f t="shared" si="10"/>
        <v>2.8710732168999993</v>
      </c>
      <c r="L35" s="17">
        <f t="shared" si="11"/>
        <v>0.2116362660327992</v>
      </c>
    </row>
    <row r="36" spans="1:12" ht="12.75" x14ac:dyDescent="0.2">
      <c r="A36" s="6" t="s">
        <v>45</v>
      </c>
      <c r="B36" s="26">
        <v>222.75845103200001</v>
      </c>
      <c r="C36" s="14">
        <v>0</v>
      </c>
      <c r="D36" s="14">
        <v>0.54</v>
      </c>
      <c r="E36" s="26">
        <v>0</v>
      </c>
      <c r="F36" s="6">
        <f t="shared" si="0"/>
        <v>0</v>
      </c>
      <c r="G36" s="10">
        <f t="shared" si="9"/>
        <v>222.75845103200001</v>
      </c>
      <c r="H36" s="6" t="s">
        <v>15</v>
      </c>
      <c r="I36" s="27">
        <v>18.270658304400001</v>
      </c>
      <c r="J36" s="27">
        <v>15.636488373400001</v>
      </c>
      <c r="K36" s="12">
        <f t="shared" si="10"/>
        <v>2.6341699310000006</v>
      </c>
      <c r="L36" s="17">
        <f t="shared" si="11"/>
        <v>0.16846301216078136</v>
      </c>
    </row>
    <row r="37" spans="1:12" ht="12.75" x14ac:dyDescent="0.2">
      <c r="A37" s="18" t="s">
        <v>65</v>
      </c>
      <c r="B37" s="19">
        <f>SUM(B33:B36)</f>
        <v>17743.637026422002</v>
      </c>
      <c r="C37" s="20">
        <v>0.1</v>
      </c>
      <c r="D37" s="30">
        <v>0.85</v>
      </c>
      <c r="E37" s="31">
        <f>SUM(E33:E36)</f>
        <v>184</v>
      </c>
      <c r="F37" s="18">
        <f t="shared" si="0"/>
        <v>1840</v>
      </c>
      <c r="G37" s="22">
        <f t="shared" si="9"/>
        <v>15903.637026422002</v>
      </c>
      <c r="H37" s="18" t="s">
        <v>15</v>
      </c>
      <c r="I37" s="24">
        <f t="shared" ref="I37:J37" si="13">SUM(I33:I36)/4</f>
        <v>15.98388030095</v>
      </c>
      <c r="J37" s="24">
        <f t="shared" si="13"/>
        <v>13.297558916274999</v>
      </c>
      <c r="K37" s="24">
        <f t="shared" si="10"/>
        <v>2.6863213846750007</v>
      </c>
      <c r="L37" s="25">
        <f t="shared" si="11"/>
        <v>0.20201612954594156</v>
      </c>
    </row>
    <row r="38" spans="1:12" ht="12.75" x14ac:dyDescent="0.2">
      <c r="A38" s="6" t="s">
        <v>46</v>
      </c>
      <c r="B38" s="26">
        <v>212.52488249699999</v>
      </c>
      <c r="C38" s="14">
        <v>-0.2</v>
      </c>
      <c r="D38" s="14">
        <v>0.17</v>
      </c>
      <c r="E38" s="9">
        <v>0</v>
      </c>
      <c r="F38" s="6">
        <f t="shared" si="0"/>
        <v>0</v>
      </c>
      <c r="G38" s="10">
        <f t="shared" si="9"/>
        <v>212.52488249699999</v>
      </c>
      <c r="H38" s="6" t="s">
        <v>15</v>
      </c>
      <c r="I38" s="27">
        <v>60.0947971931</v>
      </c>
      <c r="J38" s="27">
        <v>57.015388361900001</v>
      </c>
      <c r="K38" s="12">
        <f t="shared" si="10"/>
        <v>3.0794088311999985</v>
      </c>
      <c r="L38" s="17">
        <f t="shared" si="11"/>
        <v>5.4010135152526374E-2</v>
      </c>
    </row>
    <row r="39" spans="1:12" ht="12.75" x14ac:dyDescent="0.2">
      <c r="A39" s="6" t="s">
        <v>47</v>
      </c>
      <c r="B39" s="26">
        <v>763.70825729900002</v>
      </c>
      <c r="C39" s="14">
        <v>-0.28000000000000003</v>
      </c>
      <c r="D39" s="14">
        <v>0.41</v>
      </c>
      <c r="E39" s="9">
        <v>4</v>
      </c>
      <c r="F39" s="6">
        <f t="shared" si="0"/>
        <v>40</v>
      </c>
      <c r="G39" s="10">
        <f t="shared" si="9"/>
        <v>723.70825729900002</v>
      </c>
      <c r="H39" s="6" t="s">
        <v>15</v>
      </c>
      <c r="I39" s="27">
        <v>16.694245786</v>
      </c>
      <c r="J39" s="27">
        <v>12.6700235475</v>
      </c>
      <c r="K39" s="12">
        <f t="shared" si="10"/>
        <v>4.0242222385000002</v>
      </c>
      <c r="L39" s="17">
        <f t="shared" si="11"/>
        <v>0.31761758164167297</v>
      </c>
    </row>
    <row r="40" spans="1:12" ht="12.75" x14ac:dyDescent="0.2">
      <c r="A40" s="6" t="s">
        <v>48</v>
      </c>
      <c r="B40" s="26">
        <v>77.483298095099997</v>
      </c>
      <c r="C40" s="14">
        <v>-7.0000000000000007E-2</v>
      </c>
      <c r="D40" s="14">
        <v>0.86</v>
      </c>
      <c r="E40" s="9">
        <v>4</v>
      </c>
      <c r="F40" s="6">
        <f t="shared" si="0"/>
        <v>40</v>
      </c>
      <c r="G40" s="10">
        <f t="shared" si="9"/>
        <v>37.483298095099997</v>
      </c>
      <c r="H40" s="9" t="s">
        <v>15</v>
      </c>
      <c r="I40" s="27">
        <v>12.964852610199999</v>
      </c>
      <c r="J40" s="27">
        <v>12.630268042200001</v>
      </c>
      <c r="K40" s="12">
        <f t="shared" si="10"/>
        <v>0.33458456799999858</v>
      </c>
      <c r="L40" s="17">
        <f t="shared" si="11"/>
        <v>2.6490694170708907E-2</v>
      </c>
    </row>
    <row r="41" spans="1:12" ht="12.75" x14ac:dyDescent="0.2">
      <c r="A41" s="18" t="s">
        <v>66</v>
      </c>
      <c r="B41" s="19">
        <f>SUM(B38:B40)</f>
        <v>1053.7164378911</v>
      </c>
      <c r="C41" s="20">
        <v>-0.24</v>
      </c>
      <c r="D41" s="20">
        <v>0.33</v>
      </c>
      <c r="E41" s="18">
        <f>SUM(E38:E40)</f>
        <v>8</v>
      </c>
      <c r="F41" s="18">
        <f t="shared" si="0"/>
        <v>80</v>
      </c>
      <c r="G41" s="22">
        <f t="shared" si="9"/>
        <v>973.71643789109999</v>
      </c>
      <c r="H41" s="18" t="s">
        <v>15</v>
      </c>
      <c r="I41" s="24">
        <f t="shared" ref="I41:J41" si="14">SUM(I38:I40)/3</f>
        <v>29.917965196433332</v>
      </c>
      <c r="J41" s="24">
        <f t="shared" si="14"/>
        <v>27.438559983866668</v>
      </c>
      <c r="K41" s="24">
        <f t="shared" si="10"/>
        <v>2.4794052125666646</v>
      </c>
      <c r="L41" s="25">
        <f t="shared" si="11"/>
        <v>9.0362074905698614E-2</v>
      </c>
    </row>
    <row r="42" spans="1:12" ht="12.75" x14ac:dyDescent="0.2">
      <c r="A42" s="6" t="s">
        <v>49</v>
      </c>
      <c r="B42" s="29">
        <v>27</v>
      </c>
      <c r="C42" s="14">
        <v>0.04</v>
      </c>
      <c r="D42" s="14">
        <v>0.19</v>
      </c>
      <c r="E42" s="6">
        <v>0</v>
      </c>
      <c r="F42" s="6">
        <f t="shared" si="0"/>
        <v>0</v>
      </c>
      <c r="G42" s="10">
        <f t="shared" si="9"/>
        <v>27</v>
      </c>
      <c r="H42" s="6" t="s">
        <v>15</v>
      </c>
      <c r="I42" s="32">
        <v>56.29</v>
      </c>
      <c r="J42" s="32">
        <v>46.27</v>
      </c>
      <c r="K42" s="12">
        <f t="shared" si="10"/>
        <v>10.019999999999996</v>
      </c>
      <c r="L42" s="17">
        <f t="shared" si="11"/>
        <v>0.21655500324184127</v>
      </c>
    </row>
    <row r="43" spans="1:12" ht="12.75" x14ac:dyDescent="0.2">
      <c r="A43" s="6" t="s">
        <v>50</v>
      </c>
      <c r="B43" s="29">
        <v>10</v>
      </c>
      <c r="C43" s="14">
        <v>0.25</v>
      </c>
      <c r="D43" s="6" t="s">
        <v>13</v>
      </c>
      <c r="E43" s="6">
        <v>0</v>
      </c>
      <c r="F43" s="6">
        <f t="shared" si="0"/>
        <v>0</v>
      </c>
      <c r="G43" s="10">
        <f t="shared" si="9"/>
        <v>10</v>
      </c>
      <c r="H43" s="6" t="s">
        <v>15</v>
      </c>
      <c r="I43" s="32">
        <v>102.4</v>
      </c>
      <c r="J43" s="32">
        <v>99.61</v>
      </c>
      <c r="K43" s="12">
        <f t="shared" si="10"/>
        <v>2.7900000000000063</v>
      </c>
      <c r="L43" s="17">
        <f t="shared" si="11"/>
        <v>2.8009236020479934E-2</v>
      </c>
    </row>
    <row r="44" spans="1:12" ht="12.75" x14ac:dyDescent="0.2">
      <c r="A44" s="6" t="s">
        <v>51</v>
      </c>
      <c r="B44" s="29">
        <v>50</v>
      </c>
      <c r="C44" s="14">
        <v>0.03</v>
      </c>
      <c r="D44" s="14">
        <v>0.11</v>
      </c>
      <c r="E44" s="9">
        <v>0</v>
      </c>
      <c r="F44" s="6">
        <f t="shared" si="0"/>
        <v>0</v>
      </c>
      <c r="G44" s="10">
        <f t="shared" si="9"/>
        <v>50</v>
      </c>
      <c r="H44" s="9" t="s">
        <v>15</v>
      </c>
      <c r="I44" s="32">
        <v>97.69</v>
      </c>
      <c r="J44" s="32">
        <v>79.81</v>
      </c>
      <c r="K44" s="12">
        <f t="shared" si="10"/>
        <v>17.879999999999995</v>
      </c>
      <c r="L44" s="17">
        <f t="shared" si="11"/>
        <v>0.22403207618092966</v>
      </c>
    </row>
    <row r="45" spans="1:12" ht="12.75" x14ac:dyDescent="0.2">
      <c r="A45" s="18" t="s">
        <v>67</v>
      </c>
      <c r="B45" s="21">
        <v>595</v>
      </c>
      <c r="C45" s="30">
        <v>0.09</v>
      </c>
      <c r="D45" s="30">
        <v>0.13</v>
      </c>
      <c r="E45" s="18">
        <f>SUM(E42:E44)</f>
        <v>0</v>
      </c>
      <c r="F45" s="18">
        <f t="shared" si="0"/>
        <v>0</v>
      </c>
      <c r="G45" s="22">
        <f t="shared" si="9"/>
        <v>595</v>
      </c>
      <c r="H45" s="18" t="s">
        <v>12</v>
      </c>
      <c r="I45" s="24">
        <f t="shared" ref="I45:J45" si="15">SUM(I42:I44)/3</f>
        <v>85.46</v>
      </c>
      <c r="J45" s="24">
        <f t="shared" si="15"/>
        <v>75.23</v>
      </c>
      <c r="K45" s="24">
        <f t="shared" si="10"/>
        <v>10.22999999999999</v>
      </c>
      <c r="L45" s="25">
        <f t="shared" si="11"/>
        <v>0.13598298551109916</v>
      </c>
    </row>
    <row r="46" spans="1:12" ht="12.75" x14ac:dyDescent="0.2">
      <c r="A46" s="6" t="s">
        <v>52</v>
      </c>
      <c r="B46" s="26">
        <v>155.990545849</v>
      </c>
      <c r="C46" s="14">
        <v>0.04</v>
      </c>
      <c r="D46" s="14">
        <v>0.26</v>
      </c>
      <c r="E46" s="6">
        <v>61</v>
      </c>
      <c r="F46" s="6">
        <f t="shared" si="0"/>
        <v>610</v>
      </c>
      <c r="G46" s="10">
        <f t="shared" si="9"/>
        <v>-454.009454151</v>
      </c>
      <c r="H46" s="6" t="s">
        <v>12</v>
      </c>
      <c r="I46" s="27">
        <v>36.918188680100002</v>
      </c>
      <c r="J46" s="27">
        <v>36.342987100000002</v>
      </c>
      <c r="K46" s="12">
        <f t="shared" si="10"/>
        <v>0.57520158009999989</v>
      </c>
      <c r="L46" s="17">
        <f t="shared" si="11"/>
        <v>1.5827030907429176E-2</v>
      </c>
    </row>
    <row r="47" spans="1:12" ht="12.75" x14ac:dyDescent="0.2">
      <c r="A47" s="6" t="s">
        <v>53</v>
      </c>
      <c r="B47" s="26">
        <v>234.796566649</v>
      </c>
      <c r="C47" s="14">
        <v>0.08</v>
      </c>
      <c r="D47" s="14">
        <v>0.21</v>
      </c>
      <c r="E47" s="6">
        <v>74</v>
      </c>
      <c r="F47" s="6">
        <f t="shared" si="0"/>
        <v>740</v>
      </c>
      <c r="G47" s="10">
        <f t="shared" si="9"/>
        <v>-505.203433351</v>
      </c>
      <c r="H47" s="6" t="s">
        <v>12</v>
      </c>
      <c r="I47" s="27">
        <v>38.444913739199997</v>
      </c>
      <c r="J47" s="27">
        <v>39.904122231300001</v>
      </c>
      <c r="K47" s="12">
        <f t="shared" si="10"/>
        <v>-1.4592084921000037</v>
      </c>
      <c r="L47" s="17">
        <f t="shared" si="11"/>
        <v>-3.6567863431298073E-2</v>
      </c>
    </row>
    <row r="48" spans="1:12" ht="12.75" x14ac:dyDescent="0.2">
      <c r="A48" s="6" t="s">
        <v>54</v>
      </c>
      <c r="B48" s="26" t="s">
        <v>39</v>
      </c>
      <c r="C48" s="14">
        <v>0.1</v>
      </c>
      <c r="D48" s="6" t="s">
        <v>13</v>
      </c>
      <c r="E48" s="6">
        <v>58</v>
      </c>
      <c r="F48" s="6">
        <f t="shared" si="0"/>
        <v>580</v>
      </c>
      <c r="G48" s="15" t="s">
        <v>13</v>
      </c>
      <c r="H48" s="6" t="s">
        <v>12</v>
      </c>
      <c r="I48" s="27">
        <v>34.359543947200002</v>
      </c>
      <c r="J48" s="27">
        <v>34.098505486800001</v>
      </c>
      <c r="K48" s="12">
        <f t="shared" si="10"/>
        <v>0.26103846040000178</v>
      </c>
      <c r="L48" s="17">
        <f t="shared" si="11"/>
        <v>7.655422332250114E-3</v>
      </c>
    </row>
    <row r="49" spans="1:12" ht="12.75" x14ac:dyDescent="0.2">
      <c r="A49" s="6" t="s">
        <v>55</v>
      </c>
      <c r="B49" s="26">
        <v>185.57824922</v>
      </c>
      <c r="C49" s="14">
        <v>0.05</v>
      </c>
      <c r="D49" s="8">
        <v>0.18</v>
      </c>
      <c r="E49" s="6">
        <v>24</v>
      </c>
      <c r="F49" s="6">
        <f t="shared" si="0"/>
        <v>240</v>
      </c>
      <c r="G49" s="10">
        <f t="shared" ref="G49:G53" si="16">B49-F49</f>
        <v>-54.421750779999996</v>
      </c>
      <c r="H49" s="6" t="s">
        <v>12</v>
      </c>
      <c r="I49" s="27">
        <v>29.333029440600001</v>
      </c>
      <c r="J49" s="27">
        <v>27.643974186499999</v>
      </c>
      <c r="K49" s="12">
        <f t="shared" si="10"/>
        <v>1.6890552541000012</v>
      </c>
      <c r="L49" s="17">
        <f t="shared" si="11"/>
        <v>6.1100304996119383E-2</v>
      </c>
    </row>
    <row r="50" spans="1:12" ht="12.75" x14ac:dyDescent="0.2">
      <c r="A50" s="6" t="s">
        <v>56</v>
      </c>
      <c r="B50" s="26">
        <v>201.81215953399999</v>
      </c>
      <c r="C50" s="14">
        <v>0.12</v>
      </c>
      <c r="D50" s="14">
        <v>0.81</v>
      </c>
      <c r="E50" s="6">
        <v>0</v>
      </c>
      <c r="F50" s="6">
        <f t="shared" si="0"/>
        <v>0</v>
      </c>
      <c r="G50" s="10">
        <f t="shared" si="16"/>
        <v>201.81215953399999</v>
      </c>
      <c r="H50" s="6" t="s">
        <v>15</v>
      </c>
      <c r="I50" s="27">
        <v>26.984691172000002</v>
      </c>
      <c r="J50" s="27">
        <v>26.845250440600001</v>
      </c>
      <c r="K50" s="12">
        <f t="shared" si="10"/>
        <v>0.13944073140000057</v>
      </c>
      <c r="L50" s="17">
        <f t="shared" si="11"/>
        <v>5.19424215127136E-3</v>
      </c>
    </row>
    <row r="51" spans="1:12" ht="12.75" x14ac:dyDescent="0.2">
      <c r="A51" s="6" t="s">
        <v>57</v>
      </c>
      <c r="B51" s="26">
        <v>379.60899024100001</v>
      </c>
      <c r="C51" s="14">
        <v>0.15</v>
      </c>
      <c r="D51" s="14">
        <v>0.7</v>
      </c>
      <c r="E51" s="6">
        <v>82</v>
      </c>
      <c r="F51" s="6">
        <f t="shared" si="0"/>
        <v>820</v>
      </c>
      <c r="G51" s="10">
        <f t="shared" si="16"/>
        <v>-440.39100975899999</v>
      </c>
      <c r="H51" s="9" t="s">
        <v>12</v>
      </c>
      <c r="I51" s="27">
        <v>27.693769982500001</v>
      </c>
      <c r="J51" s="27">
        <v>24.354927736699999</v>
      </c>
      <c r="K51" s="12">
        <f t="shared" si="10"/>
        <v>3.3388422458000022</v>
      </c>
      <c r="L51" s="17">
        <f t="shared" si="11"/>
        <v>0.13709103479575352</v>
      </c>
    </row>
    <row r="52" spans="1:12" ht="12.75" x14ac:dyDescent="0.2">
      <c r="A52" s="18" t="s">
        <v>68</v>
      </c>
      <c r="B52" s="19">
        <f>SUM(B46:B51)</f>
        <v>1157.786511493</v>
      </c>
      <c r="C52" s="20">
        <v>0.08</v>
      </c>
      <c r="D52" s="20">
        <v>0.34</v>
      </c>
      <c r="E52" s="18">
        <f>SUM(E46:E51)</f>
        <v>299</v>
      </c>
      <c r="F52" s="18">
        <f t="shared" si="0"/>
        <v>2990</v>
      </c>
      <c r="G52" s="22">
        <f t="shared" si="16"/>
        <v>-1832.213488507</v>
      </c>
      <c r="H52" s="18" t="s">
        <v>12</v>
      </c>
      <c r="I52" s="24">
        <f t="shared" ref="I52:J52" si="17">SUM(I46:I51)/6</f>
        <v>32.289022826933326</v>
      </c>
      <c r="J52" s="24">
        <f t="shared" si="17"/>
        <v>31.531627863650005</v>
      </c>
      <c r="K52" s="24">
        <f t="shared" si="10"/>
        <v>0.75739496328332123</v>
      </c>
      <c r="L52" s="25">
        <f t="shared" si="11"/>
        <v>2.4020166880012375E-2</v>
      </c>
    </row>
    <row r="53" spans="1:12" ht="12.75" x14ac:dyDescent="0.2">
      <c r="A53" s="6" t="s">
        <v>58</v>
      </c>
      <c r="B53" s="13">
        <v>222</v>
      </c>
      <c r="C53" s="8">
        <v>0.19</v>
      </c>
      <c r="D53" s="8">
        <v>0.26</v>
      </c>
      <c r="E53" s="9">
        <v>0</v>
      </c>
      <c r="F53" s="6">
        <f t="shared" si="0"/>
        <v>0</v>
      </c>
      <c r="G53" s="10">
        <f t="shared" si="16"/>
        <v>222</v>
      </c>
      <c r="H53" s="6" t="s">
        <v>15</v>
      </c>
      <c r="I53" s="32">
        <v>48.95</v>
      </c>
      <c r="J53" s="32">
        <v>53.52</v>
      </c>
      <c r="K53" s="12">
        <f t="shared" si="10"/>
        <v>-4.57</v>
      </c>
      <c r="L53" s="17">
        <f t="shared" si="11"/>
        <v>-8.5388639760837076E-2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MHC Technology</cp:lastModifiedBy>
  <dcterms:modified xsi:type="dcterms:W3CDTF">2023-06-12T15:08:20Z</dcterms:modified>
</cp:coreProperties>
</file>