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 Berge\OneDrive\Desktop\Kable Sheets 2\"/>
    </mc:Choice>
  </mc:AlternateContent>
  <bookViews>
    <workbookView xWindow="0" yWindow="0" windowWidth="28770" windowHeight="105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53" i="1" l="1"/>
  <c r="L53" i="1" s="1"/>
  <c r="F53" i="1"/>
  <c r="G53" i="1" s="1"/>
  <c r="J52" i="1"/>
  <c r="I52" i="1"/>
  <c r="E52" i="1"/>
  <c r="F52" i="1" s="1"/>
  <c r="B52" i="1"/>
  <c r="G52" i="1" s="1"/>
  <c r="K51" i="1"/>
  <c r="L51" i="1" s="1"/>
  <c r="F51" i="1"/>
  <c r="G51" i="1" s="1"/>
  <c r="K50" i="1"/>
  <c r="L50" i="1" s="1"/>
  <c r="F50" i="1"/>
  <c r="K49" i="1"/>
  <c r="L49" i="1" s="1"/>
  <c r="F49" i="1"/>
  <c r="K48" i="1"/>
  <c r="L48" i="1" s="1"/>
  <c r="F48" i="1"/>
  <c r="K47" i="1"/>
  <c r="L47" i="1" s="1"/>
  <c r="F47" i="1"/>
  <c r="G47" i="1" s="1"/>
  <c r="K46" i="1"/>
  <c r="L46" i="1" s="1"/>
  <c r="F46" i="1"/>
  <c r="J45" i="1"/>
  <c r="I45" i="1"/>
  <c r="K45" i="1" s="1"/>
  <c r="L45" i="1" s="1"/>
  <c r="E45" i="1"/>
  <c r="F45" i="1" s="1"/>
  <c r="B45" i="1"/>
  <c r="K44" i="1"/>
  <c r="L44" i="1" s="1"/>
  <c r="F44" i="1"/>
  <c r="G44" i="1" s="1"/>
  <c r="K43" i="1"/>
  <c r="L43" i="1" s="1"/>
  <c r="F43" i="1"/>
  <c r="G43" i="1" s="1"/>
  <c r="K42" i="1"/>
  <c r="L42" i="1" s="1"/>
  <c r="F42" i="1"/>
  <c r="J41" i="1"/>
  <c r="I41" i="1"/>
  <c r="E41" i="1"/>
  <c r="F41" i="1" s="1"/>
  <c r="B41" i="1"/>
  <c r="K40" i="1"/>
  <c r="L40" i="1" s="1"/>
  <c r="F40" i="1"/>
  <c r="K39" i="1"/>
  <c r="L39" i="1" s="1"/>
  <c r="F39" i="1"/>
  <c r="K38" i="1"/>
  <c r="L38" i="1" s="1"/>
  <c r="F38" i="1"/>
  <c r="J37" i="1"/>
  <c r="I37" i="1"/>
  <c r="E37" i="1"/>
  <c r="F37" i="1" s="1"/>
  <c r="B37" i="1"/>
  <c r="K36" i="1"/>
  <c r="L36" i="1" s="1"/>
  <c r="F36" i="1"/>
  <c r="G36" i="1" s="1"/>
  <c r="K35" i="1"/>
  <c r="L35" i="1" s="1"/>
  <c r="F35" i="1"/>
  <c r="K34" i="1"/>
  <c r="L34" i="1" s="1"/>
  <c r="F34" i="1"/>
  <c r="G34" i="1" s="1"/>
  <c r="K33" i="1"/>
  <c r="L33" i="1" s="1"/>
  <c r="F33" i="1"/>
  <c r="G33" i="1" s="1"/>
  <c r="J32" i="1"/>
  <c r="I32" i="1"/>
  <c r="E32" i="1"/>
  <c r="F32" i="1" s="1"/>
  <c r="B32" i="1"/>
  <c r="K31" i="1"/>
  <c r="L31" i="1" s="1"/>
  <c r="F31" i="1"/>
  <c r="K30" i="1"/>
  <c r="L30" i="1" s="1"/>
  <c r="F30" i="1"/>
  <c r="F29" i="1"/>
  <c r="G29" i="1" s="1"/>
  <c r="K28" i="1"/>
  <c r="L28" i="1" s="1"/>
  <c r="F28" i="1"/>
  <c r="K27" i="1"/>
  <c r="L27" i="1" s="1"/>
  <c r="F27" i="1"/>
  <c r="J26" i="1"/>
  <c r="I26" i="1"/>
  <c r="E26" i="1"/>
  <c r="F26" i="1" s="1"/>
  <c r="B26" i="1"/>
  <c r="K25" i="1"/>
  <c r="L25" i="1" s="1"/>
  <c r="F25" i="1"/>
  <c r="K24" i="1"/>
  <c r="L24" i="1" s="1"/>
  <c r="F24" i="1"/>
  <c r="K23" i="1"/>
  <c r="L23" i="1" s="1"/>
  <c r="F23" i="1"/>
  <c r="K22" i="1"/>
  <c r="L22" i="1" s="1"/>
  <c r="F22" i="1"/>
  <c r="K21" i="1"/>
  <c r="L21" i="1" s="1"/>
  <c r="F21" i="1"/>
  <c r="G21" i="1" s="1"/>
  <c r="F20" i="1"/>
  <c r="G20" i="1" s="1"/>
  <c r="K19" i="1"/>
  <c r="L19" i="1" s="1"/>
  <c r="F19" i="1"/>
  <c r="K18" i="1"/>
  <c r="L18" i="1" s="1"/>
  <c r="F18" i="1"/>
  <c r="K17" i="1"/>
  <c r="L17" i="1" s="1"/>
  <c r="F17" i="1"/>
  <c r="J16" i="1"/>
  <c r="I16" i="1"/>
  <c r="E16" i="1"/>
  <c r="F16" i="1" s="1"/>
  <c r="B16" i="1"/>
  <c r="K15" i="1"/>
  <c r="L15" i="1" s="1"/>
  <c r="F15" i="1"/>
  <c r="K14" i="1"/>
  <c r="L14" i="1" s="1"/>
  <c r="F14" i="1"/>
  <c r="G14" i="1" s="1"/>
  <c r="K13" i="1"/>
  <c r="L13" i="1" s="1"/>
  <c r="F13" i="1"/>
  <c r="J12" i="1"/>
  <c r="I12" i="1"/>
  <c r="E12" i="1"/>
  <c r="F12" i="1" s="1"/>
  <c r="B12" i="1"/>
  <c r="K11" i="1"/>
  <c r="L11" i="1" s="1"/>
  <c r="F11" i="1"/>
  <c r="K10" i="1"/>
  <c r="L10" i="1" s="1"/>
  <c r="F10" i="1"/>
  <c r="G10" i="1" s="1"/>
  <c r="J9" i="1"/>
  <c r="I9" i="1"/>
  <c r="F9" i="1"/>
  <c r="B9" i="1"/>
  <c r="G9" i="1" s="1"/>
  <c r="K8" i="1"/>
  <c r="L8" i="1" s="1"/>
  <c r="F8" i="1"/>
  <c r="G8" i="1" s="1"/>
  <c r="K7" i="1"/>
  <c r="L7" i="1" s="1"/>
  <c r="F7" i="1"/>
  <c r="K6" i="1"/>
  <c r="L6" i="1" s="1"/>
  <c r="F6" i="1"/>
  <c r="K5" i="1"/>
  <c r="L5" i="1" s="1"/>
  <c r="F5" i="1"/>
  <c r="K4" i="1"/>
  <c r="L4" i="1" s="1"/>
  <c r="F4" i="1"/>
  <c r="G4" i="1" s="1"/>
  <c r="K3" i="1"/>
  <c r="L3" i="1" s="1"/>
  <c r="F3" i="1"/>
  <c r="G3" i="1" s="1"/>
  <c r="F2" i="1"/>
  <c r="G2" i="1" s="1"/>
  <c r="G37" i="1" l="1"/>
  <c r="K26" i="1"/>
  <c r="L26" i="1" s="1"/>
  <c r="K32" i="1"/>
  <c r="L32" i="1" s="1"/>
  <c r="K37" i="1"/>
  <c r="L37" i="1" s="1"/>
  <c r="G45" i="1"/>
  <c r="G12" i="1"/>
  <c r="G13" i="1"/>
  <c r="G5" i="1"/>
  <c r="G16" i="1"/>
  <c r="G48" i="1"/>
  <c r="G6" i="1"/>
  <c r="K41" i="1"/>
  <c r="L41" i="1" s="1"/>
  <c r="G22" i="1"/>
  <c r="G38" i="1"/>
  <c r="K52" i="1"/>
  <c r="L52" i="1" s="1"/>
  <c r="K9" i="1"/>
  <c r="L9" i="1" s="1"/>
  <c r="K12" i="1"/>
  <c r="L12" i="1" s="1"/>
  <c r="G23" i="1"/>
  <c r="G25" i="1"/>
  <c r="G41" i="1"/>
  <c r="G35" i="1"/>
  <c r="K16" i="1"/>
  <c r="L16" i="1" s="1"/>
  <c r="G26" i="1"/>
  <c r="G18" i="1"/>
  <c r="G27" i="1"/>
  <c r="G30" i="1"/>
  <c r="G32" i="1"/>
  <c r="G40" i="1"/>
  <c r="G50" i="1"/>
  <c r="G42" i="1"/>
  <c r="G15" i="1"/>
  <c r="G24" i="1"/>
  <c r="G46" i="1"/>
  <c r="G19" i="1"/>
  <c r="G28" i="1"/>
  <c r="G31" i="1"/>
  <c r="G17" i="1"/>
  <c r="G39" i="1"/>
  <c r="G49" i="1"/>
  <c r="G11" i="1"/>
</calcChain>
</file>

<file path=xl/sharedStrings.xml><?xml version="1.0" encoding="utf-8"?>
<sst xmlns="http://schemas.openxmlformats.org/spreadsheetml/2006/main" count="126" uniqueCount="67">
  <si>
    <t>Description</t>
  </si>
  <si>
    <t>2022 - 2032 Openings</t>
  </si>
  <si>
    <t>2022 - 2032 % Change</t>
  </si>
  <si>
    <t>2022 Turnover Rate</t>
  </si>
  <si>
    <t>Educational Completions 2021</t>
  </si>
  <si>
    <t>Openings-Completions</t>
  </si>
  <si>
    <t>Shortage/Surplus?</t>
  </si>
  <si>
    <t>2021 Wage</t>
  </si>
  <si>
    <t>2017 Wage</t>
  </si>
  <si>
    <t>Wage Growth per hour 2017-2021</t>
  </si>
  <si>
    <t>Percentage Growth</t>
  </si>
  <si>
    <t>Industrial-Organizational Psychologists</t>
  </si>
  <si>
    <t>N/A</t>
  </si>
  <si>
    <t>Surplus</t>
  </si>
  <si>
    <t>Clinical and Counseling Psychologists</t>
  </si>
  <si>
    <t>Marriage and Family Therapists</t>
  </si>
  <si>
    <t>Shortage</t>
  </si>
  <si>
    <t>Rehabilitation Counselors</t>
  </si>
  <si>
    <t>Substance Abuse, Behavioral Disorder, and Mental Health Counselors</t>
  </si>
  <si>
    <t>Healthcare Social Workers</t>
  </si>
  <si>
    <t>Mental Health and Substance Abuse Social Workers</t>
  </si>
  <si>
    <t>Child, Family, and School Social Workers (just BSW)</t>
  </si>
  <si>
    <t>Community Health Workers</t>
  </si>
  <si>
    <t>Dentists, General</t>
  </si>
  <si>
    <t>Dental Hygienists</t>
  </si>
  <si>
    <t>Dental Assistants</t>
  </si>
  <si>
    <t>Clinical Laboratory Technologists and Technicians</t>
  </si>
  <si>
    <t>Cardiovascular Technologists and Technicians</t>
  </si>
  <si>
    <t>Diagnostic Medical Sonographers</t>
  </si>
  <si>
    <t>Nuclear Medicine Technologists</t>
  </si>
  <si>
    <t>Radiologic Technologists and Technicians</t>
  </si>
  <si>
    <t>Magnetic Resonance Imaging Technologists</t>
  </si>
  <si>
    <t>Emergency Medical Technicians</t>
  </si>
  <si>
    <t>Paramedics</t>
  </si>
  <si>
    <t>Surgical Technologists</t>
  </si>
  <si>
    <t>Registered Nurses</t>
  </si>
  <si>
    <t>Nurse Anesthetists</t>
  </si>
  <si>
    <t>Nurse Midwives</t>
  </si>
  <si>
    <t>Nurse Practitioners</t>
  </si>
  <si>
    <t>Licensed Practical and Licensed Vocational Nurses</t>
  </si>
  <si>
    <t>Home Health and Personal Care Aides</t>
  </si>
  <si>
    <t>Nursing Assistants</t>
  </si>
  <si>
    <t>Medical Assistants</t>
  </si>
  <si>
    <t>Phlebotomists</t>
  </si>
  <si>
    <t>Pharmacists</t>
  </si>
  <si>
    <t>Pharmacy Technicians</t>
  </si>
  <si>
    <t>Pharmacy Aides</t>
  </si>
  <si>
    <t>Optometrists</t>
  </si>
  <si>
    <t>Psychiatrists</t>
  </si>
  <si>
    <t>Family Medicine Physicians</t>
  </si>
  <si>
    <t>Occupational Therapists</t>
  </si>
  <si>
    <t>Physical Therapists</t>
  </si>
  <si>
    <t>Radiation Therapists</t>
  </si>
  <si>
    <t>Respiratory Therapists</t>
  </si>
  <si>
    <t>Occupational Therapy Assistants</t>
  </si>
  <si>
    <t>Physical Therapist Assistants</t>
  </si>
  <si>
    <t>Physician Assistants</t>
  </si>
  <si>
    <t>2022-2032 Projected Completions</t>
  </si>
  <si>
    <t>MSW Subgroup Totals</t>
  </si>
  <si>
    <t>Behavioral Group Totals</t>
  </si>
  <si>
    <t>Dentistry Group Totals</t>
  </si>
  <si>
    <t>Medical Technician Group Totals</t>
  </si>
  <si>
    <t>Nursing Group Totals</t>
  </si>
  <si>
    <t>Patient Support Group Totals</t>
  </si>
  <si>
    <t>Pharmacy Group Totals</t>
  </si>
  <si>
    <t>Physician Group Totals</t>
  </si>
  <si>
    <t>Therapy Group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</si>
</sst>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#,##0;[Red]\ \(#,##0\)"/>
    <numFmt numFmtId="166" formatCode="&quot;$&quot;#,##0.00;[Red]\ \(&quot;$&quot;#,##0.00\)"/>
    <numFmt numFmtId="167" formatCode="\$#,##0.00;[Red]\ \(\$#,##0.00\)"/>
  </numFmts>
  <fonts count="5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rgb="FFFFFFFF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04354"/>
        <bgColor rgb="FF204354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9" fontId="2" fillId="2" borderId="0" xfId="0" applyNumberFormat="1" applyFont="1" applyFill="1" applyAlignment="1">
      <alignment horizontal="center" wrapText="1"/>
    </xf>
    <xf numFmtId="3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9" fontId="3" fillId="0" borderId="0" xfId="0" applyNumberFormat="1" applyFont="1" applyAlignment="1">
      <alignment horizontal="center"/>
    </xf>
    <xf numFmtId="9" fontId="2" fillId="2" borderId="0" xfId="0" applyNumberFormat="1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3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53" sqref="A53"/>
    </sheetView>
  </sheetViews>
  <sheetFormatPr defaultColWidth="12.5703125" defaultRowHeight="15.75" customHeight="1" x14ac:dyDescent="0.2"/>
  <cols>
    <col min="1" max="1" width="47.28515625" customWidth="1"/>
    <col min="2" max="2" width="21" customWidth="1"/>
    <col min="3" max="3" width="21.28515625" customWidth="1"/>
    <col min="4" max="4" width="19.85546875" customWidth="1"/>
    <col min="5" max="5" width="27.5703125" customWidth="1"/>
    <col min="7" max="7" width="23.42578125" customWidth="1"/>
    <col min="8" max="8" width="30.5703125" customWidth="1"/>
    <col min="11" max="11" width="29.140625" customWidth="1"/>
    <col min="12" max="12" width="31" customWidth="1"/>
  </cols>
  <sheetData>
    <row r="1" spans="1:22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57</v>
      </c>
      <c r="G1" s="3" t="s">
        <v>5</v>
      </c>
      <c r="H1" s="1" t="s">
        <v>6</v>
      </c>
      <c r="I1" s="4" t="s">
        <v>7</v>
      </c>
      <c r="J1" s="4" t="s">
        <v>8</v>
      </c>
      <c r="K1" s="4" t="s">
        <v>9</v>
      </c>
      <c r="L1" s="5" t="s">
        <v>10</v>
      </c>
    </row>
    <row r="2" spans="1:22" x14ac:dyDescent="0.2">
      <c r="A2" s="6" t="s">
        <v>11</v>
      </c>
      <c r="B2" s="7">
        <v>10</v>
      </c>
      <c r="C2" s="6" t="s">
        <v>12</v>
      </c>
      <c r="D2" s="6" t="s">
        <v>12</v>
      </c>
      <c r="E2" s="8">
        <v>31</v>
      </c>
      <c r="F2" s="6">
        <f t="shared" ref="F2:F53" si="0">E2*10</f>
        <v>310</v>
      </c>
      <c r="G2" s="9">
        <f t="shared" ref="G2:G6" si="1">B2-F2</f>
        <v>-300</v>
      </c>
      <c r="H2" s="8" t="s">
        <v>13</v>
      </c>
      <c r="I2" s="10" t="s">
        <v>12</v>
      </c>
      <c r="J2" s="10" t="s">
        <v>12</v>
      </c>
      <c r="K2" s="11" t="s">
        <v>12</v>
      </c>
      <c r="L2" s="6" t="s">
        <v>12</v>
      </c>
    </row>
    <row r="3" spans="1:22" x14ac:dyDescent="0.2">
      <c r="A3" s="6" t="s">
        <v>14</v>
      </c>
      <c r="B3" s="7">
        <v>292</v>
      </c>
      <c r="C3" s="12">
        <v>0.06</v>
      </c>
      <c r="D3" s="12">
        <v>0.28000000000000003</v>
      </c>
      <c r="E3" s="8">
        <v>33</v>
      </c>
      <c r="F3" s="6">
        <f t="shared" si="0"/>
        <v>330</v>
      </c>
      <c r="G3" s="9">
        <f t="shared" si="1"/>
        <v>-38</v>
      </c>
      <c r="H3" s="6" t="s">
        <v>13</v>
      </c>
      <c r="I3" s="13">
        <v>36.97</v>
      </c>
      <c r="J3" s="13">
        <v>35.97</v>
      </c>
      <c r="K3" s="11">
        <f t="shared" ref="K3:K19" si="2">I3-J3</f>
        <v>1</v>
      </c>
      <c r="L3" s="14">
        <f t="shared" ref="L3:L19" si="3">K3/J3</f>
        <v>2.7800945232137893E-2</v>
      </c>
    </row>
    <row r="4" spans="1:22" x14ac:dyDescent="0.2">
      <c r="A4" s="6" t="s">
        <v>15</v>
      </c>
      <c r="B4" s="7">
        <v>77</v>
      </c>
      <c r="C4" s="12">
        <v>0.68</v>
      </c>
      <c r="D4" s="12">
        <v>0.36</v>
      </c>
      <c r="E4" s="6">
        <v>0</v>
      </c>
      <c r="F4" s="6">
        <f t="shared" si="0"/>
        <v>0</v>
      </c>
      <c r="G4" s="9">
        <f t="shared" si="1"/>
        <v>77</v>
      </c>
      <c r="H4" s="6" t="s">
        <v>16</v>
      </c>
      <c r="I4" s="13">
        <v>27.68</v>
      </c>
      <c r="J4" s="13">
        <v>16.3</v>
      </c>
      <c r="K4" s="11">
        <f t="shared" si="2"/>
        <v>11.379999999999999</v>
      </c>
      <c r="L4" s="14">
        <f t="shared" si="3"/>
        <v>0.69815950920245384</v>
      </c>
    </row>
    <row r="5" spans="1:22" x14ac:dyDescent="0.2">
      <c r="A5" s="6" t="s">
        <v>17</v>
      </c>
      <c r="B5" s="7">
        <v>331</v>
      </c>
      <c r="C5" s="12">
        <v>0.19</v>
      </c>
      <c r="D5" s="12">
        <v>0.67</v>
      </c>
      <c r="E5" s="6">
        <v>0</v>
      </c>
      <c r="F5" s="6">
        <f t="shared" si="0"/>
        <v>0</v>
      </c>
      <c r="G5" s="9">
        <f t="shared" si="1"/>
        <v>331</v>
      </c>
      <c r="H5" s="6" t="s">
        <v>16</v>
      </c>
      <c r="I5" s="13">
        <v>23.08</v>
      </c>
      <c r="J5" s="13">
        <v>17.940000000000001</v>
      </c>
      <c r="K5" s="11">
        <f t="shared" si="2"/>
        <v>5.139999999999997</v>
      </c>
      <c r="L5" s="14">
        <f t="shared" si="3"/>
        <v>0.28651059085841674</v>
      </c>
    </row>
    <row r="6" spans="1:22" x14ac:dyDescent="0.2">
      <c r="A6" s="6" t="s">
        <v>18</v>
      </c>
      <c r="B6" s="7">
        <v>1177</v>
      </c>
      <c r="C6" s="12">
        <v>0.24</v>
      </c>
      <c r="D6" s="12">
        <v>0.41</v>
      </c>
      <c r="E6" s="6">
        <v>0</v>
      </c>
      <c r="F6" s="6">
        <f t="shared" si="0"/>
        <v>0</v>
      </c>
      <c r="G6" s="9">
        <f t="shared" si="1"/>
        <v>1177</v>
      </c>
      <c r="H6" s="6" t="s">
        <v>16</v>
      </c>
      <c r="I6" s="13">
        <v>24.64</v>
      </c>
      <c r="J6" s="13">
        <v>22.55</v>
      </c>
      <c r="K6" s="11">
        <f t="shared" si="2"/>
        <v>2.09</v>
      </c>
      <c r="L6" s="14">
        <f t="shared" si="3"/>
        <v>9.2682926829268278E-2</v>
      </c>
    </row>
    <row r="7" spans="1:22" x14ac:dyDescent="0.2">
      <c r="A7" s="6" t="s">
        <v>19</v>
      </c>
      <c r="B7" s="7">
        <v>841</v>
      </c>
      <c r="C7" s="12">
        <v>0.09</v>
      </c>
      <c r="D7" s="12">
        <v>0.44</v>
      </c>
      <c r="E7" s="6">
        <v>0</v>
      </c>
      <c r="F7" s="6">
        <f t="shared" si="0"/>
        <v>0</v>
      </c>
      <c r="G7" s="9">
        <v>112</v>
      </c>
      <c r="H7" s="6" t="s">
        <v>16</v>
      </c>
      <c r="I7" s="13">
        <v>30.12</v>
      </c>
      <c r="J7" s="13">
        <v>27.19</v>
      </c>
      <c r="K7" s="11">
        <f t="shared" si="2"/>
        <v>2.9299999999999997</v>
      </c>
      <c r="L7" s="14">
        <f t="shared" si="3"/>
        <v>0.1077602059580728</v>
      </c>
    </row>
    <row r="8" spans="1:22" x14ac:dyDescent="0.2">
      <c r="A8" s="6" t="s">
        <v>20</v>
      </c>
      <c r="B8" s="7">
        <v>665</v>
      </c>
      <c r="C8" s="12">
        <v>0.08</v>
      </c>
      <c r="D8" s="12">
        <v>0.39</v>
      </c>
      <c r="E8" s="6">
        <v>0</v>
      </c>
      <c r="F8" s="6">
        <f t="shared" si="0"/>
        <v>0</v>
      </c>
      <c r="G8" s="9">
        <f t="shared" ref="G8:G53" si="4">B8-F8</f>
        <v>665</v>
      </c>
      <c r="H8" s="6" t="s">
        <v>16</v>
      </c>
      <c r="I8" s="13">
        <v>28.4</v>
      </c>
      <c r="J8" s="13">
        <v>22.97</v>
      </c>
      <c r="K8" s="11">
        <f t="shared" si="2"/>
        <v>5.43</v>
      </c>
      <c r="L8" s="14">
        <f t="shared" si="3"/>
        <v>0.23639529821506314</v>
      </c>
    </row>
    <row r="9" spans="1:22" x14ac:dyDescent="0.2">
      <c r="A9" s="15" t="s">
        <v>58</v>
      </c>
      <c r="B9" s="16">
        <f>SUM(B4:B8)</f>
        <v>3091</v>
      </c>
      <c r="C9" s="17">
        <v>0.25</v>
      </c>
      <c r="D9" s="17">
        <v>0.52</v>
      </c>
      <c r="E9" s="18">
        <v>573</v>
      </c>
      <c r="F9" s="15">
        <f t="shared" si="0"/>
        <v>5730</v>
      </c>
      <c r="G9" s="19">
        <f t="shared" si="4"/>
        <v>-2639</v>
      </c>
      <c r="H9" s="15" t="s">
        <v>13</v>
      </c>
      <c r="I9" s="20">
        <f t="shared" ref="I9:J9" si="5">SUM(I4:I8)/5</f>
        <v>26.784000000000002</v>
      </c>
      <c r="J9" s="20">
        <f t="shared" si="5"/>
        <v>21.39</v>
      </c>
      <c r="K9" s="21">
        <f t="shared" si="2"/>
        <v>5.3940000000000019</v>
      </c>
      <c r="L9" s="22">
        <f t="shared" si="3"/>
        <v>0.25217391304347836</v>
      </c>
      <c r="M9" s="23"/>
      <c r="N9" s="23"/>
      <c r="O9" s="23"/>
      <c r="P9" s="23"/>
      <c r="Q9" s="23"/>
      <c r="R9" s="23"/>
      <c r="S9" s="23"/>
      <c r="T9" s="23"/>
      <c r="U9" s="23"/>
      <c r="V9" s="23"/>
    </row>
    <row r="10" spans="1:22" x14ac:dyDescent="0.2">
      <c r="A10" s="6" t="s">
        <v>21</v>
      </c>
      <c r="B10" s="7">
        <v>1303</v>
      </c>
      <c r="C10" s="12">
        <v>0.14000000000000001</v>
      </c>
      <c r="D10" s="12">
        <v>0.41</v>
      </c>
      <c r="E10" s="8">
        <v>265</v>
      </c>
      <c r="F10" s="6">
        <f t="shared" si="0"/>
        <v>2650</v>
      </c>
      <c r="G10" s="9">
        <f t="shared" si="4"/>
        <v>-1347</v>
      </c>
      <c r="H10" s="6" t="s">
        <v>13</v>
      </c>
      <c r="I10" s="13">
        <v>24.42</v>
      </c>
      <c r="J10" s="13">
        <v>23.86</v>
      </c>
      <c r="K10" s="11">
        <f t="shared" si="2"/>
        <v>0.56000000000000227</v>
      </c>
      <c r="L10" s="14">
        <f t="shared" si="3"/>
        <v>2.3470243084660617E-2</v>
      </c>
    </row>
    <row r="11" spans="1:22" x14ac:dyDescent="0.2">
      <c r="A11" s="6" t="s">
        <v>22</v>
      </c>
      <c r="B11" s="7">
        <v>212</v>
      </c>
      <c r="C11" s="24">
        <v>0.24</v>
      </c>
      <c r="D11" s="12">
        <v>0.59</v>
      </c>
      <c r="E11" s="8">
        <v>399</v>
      </c>
      <c r="F11" s="6">
        <f t="shared" si="0"/>
        <v>3990</v>
      </c>
      <c r="G11" s="9">
        <f t="shared" si="4"/>
        <v>-3778</v>
      </c>
      <c r="H11" s="6" t="s">
        <v>13</v>
      </c>
      <c r="I11" s="13">
        <v>20.190000000000001</v>
      </c>
      <c r="J11" s="13">
        <v>14.82</v>
      </c>
      <c r="K11" s="11">
        <f t="shared" si="2"/>
        <v>5.370000000000001</v>
      </c>
      <c r="L11" s="14">
        <f t="shared" si="3"/>
        <v>0.36234817813765186</v>
      </c>
    </row>
    <row r="12" spans="1:22" x14ac:dyDescent="0.2">
      <c r="A12" s="15" t="s">
        <v>59</v>
      </c>
      <c r="B12" s="16">
        <f>SUM(B2:B8,B10:B11)</f>
        <v>4908</v>
      </c>
      <c r="C12" s="25">
        <v>0.15</v>
      </c>
      <c r="D12" s="25">
        <v>0.42</v>
      </c>
      <c r="E12" s="15">
        <f>SUM(E2:E3, E9, E10:E11)</f>
        <v>1301</v>
      </c>
      <c r="F12" s="15">
        <f t="shared" si="0"/>
        <v>13010</v>
      </c>
      <c r="G12" s="19">
        <f t="shared" si="4"/>
        <v>-8102</v>
      </c>
      <c r="H12" s="15" t="s">
        <v>13</v>
      </c>
      <c r="I12" s="21">
        <f t="shared" ref="I12:J12" si="6">SUM(I2:I8, I10:I11)/9</f>
        <v>23.944444444444443</v>
      </c>
      <c r="J12" s="21">
        <f t="shared" si="6"/>
        <v>20.177777777777774</v>
      </c>
      <c r="K12" s="21">
        <f t="shared" si="2"/>
        <v>3.7666666666666693</v>
      </c>
      <c r="L12" s="22">
        <f t="shared" si="3"/>
        <v>0.18667400881057286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</row>
    <row r="13" spans="1:22" x14ac:dyDescent="0.2">
      <c r="A13" s="6" t="s">
        <v>23</v>
      </c>
      <c r="B13" s="26">
        <v>171</v>
      </c>
      <c r="C13" s="12">
        <v>0.09</v>
      </c>
      <c r="D13" s="24">
        <v>0.13</v>
      </c>
      <c r="E13" s="6">
        <v>129</v>
      </c>
      <c r="F13" s="6">
        <f t="shared" si="0"/>
        <v>1290</v>
      </c>
      <c r="G13" s="9">
        <f t="shared" si="4"/>
        <v>-1119</v>
      </c>
      <c r="H13" s="6" t="s">
        <v>13</v>
      </c>
      <c r="I13" s="11">
        <v>69.040000000000006</v>
      </c>
      <c r="J13" s="11">
        <v>94.24</v>
      </c>
      <c r="K13" s="11">
        <f t="shared" si="2"/>
        <v>-25.199999999999989</v>
      </c>
      <c r="L13" s="14">
        <f t="shared" si="3"/>
        <v>-0.26740237691001689</v>
      </c>
    </row>
    <row r="14" spans="1:22" x14ac:dyDescent="0.2">
      <c r="A14" s="6" t="s">
        <v>24</v>
      </c>
      <c r="B14" s="26">
        <v>574</v>
      </c>
      <c r="C14" s="12">
        <v>0.09</v>
      </c>
      <c r="D14" s="12">
        <v>0.3</v>
      </c>
      <c r="E14" s="6">
        <v>65</v>
      </c>
      <c r="F14" s="6">
        <f t="shared" si="0"/>
        <v>650</v>
      </c>
      <c r="G14" s="9">
        <f t="shared" si="4"/>
        <v>-76</v>
      </c>
      <c r="H14" s="6" t="s">
        <v>13</v>
      </c>
      <c r="I14" s="11">
        <v>36.24</v>
      </c>
      <c r="J14" s="11">
        <v>32.450000000000003</v>
      </c>
      <c r="K14" s="11">
        <f t="shared" si="2"/>
        <v>3.7899999999999991</v>
      </c>
      <c r="L14" s="14">
        <f t="shared" si="3"/>
        <v>0.11679506933744219</v>
      </c>
    </row>
    <row r="15" spans="1:22" x14ac:dyDescent="0.2">
      <c r="A15" s="6" t="s">
        <v>25</v>
      </c>
      <c r="B15" s="26">
        <v>1805</v>
      </c>
      <c r="C15" s="12">
        <v>0.09</v>
      </c>
      <c r="D15" s="12">
        <v>0.63</v>
      </c>
      <c r="E15" s="6">
        <v>44</v>
      </c>
      <c r="F15" s="6">
        <f t="shared" si="0"/>
        <v>440</v>
      </c>
      <c r="G15" s="9">
        <f t="shared" si="4"/>
        <v>1365</v>
      </c>
      <c r="H15" s="6" t="s">
        <v>16</v>
      </c>
      <c r="I15" s="11">
        <v>21.56</v>
      </c>
      <c r="J15" s="11">
        <v>18</v>
      </c>
      <c r="K15" s="11">
        <f t="shared" si="2"/>
        <v>3.5599999999999987</v>
      </c>
      <c r="L15" s="14">
        <f t="shared" si="3"/>
        <v>0.19777777777777772</v>
      </c>
    </row>
    <row r="16" spans="1:22" x14ac:dyDescent="0.2">
      <c r="A16" s="15" t="s">
        <v>60</v>
      </c>
      <c r="B16" s="16">
        <f>SUM(B13:B15)</f>
        <v>2550</v>
      </c>
      <c r="C16" s="25">
        <v>0.09</v>
      </c>
      <c r="D16" s="25">
        <v>0.43</v>
      </c>
      <c r="E16" s="15">
        <f>SUM(E13:E15)</f>
        <v>238</v>
      </c>
      <c r="F16" s="15">
        <f t="shared" si="0"/>
        <v>2380</v>
      </c>
      <c r="G16" s="19">
        <f t="shared" si="4"/>
        <v>170</v>
      </c>
      <c r="H16" s="15" t="s">
        <v>16</v>
      </c>
      <c r="I16" s="21">
        <f t="shared" ref="I16:J16" si="7">SUM(I13:I15)/3</f>
        <v>42.28</v>
      </c>
      <c r="J16" s="21">
        <f t="shared" si="7"/>
        <v>48.23</v>
      </c>
      <c r="K16" s="21">
        <f t="shared" si="2"/>
        <v>-5.9499999999999957</v>
      </c>
      <c r="L16" s="22">
        <f t="shared" si="3"/>
        <v>-0.12336719883889687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</row>
    <row r="17" spans="1:22" x14ac:dyDescent="0.2">
      <c r="A17" s="6" t="s">
        <v>26</v>
      </c>
      <c r="B17" s="26">
        <v>997.88325197899997</v>
      </c>
      <c r="C17" s="12">
        <v>0.08</v>
      </c>
      <c r="D17" s="12">
        <v>0.27</v>
      </c>
      <c r="E17" s="8">
        <v>28</v>
      </c>
      <c r="F17" s="6">
        <f t="shared" si="0"/>
        <v>280</v>
      </c>
      <c r="G17" s="9">
        <f t="shared" si="4"/>
        <v>717.88325197899997</v>
      </c>
      <c r="H17" s="8" t="s">
        <v>16</v>
      </c>
      <c r="I17" s="27">
        <v>27.0989840897</v>
      </c>
      <c r="J17" s="27">
        <v>17.804743242099999</v>
      </c>
      <c r="K17" s="11">
        <f t="shared" si="2"/>
        <v>9.2942408476000011</v>
      </c>
      <c r="L17" s="14">
        <f t="shared" si="3"/>
        <v>0.52200926018542138</v>
      </c>
    </row>
    <row r="18" spans="1:22" x14ac:dyDescent="0.2">
      <c r="A18" s="6" t="s">
        <v>27</v>
      </c>
      <c r="B18" s="26">
        <v>241.11820409500001</v>
      </c>
      <c r="C18" s="12">
        <v>0.03</v>
      </c>
      <c r="D18" s="12">
        <v>0.23</v>
      </c>
      <c r="E18" s="6">
        <v>0</v>
      </c>
      <c r="F18" s="6">
        <f t="shared" si="0"/>
        <v>0</v>
      </c>
      <c r="G18" s="9">
        <f t="shared" si="4"/>
        <v>241.11820409500001</v>
      </c>
      <c r="H18" s="6" t="s">
        <v>16</v>
      </c>
      <c r="I18" s="27">
        <v>31.428542570299999</v>
      </c>
      <c r="J18" s="27">
        <v>28.954438541799998</v>
      </c>
      <c r="K18" s="11">
        <f t="shared" si="2"/>
        <v>2.4741040285000011</v>
      </c>
      <c r="L18" s="14">
        <f t="shared" si="3"/>
        <v>8.5448178348485934E-2</v>
      </c>
    </row>
    <row r="19" spans="1:22" x14ac:dyDescent="0.2">
      <c r="A19" s="6" t="s">
        <v>28</v>
      </c>
      <c r="B19" s="26">
        <v>272.99908007699997</v>
      </c>
      <c r="C19" s="12">
        <v>0.16</v>
      </c>
      <c r="D19" s="12">
        <v>0.18</v>
      </c>
      <c r="E19" s="6">
        <v>53</v>
      </c>
      <c r="F19" s="6">
        <f t="shared" si="0"/>
        <v>530</v>
      </c>
      <c r="G19" s="9">
        <f t="shared" si="4"/>
        <v>-257.00091992300003</v>
      </c>
      <c r="H19" s="8" t="s">
        <v>13</v>
      </c>
      <c r="I19" s="27">
        <v>36.371944308700002</v>
      </c>
      <c r="J19" s="27">
        <v>30.0661526564</v>
      </c>
      <c r="K19" s="11">
        <f t="shared" si="2"/>
        <v>6.3057916523000017</v>
      </c>
      <c r="L19" s="14">
        <f t="shared" si="3"/>
        <v>0.20973058057555383</v>
      </c>
    </row>
    <row r="20" spans="1:22" x14ac:dyDescent="0.2">
      <c r="A20" s="6" t="s">
        <v>29</v>
      </c>
      <c r="B20" s="26">
        <v>43.579891914000001</v>
      </c>
      <c r="C20" s="12">
        <v>0.06</v>
      </c>
      <c r="D20" s="12">
        <v>0.2</v>
      </c>
      <c r="E20" s="6">
        <v>0</v>
      </c>
      <c r="F20" s="6">
        <f t="shared" si="0"/>
        <v>0</v>
      </c>
      <c r="G20" s="9">
        <f t="shared" si="4"/>
        <v>43.579891914000001</v>
      </c>
      <c r="H20" s="6" t="s">
        <v>16</v>
      </c>
      <c r="I20" s="27">
        <v>36.380725440299997</v>
      </c>
      <c r="J20" s="27">
        <v>32.104593299100003</v>
      </c>
      <c r="K20" s="11" t="s">
        <v>12</v>
      </c>
      <c r="L20" s="6" t="s">
        <v>12</v>
      </c>
    </row>
    <row r="21" spans="1:22" x14ac:dyDescent="0.2">
      <c r="A21" s="6" t="s">
        <v>30</v>
      </c>
      <c r="B21" s="26">
        <v>487.17494090700001</v>
      </c>
      <c r="C21" s="12">
        <v>7.0000000000000007E-2</v>
      </c>
      <c r="D21" s="12">
        <v>0.21</v>
      </c>
      <c r="E21" s="6">
        <v>74</v>
      </c>
      <c r="F21" s="6">
        <f t="shared" si="0"/>
        <v>740</v>
      </c>
      <c r="G21" s="9">
        <f t="shared" si="4"/>
        <v>-252.82505909299999</v>
      </c>
      <c r="H21" s="6" t="s">
        <v>16</v>
      </c>
      <c r="I21" s="27">
        <v>28.9272643722</v>
      </c>
      <c r="J21" s="27">
        <v>26.537923253300001</v>
      </c>
      <c r="K21" s="11">
        <f t="shared" ref="K21:K28" si="8">I21-J21</f>
        <v>2.3893411188999991</v>
      </c>
      <c r="L21" s="14">
        <f t="shared" ref="L21:L28" si="9">K21/J21</f>
        <v>9.0034969808833243E-2</v>
      </c>
    </row>
    <row r="22" spans="1:22" x14ac:dyDescent="0.2">
      <c r="A22" s="6" t="s">
        <v>31</v>
      </c>
      <c r="B22" s="26">
        <v>106.069788719</v>
      </c>
      <c r="C22" s="12">
        <v>0.04</v>
      </c>
      <c r="D22" s="12">
        <v>0.23</v>
      </c>
      <c r="E22" s="6">
        <v>0</v>
      </c>
      <c r="F22" s="6">
        <f t="shared" si="0"/>
        <v>0</v>
      </c>
      <c r="G22" s="9">
        <f t="shared" si="4"/>
        <v>106.069788719</v>
      </c>
      <c r="H22" s="6" t="s">
        <v>16</v>
      </c>
      <c r="I22" s="27">
        <v>36.176831867600001</v>
      </c>
      <c r="J22" s="27">
        <v>31.2763665907</v>
      </c>
      <c r="K22" s="11">
        <f t="shared" si="8"/>
        <v>4.9004652769000003</v>
      </c>
      <c r="L22" s="14">
        <f t="shared" si="9"/>
        <v>0.1566826908326733</v>
      </c>
    </row>
    <row r="23" spans="1:22" x14ac:dyDescent="0.2">
      <c r="A23" s="6" t="s">
        <v>32</v>
      </c>
      <c r="B23" s="26">
        <v>566.298834511</v>
      </c>
      <c r="C23" s="12">
        <v>0.2</v>
      </c>
      <c r="D23" s="12">
        <v>0.33</v>
      </c>
      <c r="E23" s="6">
        <v>0</v>
      </c>
      <c r="F23" s="6">
        <f t="shared" si="0"/>
        <v>0</v>
      </c>
      <c r="G23" s="9">
        <f t="shared" si="4"/>
        <v>566.298834511</v>
      </c>
      <c r="H23" s="6" t="s">
        <v>13</v>
      </c>
      <c r="I23" s="27">
        <v>13.5801676554</v>
      </c>
      <c r="J23" s="27">
        <v>14.7210659712</v>
      </c>
      <c r="K23" s="11">
        <f t="shared" si="8"/>
        <v>-1.1408983157999995</v>
      </c>
      <c r="L23" s="14">
        <f t="shared" si="9"/>
        <v>-7.7501066704818128E-2</v>
      </c>
    </row>
    <row r="24" spans="1:22" x14ac:dyDescent="0.2">
      <c r="A24" s="6" t="s">
        <v>33</v>
      </c>
      <c r="B24" s="26">
        <v>227.78732974299999</v>
      </c>
      <c r="C24" s="12">
        <v>0.19</v>
      </c>
      <c r="D24" s="12">
        <v>0.22</v>
      </c>
      <c r="E24" s="6">
        <v>5</v>
      </c>
      <c r="F24" s="6">
        <f t="shared" si="0"/>
        <v>50</v>
      </c>
      <c r="G24" s="9">
        <f t="shared" si="4"/>
        <v>177.78732974299999</v>
      </c>
      <c r="H24" s="6" t="s">
        <v>16</v>
      </c>
      <c r="I24" s="27">
        <v>22.404121541799999</v>
      </c>
      <c r="J24" s="27">
        <v>14.8085726941</v>
      </c>
      <c r="K24" s="11">
        <f t="shared" si="8"/>
        <v>7.5955488476999982</v>
      </c>
      <c r="L24" s="14">
        <f t="shared" si="9"/>
        <v>0.51291566071902395</v>
      </c>
    </row>
    <row r="25" spans="1:22" x14ac:dyDescent="0.2">
      <c r="A25" s="6" t="s">
        <v>34</v>
      </c>
      <c r="B25" s="26">
        <v>314.80936616700001</v>
      </c>
      <c r="C25" s="12">
        <v>0.06</v>
      </c>
      <c r="D25" s="12">
        <v>0.25</v>
      </c>
      <c r="E25" s="6">
        <v>27</v>
      </c>
      <c r="F25" s="6">
        <f t="shared" si="0"/>
        <v>270</v>
      </c>
      <c r="G25" s="9">
        <f t="shared" si="4"/>
        <v>44.809366167000007</v>
      </c>
      <c r="H25" s="6" t="s">
        <v>16</v>
      </c>
      <c r="I25" s="27">
        <v>23.266019087699998</v>
      </c>
      <c r="J25" s="27">
        <v>20.4411675727</v>
      </c>
      <c r="K25" s="11">
        <f t="shared" si="8"/>
        <v>2.8248515149999989</v>
      </c>
      <c r="L25" s="14">
        <f t="shared" si="9"/>
        <v>0.13819423498942895</v>
      </c>
    </row>
    <row r="26" spans="1:22" x14ac:dyDescent="0.2">
      <c r="A26" s="15" t="s">
        <v>61</v>
      </c>
      <c r="B26" s="16">
        <f>SUM(B17:B25)</f>
        <v>3257.7206881120005</v>
      </c>
      <c r="C26" s="25">
        <v>0.1</v>
      </c>
      <c r="D26" s="25">
        <v>0.25</v>
      </c>
      <c r="E26" s="15">
        <f>SUM(E17:E25)</f>
        <v>187</v>
      </c>
      <c r="F26" s="15">
        <f t="shared" si="0"/>
        <v>1870</v>
      </c>
      <c r="G26" s="19">
        <f t="shared" si="4"/>
        <v>1387.7206881120005</v>
      </c>
      <c r="H26" s="15" t="s">
        <v>13</v>
      </c>
      <c r="I26" s="21">
        <f t="shared" ref="I26:J26" si="10">SUM(I17:I25)/9</f>
        <v>28.403844548188889</v>
      </c>
      <c r="J26" s="21">
        <f t="shared" si="10"/>
        <v>24.079447091266669</v>
      </c>
      <c r="K26" s="21">
        <f t="shared" si="8"/>
        <v>4.3243974569222203</v>
      </c>
      <c r="L26" s="22">
        <f t="shared" si="9"/>
        <v>0.17958873559395921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1:22" x14ac:dyDescent="0.2">
      <c r="A27" s="6" t="s">
        <v>35</v>
      </c>
      <c r="B27" s="26">
        <v>8682.9833962499997</v>
      </c>
      <c r="C27" s="12">
        <v>0.06</v>
      </c>
      <c r="D27" s="12">
        <v>0.24</v>
      </c>
      <c r="E27" s="6">
        <v>1008</v>
      </c>
      <c r="F27" s="6">
        <f t="shared" si="0"/>
        <v>10080</v>
      </c>
      <c r="G27" s="9">
        <f t="shared" si="4"/>
        <v>-1397.0166037500003</v>
      </c>
      <c r="H27" s="8" t="s">
        <v>13</v>
      </c>
      <c r="I27" s="27">
        <v>37.692775109099998</v>
      </c>
      <c r="J27" s="27">
        <v>33.975195827199997</v>
      </c>
      <c r="K27" s="11">
        <f t="shared" si="8"/>
        <v>3.7175792819000009</v>
      </c>
      <c r="L27" s="14">
        <f t="shared" si="9"/>
        <v>0.10942039306580734</v>
      </c>
    </row>
    <row r="28" spans="1:22" x14ac:dyDescent="0.2">
      <c r="A28" s="6" t="s">
        <v>36</v>
      </c>
      <c r="B28" s="26">
        <v>215.78728302100001</v>
      </c>
      <c r="C28" s="12">
        <v>0.15</v>
      </c>
      <c r="D28" s="24">
        <v>0.2</v>
      </c>
      <c r="E28" s="6">
        <v>0</v>
      </c>
      <c r="F28" s="6">
        <f t="shared" si="0"/>
        <v>0</v>
      </c>
      <c r="G28" s="9">
        <f t="shared" si="4"/>
        <v>215.78728302100001</v>
      </c>
      <c r="H28" s="6" t="s">
        <v>16</v>
      </c>
      <c r="I28" s="27">
        <v>133.515842599</v>
      </c>
      <c r="J28" s="27">
        <v>90.684021755299995</v>
      </c>
      <c r="K28" s="11">
        <f t="shared" si="8"/>
        <v>42.831820843700001</v>
      </c>
      <c r="L28" s="14">
        <f t="shared" si="9"/>
        <v>0.47231937903323867</v>
      </c>
    </row>
    <row r="29" spans="1:22" x14ac:dyDescent="0.2">
      <c r="A29" s="6" t="s">
        <v>37</v>
      </c>
      <c r="B29" s="26">
        <v>46.102317327800002</v>
      </c>
      <c r="C29" s="12">
        <v>0.08</v>
      </c>
      <c r="D29" s="12">
        <v>0.27</v>
      </c>
      <c r="E29" s="6">
        <v>0</v>
      </c>
      <c r="F29" s="6">
        <f t="shared" si="0"/>
        <v>0</v>
      </c>
      <c r="G29" s="9">
        <f t="shared" si="4"/>
        <v>46.102317327800002</v>
      </c>
      <c r="H29" s="8" t="s">
        <v>16</v>
      </c>
      <c r="I29" s="27">
        <v>55.355598712599999</v>
      </c>
      <c r="J29" s="27">
        <v>47.567470844200002</v>
      </c>
      <c r="K29" s="11" t="s">
        <v>12</v>
      </c>
      <c r="L29" s="6" t="s">
        <v>12</v>
      </c>
    </row>
    <row r="30" spans="1:22" x14ac:dyDescent="0.2">
      <c r="A30" s="6" t="s">
        <v>38</v>
      </c>
      <c r="B30" s="26">
        <v>980.770642114</v>
      </c>
      <c r="C30" s="12">
        <v>0.44</v>
      </c>
      <c r="D30" s="12">
        <v>0.2</v>
      </c>
      <c r="E30" s="6">
        <v>158</v>
      </c>
      <c r="F30" s="6">
        <f t="shared" si="0"/>
        <v>1580</v>
      </c>
      <c r="G30" s="9">
        <f t="shared" si="4"/>
        <v>-599.229357886</v>
      </c>
      <c r="H30" s="8" t="s">
        <v>13</v>
      </c>
      <c r="I30" s="27">
        <v>57.230938631900003</v>
      </c>
      <c r="J30" s="27">
        <v>51.303903941599998</v>
      </c>
      <c r="K30" s="11">
        <f t="shared" ref="K30:K53" si="11">I30-J30</f>
        <v>5.9270346903000046</v>
      </c>
      <c r="L30" s="14">
        <f t="shared" ref="L30:L53" si="12">K30/J30</f>
        <v>0.11552794689945695</v>
      </c>
    </row>
    <row r="31" spans="1:22" x14ac:dyDescent="0.2">
      <c r="A31" s="6" t="s">
        <v>39</v>
      </c>
      <c r="B31" s="26">
        <v>1245.0889751899999</v>
      </c>
      <c r="C31" s="12">
        <v>0.09</v>
      </c>
      <c r="D31" s="12">
        <v>0.48</v>
      </c>
      <c r="E31" s="6">
        <v>24</v>
      </c>
      <c r="F31" s="6">
        <f t="shared" si="0"/>
        <v>240</v>
      </c>
      <c r="G31" s="9">
        <f t="shared" si="4"/>
        <v>1005.0889751899999</v>
      </c>
      <c r="H31" s="6" t="s">
        <v>16</v>
      </c>
      <c r="I31" s="27">
        <v>27.538360279799999</v>
      </c>
      <c r="J31" s="27">
        <v>24.161884221800001</v>
      </c>
      <c r="K31" s="11">
        <f t="shared" si="11"/>
        <v>3.3764760579999979</v>
      </c>
      <c r="L31" s="14">
        <f t="shared" si="12"/>
        <v>0.13974390519401547</v>
      </c>
    </row>
    <row r="32" spans="1:22" x14ac:dyDescent="0.2">
      <c r="A32" s="15" t="s">
        <v>62</v>
      </c>
      <c r="B32" s="16">
        <f>SUM(B27:B31)</f>
        <v>11170.732613902799</v>
      </c>
      <c r="C32" s="25">
        <v>0.09</v>
      </c>
      <c r="D32" s="25">
        <v>0.26</v>
      </c>
      <c r="E32" s="15">
        <f>SUM(E27:E31)</f>
        <v>1190</v>
      </c>
      <c r="F32" s="15">
        <f t="shared" si="0"/>
        <v>11900</v>
      </c>
      <c r="G32" s="19">
        <f t="shared" si="4"/>
        <v>-729.26738609720087</v>
      </c>
      <c r="H32" s="15" t="s">
        <v>13</v>
      </c>
      <c r="I32" s="21">
        <f t="shared" ref="I32:J32" si="13">SUM(I27:I31)/5</f>
        <v>62.266703066479998</v>
      </c>
      <c r="J32" s="21">
        <f t="shared" si="13"/>
        <v>49.538495318019997</v>
      </c>
      <c r="K32" s="21">
        <f t="shared" si="11"/>
        <v>12.728207748460001</v>
      </c>
      <c r="L32" s="22">
        <f t="shared" si="12"/>
        <v>0.25693569549800233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 spans="1:22" x14ac:dyDescent="0.2">
      <c r="A33" s="6" t="s">
        <v>40</v>
      </c>
      <c r="B33" s="26">
        <v>18615.135927899999</v>
      </c>
      <c r="C33" s="12">
        <v>0.27</v>
      </c>
      <c r="D33" s="12">
        <v>0.92</v>
      </c>
      <c r="E33" s="26">
        <v>62</v>
      </c>
      <c r="F33" s="6">
        <f t="shared" si="0"/>
        <v>620</v>
      </c>
      <c r="G33" s="9">
        <f t="shared" si="4"/>
        <v>17995.135927899999</v>
      </c>
      <c r="H33" s="6" t="s">
        <v>16</v>
      </c>
      <c r="I33" s="27">
        <v>13.338438100699999</v>
      </c>
      <c r="J33" s="27">
        <v>10.632310589299999</v>
      </c>
      <c r="K33" s="11">
        <f t="shared" si="11"/>
        <v>2.7061275114000001</v>
      </c>
      <c r="L33" s="14">
        <f t="shared" si="12"/>
        <v>0.25451923066688403</v>
      </c>
    </row>
    <row r="34" spans="1:22" x14ac:dyDescent="0.2">
      <c r="A34" s="6" t="s">
        <v>41</v>
      </c>
      <c r="B34" s="26">
        <v>7479.3968250400003</v>
      </c>
      <c r="C34" s="12">
        <v>0</v>
      </c>
      <c r="D34" s="12">
        <v>0.81</v>
      </c>
      <c r="E34" s="26">
        <v>11</v>
      </c>
      <c r="F34" s="6">
        <f t="shared" si="0"/>
        <v>110</v>
      </c>
      <c r="G34" s="9">
        <f t="shared" si="4"/>
        <v>7369.3968250400003</v>
      </c>
      <c r="H34" s="6" t="s">
        <v>16</v>
      </c>
      <c r="I34" s="27">
        <v>18.0124251449</v>
      </c>
      <c r="J34" s="27">
        <v>14.399733256699999</v>
      </c>
      <c r="K34" s="11">
        <f t="shared" si="11"/>
        <v>3.6126918882000005</v>
      </c>
      <c r="L34" s="14">
        <f t="shared" si="12"/>
        <v>0.25088602849771985</v>
      </c>
    </row>
    <row r="35" spans="1:22" x14ac:dyDescent="0.2">
      <c r="A35" s="6" t="s">
        <v>42</v>
      </c>
      <c r="B35" s="26">
        <v>5064.1477371199999</v>
      </c>
      <c r="C35" s="12">
        <v>0.2</v>
      </c>
      <c r="D35" s="12">
        <v>0.59</v>
      </c>
      <c r="E35" s="26">
        <v>89</v>
      </c>
      <c r="F35" s="6">
        <f t="shared" si="0"/>
        <v>890</v>
      </c>
      <c r="G35" s="9">
        <f t="shared" si="4"/>
        <v>4174.1477371199999</v>
      </c>
      <c r="H35" s="6" t="s">
        <v>16</v>
      </c>
      <c r="I35" s="27">
        <v>18.3381344308</v>
      </c>
      <c r="J35" s="27">
        <v>15.4365149355</v>
      </c>
      <c r="K35" s="11">
        <f t="shared" si="11"/>
        <v>2.9016194953000003</v>
      </c>
      <c r="L35" s="14">
        <f t="shared" si="12"/>
        <v>0.18797115200057393</v>
      </c>
    </row>
    <row r="36" spans="1:22" x14ac:dyDescent="0.2">
      <c r="A36" s="6" t="s">
        <v>43</v>
      </c>
      <c r="B36" s="26">
        <v>707.014754788</v>
      </c>
      <c r="C36" s="12">
        <v>0.09</v>
      </c>
      <c r="D36" s="12">
        <v>0.61</v>
      </c>
      <c r="E36" s="26">
        <v>9</v>
      </c>
      <c r="F36" s="6">
        <f t="shared" si="0"/>
        <v>90</v>
      </c>
      <c r="G36" s="9">
        <f t="shared" si="4"/>
        <v>617.014754788</v>
      </c>
      <c r="H36" s="6" t="s">
        <v>16</v>
      </c>
      <c r="I36" s="27">
        <v>18.086240965999998</v>
      </c>
      <c r="J36" s="27">
        <v>15.1259835345</v>
      </c>
      <c r="K36" s="11">
        <f t="shared" si="11"/>
        <v>2.9602574314999988</v>
      </c>
      <c r="L36" s="14">
        <f t="shared" si="12"/>
        <v>0.19570677336439743</v>
      </c>
    </row>
    <row r="37" spans="1:22" x14ac:dyDescent="0.2">
      <c r="A37" s="15" t="s">
        <v>63</v>
      </c>
      <c r="B37" s="16">
        <f>SUM(B33:B36)</f>
        <v>31865.695244847997</v>
      </c>
      <c r="C37" s="25">
        <v>0.18</v>
      </c>
      <c r="D37" s="25">
        <v>0.83</v>
      </c>
      <c r="E37" s="28">
        <f>SUM(E33:E36)</f>
        <v>171</v>
      </c>
      <c r="F37" s="15">
        <f t="shared" si="0"/>
        <v>1710</v>
      </c>
      <c r="G37" s="19">
        <f t="shared" si="4"/>
        <v>30155.695244847997</v>
      </c>
      <c r="H37" s="15" t="s">
        <v>16</v>
      </c>
      <c r="I37" s="21">
        <f t="shared" ref="I37:J37" si="14">SUM(I33:I36)/4</f>
        <v>16.943809660599999</v>
      </c>
      <c r="J37" s="21">
        <f t="shared" si="14"/>
        <v>13.898635579</v>
      </c>
      <c r="K37" s="21">
        <f t="shared" si="11"/>
        <v>3.045174081599999</v>
      </c>
      <c r="L37" s="22">
        <f t="shared" si="12"/>
        <v>0.21909877874638811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 spans="1:22" x14ac:dyDescent="0.2">
      <c r="A38" s="6" t="s">
        <v>44</v>
      </c>
      <c r="B38" s="26">
        <v>453.14125899499999</v>
      </c>
      <c r="C38" s="12">
        <v>0.04</v>
      </c>
      <c r="D38" s="12">
        <v>0.2</v>
      </c>
      <c r="E38" s="6">
        <v>88</v>
      </c>
      <c r="F38" s="6">
        <f t="shared" si="0"/>
        <v>880</v>
      </c>
      <c r="G38" s="9">
        <f t="shared" si="4"/>
        <v>-426.85874100500001</v>
      </c>
      <c r="H38" s="8" t="s">
        <v>13</v>
      </c>
      <c r="I38" s="27">
        <v>61.618951080899997</v>
      </c>
      <c r="J38" s="27">
        <v>56.634631326799997</v>
      </c>
      <c r="K38" s="11">
        <f t="shared" si="11"/>
        <v>4.9843197540999995</v>
      </c>
      <c r="L38" s="14">
        <f t="shared" si="12"/>
        <v>8.8008337607759377E-2</v>
      </c>
    </row>
    <row r="39" spans="1:22" x14ac:dyDescent="0.2">
      <c r="A39" s="6" t="s">
        <v>45</v>
      </c>
      <c r="B39" s="26">
        <v>1472.5547804</v>
      </c>
      <c r="C39" s="12">
        <v>-0.02</v>
      </c>
      <c r="D39" s="12">
        <v>0.53</v>
      </c>
      <c r="E39" s="6">
        <v>4</v>
      </c>
      <c r="F39" s="6">
        <f t="shared" si="0"/>
        <v>40</v>
      </c>
      <c r="G39" s="9">
        <f t="shared" si="4"/>
        <v>1432.5547804</v>
      </c>
      <c r="H39" s="6" t="s">
        <v>16</v>
      </c>
      <c r="I39" s="27">
        <v>17.334077063399999</v>
      </c>
      <c r="J39" s="27">
        <v>15.191634558500001</v>
      </c>
      <c r="K39" s="11">
        <f t="shared" si="11"/>
        <v>2.1424425048999982</v>
      </c>
      <c r="L39" s="14">
        <f t="shared" si="12"/>
        <v>0.14102778056237944</v>
      </c>
    </row>
    <row r="40" spans="1:22" x14ac:dyDescent="0.2">
      <c r="A40" s="6" t="s">
        <v>46</v>
      </c>
      <c r="B40" s="26">
        <v>163.260493946</v>
      </c>
      <c r="C40" s="12">
        <v>-0.09</v>
      </c>
      <c r="D40" s="12">
        <v>1.21</v>
      </c>
      <c r="E40" s="29">
        <v>4</v>
      </c>
      <c r="F40" s="6">
        <f t="shared" si="0"/>
        <v>40</v>
      </c>
      <c r="G40" s="9">
        <f t="shared" si="4"/>
        <v>123.260493946</v>
      </c>
      <c r="H40" s="6" t="s">
        <v>16</v>
      </c>
      <c r="I40" s="27">
        <v>16.580355996400002</v>
      </c>
      <c r="J40" s="27">
        <v>11.2283092604</v>
      </c>
      <c r="K40" s="11">
        <f t="shared" si="11"/>
        <v>5.3520467360000019</v>
      </c>
      <c r="L40" s="14">
        <f t="shared" si="12"/>
        <v>0.47665651273746085</v>
      </c>
    </row>
    <row r="41" spans="1:22" x14ac:dyDescent="0.2">
      <c r="A41" s="15" t="s">
        <v>64</v>
      </c>
      <c r="B41" s="16">
        <f>SUM(B38:B40)</f>
        <v>2088.9565333410001</v>
      </c>
      <c r="C41" s="25">
        <v>0</v>
      </c>
      <c r="D41" s="25">
        <v>0.44</v>
      </c>
      <c r="E41" s="15">
        <f>SUM(E38:E40)</f>
        <v>96</v>
      </c>
      <c r="F41" s="15">
        <f t="shared" si="0"/>
        <v>960</v>
      </c>
      <c r="G41" s="19">
        <f t="shared" si="4"/>
        <v>1128.9565333410001</v>
      </c>
      <c r="H41" s="15" t="s">
        <v>16</v>
      </c>
      <c r="I41" s="21">
        <f t="shared" ref="I41:J41" si="15">SUM(I38:I40)/3</f>
        <v>31.84446138023333</v>
      </c>
      <c r="J41" s="21">
        <f t="shared" si="15"/>
        <v>27.6848583819</v>
      </c>
      <c r="K41" s="21">
        <f t="shared" si="11"/>
        <v>4.1596029983333302</v>
      </c>
      <c r="L41" s="22">
        <f t="shared" si="12"/>
        <v>0.1502483032765963</v>
      </c>
      <c r="M41" s="23"/>
      <c r="N41" s="23"/>
      <c r="O41" s="23"/>
      <c r="P41" s="23"/>
      <c r="Q41" s="23"/>
      <c r="R41" s="23"/>
      <c r="S41" s="23"/>
      <c r="T41" s="23"/>
      <c r="U41" s="23"/>
      <c r="V41" s="23"/>
    </row>
    <row r="42" spans="1:22" x14ac:dyDescent="0.2">
      <c r="A42" s="6" t="s">
        <v>47</v>
      </c>
      <c r="B42" s="30">
        <v>56</v>
      </c>
      <c r="C42" s="12">
        <v>0.18</v>
      </c>
      <c r="D42" s="12">
        <v>0.16</v>
      </c>
      <c r="E42" s="6">
        <v>0</v>
      </c>
      <c r="F42" s="6">
        <f t="shared" si="0"/>
        <v>0</v>
      </c>
      <c r="G42" s="9">
        <f t="shared" si="4"/>
        <v>56</v>
      </c>
      <c r="H42" s="6" t="s">
        <v>16</v>
      </c>
      <c r="I42" s="31">
        <v>60.08</v>
      </c>
      <c r="J42" s="31">
        <v>44.18</v>
      </c>
      <c r="K42" s="11">
        <f t="shared" si="11"/>
        <v>15.899999999999999</v>
      </c>
      <c r="L42" s="14">
        <f t="shared" si="12"/>
        <v>0.35989135355364416</v>
      </c>
    </row>
    <row r="43" spans="1:22" x14ac:dyDescent="0.2">
      <c r="A43" s="6" t="s">
        <v>48</v>
      </c>
      <c r="B43" s="30">
        <v>55</v>
      </c>
      <c r="C43" s="12">
        <v>0.08</v>
      </c>
      <c r="D43" s="12">
        <v>0.15</v>
      </c>
      <c r="E43" s="8">
        <v>33</v>
      </c>
      <c r="F43" s="6">
        <f t="shared" si="0"/>
        <v>330</v>
      </c>
      <c r="G43" s="9">
        <f t="shared" si="4"/>
        <v>-275</v>
      </c>
      <c r="H43" s="8" t="s">
        <v>13</v>
      </c>
      <c r="I43" s="31">
        <v>71.72</v>
      </c>
      <c r="J43" s="31">
        <v>87.86</v>
      </c>
      <c r="K43" s="11">
        <f t="shared" si="11"/>
        <v>-16.14</v>
      </c>
      <c r="L43" s="14">
        <f t="shared" si="12"/>
        <v>-0.18370134304575461</v>
      </c>
    </row>
    <row r="44" spans="1:22" x14ac:dyDescent="0.2">
      <c r="A44" s="6" t="s">
        <v>49</v>
      </c>
      <c r="B44" s="30">
        <v>127</v>
      </c>
      <c r="C44" s="12">
        <v>0.16</v>
      </c>
      <c r="D44" s="12">
        <v>0.1</v>
      </c>
      <c r="E44" s="8">
        <v>169</v>
      </c>
      <c r="F44" s="6">
        <f t="shared" si="0"/>
        <v>1690</v>
      </c>
      <c r="G44" s="9">
        <f t="shared" si="4"/>
        <v>-1563</v>
      </c>
      <c r="H44" s="6" t="s">
        <v>13</v>
      </c>
      <c r="I44" s="31">
        <v>98.48</v>
      </c>
      <c r="J44" s="31">
        <v>82.57</v>
      </c>
      <c r="K44" s="11">
        <f t="shared" si="11"/>
        <v>15.910000000000011</v>
      </c>
      <c r="L44" s="14">
        <f t="shared" si="12"/>
        <v>0.19268499455007887</v>
      </c>
    </row>
    <row r="45" spans="1:22" x14ac:dyDescent="0.2">
      <c r="A45" s="15" t="s">
        <v>65</v>
      </c>
      <c r="B45" s="28">
        <f>SUM(B42:B44)</f>
        <v>238</v>
      </c>
      <c r="C45" s="25">
        <v>0.14000000000000001</v>
      </c>
      <c r="D45" s="25">
        <v>0.13</v>
      </c>
      <c r="E45" s="15">
        <f>SUM(E42:E44)</f>
        <v>202</v>
      </c>
      <c r="F45" s="15">
        <f t="shared" si="0"/>
        <v>2020</v>
      </c>
      <c r="G45" s="19">
        <f t="shared" si="4"/>
        <v>-1782</v>
      </c>
      <c r="H45" s="15" t="s">
        <v>13</v>
      </c>
      <c r="I45" s="21">
        <f t="shared" ref="I45:J45" si="16">SUM(I42:I44)/3</f>
        <v>76.760000000000005</v>
      </c>
      <c r="J45" s="21">
        <f t="shared" si="16"/>
        <v>71.536666666666662</v>
      </c>
      <c r="K45" s="21">
        <f t="shared" si="11"/>
        <v>5.2233333333333434</v>
      </c>
      <c r="L45" s="22">
        <f t="shared" si="12"/>
        <v>7.3016168864451947E-2</v>
      </c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 spans="1:22" x14ac:dyDescent="0.2">
      <c r="A46" s="6" t="s">
        <v>50</v>
      </c>
      <c r="B46" s="26">
        <v>438.83617250399999</v>
      </c>
      <c r="C46" s="12">
        <v>0.14000000000000001</v>
      </c>
      <c r="D46" s="12">
        <v>0.27</v>
      </c>
      <c r="E46" s="6">
        <v>37</v>
      </c>
      <c r="F46" s="6">
        <f t="shared" si="0"/>
        <v>370</v>
      </c>
      <c r="G46" s="9">
        <f t="shared" si="4"/>
        <v>68.83617250399999</v>
      </c>
      <c r="H46" s="8" t="s">
        <v>16</v>
      </c>
      <c r="I46" s="27">
        <v>37.993051635299999</v>
      </c>
      <c r="J46" s="27">
        <v>36.993831597000003</v>
      </c>
      <c r="K46" s="11">
        <f t="shared" si="11"/>
        <v>0.99922003829999539</v>
      </c>
      <c r="L46" s="14">
        <f t="shared" si="12"/>
        <v>2.7010449990290453E-2</v>
      </c>
    </row>
    <row r="47" spans="1:22" x14ac:dyDescent="0.2">
      <c r="A47" s="6" t="s">
        <v>51</v>
      </c>
      <c r="B47" s="26">
        <v>649.34889249100002</v>
      </c>
      <c r="C47" s="12">
        <v>0.21</v>
      </c>
      <c r="D47" s="24">
        <v>0.23</v>
      </c>
      <c r="E47" s="6">
        <v>0</v>
      </c>
      <c r="F47" s="6">
        <f t="shared" si="0"/>
        <v>0</v>
      </c>
      <c r="G47" s="9">
        <f t="shared" si="4"/>
        <v>649.34889249100002</v>
      </c>
      <c r="H47" s="8" t="s">
        <v>16</v>
      </c>
      <c r="I47" s="27">
        <v>45.309791013400002</v>
      </c>
      <c r="J47" s="27">
        <v>38.6976224884</v>
      </c>
      <c r="K47" s="11">
        <f t="shared" si="11"/>
        <v>6.6121685250000013</v>
      </c>
      <c r="L47" s="14">
        <f t="shared" si="12"/>
        <v>0.17086756497720409</v>
      </c>
    </row>
    <row r="48" spans="1:22" x14ac:dyDescent="0.2">
      <c r="A48" s="6" t="s">
        <v>52</v>
      </c>
      <c r="B48" s="26">
        <v>36.966161633799999</v>
      </c>
      <c r="C48" s="12">
        <v>0.06</v>
      </c>
      <c r="D48" s="12">
        <v>0.17</v>
      </c>
      <c r="E48" s="6">
        <v>20</v>
      </c>
      <c r="F48" s="6">
        <f t="shared" si="0"/>
        <v>200</v>
      </c>
      <c r="G48" s="9">
        <f t="shared" si="4"/>
        <v>-163.0338383662</v>
      </c>
      <c r="H48" s="8" t="s">
        <v>13</v>
      </c>
      <c r="I48" s="27">
        <v>37.8880907888</v>
      </c>
      <c r="J48" s="27">
        <v>31.743028713299999</v>
      </c>
      <c r="K48" s="11">
        <f t="shared" si="11"/>
        <v>6.1450620755000003</v>
      </c>
      <c r="L48" s="14">
        <f t="shared" si="12"/>
        <v>0.1935877679159608</v>
      </c>
    </row>
    <row r="49" spans="1:22" x14ac:dyDescent="0.2">
      <c r="A49" s="6" t="s">
        <v>53</v>
      </c>
      <c r="B49" s="26">
        <v>435.67665758999999</v>
      </c>
      <c r="C49" s="12">
        <v>0.12</v>
      </c>
      <c r="D49" s="24">
        <v>0.21</v>
      </c>
      <c r="E49" s="6">
        <v>50</v>
      </c>
      <c r="F49" s="6">
        <f t="shared" si="0"/>
        <v>500</v>
      </c>
      <c r="G49" s="9">
        <f t="shared" si="4"/>
        <v>-64.323342410000009</v>
      </c>
      <c r="H49" s="8" t="s">
        <v>13</v>
      </c>
      <c r="I49" s="27">
        <v>29.516307718099998</v>
      </c>
      <c r="J49" s="27">
        <v>26.869645225599999</v>
      </c>
      <c r="K49" s="11">
        <f t="shared" si="11"/>
        <v>2.6466624924999991</v>
      </c>
      <c r="L49" s="14">
        <f t="shared" si="12"/>
        <v>9.8500090726110406E-2</v>
      </c>
    </row>
    <row r="50" spans="1:22" x14ac:dyDescent="0.2">
      <c r="A50" s="6" t="s">
        <v>54</v>
      </c>
      <c r="B50" s="26">
        <v>325.08742337400002</v>
      </c>
      <c r="C50" s="12">
        <v>0.32</v>
      </c>
      <c r="D50" s="12">
        <v>0.79</v>
      </c>
      <c r="E50" s="6">
        <v>0</v>
      </c>
      <c r="F50" s="6">
        <f t="shared" si="0"/>
        <v>0</v>
      </c>
      <c r="G50" s="9">
        <f t="shared" si="4"/>
        <v>325.08742337400002</v>
      </c>
      <c r="H50" s="8" t="s">
        <v>16</v>
      </c>
      <c r="I50" s="27">
        <v>28.9957435058</v>
      </c>
      <c r="J50" s="27">
        <v>26.0011042233</v>
      </c>
      <c r="K50" s="11">
        <f t="shared" si="11"/>
        <v>2.9946392824999997</v>
      </c>
      <c r="L50" s="14">
        <f t="shared" si="12"/>
        <v>0.11517354250733922</v>
      </c>
    </row>
    <row r="51" spans="1:22" x14ac:dyDescent="0.2">
      <c r="A51" s="6" t="s">
        <v>55</v>
      </c>
      <c r="B51" s="26">
        <v>593.713321888</v>
      </c>
      <c r="C51" s="12">
        <v>0.33</v>
      </c>
      <c r="D51" s="12">
        <v>0.69</v>
      </c>
      <c r="E51" s="6">
        <v>21</v>
      </c>
      <c r="F51" s="6">
        <f t="shared" si="0"/>
        <v>210</v>
      </c>
      <c r="G51" s="9">
        <f t="shared" si="4"/>
        <v>383.713321888</v>
      </c>
      <c r="H51" s="8" t="s">
        <v>16</v>
      </c>
      <c r="I51" s="27">
        <v>28.7532277</v>
      </c>
      <c r="J51" s="27">
        <v>25.300447979400001</v>
      </c>
      <c r="K51" s="11">
        <f t="shared" si="11"/>
        <v>3.4527797205999988</v>
      </c>
      <c r="L51" s="14">
        <f t="shared" si="12"/>
        <v>0.13647109029102183</v>
      </c>
    </row>
    <row r="52" spans="1:22" x14ac:dyDescent="0.2">
      <c r="A52" s="15" t="s">
        <v>66</v>
      </c>
      <c r="B52" s="16">
        <f>SUM(B46:B51)</f>
        <v>2479.6286294808001</v>
      </c>
      <c r="C52" s="25">
        <v>0.19</v>
      </c>
      <c r="D52" s="25">
        <v>0.32</v>
      </c>
      <c r="E52" s="15">
        <f>SUM(E46:E51)</f>
        <v>128</v>
      </c>
      <c r="F52" s="15">
        <f t="shared" si="0"/>
        <v>1280</v>
      </c>
      <c r="G52" s="19">
        <f t="shared" si="4"/>
        <v>1199.6286294808001</v>
      </c>
      <c r="H52" s="15" t="s">
        <v>13</v>
      </c>
      <c r="I52" s="21">
        <f t="shared" ref="I52:J52" si="17">SUM(I46:I51)/6</f>
        <v>34.742702060233334</v>
      </c>
      <c r="J52" s="21">
        <f t="shared" si="17"/>
        <v>30.934280037833332</v>
      </c>
      <c r="K52" s="21">
        <f t="shared" si="11"/>
        <v>3.808422022400002</v>
      </c>
      <c r="L52" s="22">
        <f t="shared" si="12"/>
        <v>0.12311332339857967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</row>
    <row r="53" spans="1:22" x14ac:dyDescent="0.2">
      <c r="A53" s="6" t="s">
        <v>56</v>
      </c>
      <c r="B53" s="7">
        <v>703</v>
      </c>
      <c r="C53" s="24">
        <v>0.18</v>
      </c>
      <c r="D53" s="24">
        <v>0.27</v>
      </c>
      <c r="E53" s="8">
        <v>28</v>
      </c>
      <c r="F53" s="6">
        <f t="shared" si="0"/>
        <v>280</v>
      </c>
      <c r="G53" s="9">
        <f t="shared" si="4"/>
        <v>423</v>
      </c>
      <c r="H53" s="8" t="s">
        <v>16</v>
      </c>
      <c r="I53" s="11">
        <v>60.08</v>
      </c>
      <c r="J53" s="11">
        <v>44.18</v>
      </c>
      <c r="K53" s="11">
        <f t="shared" si="11"/>
        <v>15.899999999999999</v>
      </c>
      <c r="L53" s="14">
        <f t="shared" si="12"/>
        <v>0.35989135355364416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MHC Technology</cp:lastModifiedBy>
  <dcterms:modified xsi:type="dcterms:W3CDTF">2023-06-12T15:21:25Z</dcterms:modified>
</cp:coreProperties>
</file>