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Admin\Desktop\Projekt NLP\Data\sa\output\"/>
    </mc:Choice>
  </mc:AlternateContent>
  <xr:revisionPtr revIDLastSave="0" documentId="13_ncr:1_{B620D6AB-7046-47AC-9C14-1861DAE29A96}" xr6:coauthVersionLast="36" xr6:coauthVersionMax="36" xr10:uidLastSave="{00000000-0000-0000-0000-000000000000}"/>
  <bookViews>
    <workbookView xWindow="0" yWindow="0" windowWidth="25200" windowHeight="11175" activeTab="3" xr2:uid="{C826B851-7DA8-4910-820A-77369C8294F6}"/>
  </bookViews>
  <sheets>
    <sheet name="lage" sheetId="1" r:id="rId1"/>
    <sheet name="spiegel" sheetId="2" r:id="rId2"/>
    <sheet name="faz" sheetId="3" r:id="rId3"/>
    <sheet name="gesamt" sheetId="4" r:id="rId4"/>
    <sheet name="graphic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6" i="4" l="1"/>
  <c r="AP22" i="4"/>
  <c r="AP18" i="4"/>
  <c r="AP10" i="4"/>
  <c r="AP6" i="4"/>
  <c r="AO26" i="4"/>
  <c r="AO22" i="4"/>
  <c r="AO18" i="4"/>
  <c r="AO14" i="4"/>
  <c r="AO10" i="4"/>
  <c r="AO6" i="4"/>
  <c r="AO25" i="4"/>
  <c r="AO24" i="4"/>
  <c r="AO23" i="4"/>
  <c r="AO21" i="4"/>
  <c r="AO20" i="4"/>
  <c r="AO19" i="4"/>
  <c r="AO17" i="4"/>
  <c r="AO16" i="4"/>
  <c r="AO15" i="4"/>
  <c r="AO13" i="4"/>
  <c r="AO12" i="4"/>
  <c r="AO11" i="4"/>
  <c r="AO8" i="4"/>
  <c r="AO9" i="4"/>
  <c r="AO7" i="4"/>
  <c r="AO4" i="4"/>
  <c r="AO5" i="4"/>
  <c r="AO3" i="4"/>
  <c r="AO27" i="4"/>
  <c r="D16" i="4"/>
  <c r="D17" i="4"/>
  <c r="D18" i="4"/>
  <c r="D15" i="4"/>
  <c r="C18" i="4"/>
  <c r="C12" i="4"/>
  <c r="D10" i="4" s="1"/>
  <c r="C6" i="4"/>
  <c r="D5" i="4" s="1"/>
  <c r="C24" i="4"/>
  <c r="D23" i="4" s="1"/>
  <c r="H7" i="3"/>
  <c r="I6" i="3"/>
  <c r="I5" i="3"/>
  <c r="I4" i="3"/>
  <c r="G7" i="2"/>
  <c r="H6" i="2"/>
  <c r="H5" i="2"/>
  <c r="H4" i="2"/>
  <c r="D7" i="1"/>
  <c r="C7" i="1"/>
  <c r="D4" i="4" l="1"/>
  <c r="D6" i="4"/>
  <c r="D9" i="4"/>
  <c r="D12" i="4" s="1"/>
  <c r="D11" i="4"/>
  <c r="D3" i="4"/>
  <c r="D21" i="4"/>
  <c r="D22" i="4"/>
  <c r="D24" i="4"/>
  <c r="I7" i="3"/>
  <c r="H7" i="2"/>
  <c r="J29" i="1"/>
  <c r="J25" i="1"/>
  <c r="J21" i="1"/>
  <c r="J17" i="1"/>
  <c r="J13" i="1"/>
  <c r="I33" i="1"/>
  <c r="J32" i="1" s="1"/>
  <c r="I29" i="1"/>
  <c r="J27" i="1" s="1"/>
  <c r="I25" i="1"/>
  <c r="J22" i="1" s="1"/>
  <c r="J24" i="1"/>
  <c r="J23" i="1"/>
  <c r="I21" i="1"/>
  <c r="I17" i="1"/>
  <c r="J16" i="1"/>
  <c r="J15" i="1"/>
  <c r="J14" i="1"/>
  <c r="I13" i="1"/>
  <c r="J12" i="1" s="1"/>
  <c r="J34" i="3"/>
  <c r="J33" i="3"/>
  <c r="J29" i="3"/>
  <c r="J25" i="3"/>
  <c r="J21" i="3"/>
  <c r="J17" i="3"/>
  <c r="J13" i="3"/>
  <c r="I34" i="3"/>
  <c r="D26" i="3"/>
  <c r="I33" i="3"/>
  <c r="J32" i="3" s="1"/>
  <c r="I29" i="3"/>
  <c r="I25" i="3"/>
  <c r="I21" i="3"/>
  <c r="J19" i="3" s="1"/>
  <c r="I17" i="3"/>
  <c r="J14" i="3" s="1"/>
  <c r="J24" i="3"/>
  <c r="J23" i="3"/>
  <c r="J22" i="3"/>
  <c r="J16" i="3"/>
  <c r="J15" i="3"/>
  <c r="I13" i="3"/>
  <c r="J12" i="3" s="1"/>
  <c r="J34" i="2"/>
  <c r="J31" i="2"/>
  <c r="J32" i="2"/>
  <c r="J30" i="2"/>
  <c r="J27" i="2"/>
  <c r="J28" i="2"/>
  <c r="J26" i="2"/>
  <c r="J23" i="2"/>
  <c r="J24" i="2"/>
  <c r="J22" i="2"/>
  <c r="J19" i="2"/>
  <c r="J20" i="2"/>
  <c r="J18" i="2"/>
  <c r="J33" i="2"/>
  <c r="J29" i="2"/>
  <c r="J25" i="2"/>
  <c r="J21" i="2"/>
  <c r="J17" i="2"/>
  <c r="J13" i="2"/>
  <c r="J15" i="2"/>
  <c r="J16" i="2"/>
  <c r="J14" i="2"/>
  <c r="I34" i="2"/>
  <c r="I33" i="2"/>
  <c r="I29" i="2"/>
  <c r="J11" i="2"/>
  <c r="J12" i="2"/>
  <c r="J10" i="2"/>
  <c r="I13" i="2"/>
  <c r="E10" i="2"/>
  <c r="E25" i="2"/>
  <c r="D25" i="2"/>
  <c r="D21" i="2"/>
  <c r="E21" i="2" s="1"/>
  <c r="E17" i="2"/>
  <c r="E13" i="2"/>
  <c r="D17" i="2"/>
  <c r="D13" i="2"/>
  <c r="E24" i="3"/>
  <c r="E25" i="3"/>
  <c r="E23" i="3"/>
  <c r="E21" i="3"/>
  <c r="E22" i="3"/>
  <c r="E20" i="3"/>
  <c r="E19" i="3"/>
  <c r="E18" i="3"/>
  <c r="E16" i="3"/>
  <c r="E17" i="3"/>
  <c r="E15" i="3"/>
  <c r="E13" i="3"/>
  <c r="E14" i="3"/>
  <c r="E12" i="3"/>
  <c r="E10" i="3"/>
  <c r="E11" i="3"/>
  <c r="E9" i="3"/>
  <c r="E31" i="2"/>
  <c r="E27" i="2"/>
  <c r="E14" i="2"/>
  <c r="E24" i="2"/>
  <c r="E23" i="2"/>
  <c r="E22" i="2"/>
  <c r="E32" i="2"/>
  <c r="E30" i="2"/>
  <c r="E28" i="2"/>
  <c r="E26" i="2"/>
  <c r="E20" i="2"/>
  <c r="E19" i="2"/>
  <c r="E18" i="2"/>
  <c r="E16" i="2"/>
  <c r="E15" i="2"/>
  <c r="E11" i="2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I34" i="1" l="1"/>
  <c r="J33" i="1"/>
  <c r="J28" i="1"/>
  <c r="J20" i="1"/>
  <c r="J18" i="1"/>
  <c r="J19" i="1"/>
  <c r="J10" i="1"/>
  <c r="J11" i="1"/>
  <c r="J30" i="1"/>
  <c r="J26" i="1"/>
  <c r="J31" i="1"/>
  <c r="J20" i="3"/>
  <c r="J18" i="3"/>
  <c r="J30" i="3"/>
  <c r="J31" i="3"/>
  <c r="J26" i="3"/>
  <c r="J27" i="3"/>
  <c r="J28" i="3"/>
  <c r="J10" i="3"/>
  <c r="J11" i="3"/>
  <c r="D6" i="3"/>
  <c r="D5" i="3"/>
  <c r="D4" i="3"/>
  <c r="D6" i="2"/>
  <c r="D5" i="2"/>
  <c r="D4" i="2"/>
  <c r="D5" i="1"/>
  <c r="D6" i="1"/>
  <c r="D4" i="1"/>
  <c r="J34" i="1" l="1"/>
</calcChain>
</file>

<file path=xl/sharedStrings.xml><?xml version="1.0" encoding="utf-8"?>
<sst xmlns="http://schemas.openxmlformats.org/spreadsheetml/2006/main" count="536" uniqueCount="23">
  <si>
    <t>Sentiment-Label</t>
  </si>
  <si>
    <t>positiv</t>
  </si>
  <si>
    <t>negativ</t>
  </si>
  <si>
    <t>neutral</t>
  </si>
  <si>
    <t>Häufigkeit absolut</t>
  </si>
  <si>
    <t>Häufigkeit relativ</t>
  </si>
  <si>
    <t>Allgemein, mit Regierungspattern</t>
  </si>
  <si>
    <t>Nach Partei</t>
  </si>
  <si>
    <t>Entity</t>
  </si>
  <si>
    <t>AFD</t>
  </si>
  <si>
    <t>FDP</t>
  </si>
  <si>
    <t>Grüne</t>
  </si>
  <si>
    <t>LINKE</t>
  </si>
  <si>
    <t>SPD</t>
  </si>
  <si>
    <t>UNION</t>
  </si>
  <si>
    <t>Gesamt</t>
  </si>
  <si>
    <t>GESAMT SPIEGEL</t>
  </si>
  <si>
    <t>GRÜNE</t>
  </si>
  <si>
    <t>GESAMT SPIEGEL ONLINE</t>
  </si>
  <si>
    <t>GESAMT LAGE DER NATION</t>
  </si>
  <si>
    <t>GESAMT FAZ.NET</t>
  </si>
  <si>
    <t>GESAMT</t>
  </si>
  <si>
    <t>Partei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</si>
</sst>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10" fontId="0" fillId="0" borderId="22" xfId="1" applyNumberFormat="1" applyFont="1" applyBorder="1"/>
    <xf numFmtId="10" fontId="0" fillId="0" borderId="18" xfId="1" applyNumberFormat="1" applyFont="1" applyBorder="1"/>
    <xf numFmtId="10" fontId="0" fillId="0" borderId="7" xfId="1" applyNumberFormat="1" applyFont="1" applyBorder="1"/>
    <xf numFmtId="0" fontId="2" fillId="0" borderId="13" xfId="0" applyFont="1" applyBorder="1" applyAlignment="1">
      <alignment horizontal="center" vertical="top" wrapText="1"/>
    </xf>
    <xf numFmtId="10" fontId="0" fillId="0" borderId="17" xfId="1" applyNumberFormat="1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4" fontId="0" fillId="0" borderId="0" xfId="1" applyNumberFormat="1" applyFont="1"/>
    <xf numFmtId="0" fontId="0" fillId="0" borderId="28" xfId="0" applyBorder="1"/>
    <xf numFmtId="0" fontId="0" fillId="0" borderId="29" xfId="0" applyBorder="1"/>
    <xf numFmtId="10" fontId="0" fillId="0" borderId="28" xfId="1" applyNumberFormat="1" applyFont="1" applyBorder="1"/>
    <xf numFmtId="10" fontId="0" fillId="0" borderId="29" xfId="1" applyNumberFormat="1" applyFont="1" applyBorder="1"/>
    <xf numFmtId="0" fontId="0" fillId="0" borderId="20" xfId="0" applyBorder="1"/>
    <xf numFmtId="10" fontId="0" fillId="0" borderId="20" xfId="1" applyNumberFormat="1" applyFont="1" applyBorder="1"/>
    <xf numFmtId="10" fontId="0" fillId="0" borderId="1" xfId="1" applyNumberFormat="1" applyFont="1" applyBorder="1"/>
    <xf numFmtId="0" fontId="0" fillId="0" borderId="30" xfId="0" applyBorder="1"/>
    <xf numFmtId="10" fontId="0" fillId="0" borderId="30" xfId="1" applyNumberFormat="1" applyFont="1" applyBorder="1"/>
    <xf numFmtId="0" fontId="0" fillId="0" borderId="20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10" fontId="0" fillId="0" borderId="5" xfId="1" applyNumberFormat="1" applyFont="1" applyBorder="1" applyAlignment="1">
      <alignment vertical="center" wrapText="1"/>
    </xf>
    <xf numFmtId="0" fontId="2" fillId="0" borderId="31" xfId="0" applyFont="1" applyBorder="1" applyAlignment="1">
      <alignment horizontal="center" vertical="center" wrapText="1"/>
    </xf>
    <xf numFmtId="10" fontId="0" fillId="0" borderId="32" xfId="1" applyNumberFormat="1" applyFont="1" applyBorder="1" applyAlignment="1">
      <alignment vertical="center" wrapText="1"/>
    </xf>
    <xf numFmtId="0" fontId="2" fillId="0" borderId="33" xfId="0" applyFont="1" applyBorder="1" applyAlignment="1">
      <alignment horizontal="center" vertical="center" wrapText="1"/>
    </xf>
    <xf numFmtId="10" fontId="0" fillId="0" borderId="34" xfId="1" applyNumberFormat="1" applyFont="1" applyBorder="1" applyAlignment="1">
      <alignment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0" fillId="0" borderId="1" xfId="0" applyBorder="1"/>
    <xf numFmtId="10" fontId="0" fillId="0" borderId="25" xfId="0" applyNumberFormat="1" applyBorder="1"/>
    <xf numFmtId="0" fontId="0" fillId="0" borderId="29" xfId="0" applyBorder="1" applyAlignment="1">
      <alignment vertical="center" wrapText="1"/>
    </xf>
    <xf numFmtId="10" fontId="0" fillId="0" borderId="28" xfId="1" applyNumberFormat="1" applyFont="1" applyBorder="1" applyAlignment="1">
      <alignment vertical="center" wrapText="1"/>
    </xf>
    <xf numFmtId="10" fontId="0" fillId="0" borderId="29" xfId="1" applyNumberFormat="1" applyFont="1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19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Sentiment-Label LAGE DER NATION: Häufigkeit absolut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lage!$I$9</c:f>
              <c:strCache>
                <c:ptCount val="1"/>
                <c:pt idx="0">
                  <c:v>Häufigkeit absolut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AA-4C5E-96D3-A8D9BB1C4442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AA-4C5E-96D3-A8D9BB1C4442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AA-4C5E-96D3-A8D9BB1C4442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AA-4C5E-96D3-A8D9BB1C4442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CAA-4C5E-96D3-A8D9BB1C4442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CAA-4C5E-96D3-A8D9BB1C4442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CAA-4C5E-96D3-A8D9BB1C4442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CAA-4C5E-96D3-A8D9BB1C4442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CAA-4C5E-96D3-A8D9BB1C4442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CAA-4C5E-96D3-A8D9BB1C4442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CAA-4C5E-96D3-A8D9BB1C4442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CAA-4C5E-96D3-A8D9BB1C4442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CAA-4C5E-96D3-A8D9BB1C4442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CAA-4C5E-96D3-A8D9BB1C4442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CAA-4C5E-96D3-A8D9BB1C4442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CAA-4C5E-96D3-A8D9BB1C4442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CAA-4C5E-96D3-A8D9BB1C4442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CAA-4C5E-96D3-A8D9BB1C4442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CAA-4C5E-96D3-A8D9BB1C4442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CAA-4C5E-96D3-A8D9BB1C44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faz!$G$10:$H$33</c:f>
              <c:multiLvlStrCache>
                <c:ptCount val="24"/>
                <c:lvl>
                  <c:pt idx="0">
                    <c:v>neutral</c:v>
                  </c:pt>
                  <c:pt idx="1">
                    <c:v>negativ</c:v>
                  </c:pt>
                  <c:pt idx="2">
                    <c:v>positiv</c:v>
                  </c:pt>
                  <c:pt idx="3">
                    <c:v>Gesamt</c:v>
                  </c:pt>
                  <c:pt idx="4">
                    <c:v>neutral</c:v>
                  </c:pt>
                  <c:pt idx="5">
                    <c:v>negativ</c:v>
                  </c:pt>
                  <c:pt idx="6">
                    <c:v>positiv</c:v>
                  </c:pt>
                  <c:pt idx="7">
                    <c:v>Gesamt</c:v>
                  </c:pt>
                  <c:pt idx="8">
                    <c:v>neutral</c:v>
                  </c:pt>
                  <c:pt idx="9">
                    <c:v>negativ</c:v>
                  </c:pt>
                  <c:pt idx="10">
                    <c:v>positiv</c:v>
                  </c:pt>
                  <c:pt idx="11">
                    <c:v>Gesamt</c:v>
                  </c:pt>
                  <c:pt idx="12">
                    <c:v>neutral</c:v>
                  </c:pt>
                  <c:pt idx="13">
                    <c:v>negativ</c:v>
                  </c:pt>
                  <c:pt idx="14">
                    <c:v>positiv</c:v>
                  </c:pt>
                  <c:pt idx="15">
                    <c:v>Gesamt</c:v>
                  </c:pt>
                  <c:pt idx="16">
                    <c:v>neutral</c:v>
                  </c:pt>
                  <c:pt idx="17">
                    <c:v>negativ</c:v>
                  </c:pt>
                  <c:pt idx="18">
                    <c:v>positiv</c:v>
                  </c:pt>
                  <c:pt idx="19">
                    <c:v>Gesamt</c:v>
                  </c:pt>
                  <c:pt idx="20">
                    <c:v>neutral</c:v>
                  </c:pt>
                  <c:pt idx="21">
                    <c:v>negativ</c:v>
                  </c:pt>
                  <c:pt idx="22">
                    <c:v>positiv</c:v>
                  </c:pt>
                  <c:pt idx="23">
                    <c:v>Gesamt</c:v>
                  </c:pt>
                </c:lvl>
                <c:lvl>
                  <c:pt idx="0">
                    <c:v>AFD</c:v>
                  </c:pt>
                  <c:pt idx="4">
                    <c:v>FDP</c:v>
                  </c:pt>
                  <c:pt idx="8">
                    <c:v>GRÜNE</c:v>
                  </c:pt>
                  <c:pt idx="12">
                    <c:v>LINKE</c:v>
                  </c:pt>
                  <c:pt idx="16">
                    <c:v>SPD</c:v>
                  </c:pt>
                  <c:pt idx="20">
                    <c:v>UNION</c:v>
                  </c:pt>
                </c:lvl>
              </c:multiLvlStrCache>
            </c:multiLvlStrRef>
          </c:cat>
          <c:val>
            <c:numRef>
              <c:f>lage!$I$10:$I$33</c:f>
              <c:numCache>
                <c:formatCode>General</c:formatCode>
                <c:ptCount val="24"/>
                <c:pt idx="0">
                  <c:v>37</c:v>
                </c:pt>
                <c:pt idx="1">
                  <c:v>26</c:v>
                </c:pt>
                <c:pt idx="2">
                  <c:v>0</c:v>
                </c:pt>
                <c:pt idx="3">
                  <c:v>63</c:v>
                </c:pt>
                <c:pt idx="4">
                  <c:v>141</c:v>
                </c:pt>
                <c:pt idx="5">
                  <c:v>67</c:v>
                </c:pt>
                <c:pt idx="6">
                  <c:v>18</c:v>
                </c:pt>
                <c:pt idx="7">
                  <c:v>226</c:v>
                </c:pt>
                <c:pt idx="8">
                  <c:v>85</c:v>
                </c:pt>
                <c:pt idx="9">
                  <c:v>43</c:v>
                </c:pt>
                <c:pt idx="10">
                  <c:v>8</c:v>
                </c:pt>
                <c:pt idx="11">
                  <c:v>136</c:v>
                </c:pt>
                <c:pt idx="12">
                  <c:v>5</c:v>
                </c:pt>
                <c:pt idx="13">
                  <c:v>0</c:v>
                </c:pt>
                <c:pt idx="14">
                  <c:v>3</c:v>
                </c:pt>
                <c:pt idx="15">
                  <c:v>8</c:v>
                </c:pt>
                <c:pt idx="16">
                  <c:v>153</c:v>
                </c:pt>
                <c:pt idx="17">
                  <c:v>79</c:v>
                </c:pt>
                <c:pt idx="18">
                  <c:v>10</c:v>
                </c:pt>
                <c:pt idx="19">
                  <c:v>242</c:v>
                </c:pt>
                <c:pt idx="20">
                  <c:v>131</c:v>
                </c:pt>
                <c:pt idx="21">
                  <c:v>59</c:v>
                </c:pt>
                <c:pt idx="22">
                  <c:v>18</c:v>
                </c:pt>
                <c:pt idx="23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CAA-4C5E-96D3-A8D9BB1C44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023232"/>
        <c:axId val="109141008"/>
      </c:barChart>
      <c:catAx>
        <c:axId val="19202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Sentiment-Label nach Parteien</a:t>
                </a:r>
              </a:p>
            </c:rich>
          </c:tx>
          <c:layout>
            <c:manualLayout>
              <c:xMode val="edge"/>
              <c:yMode val="edge"/>
              <c:x val="0.4004409670098299"/>
              <c:y val="0.93949561605419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141008"/>
        <c:crosses val="autoZero"/>
        <c:auto val="1"/>
        <c:lblAlgn val="ctr"/>
        <c:lblOffset val="100"/>
        <c:noMultiLvlLbl val="0"/>
      </c:catAx>
      <c:valAx>
        <c:axId val="1091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Anzahl Sentiment-Label</a:t>
                </a:r>
              </a:p>
            </c:rich>
          </c:tx>
          <c:layout>
            <c:manualLayout>
              <c:xMode val="edge"/>
              <c:yMode val="edge"/>
              <c:x val="1.1216264820428262E-2"/>
              <c:y val="0.2166042457128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Sentiment-Label SPIEGEL ONLINE: Häufigkeit relativ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spiegel!$J$9</c:f>
              <c:strCache>
                <c:ptCount val="1"/>
                <c:pt idx="0">
                  <c:v>Häufigkeit relativ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CD-4A2C-A259-07BCA4508C5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CD-4A2C-A259-07BCA4508C5F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CD-4A2C-A259-07BCA4508C5F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2CD-4A2C-A259-07BCA4508C5F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2CD-4A2C-A259-07BCA4508C5F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2CD-4A2C-A259-07BCA4508C5F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2CD-4A2C-A259-07BCA4508C5F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2CD-4A2C-A259-07BCA4508C5F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2CD-4A2C-A259-07BCA4508C5F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2CD-4A2C-A259-07BCA4508C5F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2CD-4A2C-A259-07BCA4508C5F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2CD-4A2C-A259-07BCA4508C5F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2CD-4A2C-A259-07BCA4508C5F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2CD-4A2C-A259-07BCA4508C5F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2CD-4A2C-A259-07BCA4508C5F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2CD-4A2C-A259-07BCA4508C5F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2CD-4A2C-A259-07BCA4508C5F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2CD-4A2C-A259-07BCA4508C5F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2CD-4A2C-A259-07BCA4508C5F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2CD-4A2C-A259-07BCA4508C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faz!$G$10:$H$33</c:f>
              <c:multiLvlStrCache>
                <c:ptCount val="24"/>
                <c:lvl>
                  <c:pt idx="0">
                    <c:v>neutral</c:v>
                  </c:pt>
                  <c:pt idx="1">
                    <c:v>negativ</c:v>
                  </c:pt>
                  <c:pt idx="2">
                    <c:v>positiv</c:v>
                  </c:pt>
                  <c:pt idx="3">
                    <c:v>Gesamt</c:v>
                  </c:pt>
                  <c:pt idx="4">
                    <c:v>neutral</c:v>
                  </c:pt>
                  <c:pt idx="5">
                    <c:v>negativ</c:v>
                  </c:pt>
                  <c:pt idx="6">
                    <c:v>positiv</c:v>
                  </c:pt>
                  <c:pt idx="7">
                    <c:v>Gesamt</c:v>
                  </c:pt>
                  <c:pt idx="8">
                    <c:v>neutral</c:v>
                  </c:pt>
                  <c:pt idx="9">
                    <c:v>negativ</c:v>
                  </c:pt>
                  <c:pt idx="10">
                    <c:v>positiv</c:v>
                  </c:pt>
                  <c:pt idx="11">
                    <c:v>Gesamt</c:v>
                  </c:pt>
                  <c:pt idx="12">
                    <c:v>neutral</c:v>
                  </c:pt>
                  <c:pt idx="13">
                    <c:v>negativ</c:v>
                  </c:pt>
                  <c:pt idx="14">
                    <c:v>positiv</c:v>
                  </c:pt>
                  <c:pt idx="15">
                    <c:v>Gesamt</c:v>
                  </c:pt>
                  <c:pt idx="16">
                    <c:v>neutral</c:v>
                  </c:pt>
                  <c:pt idx="17">
                    <c:v>negativ</c:v>
                  </c:pt>
                  <c:pt idx="18">
                    <c:v>positiv</c:v>
                  </c:pt>
                  <c:pt idx="19">
                    <c:v>Gesamt</c:v>
                  </c:pt>
                  <c:pt idx="20">
                    <c:v>neutral</c:v>
                  </c:pt>
                  <c:pt idx="21">
                    <c:v>negativ</c:v>
                  </c:pt>
                  <c:pt idx="22">
                    <c:v>positiv</c:v>
                  </c:pt>
                  <c:pt idx="23">
                    <c:v>Gesamt</c:v>
                  </c:pt>
                </c:lvl>
                <c:lvl>
                  <c:pt idx="0">
                    <c:v>AFD</c:v>
                  </c:pt>
                  <c:pt idx="4">
                    <c:v>FDP</c:v>
                  </c:pt>
                  <c:pt idx="8">
                    <c:v>GRÜNE</c:v>
                  </c:pt>
                  <c:pt idx="12">
                    <c:v>LINKE</c:v>
                  </c:pt>
                  <c:pt idx="16">
                    <c:v>SPD</c:v>
                  </c:pt>
                  <c:pt idx="20">
                    <c:v>UNION</c:v>
                  </c:pt>
                </c:lvl>
              </c:multiLvlStrCache>
            </c:multiLvlStrRef>
          </c:cat>
          <c:val>
            <c:numRef>
              <c:f>spiegel!$J$10:$J$33</c:f>
              <c:numCache>
                <c:formatCode>0.00%</c:formatCode>
                <c:ptCount val="24"/>
                <c:pt idx="0">
                  <c:v>0.69491525423728817</c:v>
                </c:pt>
                <c:pt idx="1">
                  <c:v>0.30508474576271188</c:v>
                </c:pt>
                <c:pt idx="2">
                  <c:v>0</c:v>
                </c:pt>
                <c:pt idx="3">
                  <c:v>5.3153153153153151E-2</c:v>
                </c:pt>
                <c:pt idx="4">
                  <c:v>0.50980392156862742</c:v>
                </c:pt>
                <c:pt idx="5">
                  <c:v>0.48627450980392156</c:v>
                </c:pt>
                <c:pt idx="6">
                  <c:v>3.9215686274509803E-3</c:v>
                </c:pt>
                <c:pt idx="7">
                  <c:v>0.22972972972972974</c:v>
                </c:pt>
                <c:pt idx="8">
                  <c:v>0.63218390804597702</c:v>
                </c:pt>
                <c:pt idx="9">
                  <c:v>0.33333333333333331</c:v>
                </c:pt>
                <c:pt idx="10">
                  <c:v>3.4482758620689655E-2</c:v>
                </c:pt>
                <c:pt idx="11">
                  <c:v>0.23513513513513515</c:v>
                </c:pt>
                <c:pt idx="12">
                  <c:v>0.7407407407407407</c:v>
                </c:pt>
                <c:pt idx="13">
                  <c:v>0.18518518518518517</c:v>
                </c:pt>
                <c:pt idx="14">
                  <c:v>7.407407407407407E-2</c:v>
                </c:pt>
                <c:pt idx="15">
                  <c:v>2.4324324324324326E-2</c:v>
                </c:pt>
                <c:pt idx="16">
                  <c:v>0.64197530864197527</c:v>
                </c:pt>
                <c:pt idx="17">
                  <c:v>0.30864197530864196</c:v>
                </c:pt>
                <c:pt idx="18">
                  <c:v>4.9382716049382713E-2</c:v>
                </c:pt>
                <c:pt idx="19">
                  <c:v>0.29189189189189191</c:v>
                </c:pt>
                <c:pt idx="20">
                  <c:v>0.69021739130434778</c:v>
                </c:pt>
                <c:pt idx="21">
                  <c:v>0.29347826086956524</c:v>
                </c:pt>
                <c:pt idx="22">
                  <c:v>1.6304347826086956E-2</c:v>
                </c:pt>
                <c:pt idx="23">
                  <c:v>0.16576576576576577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2CD-4A2C-A259-07BCA4508C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023232"/>
        <c:axId val="109141008"/>
      </c:barChart>
      <c:catAx>
        <c:axId val="19202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Sentiment-Label nach Parteien</a:t>
                </a:r>
              </a:p>
            </c:rich>
          </c:tx>
          <c:layout>
            <c:manualLayout>
              <c:xMode val="edge"/>
              <c:yMode val="edge"/>
              <c:x val="0.29248441811320791"/>
              <c:y val="0.92563030657437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141008"/>
        <c:crosses val="autoZero"/>
        <c:auto val="1"/>
        <c:lblAlgn val="ctr"/>
        <c:lblOffset val="100"/>
        <c:noMultiLvlLbl val="0"/>
      </c:catAx>
      <c:valAx>
        <c:axId val="1091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Anzahl Sentiment Label</a:t>
                </a:r>
              </a:p>
            </c:rich>
          </c:tx>
          <c:layout>
            <c:manualLayout>
              <c:xMode val="edge"/>
              <c:yMode val="edge"/>
              <c:x val="1.1216264820428262E-2"/>
              <c:y val="0.2166042457128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Sentiment-Label FAZ: Häufigkeit absolut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faz!$I$9</c:f>
              <c:strCache>
                <c:ptCount val="1"/>
                <c:pt idx="0">
                  <c:v>Häufigkeit absolut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52-47DA-81E6-5C0ECFD28915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52-47DA-81E6-5C0ECFD28915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52-47DA-81E6-5C0ECFD28915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52-47DA-81E6-5C0ECFD28915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352-47DA-81E6-5C0ECFD28915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352-47DA-81E6-5C0ECFD28915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352-47DA-81E6-5C0ECFD28915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352-47DA-81E6-5C0ECFD28915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352-47DA-81E6-5C0ECFD28915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352-47DA-81E6-5C0ECFD28915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352-47DA-81E6-5C0ECFD28915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352-47DA-81E6-5C0ECFD28915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352-47DA-81E6-5C0ECFD28915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352-47DA-81E6-5C0ECFD28915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352-47DA-81E6-5C0ECFD28915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352-47DA-81E6-5C0ECFD28915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C352-47DA-81E6-5C0ECFD28915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352-47DA-81E6-5C0ECFD28915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352-47DA-81E6-5C0ECFD289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faz!$G$10:$H$33</c:f>
              <c:multiLvlStrCache>
                <c:ptCount val="24"/>
                <c:lvl>
                  <c:pt idx="0">
                    <c:v>neutral</c:v>
                  </c:pt>
                  <c:pt idx="1">
                    <c:v>negativ</c:v>
                  </c:pt>
                  <c:pt idx="2">
                    <c:v>positiv</c:v>
                  </c:pt>
                  <c:pt idx="3">
                    <c:v>Gesamt</c:v>
                  </c:pt>
                  <c:pt idx="4">
                    <c:v>neutral</c:v>
                  </c:pt>
                  <c:pt idx="5">
                    <c:v>negativ</c:v>
                  </c:pt>
                  <c:pt idx="6">
                    <c:v>positiv</c:v>
                  </c:pt>
                  <c:pt idx="7">
                    <c:v>Gesamt</c:v>
                  </c:pt>
                  <c:pt idx="8">
                    <c:v>neutral</c:v>
                  </c:pt>
                  <c:pt idx="9">
                    <c:v>negativ</c:v>
                  </c:pt>
                  <c:pt idx="10">
                    <c:v>positiv</c:v>
                  </c:pt>
                  <c:pt idx="11">
                    <c:v>Gesamt</c:v>
                  </c:pt>
                  <c:pt idx="12">
                    <c:v>neutral</c:v>
                  </c:pt>
                  <c:pt idx="13">
                    <c:v>negativ</c:v>
                  </c:pt>
                  <c:pt idx="14">
                    <c:v>positiv</c:v>
                  </c:pt>
                  <c:pt idx="15">
                    <c:v>Gesamt</c:v>
                  </c:pt>
                  <c:pt idx="16">
                    <c:v>neutral</c:v>
                  </c:pt>
                  <c:pt idx="17">
                    <c:v>negativ</c:v>
                  </c:pt>
                  <c:pt idx="18">
                    <c:v>positiv</c:v>
                  </c:pt>
                  <c:pt idx="19">
                    <c:v>Gesamt</c:v>
                  </c:pt>
                  <c:pt idx="20">
                    <c:v>neutral</c:v>
                  </c:pt>
                  <c:pt idx="21">
                    <c:v>negativ</c:v>
                  </c:pt>
                  <c:pt idx="22">
                    <c:v>positiv</c:v>
                  </c:pt>
                  <c:pt idx="23">
                    <c:v>Gesamt</c:v>
                  </c:pt>
                </c:lvl>
                <c:lvl>
                  <c:pt idx="0">
                    <c:v>AFD</c:v>
                  </c:pt>
                  <c:pt idx="4">
                    <c:v>FDP</c:v>
                  </c:pt>
                  <c:pt idx="8">
                    <c:v>GRÜNE</c:v>
                  </c:pt>
                  <c:pt idx="12">
                    <c:v>LINKE</c:v>
                  </c:pt>
                  <c:pt idx="16">
                    <c:v>SPD</c:v>
                  </c:pt>
                  <c:pt idx="20">
                    <c:v>UNION</c:v>
                  </c:pt>
                </c:lvl>
              </c:multiLvlStrCache>
            </c:multiLvlStrRef>
          </c:cat>
          <c:val>
            <c:numRef>
              <c:f>faz!$I$10:$I$33</c:f>
              <c:numCache>
                <c:formatCode>General</c:formatCode>
                <c:ptCount val="24"/>
                <c:pt idx="0">
                  <c:v>38</c:v>
                </c:pt>
                <c:pt idx="1">
                  <c:v>11</c:v>
                </c:pt>
                <c:pt idx="2">
                  <c:v>0</c:v>
                </c:pt>
                <c:pt idx="3">
                  <c:v>49</c:v>
                </c:pt>
                <c:pt idx="4">
                  <c:v>37</c:v>
                </c:pt>
                <c:pt idx="5">
                  <c:v>22</c:v>
                </c:pt>
                <c:pt idx="6">
                  <c:v>1</c:v>
                </c:pt>
                <c:pt idx="7">
                  <c:v>60</c:v>
                </c:pt>
                <c:pt idx="8">
                  <c:v>96</c:v>
                </c:pt>
                <c:pt idx="9">
                  <c:v>29</c:v>
                </c:pt>
                <c:pt idx="10">
                  <c:v>11</c:v>
                </c:pt>
                <c:pt idx="11">
                  <c:v>136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93</c:v>
                </c:pt>
                <c:pt idx="17">
                  <c:v>35</c:v>
                </c:pt>
                <c:pt idx="18">
                  <c:v>11</c:v>
                </c:pt>
                <c:pt idx="19">
                  <c:v>139</c:v>
                </c:pt>
                <c:pt idx="20">
                  <c:v>93</c:v>
                </c:pt>
                <c:pt idx="21">
                  <c:v>25</c:v>
                </c:pt>
                <c:pt idx="22">
                  <c:v>12</c:v>
                </c:pt>
                <c:pt idx="2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352-47DA-81E6-5C0ECFD28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023232"/>
        <c:axId val="109141008"/>
      </c:barChart>
      <c:catAx>
        <c:axId val="19202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Sentiment-Label nach Parteien</a:t>
                </a:r>
              </a:p>
            </c:rich>
          </c:tx>
          <c:layout>
            <c:manualLayout>
              <c:xMode val="edge"/>
              <c:yMode val="edge"/>
              <c:x val="0.29248441811320791"/>
              <c:y val="0.92563030657437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141008"/>
        <c:crosses val="autoZero"/>
        <c:auto val="1"/>
        <c:lblAlgn val="ctr"/>
        <c:lblOffset val="100"/>
        <c:noMultiLvlLbl val="0"/>
      </c:catAx>
      <c:valAx>
        <c:axId val="1091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Anzahl Sentiment-Label</a:t>
                </a:r>
              </a:p>
            </c:rich>
          </c:tx>
          <c:layout>
            <c:manualLayout>
              <c:xMode val="edge"/>
              <c:yMode val="edge"/>
              <c:x val="1.1216264820428262E-2"/>
              <c:y val="0.2166042457128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Sentiment-Label FAZ: Häufigkeit relativ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faz!$J$9</c:f>
              <c:strCache>
                <c:ptCount val="1"/>
                <c:pt idx="0">
                  <c:v>Häufigkeit relativ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D7-4FA4-A2A7-8E1A8272901C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D7-4FA4-A2A7-8E1A8272901C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D7-4FA4-A2A7-8E1A8272901C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D7-4FA4-A2A7-8E1A8272901C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D7-4FA4-A2A7-8E1A8272901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D7-4FA4-A2A7-8E1A8272901C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D7-4FA4-A2A7-8E1A8272901C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AD7-4FA4-A2A7-8E1A8272901C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AD7-4FA4-A2A7-8E1A8272901C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AD7-4FA4-A2A7-8E1A8272901C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AD7-4FA4-A2A7-8E1A8272901C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AD7-4FA4-A2A7-8E1A8272901C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AD7-4FA4-A2A7-8E1A8272901C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AD7-4FA4-A2A7-8E1A8272901C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AD7-4FA4-A2A7-8E1A8272901C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AD7-4FA4-A2A7-8E1A8272901C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AD7-4FA4-A2A7-8E1A8272901C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AD7-4FA4-A2A7-8E1A8272901C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AD7-4FA4-A2A7-8E1A827290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faz!$G$10:$H$33</c:f>
              <c:multiLvlStrCache>
                <c:ptCount val="24"/>
                <c:lvl>
                  <c:pt idx="0">
                    <c:v>neutral</c:v>
                  </c:pt>
                  <c:pt idx="1">
                    <c:v>negativ</c:v>
                  </c:pt>
                  <c:pt idx="2">
                    <c:v>positiv</c:v>
                  </c:pt>
                  <c:pt idx="3">
                    <c:v>Gesamt</c:v>
                  </c:pt>
                  <c:pt idx="4">
                    <c:v>neutral</c:v>
                  </c:pt>
                  <c:pt idx="5">
                    <c:v>negativ</c:v>
                  </c:pt>
                  <c:pt idx="6">
                    <c:v>positiv</c:v>
                  </c:pt>
                  <c:pt idx="7">
                    <c:v>Gesamt</c:v>
                  </c:pt>
                  <c:pt idx="8">
                    <c:v>neutral</c:v>
                  </c:pt>
                  <c:pt idx="9">
                    <c:v>negativ</c:v>
                  </c:pt>
                  <c:pt idx="10">
                    <c:v>positiv</c:v>
                  </c:pt>
                  <c:pt idx="11">
                    <c:v>Gesamt</c:v>
                  </c:pt>
                  <c:pt idx="12">
                    <c:v>neutral</c:v>
                  </c:pt>
                  <c:pt idx="13">
                    <c:v>negativ</c:v>
                  </c:pt>
                  <c:pt idx="14">
                    <c:v>positiv</c:v>
                  </c:pt>
                  <c:pt idx="15">
                    <c:v>Gesamt</c:v>
                  </c:pt>
                  <c:pt idx="16">
                    <c:v>neutral</c:v>
                  </c:pt>
                  <c:pt idx="17">
                    <c:v>negativ</c:v>
                  </c:pt>
                  <c:pt idx="18">
                    <c:v>positiv</c:v>
                  </c:pt>
                  <c:pt idx="19">
                    <c:v>Gesamt</c:v>
                  </c:pt>
                  <c:pt idx="20">
                    <c:v>neutral</c:v>
                  </c:pt>
                  <c:pt idx="21">
                    <c:v>negativ</c:v>
                  </c:pt>
                  <c:pt idx="22">
                    <c:v>positiv</c:v>
                  </c:pt>
                  <c:pt idx="23">
                    <c:v>Gesamt</c:v>
                  </c:pt>
                </c:lvl>
                <c:lvl>
                  <c:pt idx="0">
                    <c:v>AFD</c:v>
                  </c:pt>
                  <c:pt idx="4">
                    <c:v>FDP</c:v>
                  </c:pt>
                  <c:pt idx="8">
                    <c:v>GRÜNE</c:v>
                  </c:pt>
                  <c:pt idx="12">
                    <c:v>LINKE</c:v>
                  </c:pt>
                  <c:pt idx="16">
                    <c:v>SPD</c:v>
                  </c:pt>
                  <c:pt idx="20">
                    <c:v>UNION</c:v>
                  </c:pt>
                </c:lvl>
              </c:multiLvlStrCache>
            </c:multiLvlStrRef>
          </c:cat>
          <c:val>
            <c:numRef>
              <c:f>faz!$J$10:$J$33</c:f>
              <c:numCache>
                <c:formatCode>0.00%</c:formatCode>
                <c:ptCount val="24"/>
                <c:pt idx="0">
                  <c:v>0.77551020408163263</c:v>
                </c:pt>
                <c:pt idx="1">
                  <c:v>0.22448979591836735</c:v>
                </c:pt>
                <c:pt idx="2">
                  <c:v>0</c:v>
                </c:pt>
                <c:pt idx="3">
                  <c:v>9.4230769230769229E-2</c:v>
                </c:pt>
                <c:pt idx="4">
                  <c:v>0.6166666666666667</c:v>
                </c:pt>
                <c:pt idx="5">
                  <c:v>0.36666666666666664</c:v>
                </c:pt>
                <c:pt idx="6">
                  <c:v>1.6666666666666666E-2</c:v>
                </c:pt>
                <c:pt idx="7">
                  <c:v>0.11538461538461539</c:v>
                </c:pt>
                <c:pt idx="8">
                  <c:v>0.70588235294117652</c:v>
                </c:pt>
                <c:pt idx="9">
                  <c:v>0.21323529411764705</c:v>
                </c:pt>
                <c:pt idx="10">
                  <c:v>8.0882352941176475E-2</c:v>
                </c:pt>
                <c:pt idx="11">
                  <c:v>0.26153846153846155</c:v>
                </c:pt>
                <c:pt idx="12">
                  <c:v>0.83333333333333337</c:v>
                </c:pt>
                <c:pt idx="13">
                  <c:v>0</c:v>
                </c:pt>
                <c:pt idx="14">
                  <c:v>0.16666666666666666</c:v>
                </c:pt>
                <c:pt idx="15">
                  <c:v>1.1538461538461539E-2</c:v>
                </c:pt>
                <c:pt idx="16">
                  <c:v>0.6690647482014388</c:v>
                </c:pt>
                <c:pt idx="17">
                  <c:v>0.25179856115107913</c:v>
                </c:pt>
                <c:pt idx="18">
                  <c:v>7.9136690647482008E-2</c:v>
                </c:pt>
                <c:pt idx="19">
                  <c:v>0.2673076923076923</c:v>
                </c:pt>
                <c:pt idx="20">
                  <c:v>0.7153846153846154</c:v>
                </c:pt>
                <c:pt idx="21">
                  <c:v>0.19230769230769232</c:v>
                </c:pt>
                <c:pt idx="22">
                  <c:v>9.2307692307692313E-2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AD7-4FA4-A2A7-8E1A827290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023232"/>
        <c:axId val="109141008"/>
      </c:barChart>
      <c:catAx>
        <c:axId val="19202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Sentiment-Label nach Parteien</a:t>
                </a:r>
              </a:p>
            </c:rich>
          </c:tx>
          <c:layout>
            <c:manualLayout>
              <c:xMode val="edge"/>
              <c:yMode val="edge"/>
              <c:x val="0.29248441811320791"/>
              <c:y val="0.92563030657437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141008"/>
        <c:crosses val="autoZero"/>
        <c:auto val="1"/>
        <c:lblAlgn val="ctr"/>
        <c:lblOffset val="100"/>
        <c:noMultiLvlLbl val="0"/>
      </c:catAx>
      <c:valAx>
        <c:axId val="1091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Anzahl Sentimen- Label</a:t>
                </a:r>
              </a:p>
            </c:rich>
          </c:tx>
          <c:layout>
            <c:manualLayout>
              <c:xMode val="edge"/>
              <c:yMode val="edge"/>
              <c:x val="1.1216264820428262E-2"/>
              <c:y val="0.2166042457128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Sentiment-Label LAGE DER NATION: Häufigkeit relativ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lage!$J$9</c:f>
              <c:strCache>
                <c:ptCount val="1"/>
                <c:pt idx="0">
                  <c:v>Häufigkeit relativ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93-4776-9A13-7067CA495080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93-4776-9A13-7067CA495080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93-4776-9A13-7067CA495080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193-4776-9A13-7067CA495080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193-4776-9A13-7067CA495080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193-4776-9A13-7067CA495080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193-4776-9A13-7067CA495080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193-4776-9A13-7067CA495080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193-4776-9A13-7067CA495080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193-4776-9A13-7067CA495080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193-4776-9A13-7067CA495080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193-4776-9A13-7067CA495080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193-4776-9A13-7067CA495080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193-4776-9A13-7067CA495080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193-4776-9A13-7067CA495080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193-4776-9A13-7067CA495080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193-4776-9A13-7067CA495080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193-4776-9A13-7067CA495080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193-4776-9A13-7067CA4950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faz!$G$10:$H$33</c:f>
              <c:multiLvlStrCache>
                <c:ptCount val="24"/>
                <c:lvl>
                  <c:pt idx="0">
                    <c:v>neutral</c:v>
                  </c:pt>
                  <c:pt idx="1">
                    <c:v>negativ</c:v>
                  </c:pt>
                  <c:pt idx="2">
                    <c:v>positiv</c:v>
                  </c:pt>
                  <c:pt idx="3">
                    <c:v>Gesamt</c:v>
                  </c:pt>
                  <c:pt idx="4">
                    <c:v>neutral</c:v>
                  </c:pt>
                  <c:pt idx="5">
                    <c:v>negativ</c:v>
                  </c:pt>
                  <c:pt idx="6">
                    <c:v>positiv</c:v>
                  </c:pt>
                  <c:pt idx="7">
                    <c:v>Gesamt</c:v>
                  </c:pt>
                  <c:pt idx="8">
                    <c:v>neutral</c:v>
                  </c:pt>
                  <c:pt idx="9">
                    <c:v>negativ</c:v>
                  </c:pt>
                  <c:pt idx="10">
                    <c:v>positiv</c:v>
                  </c:pt>
                  <c:pt idx="11">
                    <c:v>Gesamt</c:v>
                  </c:pt>
                  <c:pt idx="12">
                    <c:v>neutral</c:v>
                  </c:pt>
                  <c:pt idx="13">
                    <c:v>negativ</c:v>
                  </c:pt>
                  <c:pt idx="14">
                    <c:v>positiv</c:v>
                  </c:pt>
                  <c:pt idx="15">
                    <c:v>Gesamt</c:v>
                  </c:pt>
                  <c:pt idx="16">
                    <c:v>neutral</c:v>
                  </c:pt>
                  <c:pt idx="17">
                    <c:v>negativ</c:v>
                  </c:pt>
                  <c:pt idx="18">
                    <c:v>positiv</c:v>
                  </c:pt>
                  <c:pt idx="19">
                    <c:v>Gesamt</c:v>
                  </c:pt>
                  <c:pt idx="20">
                    <c:v>neutral</c:v>
                  </c:pt>
                  <c:pt idx="21">
                    <c:v>negativ</c:v>
                  </c:pt>
                  <c:pt idx="22">
                    <c:v>positiv</c:v>
                  </c:pt>
                  <c:pt idx="23">
                    <c:v>Gesamt</c:v>
                  </c:pt>
                </c:lvl>
                <c:lvl>
                  <c:pt idx="0">
                    <c:v>AFD</c:v>
                  </c:pt>
                  <c:pt idx="4">
                    <c:v>FDP</c:v>
                  </c:pt>
                  <c:pt idx="8">
                    <c:v>GRÜNE</c:v>
                  </c:pt>
                  <c:pt idx="12">
                    <c:v>LINKE</c:v>
                  </c:pt>
                  <c:pt idx="16">
                    <c:v>SPD</c:v>
                  </c:pt>
                  <c:pt idx="20">
                    <c:v>UNION</c:v>
                  </c:pt>
                </c:lvl>
              </c:multiLvlStrCache>
            </c:multiLvlStrRef>
          </c:cat>
          <c:val>
            <c:numRef>
              <c:f>lage!$J$10:$J$33</c:f>
              <c:numCache>
                <c:formatCode>0.00%</c:formatCode>
                <c:ptCount val="24"/>
                <c:pt idx="0">
                  <c:v>0.58730158730158732</c:v>
                </c:pt>
                <c:pt idx="1">
                  <c:v>0.41269841269841268</c:v>
                </c:pt>
                <c:pt idx="2">
                  <c:v>0</c:v>
                </c:pt>
                <c:pt idx="3">
                  <c:v>7.1347678369195922E-2</c:v>
                </c:pt>
                <c:pt idx="4">
                  <c:v>0.62389380530973448</c:v>
                </c:pt>
                <c:pt idx="5">
                  <c:v>0.29646017699115046</c:v>
                </c:pt>
                <c:pt idx="6">
                  <c:v>7.9646017699115043E-2</c:v>
                </c:pt>
                <c:pt idx="7">
                  <c:v>0.25594563986409968</c:v>
                </c:pt>
                <c:pt idx="8">
                  <c:v>0.625</c:v>
                </c:pt>
                <c:pt idx="9">
                  <c:v>0.31617647058823528</c:v>
                </c:pt>
                <c:pt idx="10">
                  <c:v>5.8823529411764705E-2</c:v>
                </c:pt>
                <c:pt idx="11">
                  <c:v>0.15402038505096263</c:v>
                </c:pt>
                <c:pt idx="12">
                  <c:v>0.625</c:v>
                </c:pt>
                <c:pt idx="13">
                  <c:v>0</c:v>
                </c:pt>
                <c:pt idx="14">
                  <c:v>0.375</c:v>
                </c:pt>
                <c:pt idx="15">
                  <c:v>9.0600226500566258E-3</c:v>
                </c:pt>
                <c:pt idx="16">
                  <c:v>0.63223140495867769</c:v>
                </c:pt>
                <c:pt idx="17">
                  <c:v>0.32644628099173556</c:v>
                </c:pt>
                <c:pt idx="18">
                  <c:v>4.1322314049586778E-2</c:v>
                </c:pt>
                <c:pt idx="19">
                  <c:v>0.27406568516421292</c:v>
                </c:pt>
                <c:pt idx="20">
                  <c:v>0.62980769230769229</c:v>
                </c:pt>
                <c:pt idx="21">
                  <c:v>0.28365384615384615</c:v>
                </c:pt>
                <c:pt idx="22">
                  <c:v>8.6538461538461536E-2</c:v>
                </c:pt>
                <c:pt idx="23">
                  <c:v>0.23556058890147225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193-4776-9A13-7067CA4950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023232"/>
        <c:axId val="109141008"/>
      </c:barChart>
      <c:catAx>
        <c:axId val="19202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Sentiment-Label nach Parteien</a:t>
                </a:r>
              </a:p>
            </c:rich>
          </c:tx>
          <c:layout>
            <c:manualLayout>
              <c:xMode val="edge"/>
              <c:yMode val="edge"/>
              <c:x val="0.41866739734302577"/>
              <c:y val="0.9442103340083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141008"/>
        <c:crosses val="autoZero"/>
        <c:auto val="1"/>
        <c:lblAlgn val="ctr"/>
        <c:lblOffset val="100"/>
        <c:noMultiLvlLbl val="0"/>
      </c:catAx>
      <c:valAx>
        <c:axId val="1091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Anzahl Sentiment-Label</a:t>
                </a:r>
              </a:p>
            </c:rich>
          </c:tx>
          <c:layout>
            <c:manualLayout>
              <c:xMode val="edge"/>
              <c:yMode val="edge"/>
              <c:x val="1.1216264820428262E-2"/>
              <c:y val="0.2166042457128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Sentiment-Label SPIEGEL ONLINE: Häufigkeit absolut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spiegel!$I$9</c:f>
              <c:strCache>
                <c:ptCount val="1"/>
                <c:pt idx="0">
                  <c:v>Häufigkeit absolut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17-4BB4-8A8E-0BA536BB35A4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17-4BB4-8A8E-0BA536BB35A4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17-4BB4-8A8E-0BA536BB35A4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F17-4BB4-8A8E-0BA536BB35A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F17-4BB4-8A8E-0BA536BB35A4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F17-4BB4-8A8E-0BA536BB35A4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F17-4BB4-8A8E-0BA536BB35A4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F17-4BB4-8A8E-0BA536BB35A4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F17-4BB4-8A8E-0BA536BB35A4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F17-4BB4-8A8E-0BA536BB35A4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F17-4BB4-8A8E-0BA536BB35A4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F17-4BB4-8A8E-0BA536BB35A4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F17-4BB4-8A8E-0BA536BB35A4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F17-4BB4-8A8E-0BA536BB35A4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F17-4BB4-8A8E-0BA536BB35A4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F17-4BB4-8A8E-0BA536BB35A4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F17-4BB4-8A8E-0BA536BB35A4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F17-4BB4-8A8E-0BA536BB35A4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9F17-4BB4-8A8E-0BA536BB35A4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F17-4BB4-8A8E-0BA536BB35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faz!$G$10:$H$33</c:f>
              <c:multiLvlStrCache>
                <c:ptCount val="24"/>
                <c:lvl>
                  <c:pt idx="0">
                    <c:v>neutral</c:v>
                  </c:pt>
                  <c:pt idx="1">
                    <c:v>negativ</c:v>
                  </c:pt>
                  <c:pt idx="2">
                    <c:v>positiv</c:v>
                  </c:pt>
                  <c:pt idx="3">
                    <c:v>Gesamt</c:v>
                  </c:pt>
                  <c:pt idx="4">
                    <c:v>neutral</c:v>
                  </c:pt>
                  <c:pt idx="5">
                    <c:v>negativ</c:v>
                  </c:pt>
                  <c:pt idx="6">
                    <c:v>positiv</c:v>
                  </c:pt>
                  <c:pt idx="7">
                    <c:v>Gesamt</c:v>
                  </c:pt>
                  <c:pt idx="8">
                    <c:v>neutral</c:v>
                  </c:pt>
                  <c:pt idx="9">
                    <c:v>negativ</c:v>
                  </c:pt>
                  <c:pt idx="10">
                    <c:v>positiv</c:v>
                  </c:pt>
                  <c:pt idx="11">
                    <c:v>Gesamt</c:v>
                  </c:pt>
                  <c:pt idx="12">
                    <c:v>neutral</c:v>
                  </c:pt>
                  <c:pt idx="13">
                    <c:v>negativ</c:v>
                  </c:pt>
                  <c:pt idx="14">
                    <c:v>positiv</c:v>
                  </c:pt>
                  <c:pt idx="15">
                    <c:v>Gesamt</c:v>
                  </c:pt>
                  <c:pt idx="16">
                    <c:v>neutral</c:v>
                  </c:pt>
                  <c:pt idx="17">
                    <c:v>negativ</c:v>
                  </c:pt>
                  <c:pt idx="18">
                    <c:v>positiv</c:v>
                  </c:pt>
                  <c:pt idx="19">
                    <c:v>Gesamt</c:v>
                  </c:pt>
                  <c:pt idx="20">
                    <c:v>neutral</c:v>
                  </c:pt>
                  <c:pt idx="21">
                    <c:v>negativ</c:v>
                  </c:pt>
                  <c:pt idx="22">
                    <c:v>positiv</c:v>
                  </c:pt>
                  <c:pt idx="23">
                    <c:v>Gesamt</c:v>
                  </c:pt>
                </c:lvl>
                <c:lvl>
                  <c:pt idx="0">
                    <c:v>AFD</c:v>
                  </c:pt>
                  <c:pt idx="4">
                    <c:v>FDP</c:v>
                  </c:pt>
                  <c:pt idx="8">
                    <c:v>GRÜNE</c:v>
                  </c:pt>
                  <c:pt idx="12">
                    <c:v>LINKE</c:v>
                  </c:pt>
                  <c:pt idx="16">
                    <c:v>SPD</c:v>
                  </c:pt>
                  <c:pt idx="20">
                    <c:v>UNION</c:v>
                  </c:pt>
                </c:lvl>
              </c:multiLvlStrCache>
            </c:multiLvlStrRef>
          </c:cat>
          <c:val>
            <c:numRef>
              <c:f>spiegel!$I$10:$I$33</c:f>
              <c:numCache>
                <c:formatCode>General</c:formatCode>
                <c:ptCount val="24"/>
                <c:pt idx="0">
                  <c:v>41</c:v>
                </c:pt>
                <c:pt idx="1">
                  <c:v>18</c:v>
                </c:pt>
                <c:pt idx="2">
                  <c:v>0</c:v>
                </c:pt>
                <c:pt idx="3">
                  <c:v>59</c:v>
                </c:pt>
                <c:pt idx="4">
                  <c:v>130</c:v>
                </c:pt>
                <c:pt idx="5">
                  <c:v>124</c:v>
                </c:pt>
                <c:pt idx="6">
                  <c:v>1</c:v>
                </c:pt>
                <c:pt idx="7">
                  <c:v>255</c:v>
                </c:pt>
                <c:pt idx="8">
                  <c:v>165</c:v>
                </c:pt>
                <c:pt idx="9">
                  <c:v>87</c:v>
                </c:pt>
                <c:pt idx="10">
                  <c:v>9</c:v>
                </c:pt>
                <c:pt idx="11">
                  <c:v>261</c:v>
                </c:pt>
                <c:pt idx="12">
                  <c:v>20</c:v>
                </c:pt>
                <c:pt idx="13">
                  <c:v>5</c:v>
                </c:pt>
                <c:pt idx="14">
                  <c:v>2</c:v>
                </c:pt>
                <c:pt idx="15">
                  <c:v>27</c:v>
                </c:pt>
                <c:pt idx="16">
                  <c:v>208</c:v>
                </c:pt>
                <c:pt idx="17">
                  <c:v>100</c:v>
                </c:pt>
                <c:pt idx="18">
                  <c:v>16</c:v>
                </c:pt>
                <c:pt idx="19">
                  <c:v>324</c:v>
                </c:pt>
                <c:pt idx="20">
                  <c:v>127</c:v>
                </c:pt>
                <c:pt idx="21">
                  <c:v>54</c:v>
                </c:pt>
                <c:pt idx="22">
                  <c:v>3</c:v>
                </c:pt>
                <c:pt idx="23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F17-4BB4-8A8E-0BA536BB35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023232"/>
        <c:axId val="109141008"/>
      </c:barChart>
      <c:catAx>
        <c:axId val="19202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Sentiment-Label nach Parteien</a:t>
                </a:r>
              </a:p>
            </c:rich>
          </c:tx>
          <c:layout>
            <c:manualLayout>
              <c:xMode val="edge"/>
              <c:yMode val="edge"/>
              <c:x val="0.29248441811320791"/>
              <c:y val="0.92563030657437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141008"/>
        <c:crosses val="autoZero"/>
        <c:auto val="1"/>
        <c:lblAlgn val="ctr"/>
        <c:lblOffset val="100"/>
        <c:noMultiLvlLbl val="0"/>
      </c:catAx>
      <c:valAx>
        <c:axId val="1091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Anzahl Sentiment Label</a:t>
                </a:r>
              </a:p>
            </c:rich>
          </c:tx>
          <c:layout>
            <c:manualLayout>
              <c:xMode val="edge"/>
              <c:yMode val="edge"/>
              <c:x val="1.1216264820428262E-2"/>
              <c:y val="0.2166042457128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Sentiment-Label SPIEGEL ONLINE: Häufigkeit relativ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spiegel!$J$9</c:f>
              <c:strCache>
                <c:ptCount val="1"/>
                <c:pt idx="0">
                  <c:v>Häufigkeit relativ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5-44EC-9247-11CA662D5320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F5-44EC-9247-11CA662D5320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F5-44EC-9247-11CA662D5320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DF5-44EC-9247-11CA662D5320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F5-44EC-9247-11CA662D5320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DF5-44EC-9247-11CA662D5320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DF5-44EC-9247-11CA662D5320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DF5-44EC-9247-11CA662D5320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DF5-44EC-9247-11CA662D5320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DF5-44EC-9247-11CA662D5320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DF5-44EC-9247-11CA662D5320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DF5-44EC-9247-11CA662D5320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DF5-44EC-9247-11CA662D5320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DF5-44EC-9247-11CA662D5320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DF5-44EC-9247-11CA662D5320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DF5-44EC-9247-11CA662D5320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DF5-44EC-9247-11CA662D5320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DF5-44EC-9247-11CA662D5320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DF5-44EC-9247-11CA662D5320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DF5-44EC-9247-11CA662D53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faz!$G$10:$H$33</c:f>
              <c:multiLvlStrCache>
                <c:ptCount val="24"/>
                <c:lvl>
                  <c:pt idx="0">
                    <c:v>neutral</c:v>
                  </c:pt>
                  <c:pt idx="1">
                    <c:v>negativ</c:v>
                  </c:pt>
                  <c:pt idx="2">
                    <c:v>positiv</c:v>
                  </c:pt>
                  <c:pt idx="3">
                    <c:v>Gesamt</c:v>
                  </c:pt>
                  <c:pt idx="4">
                    <c:v>neutral</c:v>
                  </c:pt>
                  <c:pt idx="5">
                    <c:v>negativ</c:v>
                  </c:pt>
                  <c:pt idx="6">
                    <c:v>positiv</c:v>
                  </c:pt>
                  <c:pt idx="7">
                    <c:v>Gesamt</c:v>
                  </c:pt>
                  <c:pt idx="8">
                    <c:v>neutral</c:v>
                  </c:pt>
                  <c:pt idx="9">
                    <c:v>negativ</c:v>
                  </c:pt>
                  <c:pt idx="10">
                    <c:v>positiv</c:v>
                  </c:pt>
                  <c:pt idx="11">
                    <c:v>Gesamt</c:v>
                  </c:pt>
                  <c:pt idx="12">
                    <c:v>neutral</c:v>
                  </c:pt>
                  <c:pt idx="13">
                    <c:v>negativ</c:v>
                  </c:pt>
                  <c:pt idx="14">
                    <c:v>positiv</c:v>
                  </c:pt>
                  <c:pt idx="15">
                    <c:v>Gesamt</c:v>
                  </c:pt>
                  <c:pt idx="16">
                    <c:v>neutral</c:v>
                  </c:pt>
                  <c:pt idx="17">
                    <c:v>negativ</c:v>
                  </c:pt>
                  <c:pt idx="18">
                    <c:v>positiv</c:v>
                  </c:pt>
                  <c:pt idx="19">
                    <c:v>Gesamt</c:v>
                  </c:pt>
                  <c:pt idx="20">
                    <c:v>neutral</c:v>
                  </c:pt>
                  <c:pt idx="21">
                    <c:v>negativ</c:v>
                  </c:pt>
                  <c:pt idx="22">
                    <c:v>positiv</c:v>
                  </c:pt>
                  <c:pt idx="23">
                    <c:v>Gesamt</c:v>
                  </c:pt>
                </c:lvl>
                <c:lvl>
                  <c:pt idx="0">
                    <c:v>AFD</c:v>
                  </c:pt>
                  <c:pt idx="4">
                    <c:v>FDP</c:v>
                  </c:pt>
                  <c:pt idx="8">
                    <c:v>GRÜNE</c:v>
                  </c:pt>
                  <c:pt idx="12">
                    <c:v>LINKE</c:v>
                  </c:pt>
                  <c:pt idx="16">
                    <c:v>SPD</c:v>
                  </c:pt>
                  <c:pt idx="20">
                    <c:v>UNION</c:v>
                  </c:pt>
                </c:lvl>
              </c:multiLvlStrCache>
            </c:multiLvlStrRef>
          </c:cat>
          <c:val>
            <c:numRef>
              <c:f>spiegel!$J$10:$J$33</c:f>
              <c:numCache>
                <c:formatCode>0.00%</c:formatCode>
                <c:ptCount val="24"/>
                <c:pt idx="0">
                  <c:v>0.69491525423728817</c:v>
                </c:pt>
                <c:pt idx="1">
                  <c:v>0.30508474576271188</c:v>
                </c:pt>
                <c:pt idx="2">
                  <c:v>0</c:v>
                </c:pt>
                <c:pt idx="3">
                  <c:v>5.3153153153153151E-2</c:v>
                </c:pt>
                <c:pt idx="4">
                  <c:v>0.50980392156862742</c:v>
                </c:pt>
                <c:pt idx="5">
                  <c:v>0.48627450980392156</c:v>
                </c:pt>
                <c:pt idx="6">
                  <c:v>3.9215686274509803E-3</c:v>
                </c:pt>
                <c:pt idx="7">
                  <c:v>0.22972972972972974</c:v>
                </c:pt>
                <c:pt idx="8">
                  <c:v>0.63218390804597702</c:v>
                </c:pt>
                <c:pt idx="9">
                  <c:v>0.33333333333333331</c:v>
                </c:pt>
                <c:pt idx="10">
                  <c:v>3.4482758620689655E-2</c:v>
                </c:pt>
                <c:pt idx="11">
                  <c:v>0.23513513513513515</c:v>
                </c:pt>
                <c:pt idx="12">
                  <c:v>0.7407407407407407</c:v>
                </c:pt>
                <c:pt idx="13">
                  <c:v>0.18518518518518517</c:v>
                </c:pt>
                <c:pt idx="14">
                  <c:v>7.407407407407407E-2</c:v>
                </c:pt>
                <c:pt idx="15">
                  <c:v>2.4324324324324326E-2</c:v>
                </c:pt>
                <c:pt idx="16">
                  <c:v>0.64197530864197527</c:v>
                </c:pt>
                <c:pt idx="17">
                  <c:v>0.30864197530864196</c:v>
                </c:pt>
                <c:pt idx="18">
                  <c:v>4.9382716049382713E-2</c:v>
                </c:pt>
                <c:pt idx="19">
                  <c:v>0.29189189189189191</c:v>
                </c:pt>
                <c:pt idx="20">
                  <c:v>0.69021739130434778</c:v>
                </c:pt>
                <c:pt idx="21">
                  <c:v>0.29347826086956524</c:v>
                </c:pt>
                <c:pt idx="22">
                  <c:v>1.6304347826086956E-2</c:v>
                </c:pt>
                <c:pt idx="23">
                  <c:v>0.16576576576576577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DF5-44EC-9247-11CA662D53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023232"/>
        <c:axId val="109141008"/>
      </c:barChart>
      <c:catAx>
        <c:axId val="19202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Sentiment-Label nach Parteien</a:t>
                </a:r>
              </a:p>
            </c:rich>
          </c:tx>
          <c:layout>
            <c:manualLayout>
              <c:xMode val="edge"/>
              <c:yMode val="edge"/>
              <c:x val="0.29248441811320791"/>
              <c:y val="0.92563030657437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141008"/>
        <c:crosses val="autoZero"/>
        <c:auto val="1"/>
        <c:lblAlgn val="ctr"/>
        <c:lblOffset val="100"/>
        <c:noMultiLvlLbl val="0"/>
      </c:catAx>
      <c:valAx>
        <c:axId val="1091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Anzahl Sentiment Label</a:t>
                </a:r>
              </a:p>
            </c:rich>
          </c:tx>
          <c:layout>
            <c:manualLayout>
              <c:xMode val="edge"/>
              <c:yMode val="edge"/>
              <c:x val="1.1216264820428262E-2"/>
              <c:y val="0.2166042457128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Sentiment-Label FAZ: Häufigkeit absolut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faz!$I$9</c:f>
              <c:strCache>
                <c:ptCount val="1"/>
                <c:pt idx="0">
                  <c:v>Häufigkeit absolut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478-4B5F-AD4D-90CF2D447B5E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78-4B5F-AD4D-90CF2D447B5E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478-4B5F-AD4D-90CF2D447B5E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78-4B5F-AD4D-90CF2D447B5E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478-4B5F-AD4D-90CF2D447B5E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78-4B5F-AD4D-90CF2D447B5E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478-4B5F-AD4D-90CF2D447B5E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78-4B5F-AD4D-90CF2D447B5E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478-4B5F-AD4D-90CF2D447B5E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78-4B5F-AD4D-90CF2D447B5E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478-4B5F-AD4D-90CF2D447B5E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478-4B5F-AD4D-90CF2D447B5E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478-4B5F-AD4D-90CF2D447B5E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478-4B5F-AD4D-90CF2D447B5E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478-4B5F-AD4D-90CF2D447B5E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478-4B5F-AD4D-90CF2D447B5E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478-4B5F-AD4D-90CF2D447B5E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478-4B5F-AD4D-90CF2D447B5E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478-4B5F-AD4D-90CF2D447B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faz!$G$10:$H$33</c:f>
              <c:multiLvlStrCache>
                <c:ptCount val="24"/>
                <c:lvl>
                  <c:pt idx="0">
                    <c:v>neutral</c:v>
                  </c:pt>
                  <c:pt idx="1">
                    <c:v>negativ</c:v>
                  </c:pt>
                  <c:pt idx="2">
                    <c:v>positiv</c:v>
                  </c:pt>
                  <c:pt idx="3">
                    <c:v>Gesamt</c:v>
                  </c:pt>
                  <c:pt idx="4">
                    <c:v>neutral</c:v>
                  </c:pt>
                  <c:pt idx="5">
                    <c:v>negativ</c:v>
                  </c:pt>
                  <c:pt idx="6">
                    <c:v>positiv</c:v>
                  </c:pt>
                  <c:pt idx="7">
                    <c:v>Gesamt</c:v>
                  </c:pt>
                  <c:pt idx="8">
                    <c:v>neutral</c:v>
                  </c:pt>
                  <c:pt idx="9">
                    <c:v>negativ</c:v>
                  </c:pt>
                  <c:pt idx="10">
                    <c:v>positiv</c:v>
                  </c:pt>
                  <c:pt idx="11">
                    <c:v>Gesamt</c:v>
                  </c:pt>
                  <c:pt idx="12">
                    <c:v>neutral</c:v>
                  </c:pt>
                  <c:pt idx="13">
                    <c:v>negativ</c:v>
                  </c:pt>
                  <c:pt idx="14">
                    <c:v>positiv</c:v>
                  </c:pt>
                  <c:pt idx="15">
                    <c:v>Gesamt</c:v>
                  </c:pt>
                  <c:pt idx="16">
                    <c:v>neutral</c:v>
                  </c:pt>
                  <c:pt idx="17">
                    <c:v>negativ</c:v>
                  </c:pt>
                  <c:pt idx="18">
                    <c:v>positiv</c:v>
                  </c:pt>
                  <c:pt idx="19">
                    <c:v>Gesamt</c:v>
                  </c:pt>
                  <c:pt idx="20">
                    <c:v>neutral</c:v>
                  </c:pt>
                  <c:pt idx="21">
                    <c:v>negativ</c:v>
                  </c:pt>
                  <c:pt idx="22">
                    <c:v>positiv</c:v>
                  </c:pt>
                  <c:pt idx="23">
                    <c:v>Gesamt</c:v>
                  </c:pt>
                </c:lvl>
                <c:lvl>
                  <c:pt idx="0">
                    <c:v>AFD</c:v>
                  </c:pt>
                  <c:pt idx="4">
                    <c:v>FDP</c:v>
                  </c:pt>
                  <c:pt idx="8">
                    <c:v>GRÜNE</c:v>
                  </c:pt>
                  <c:pt idx="12">
                    <c:v>LINKE</c:v>
                  </c:pt>
                  <c:pt idx="16">
                    <c:v>SPD</c:v>
                  </c:pt>
                  <c:pt idx="20">
                    <c:v>UNION</c:v>
                  </c:pt>
                </c:lvl>
              </c:multiLvlStrCache>
            </c:multiLvlStrRef>
          </c:cat>
          <c:val>
            <c:numRef>
              <c:f>faz!$I$10:$I$33</c:f>
              <c:numCache>
                <c:formatCode>General</c:formatCode>
                <c:ptCount val="24"/>
                <c:pt idx="0">
                  <c:v>38</c:v>
                </c:pt>
                <c:pt idx="1">
                  <c:v>11</c:v>
                </c:pt>
                <c:pt idx="2">
                  <c:v>0</c:v>
                </c:pt>
                <c:pt idx="3">
                  <c:v>49</c:v>
                </c:pt>
                <c:pt idx="4">
                  <c:v>37</c:v>
                </c:pt>
                <c:pt idx="5">
                  <c:v>22</c:v>
                </c:pt>
                <c:pt idx="6">
                  <c:v>1</c:v>
                </c:pt>
                <c:pt idx="7">
                  <c:v>60</c:v>
                </c:pt>
                <c:pt idx="8">
                  <c:v>96</c:v>
                </c:pt>
                <c:pt idx="9">
                  <c:v>29</c:v>
                </c:pt>
                <c:pt idx="10">
                  <c:v>11</c:v>
                </c:pt>
                <c:pt idx="11">
                  <c:v>136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93</c:v>
                </c:pt>
                <c:pt idx="17">
                  <c:v>35</c:v>
                </c:pt>
                <c:pt idx="18">
                  <c:v>11</c:v>
                </c:pt>
                <c:pt idx="19">
                  <c:v>139</c:v>
                </c:pt>
                <c:pt idx="20">
                  <c:v>93</c:v>
                </c:pt>
                <c:pt idx="21">
                  <c:v>25</c:v>
                </c:pt>
                <c:pt idx="22">
                  <c:v>12</c:v>
                </c:pt>
                <c:pt idx="2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8-4B5F-AD4D-90CF2D447B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023232"/>
        <c:axId val="109141008"/>
      </c:barChart>
      <c:catAx>
        <c:axId val="19202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Sentiment-Label nach Parteien</a:t>
                </a:r>
              </a:p>
            </c:rich>
          </c:tx>
          <c:layout>
            <c:manualLayout>
              <c:xMode val="edge"/>
              <c:yMode val="edge"/>
              <c:x val="0.29248441811320791"/>
              <c:y val="0.92563030657437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141008"/>
        <c:crosses val="autoZero"/>
        <c:auto val="1"/>
        <c:lblAlgn val="ctr"/>
        <c:lblOffset val="100"/>
        <c:noMultiLvlLbl val="0"/>
      </c:catAx>
      <c:valAx>
        <c:axId val="1091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Anzahl Sentiment-Label</a:t>
                </a:r>
              </a:p>
            </c:rich>
          </c:tx>
          <c:layout>
            <c:manualLayout>
              <c:xMode val="edge"/>
              <c:yMode val="edge"/>
              <c:x val="1.1216264820428262E-2"/>
              <c:y val="0.2166042457128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Sentiment-Label FAZ: Häufigkeit relativ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faz!$J$9</c:f>
              <c:strCache>
                <c:ptCount val="1"/>
                <c:pt idx="0">
                  <c:v>Häufigkeit relativ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33-45B0-A1EB-91D68C9F9287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33-45B0-A1EB-91D68C9F928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33-45B0-A1EB-91D68C9F9287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133-45B0-A1EB-91D68C9F9287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133-45B0-A1EB-91D68C9F9287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133-45B0-A1EB-91D68C9F9287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133-45B0-A1EB-91D68C9F9287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133-45B0-A1EB-91D68C9F9287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133-45B0-A1EB-91D68C9F9287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133-45B0-A1EB-91D68C9F9287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133-45B0-A1EB-91D68C9F9287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133-45B0-A1EB-91D68C9F9287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133-45B0-A1EB-91D68C9F9287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133-45B0-A1EB-91D68C9F9287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133-45B0-A1EB-91D68C9F9287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133-45B0-A1EB-91D68C9F9287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133-45B0-A1EB-91D68C9F9287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133-45B0-A1EB-91D68C9F9287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133-45B0-A1EB-91D68C9F92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faz!$G$10:$H$33</c:f>
              <c:multiLvlStrCache>
                <c:ptCount val="24"/>
                <c:lvl>
                  <c:pt idx="0">
                    <c:v>neutral</c:v>
                  </c:pt>
                  <c:pt idx="1">
                    <c:v>negativ</c:v>
                  </c:pt>
                  <c:pt idx="2">
                    <c:v>positiv</c:v>
                  </c:pt>
                  <c:pt idx="3">
                    <c:v>Gesamt</c:v>
                  </c:pt>
                  <c:pt idx="4">
                    <c:v>neutral</c:v>
                  </c:pt>
                  <c:pt idx="5">
                    <c:v>negativ</c:v>
                  </c:pt>
                  <c:pt idx="6">
                    <c:v>positiv</c:v>
                  </c:pt>
                  <c:pt idx="7">
                    <c:v>Gesamt</c:v>
                  </c:pt>
                  <c:pt idx="8">
                    <c:v>neutral</c:v>
                  </c:pt>
                  <c:pt idx="9">
                    <c:v>negativ</c:v>
                  </c:pt>
                  <c:pt idx="10">
                    <c:v>positiv</c:v>
                  </c:pt>
                  <c:pt idx="11">
                    <c:v>Gesamt</c:v>
                  </c:pt>
                  <c:pt idx="12">
                    <c:v>neutral</c:v>
                  </c:pt>
                  <c:pt idx="13">
                    <c:v>negativ</c:v>
                  </c:pt>
                  <c:pt idx="14">
                    <c:v>positiv</c:v>
                  </c:pt>
                  <c:pt idx="15">
                    <c:v>Gesamt</c:v>
                  </c:pt>
                  <c:pt idx="16">
                    <c:v>neutral</c:v>
                  </c:pt>
                  <c:pt idx="17">
                    <c:v>negativ</c:v>
                  </c:pt>
                  <c:pt idx="18">
                    <c:v>positiv</c:v>
                  </c:pt>
                  <c:pt idx="19">
                    <c:v>Gesamt</c:v>
                  </c:pt>
                  <c:pt idx="20">
                    <c:v>neutral</c:v>
                  </c:pt>
                  <c:pt idx="21">
                    <c:v>negativ</c:v>
                  </c:pt>
                  <c:pt idx="22">
                    <c:v>positiv</c:v>
                  </c:pt>
                  <c:pt idx="23">
                    <c:v>Gesamt</c:v>
                  </c:pt>
                </c:lvl>
                <c:lvl>
                  <c:pt idx="0">
                    <c:v>AFD</c:v>
                  </c:pt>
                  <c:pt idx="4">
                    <c:v>FDP</c:v>
                  </c:pt>
                  <c:pt idx="8">
                    <c:v>GRÜNE</c:v>
                  </c:pt>
                  <c:pt idx="12">
                    <c:v>LINKE</c:v>
                  </c:pt>
                  <c:pt idx="16">
                    <c:v>SPD</c:v>
                  </c:pt>
                  <c:pt idx="20">
                    <c:v>UNION</c:v>
                  </c:pt>
                </c:lvl>
              </c:multiLvlStrCache>
            </c:multiLvlStrRef>
          </c:cat>
          <c:val>
            <c:numRef>
              <c:f>faz!$J$10:$J$33</c:f>
              <c:numCache>
                <c:formatCode>0.00%</c:formatCode>
                <c:ptCount val="24"/>
                <c:pt idx="0">
                  <c:v>0.77551020408163263</c:v>
                </c:pt>
                <c:pt idx="1">
                  <c:v>0.22448979591836735</c:v>
                </c:pt>
                <c:pt idx="2">
                  <c:v>0</c:v>
                </c:pt>
                <c:pt idx="3">
                  <c:v>9.4230769230769229E-2</c:v>
                </c:pt>
                <c:pt idx="4">
                  <c:v>0.6166666666666667</c:v>
                </c:pt>
                <c:pt idx="5">
                  <c:v>0.36666666666666664</c:v>
                </c:pt>
                <c:pt idx="6">
                  <c:v>1.6666666666666666E-2</c:v>
                </c:pt>
                <c:pt idx="7">
                  <c:v>0.11538461538461539</c:v>
                </c:pt>
                <c:pt idx="8">
                  <c:v>0.70588235294117652</c:v>
                </c:pt>
                <c:pt idx="9">
                  <c:v>0.21323529411764705</c:v>
                </c:pt>
                <c:pt idx="10">
                  <c:v>8.0882352941176475E-2</c:v>
                </c:pt>
                <c:pt idx="11">
                  <c:v>0.26153846153846155</c:v>
                </c:pt>
                <c:pt idx="12">
                  <c:v>0.83333333333333337</c:v>
                </c:pt>
                <c:pt idx="13">
                  <c:v>0</c:v>
                </c:pt>
                <c:pt idx="14">
                  <c:v>0.16666666666666666</c:v>
                </c:pt>
                <c:pt idx="15">
                  <c:v>1.1538461538461539E-2</c:v>
                </c:pt>
                <c:pt idx="16">
                  <c:v>0.6690647482014388</c:v>
                </c:pt>
                <c:pt idx="17">
                  <c:v>0.25179856115107913</c:v>
                </c:pt>
                <c:pt idx="18">
                  <c:v>7.9136690647482008E-2</c:v>
                </c:pt>
                <c:pt idx="19">
                  <c:v>0.2673076923076923</c:v>
                </c:pt>
                <c:pt idx="20">
                  <c:v>0.7153846153846154</c:v>
                </c:pt>
                <c:pt idx="21">
                  <c:v>0.19230769230769232</c:v>
                </c:pt>
                <c:pt idx="22">
                  <c:v>9.2307692307692313E-2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133-45B0-A1EB-91D68C9F92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023232"/>
        <c:axId val="109141008"/>
      </c:barChart>
      <c:catAx>
        <c:axId val="19202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Sentiment-Label nach Parteien</a:t>
                </a:r>
              </a:p>
            </c:rich>
          </c:tx>
          <c:layout>
            <c:manualLayout>
              <c:xMode val="edge"/>
              <c:yMode val="edge"/>
              <c:x val="0.29248441811320791"/>
              <c:y val="0.92563030657437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141008"/>
        <c:crosses val="autoZero"/>
        <c:auto val="1"/>
        <c:lblAlgn val="ctr"/>
        <c:lblOffset val="100"/>
        <c:noMultiLvlLbl val="0"/>
      </c:catAx>
      <c:valAx>
        <c:axId val="1091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Anzahl Sentimen- Label</a:t>
                </a:r>
              </a:p>
            </c:rich>
          </c:tx>
          <c:layout>
            <c:manualLayout>
              <c:xMode val="edge"/>
              <c:yMode val="edge"/>
              <c:x val="1.1216264820428262E-2"/>
              <c:y val="0.2166042457128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Sentiment-Label LAGE DER NATION: Häufigkeit absolut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lage!$I$9</c:f>
              <c:strCache>
                <c:ptCount val="1"/>
                <c:pt idx="0">
                  <c:v>Häufigkeit absolut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AA-4CDF-814C-76054D81FC42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AA-4CDF-814C-76054D81FC42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AA-4CDF-814C-76054D81FC42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3AA-4CDF-814C-76054D81FC42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3AA-4CDF-814C-76054D81FC42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3AA-4CDF-814C-76054D81FC42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3AA-4CDF-814C-76054D81FC42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3AA-4CDF-814C-76054D81FC42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3AA-4CDF-814C-76054D81FC42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3AA-4CDF-814C-76054D81FC42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3AA-4CDF-814C-76054D81FC42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3AA-4CDF-814C-76054D81FC42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3AA-4CDF-814C-76054D81FC42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3AA-4CDF-814C-76054D81FC42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3AA-4CDF-814C-76054D81FC42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3AA-4CDF-814C-76054D81FC42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3AA-4CDF-814C-76054D81FC42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3AA-4CDF-814C-76054D81FC42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3AA-4CDF-814C-76054D81FC42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3AA-4CDF-814C-76054D81FC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faz!$G$10:$H$33</c:f>
              <c:multiLvlStrCache>
                <c:ptCount val="24"/>
                <c:lvl>
                  <c:pt idx="0">
                    <c:v>neutral</c:v>
                  </c:pt>
                  <c:pt idx="1">
                    <c:v>negativ</c:v>
                  </c:pt>
                  <c:pt idx="2">
                    <c:v>positiv</c:v>
                  </c:pt>
                  <c:pt idx="3">
                    <c:v>Gesamt</c:v>
                  </c:pt>
                  <c:pt idx="4">
                    <c:v>neutral</c:v>
                  </c:pt>
                  <c:pt idx="5">
                    <c:v>negativ</c:v>
                  </c:pt>
                  <c:pt idx="6">
                    <c:v>positiv</c:v>
                  </c:pt>
                  <c:pt idx="7">
                    <c:v>Gesamt</c:v>
                  </c:pt>
                  <c:pt idx="8">
                    <c:v>neutral</c:v>
                  </c:pt>
                  <c:pt idx="9">
                    <c:v>negativ</c:v>
                  </c:pt>
                  <c:pt idx="10">
                    <c:v>positiv</c:v>
                  </c:pt>
                  <c:pt idx="11">
                    <c:v>Gesamt</c:v>
                  </c:pt>
                  <c:pt idx="12">
                    <c:v>neutral</c:v>
                  </c:pt>
                  <c:pt idx="13">
                    <c:v>negativ</c:v>
                  </c:pt>
                  <c:pt idx="14">
                    <c:v>positiv</c:v>
                  </c:pt>
                  <c:pt idx="15">
                    <c:v>Gesamt</c:v>
                  </c:pt>
                  <c:pt idx="16">
                    <c:v>neutral</c:v>
                  </c:pt>
                  <c:pt idx="17">
                    <c:v>negativ</c:v>
                  </c:pt>
                  <c:pt idx="18">
                    <c:v>positiv</c:v>
                  </c:pt>
                  <c:pt idx="19">
                    <c:v>Gesamt</c:v>
                  </c:pt>
                  <c:pt idx="20">
                    <c:v>neutral</c:v>
                  </c:pt>
                  <c:pt idx="21">
                    <c:v>negativ</c:v>
                  </c:pt>
                  <c:pt idx="22">
                    <c:v>positiv</c:v>
                  </c:pt>
                  <c:pt idx="23">
                    <c:v>Gesamt</c:v>
                  </c:pt>
                </c:lvl>
                <c:lvl>
                  <c:pt idx="0">
                    <c:v>AFD</c:v>
                  </c:pt>
                  <c:pt idx="4">
                    <c:v>FDP</c:v>
                  </c:pt>
                  <c:pt idx="8">
                    <c:v>GRÜNE</c:v>
                  </c:pt>
                  <c:pt idx="12">
                    <c:v>LINKE</c:v>
                  </c:pt>
                  <c:pt idx="16">
                    <c:v>SPD</c:v>
                  </c:pt>
                  <c:pt idx="20">
                    <c:v>UNION</c:v>
                  </c:pt>
                </c:lvl>
              </c:multiLvlStrCache>
            </c:multiLvlStrRef>
          </c:cat>
          <c:val>
            <c:numRef>
              <c:f>lage!$I$10:$I$33</c:f>
              <c:numCache>
                <c:formatCode>General</c:formatCode>
                <c:ptCount val="24"/>
                <c:pt idx="0">
                  <c:v>37</c:v>
                </c:pt>
                <c:pt idx="1">
                  <c:v>26</c:v>
                </c:pt>
                <c:pt idx="2">
                  <c:v>0</c:v>
                </c:pt>
                <c:pt idx="3">
                  <c:v>63</c:v>
                </c:pt>
                <c:pt idx="4">
                  <c:v>141</c:v>
                </c:pt>
                <c:pt idx="5">
                  <c:v>67</c:v>
                </c:pt>
                <c:pt idx="6">
                  <c:v>18</c:v>
                </c:pt>
                <c:pt idx="7">
                  <c:v>226</c:v>
                </c:pt>
                <c:pt idx="8">
                  <c:v>85</c:v>
                </c:pt>
                <c:pt idx="9">
                  <c:v>43</c:v>
                </c:pt>
                <c:pt idx="10">
                  <c:v>8</c:v>
                </c:pt>
                <c:pt idx="11">
                  <c:v>136</c:v>
                </c:pt>
                <c:pt idx="12">
                  <c:v>5</c:v>
                </c:pt>
                <c:pt idx="13">
                  <c:v>0</c:v>
                </c:pt>
                <c:pt idx="14">
                  <c:v>3</c:v>
                </c:pt>
                <c:pt idx="15">
                  <c:v>8</c:v>
                </c:pt>
                <c:pt idx="16">
                  <c:v>153</c:v>
                </c:pt>
                <c:pt idx="17">
                  <c:v>79</c:v>
                </c:pt>
                <c:pt idx="18">
                  <c:v>10</c:v>
                </c:pt>
                <c:pt idx="19">
                  <c:v>242</c:v>
                </c:pt>
                <c:pt idx="20">
                  <c:v>131</c:v>
                </c:pt>
                <c:pt idx="21">
                  <c:v>59</c:v>
                </c:pt>
                <c:pt idx="22">
                  <c:v>18</c:v>
                </c:pt>
                <c:pt idx="23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AA-4CDF-814C-76054D81FC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023232"/>
        <c:axId val="109141008"/>
      </c:barChart>
      <c:catAx>
        <c:axId val="19202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Sentiment-Label nach Parteien</a:t>
                </a:r>
              </a:p>
            </c:rich>
          </c:tx>
          <c:layout>
            <c:manualLayout>
              <c:xMode val="edge"/>
              <c:yMode val="edge"/>
              <c:x val="0.4004409670098299"/>
              <c:y val="0.93949561605419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141008"/>
        <c:crosses val="autoZero"/>
        <c:auto val="1"/>
        <c:lblAlgn val="ctr"/>
        <c:lblOffset val="100"/>
        <c:noMultiLvlLbl val="0"/>
      </c:catAx>
      <c:valAx>
        <c:axId val="1091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Anzahl Sentiment-Label</a:t>
                </a:r>
              </a:p>
            </c:rich>
          </c:tx>
          <c:layout>
            <c:manualLayout>
              <c:xMode val="edge"/>
              <c:yMode val="edge"/>
              <c:x val="1.1216264820428262E-2"/>
              <c:y val="0.2166042457128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Sentiment-Label LAGE DER NATION: Häufigkeit relativ</a:t>
            </a:r>
          </a:p>
        </c:rich>
      </c:tx>
      <c:layout>
        <c:manualLayout>
          <c:xMode val="edge"/>
          <c:yMode val="edge"/>
          <c:x val="0.156581196581196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lage!$J$9</c:f>
              <c:strCache>
                <c:ptCount val="1"/>
                <c:pt idx="0">
                  <c:v>Häufigkeit relativ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8D-4AE2-8F2B-644833AEF7D5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8D-4AE2-8F2B-644833AEF7D5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8D-4AE2-8F2B-644833AEF7D5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C8D-4AE2-8F2B-644833AEF7D5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C8D-4AE2-8F2B-644833AEF7D5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C8D-4AE2-8F2B-644833AEF7D5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C8D-4AE2-8F2B-644833AEF7D5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C8D-4AE2-8F2B-644833AEF7D5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C8D-4AE2-8F2B-644833AEF7D5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C8D-4AE2-8F2B-644833AEF7D5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C8D-4AE2-8F2B-644833AEF7D5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C8D-4AE2-8F2B-644833AEF7D5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C8D-4AE2-8F2B-644833AEF7D5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C8D-4AE2-8F2B-644833AEF7D5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C8D-4AE2-8F2B-644833AEF7D5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C8D-4AE2-8F2B-644833AEF7D5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C8D-4AE2-8F2B-644833AEF7D5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C8D-4AE2-8F2B-644833AEF7D5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C8D-4AE2-8F2B-644833AEF7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faz!$G$10:$H$33</c:f>
              <c:multiLvlStrCache>
                <c:ptCount val="24"/>
                <c:lvl>
                  <c:pt idx="0">
                    <c:v>neutral</c:v>
                  </c:pt>
                  <c:pt idx="1">
                    <c:v>negativ</c:v>
                  </c:pt>
                  <c:pt idx="2">
                    <c:v>positiv</c:v>
                  </c:pt>
                  <c:pt idx="3">
                    <c:v>Gesamt</c:v>
                  </c:pt>
                  <c:pt idx="4">
                    <c:v>neutral</c:v>
                  </c:pt>
                  <c:pt idx="5">
                    <c:v>negativ</c:v>
                  </c:pt>
                  <c:pt idx="6">
                    <c:v>positiv</c:v>
                  </c:pt>
                  <c:pt idx="7">
                    <c:v>Gesamt</c:v>
                  </c:pt>
                  <c:pt idx="8">
                    <c:v>neutral</c:v>
                  </c:pt>
                  <c:pt idx="9">
                    <c:v>negativ</c:v>
                  </c:pt>
                  <c:pt idx="10">
                    <c:v>positiv</c:v>
                  </c:pt>
                  <c:pt idx="11">
                    <c:v>Gesamt</c:v>
                  </c:pt>
                  <c:pt idx="12">
                    <c:v>neutral</c:v>
                  </c:pt>
                  <c:pt idx="13">
                    <c:v>negativ</c:v>
                  </c:pt>
                  <c:pt idx="14">
                    <c:v>positiv</c:v>
                  </c:pt>
                  <c:pt idx="15">
                    <c:v>Gesamt</c:v>
                  </c:pt>
                  <c:pt idx="16">
                    <c:v>neutral</c:v>
                  </c:pt>
                  <c:pt idx="17">
                    <c:v>negativ</c:v>
                  </c:pt>
                  <c:pt idx="18">
                    <c:v>positiv</c:v>
                  </c:pt>
                  <c:pt idx="19">
                    <c:v>Gesamt</c:v>
                  </c:pt>
                  <c:pt idx="20">
                    <c:v>neutral</c:v>
                  </c:pt>
                  <c:pt idx="21">
                    <c:v>negativ</c:v>
                  </c:pt>
                  <c:pt idx="22">
                    <c:v>positiv</c:v>
                  </c:pt>
                  <c:pt idx="23">
                    <c:v>Gesamt</c:v>
                  </c:pt>
                </c:lvl>
                <c:lvl>
                  <c:pt idx="0">
                    <c:v>AFD</c:v>
                  </c:pt>
                  <c:pt idx="4">
                    <c:v>FDP</c:v>
                  </c:pt>
                  <c:pt idx="8">
                    <c:v>GRÜNE</c:v>
                  </c:pt>
                  <c:pt idx="12">
                    <c:v>LINKE</c:v>
                  </c:pt>
                  <c:pt idx="16">
                    <c:v>SPD</c:v>
                  </c:pt>
                  <c:pt idx="20">
                    <c:v>UNION</c:v>
                  </c:pt>
                </c:lvl>
              </c:multiLvlStrCache>
            </c:multiLvlStrRef>
          </c:cat>
          <c:val>
            <c:numRef>
              <c:f>lage!$J$10:$J$33</c:f>
              <c:numCache>
                <c:formatCode>0.00%</c:formatCode>
                <c:ptCount val="24"/>
                <c:pt idx="0">
                  <c:v>0.58730158730158732</c:v>
                </c:pt>
                <c:pt idx="1">
                  <c:v>0.41269841269841268</c:v>
                </c:pt>
                <c:pt idx="2">
                  <c:v>0</c:v>
                </c:pt>
                <c:pt idx="3">
                  <c:v>7.1347678369195922E-2</c:v>
                </c:pt>
                <c:pt idx="4">
                  <c:v>0.62389380530973448</c:v>
                </c:pt>
                <c:pt idx="5">
                  <c:v>0.29646017699115046</c:v>
                </c:pt>
                <c:pt idx="6">
                  <c:v>7.9646017699115043E-2</c:v>
                </c:pt>
                <c:pt idx="7">
                  <c:v>0.25594563986409968</c:v>
                </c:pt>
                <c:pt idx="8">
                  <c:v>0.625</c:v>
                </c:pt>
                <c:pt idx="9">
                  <c:v>0.31617647058823528</c:v>
                </c:pt>
                <c:pt idx="10">
                  <c:v>5.8823529411764705E-2</c:v>
                </c:pt>
                <c:pt idx="11">
                  <c:v>0.15402038505096263</c:v>
                </c:pt>
                <c:pt idx="12">
                  <c:v>0.625</c:v>
                </c:pt>
                <c:pt idx="13">
                  <c:v>0</c:v>
                </c:pt>
                <c:pt idx="14">
                  <c:v>0.375</c:v>
                </c:pt>
                <c:pt idx="15">
                  <c:v>9.0600226500566258E-3</c:v>
                </c:pt>
                <c:pt idx="16">
                  <c:v>0.63223140495867769</c:v>
                </c:pt>
                <c:pt idx="17">
                  <c:v>0.32644628099173556</c:v>
                </c:pt>
                <c:pt idx="18">
                  <c:v>4.1322314049586778E-2</c:v>
                </c:pt>
                <c:pt idx="19">
                  <c:v>0.27406568516421292</c:v>
                </c:pt>
                <c:pt idx="20">
                  <c:v>0.62980769230769229</c:v>
                </c:pt>
                <c:pt idx="21">
                  <c:v>0.28365384615384615</c:v>
                </c:pt>
                <c:pt idx="22">
                  <c:v>8.6538461538461536E-2</c:v>
                </c:pt>
                <c:pt idx="23">
                  <c:v>0.23556058890147225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C8D-4AE2-8F2B-644833AEF7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023232"/>
        <c:axId val="109141008"/>
      </c:barChart>
      <c:catAx>
        <c:axId val="19202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Sentiment-Label nach Parteien</a:t>
                </a:r>
              </a:p>
            </c:rich>
          </c:tx>
          <c:layout>
            <c:manualLayout>
              <c:xMode val="edge"/>
              <c:yMode val="edge"/>
              <c:x val="0.41866739734302577"/>
              <c:y val="0.9442103340083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141008"/>
        <c:crosses val="autoZero"/>
        <c:auto val="1"/>
        <c:lblAlgn val="ctr"/>
        <c:lblOffset val="100"/>
        <c:noMultiLvlLbl val="0"/>
      </c:catAx>
      <c:valAx>
        <c:axId val="1091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Anzahl Sentiment-Label</a:t>
                </a:r>
              </a:p>
            </c:rich>
          </c:tx>
          <c:layout>
            <c:manualLayout>
              <c:xMode val="edge"/>
              <c:yMode val="edge"/>
              <c:x val="1.1216264820428262E-2"/>
              <c:y val="0.2166042457128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Sentiment-Label SPIEGEL ONLINE: Häufigkeit absolut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spiegel!$I$9</c:f>
              <c:strCache>
                <c:ptCount val="1"/>
                <c:pt idx="0">
                  <c:v>Häufigkeit absolut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F8-4D1B-94CE-FE90D89F932C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F8-4D1B-94CE-FE90D89F932C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F8-4D1B-94CE-FE90D89F932C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F8-4D1B-94CE-FE90D89F932C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DF8-4D1B-94CE-FE90D89F932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DF8-4D1B-94CE-FE90D89F932C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DF8-4D1B-94CE-FE90D89F932C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DF8-4D1B-94CE-FE90D89F932C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DF8-4D1B-94CE-FE90D89F932C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DF8-4D1B-94CE-FE90D89F932C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DF8-4D1B-94CE-FE90D89F932C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F8-4D1B-94CE-FE90D89F932C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DF8-4D1B-94CE-FE90D89F932C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DF8-4D1B-94CE-FE90D89F932C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DF8-4D1B-94CE-FE90D89F932C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DF8-4D1B-94CE-FE90D89F932C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DF8-4D1B-94CE-FE90D89F932C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DF8-4D1B-94CE-FE90D89F932C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DF8-4D1B-94CE-FE90D89F932C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DF8-4D1B-94CE-FE90D89F93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faz!$G$10:$H$33</c:f>
              <c:multiLvlStrCache>
                <c:ptCount val="24"/>
                <c:lvl>
                  <c:pt idx="0">
                    <c:v>neutral</c:v>
                  </c:pt>
                  <c:pt idx="1">
                    <c:v>negativ</c:v>
                  </c:pt>
                  <c:pt idx="2">
                    <c:v>positiv</c:v>
                  </c:pt>
                  <c:pt idx="3">
                    <c:v>Gesamt</c:v>
                  </c:pt>
                  <c:pt idx="4">
                    <c:v>neutral</c:v>
                  </c:pt>
                  <c:pt idx="5">
                    <c:v>negativ</c:v>
                  </c:pt>
                  <c:pt idx="6">
                    <c:v>positiv</c:v>
                  </c:pt>
                  <c:pt idx="7">
                    <c:v>Gesamt</c:v>
                  </c:pt>
                  <c:pt idx="8">
                    <c:v>neutral</c:v>
                  </c:pt>
                  <c:pt idx="9">
                    <c:v>negativ</c:v>
                  </c:pt>
                  <c:pt idx="10">
                    <c:v>positiv</c:v>
                  </c:pt>
                  <c:pt idx="11">
                    <c:v>Gesamt</c:v>
                  </c:pt>
                  <c:pt idx="12">
                    <c:v>neutral</c:v>
                  </c:pt>
                  <c:pt idx="13">
                    <c:v>negativ</c:v>
                  </c:pt>
                  <c:pt idx="14">
                    <c:v>positiv</c:v>
                  </c:pt>
                  <c:pt idx="15">
                    <c:v>Gesamt</c:v>
                  </c:pt>
                  <c:pt idx="16">
                    <c:v>neutral</c:v>
                  </c:pt>
                  <c:pt idx="17">
                    <c:v>negativ</c:v>
                  </c:pt>
                  <c:pt idx="18">
                    <c:v>positiv</c:v>
                  </c:pt>
                  <c:pt idx="19">
                    <c:v>Gesamt</c:v>
                  </c:pt>
                  <c:pt idx="20">
                    <c:v>neutral</c:v>
                  </c:pt>
                  <c:pt idx="21">
                    <c:v>negativ</c:v>
                  </c:pt>
                  <c:pt idx="22">
                    <c:v>positiv</c:v>
                  </c:pt>
                  <c:pt idx="23">
                    <c:v>Gesamt</c:v>
                  </c:pt>
                </c:lvl>
                <c:lvl>
                  <c:pt idx="0">
                    <c:v>AFD</c:v>
                  </c:pt>
                  <c:pt idx="4">
                    <c:v>FDP</c:v>
                  </c:pt>
                  <c:pt idx="8">
                    <c:v>GRÜNE</c:v>
                  </c:pt>
                  <c:pt idx="12">
                    <c:v>LINKE</c:v>
                  </c:pt>
                  <c:pt idx="16">
                    <c:v>SPD</c:v>
                  </c:pt>
                  <c:pt idx="20">
                    <c:v>UNION</c:v>
                  </c:pt>
                </c:lvl>
              </c:multiLvlStrCache>
            </c:multiLvlStrRef>
          </c:cat>
          <c:val>
            <c:numRef>
              <c:f>spiegel!$I$10:$I$33</c:f>
              <c:numCache>
                <c:formatCode>General</c:formatCode>
                <c:ptCount val="24"/>
                <c:pt idx="0">
                  <c:v>41</c:v>
                </c:pt>
                <c:pt idx="1">
                  <c:v>18</c:v>
                </c:pt>
                <c:pt idx="2">
                  <c:v>0</c:v>
                </c:pt>
                <c:pt idx="3">
                  <c:v>59</c:v>
                </c:pt>
                <c:pt idx="4">
                  <c:v>130</c:v>
                </c:pt>
                <c:pt idx="5">
                  <c:v>124</c:v>
                </c:pt>
                <c:pt idx="6">
                  <c:v>1</c:v>
                </c:pt>
                <c:pt idx="7">
                  <c:v>255</c:v>
                </c:pt>
                <c:pt idx="8">
                  <c:v>165</c:v>
                </c:pt>
                <c:pt idx="9">
                  <c:v>87</c:v>
                </c:pt>
                <c:pt idx="10">
                  <c:v>9</c:v>
                </c:pt>
                <c:pt idx="11">
                  <c:v>261</c:v>
                </c:pt>
                <c:pt idx="12">
                  <c:v>20</c:v>
                </c:pt>
                <c:pt idx="13">
                  <c:v>5</c:v>
                </c:pt>
                <c:pt idx="14">
                  <c:v>2</c:v>
                </c:pt>
                <c:pt idx="15">
                  <c:v>27</c:v>
                </c:pt>
                <c:pt idx="16">
                  <c:v>208</c:v>
                </c:pt>
                <c:pt idx="17">
                  <c:v>100</c:v>
                </c:pt>
                <c:pt idx="18">
                  <c:v>16</c:v>
                </c:pt>
                <c:pt idx="19">
                  <c:v>324</c:v>
                </c:pt>
                <c:pt idx="20">
                  <c:v>127</c:v>
                </c:pt>
                <c:pt idx="21">
                  <c:v>54</c:v>
                </c:pt>
                <c:pt idx="22">
                  <c:v>3</c:v>
                </c:pt>
                <c:pt idx="23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DF8-4D1B-94CE-FE90D89F93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023232"/>
        <c:axId val="109141008"/>
      </c:barChart>
      <c:catAx>
        <c:axId val="19202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Sentiment-Label nach Parteien</a:t>
                </a:r>
              </a:p>
            </c:rich>
          </c:tx>
          <c:layout>
            <c:manualLayout>
              <c:xMode val="edge"/>
              <c:yMode val="edge"/>
              <c:x val="0.29248441811320791"/>
              <c:y val="0.92563030657437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141008"/>
        <c:crosses val="autoZero"/>
        <c:auto val="1"/>
        <c:lblAlgn val="ctr"/>
        <c:lblOffset val="100"/>
        <c:noMultiLvlLbl val="0"/>
      </c:catAx>
      <c:valAx>
        <c:axId val="1091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Anzahl Sentiment Label</a:t>
                </a:r>
              </a:p>
            </c:rich>
          </c:tx>
          <c:layout>
            <c:manualLayout>
              <c:xMode val="edge"/>
              <c:yMode val="edge"/>
              <c:x val="1.1216264820428262E-2"/>
              <c:y val="0.2166042457128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14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22</xdr:col>
      <xdr:colOff>676274</xdr:colOff>
      <xdr:row>34</xdr:row>
      <xdr:rowOff>77067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76F165-33BD-47EC-AF59-37A16E435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22</xdr:col>
      <xdr:colOff>676274</xdr:colOff>
      <xdr:row>63</xdr:row>
      <xdr:rowOff>134217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D779D9F-86B7-4805-9531-7B93F59A4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752475</xdr:colOff>
      <xdr:row>7</xdr:row>
      <xdr:rowOff>171450</xdr:rowOff>
    </xdr:from>
    <xdr:to>
      <xdr:col>22</xdr:col>
      <xdr:colOff>666749</xdr:colOff>
      <xdr:row>34</xdr:row>
      <xdr:rowOff>71871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5095ACD-12F6-46F3-9945-4D42DD102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22</xdr:col>
      <xdr:colOff>676274</xdr:colOff>
      <xdr:row>63</xdr:row>
      <xdr:rowOff>134217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C7B805-28BB-423E-8558-82BC29EEF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7794</xdr:colOff>
      <xdr:row>5</xdr:row>
      <xdr:rowOff>94383</xdr:rowOff>
    </xdr:from>
    <xdr:to>
      <xdr:col>22</xdr:col>
      <xdr:colOff>684068</xdr:colOff>
      <xdr:row>31</xdr:row>
      <xdr:rowOff>18183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1948B6-2704-4572-A1E7-2C4E58835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22</xdr:col>
      <xdr:colOff>676274</xdr:colOff>
      <xdr:row>60</xdr:row>
      <xdr:rowOff>131619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0AC9E74-5854-4413-9873-633186E9B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0</xdr:row>
      <xdr:rowOff>0</xdr:rowOff>
    </xdr:from>
    <xdr:to>
      <xdr:col>9</xdr:col>
      <xdr:colOff>742950</xdr:colOff>
      <xdr:row>13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40AABB-F684-466D-A9D6-D4CBD36A3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13</xdr:row>
      <xdr:rowOff>379403</xdr:rowOff>
    </xdr:from>
    <xdr:to>
      <xdr:col>9</xdr:col>
      <xdr:colOff>742949</xdr:colOff>
      <xdr:row>28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33955A-A4C3-4C0C-B9A9-B0B03C883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16</xdr:col>
      <xdr:colOff>323850</xdr:colOff>
      <xdr:row>13</xdr:row>
      <xdr:rowOff>123825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28187D9-E5CF-429D-813A-181D8892D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13</xdr:row>
      <xdr:rowOff>369094</xdr:rowOff>
    </xdr:from>
    <xdr:to>
      <xdr:col>16</xdr:col>
      <xdr:colOff>342900</xdr:colOff>
      <xdr:row>28</xdr:row>
      <xdr:rowOff>82570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386621E-ABD9-4770-9900-8DA8EE42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750744</xdr:colOff>
      <xdr:row>0</xdr:row>
      <xdr:rowOff>0</xdr:rowOff>
    </xdr:from>
    <xdr:to>
      <xdr:col>22</xdr:col>
      <xdr:colOff>19050</xdr:colOff>
      <xdr:row>12</xdr:row>
      <xdr:rowOff>161925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E837A97-C9A8-4FFB-9BAB-87FE66591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752475</xdr:colOff>
      <xdr:row>14</xdr:row>
      <xdr:rowOff>78126</xdr:rowOff>
    </xdr:from>
    <xdr:to>
      <xdr:col>22</xdr:col>
      <xdr:colOff>20781</xdr:colOff>
      <xdr:row>28</xdr:row>
      <xdr:rowOff>44400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C318894-6F97-450B-957E-7B1761676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6D6C-6117-4B5B-B25A-E4CF52D533FF}">
  <dimension ref="B2:J34"/>
  <sheetViews>
    <sheetView topLeftCell="A4" zoomScale="90" zoomScaleNormal="90" workbookViewId="0">
      <selection activeCell="C31" sqref="C31"/>
    </sheetView>
  </sheetViews>
  <sheetFormatPr baseColWidth="10" defaultRowHeight="15" x14ac:dyDescent="0.25"/>
  <cols>
    <col min="2" max="2" width="19.5703125" customWidth="1"/>
  </cols>
  <sheetData>
    <row r="2" spans="2:10" ht="15.75" thickBot="1" x14ac:dyDescent="0.3"/>
    <row r="3" spans="2:10" ht="30.75" thickBot="1" x14ac:dyDescent="0.3">
      <c r="B3" s="48" t="s">
        <v>0</v>
      </c>
      <c r="C3" s="9" t="s">
        <v>4</v>
      </c>
      <c r="D3" s="49" t="s">
        <v>5</v>
      </c>
    </row>
    <row r="4" spans="2:10" x14ac:dyDescent="0.25">
      <c r="B4" s="44" t="s">
        <v>1</v>
      </c>
      <c r="C4" s="40">
        <v>54</v>
      </c>
      <c r="D4" s="45">
        <f>C4/SUM($C$4:$C$6)</f>
        <v>6.1155152887882216E-2</v>
      </c>
    </row>
    <row r="5" spans="2:10" x14ac:dyDescent="0.25">
      <c r="B5" s="46" t="s">
        <v>2</v>
      </c>
      <c r="C5" s="41">
        <v>277</v>
      </c>
      <c r="D5" s="47">
        <f t="shared" ref="D5:D6" si="0">C5/SUM($C$4:$C$6)</f>
        <v>0.31370328425821065</v>
      </c>
    </row>
    <row r="6" spans="2:10" ht="15.75" thickBot="1" x14ac:dyDescent="0.3">
      <c r="B6" s="46" t="s">
        <v>3</v>
      </c>
      <c r="C6" s="41">
        <v>552</v>
      </c>
      <c r="D6" s="47">
        <f t="shared" si="0"/>
        <v>0.6251415628539071</v>
      </c>
    </row>
    <row r="7" spans="2:10" ht="15.75" thickBot="1" x14ac:dyDescent="0.3">
      <c r="B7" s="50" t="s">
        <v>15</v>
      </c>
      <c r="C7" s="51">
        <f>SUM(C4:C6)</f>
        <v>883</v>
      </c>
      <c r="D7" s="52">
        <f>SUM(D4:D6)</f>
        <v>1</v>
      </c>
    </row>
    <row r="8" spans="2:10" ht="15.75" thickBot="1" x14ac:dyDescent="0.3">
      <c r="B8" s="10" t="s">
        <v>7</v>
      </c>
    </row>
    <row r="9" spans="2:10" ht="30.75" thickBot="1" x14ac:dyDescent="0.3">
      <c r="B9" s="16" t="s">
        <v>8</v>
      </c>
      <c r="C9" s="17" t="s">
        <v>0</v>
      </c>
      <c r="D9" s="16" t="s">
        <v>4</v>
      </c>
      <c r="E9" s="15" t="s">
        <v>5</v>
      </c>
      <c r="G9" s="9" t="s">
        <v>8</v>
      </c>
      <c r="H9" s="9" t="s">
        <v>0</v>
      </c>
      <c r="I9" s="9" t="s">
        <v>4</v>
      </c>
      <c r="J9" s="9" t="s">
        <v>5</v>
      </c>
    </row>
    <row r="10" spans="2:10" x14ac:dyDescent="0.25">
      <c r="B10" s="62" t="s">
        <v>9</v>
      </c>
      <c r="C10" s="18" t="s">
        <v>3</v>
      </c>
      <c r="D10" s="19">
        <v>37</v>
      </c>
      <c r="E10" s="22">
        <f>D10/SUM($D$10:$D$11)</f>
        <v>0.58730158730158732</v>
      </c>
      <c r="G10" s="59" t="s">
        <v>9</v>
      </c>
      <c r="H10" s="35" t="s">
        <v>3</v>
      </c>
      <c r="I10" s="35">
        <v>37</v>
      </c>
      <c r="J10" s="36">
        <f>I10/$I$13</f>
        <v>0.58730158730158732</v>
      </c>
    </row>
    <row r="11" spans="2:10" ht="15.75" thickBot="1" x14ac:dyDescent="0.3">
      <c r="B11" s="64"/>
      <c r="C11" s="13" t="s">
        <v>2</v>
      </c>
      <c r="D11" s="14">
        <v>26</v>
      </c>
      <c r="E11" s="23">
        <f>D11/SUM($D$10:$D$11)</f>
        <v>0.41269841269841268</v>
      </c>
      <c r="G11" s="59"/>
      <c r="H11" s="31" t="s">
        <v>2</v>
      </c>
      <c r="I11" s="31">
        <v>26</v>
      </c>
      <c r="J11" s="33">
        <f t="shared" ref="J11:J12" si="1">I11/$I$13</f>
        <v>0.41269841269841268</v>
      </c>
    </row>
    <row r="12" spans="2:10" ht="15.75" thickBot="1" x14ac:dyDescent="0.3">
      <c r="B12" s="62" t="s">
        <v>10</v>
      </c>
      <c r="C12" s="18" t="s">
        <v>3</v>
      </c>
      <c r="D12" s="19">
        <v>141</v>
      </c>
      <c r="E12" s="22">
        <f>D12/SUM($D$12:$D$14)</f>
        <v>0.62389380530973448</v>
      </c>
      <c r="G12" s="59"/>
      <c r="H12" s="38" t="s">
        <v>1</v>
      </c>
      <c r="I12" s="38">
        <v>0</v>
      </c>
      <c r="J12" s="39">
        <f t="shared" si="1"/>
        <v>0</v>
      </c>
    </row>
    <row r="13" spans="2:10" ht="16.5" thickTop="1" thickBot="1" x14ac:dyDescent="0.3">
      <c r="B13" s="63"/>
      <c r="C13" s="11" t="s">
        <v>2</v>
      </c>
      <c r="D13" s="12">
        <v>67</v>
      </c>
      <c r="E13" s="22">
        <f>D13/SUM($D$12:$D$14)</f>
        <v>0.29646017699115046</v>
      </c>
      <c r="G13" s="59"/>
      <c r="H13" s="31" t="s">
        <v>15</v>
      </c>
      <c r="I13" s="31">
        <f>SUM(I10:I12)</f>
        <v>63</v>
      </c>
      <c r="J13" s="33">
        <f>I13/883</f>
        <v>7.1347678369195922E-2</v>
      </c>
    </row>
    <row r="14" spans="2:10" ht="15.75" thickBot="1" x14ac:dyDescent="0.3">
      <c r="B14" s="64"/>
      <c r="C14" s="13" t="s">
        <v>1</v>
      </c>
      <c r="D14" s="14">
        <v>18</v>
      </c>
      <c r="E14" s="22">
        <f>D14/SUM($D$12:$D$14)</f>
        <v>7.9646017699115043E-2</v>
      </c>
      <c r="G14" s="60" t="s">
        <v>10</v>
      </c>
      <c r="H14" s="35" t="s">
        <v>3</v>
      </c>
      <c r="I14" s="35">
        <v>141</v>
      </c>
      <c r="J14" s="36">
        <f>I14/$I$17</f>
        <v>0.62389380530973448</v>
      </c>
    </row>
    <row r="15" spans="2:10" ht="15.75" thickBot="1" x14ac:dyDescent="0.3">
      <c r="B15" s="62" t="s">
        <v>11</v>
      </c>
      <c r="C15" s="18" t="s">
        <v>3</v>
      </c>
      <c r="D15" s="19">
        <v>85</v>
      </c>
      <c r="E15" s="22">
        <f>SUM(D15/SUM($D$15:$D$17))</f>
        <v>0.625</v>
      </c>
      <c r="G15" s="59"/>
      <c r="H15" s="31" t="s">
        <v>2</v>
      </c>
      <c r="I15" s="31">
        <v>67</v>
      </c>
      <c r="J15" s="33">
        <f t="shared" ref="J15:J16" si="2">I15/$I$17</f>
        <v>0.29646017699115046</v>
      </c>
    </row>
    <row r="16" spans="2:10" ht="15.75" thickBot="1" x14ac:dyDescent="0.3">
      <c r="B16" s="63"/>
      <c r="C16" s="11" t="s">
        <v>2</v>
      </c>
      <c r="D16" s="12">
        <v>43</v>
      </c>
      <c r="E16" s="22">
        <f>SUM(D16/SUM($D$15:$D$17))</f>
        <v>0.31617647058823528</v>
      </c>
      <c r="G16" s="59"/>
      <c r="H16" s="38" t="s">
        <v>1</v>
      </c>
      <c r="I16" s="38">
        <v>18</v>
      </c>
      <c r="J16" s="39">
        <f t="shared" si="2"/>
        <v>7.9646017699115043E-2</v>
      </c>
    </row>
    <row r="17" spans="2:10" ht="16.5" thickTop="1" thickBot="1" x14ac:dyDescent="0.3">
      <c r="B17" s="64"/>
      <c r="C17" s="13" t="s">
        <v>3</v>
      </c>
      <c r="D17" s="14">
        <v>8</v>
      </c>
      <c r="E17" s="22">
        <f>SUM(D17/SUM($D$15:$D$17))</f>
        <v>5.8823529411764705E-2</v>
      </c>
      <c r="G17" s="61"/>
      <c r="H17" s="32" t="s">
        <v>15</v>
      </c>
      <c r="I17" s="32">
        <f>SUM(I14:I16)</f>
        <v>226</v>
      </c>
      <c r="J17" s="33">
        <f>I17/883</f>
        <v>0.25594563986409968</v>
      </c>
    </row>
    <row r="18" spans="2:10" x14ac:dyDescent="0.25">
      <c r="B18" s="62" t="s">
        <v>12</v>
      </c>
      <c r="C18" s="18" t="s">
        <v>3</v>
      </c>
      <c r="D18" s="19">
        <v>5</v>
      </c>
      <c r="E18" s="22">
        <f>D18/8</f>
        <v>0.625</v>
      </c>
      <c r="G18" s="59" t="s">
        <v>17</v>
      </c>
      <c r="H18" s="35" t="s">
        <v>3</v>
      </c>
      <c r="I18" s="40">
        <v>85</v>
      </c>
      <c r="J18" s="36">
        <f>I18/$I$21</f>
        <v>0.625</v>
      </c>
    </row>
    <row r="19" spans="2:10" ht="15.75" thickBot="1" x14ac:dyDescent="0.3">
      <c r="B19" s="64"/>
      <c r="C19" s="13" t="s">
        <v>1</v>
      </c>
      <c r="D19" s="14">
        <v>3</v>
      </c>
      <c r="E19" s="23">
        <f>3/8</f>
        <v>0.375</v>
      </c>
      <c r="G19" s="59"/>
      <c r="H19" s="31" t="s">
        <v>2</v>
      </c>
      <c r="I19" s="41">
        <v>43</v>
      </c>
      <c r="J19" s="33">
        <f t="shared" ref="J19:J20" si="3">I19/$I$21</f>
        <v>0.31617647058823528</v>
      </c>
    </row>
    <row r="20" spans="2:10" ht="15.75" thickBot="1" x14ac:dyDescent="0.3">
      <c r="B20" s="62" t="s">
        <v>13</v>
      </c>
      <c r="C20" s="18" t="s">
        <v>3</v>
      </c>
      <c r="D20" s="19">
        <v>153</v>
      </c>
      <c r="E20" s="22">
        <f>D20/SUM($D$20:$D$22)</f>
        <v>0.63223140495867769</v>
      </c>
      <c r="G20" s="59"/>
      <c r="H20" s="38" t="s">
        <v>1</v>
      </c>
      <c r="I20" s="42">
        <v>8</v>
      </c>
      <c r="J20" s="39">
        <f t="shared" si="3"/>
        <v>5.8823529411764705E-2</v>
      </c>
    </row>
    <row r="21" spans="2:10" ht="16.5" thickTop="1" thickBot="1" x14ac:dyDescent="0.3">
      <c r="B21" s="63"/>
      <c r="C21" s="11" t="s">
        <v>2</v>
      </c>
      <c r="D21" s="12">
        <v>79</v>
      </c>
      <c r="E21" s="22">
        <f>D21/SUM($D$20:$D$22)</f>
        <v>0.32644628099173556</v>
      </c>
      <c r="G21" s="59"/>
      <c r="H21" s="31" t="s">
        <v>15</v>
      </c>
      <c r="I21" s="32">
        <f>SUM(I18:I20)</f>
        <v>136</v>
      </c>
      <c r="J21" s="33">
        <f>I21/883</f>
        <v>0.15402038505096263</v>
      </c>
    </row>
    <row r="22" spans="2:10" ht="15.75" thickBot="1" x14ac:dyDescent="0.3">
      <c r="B22" s="64"/>
      <c r="C22" s="13" t="s">
        <v>1</v>
      </c>
      <c r="D22" s="14">
        <v>10</v>
      </c>
      <c r="E22" s="22">
        <f>D22/SUM($D$20:$D$22)</f>
        <v>4.1322314049586778E-2</v>
      </c>
      <c r="G22" s="60" t="s">
        <v>12</v>
      </c>
      <c r="H22" s="35" t="s">
        <v>3</v>
      </c>
      <c r="I22" s="35">
        <v>5</v>
      </c>
      <c r="J22" s="36">
        <f>I22/$I$25</f>
        <v>0.625</v>
      </c>
    </row>
    <row r="23" spans="2:10" ht="15.75" thickBot="1" x14ac:dyDescent="0.3">
      <c r="B23" s="62" t="s">
        <v>14</v>
      </c>
      <c r="C23" s="18" t="s">
        <v>3</v>
      </c>
      <c r="D23" s="19">
        <v>131</v>
      </c>
      <c r="E23" s="22">
        <f>SUM(D23/SUM($D$23:$D$25))</f>
        <v>0.62980769230769229</v>
      </c>
      <c r="G23" s="59"/>
      <c r="H23" s="31" t="s">
        <v>2</v>
      </c>
      <c r="I23" s="31">
        <v>0</v>
      </c>
      <c r="J23" s="33">
        <f t="shared" ref="J23:J24" si="4">I23/$I$25</f>
        <v>0</v>
      </c>
    </row>
    <row r="24" spans="2:10" ht="15.75" thickBot="1" x14ac:dyDescent="0.3">
      <c r="B24" s="63"/>
      <c r="C24" s="11" t="s">
        <v>2</v>
      </c>
      <c r="D24" s="12">
        <v>59</v>
      </c>
      <c r="E24" s="22">
        <f>SUM(D24/SUM($D$23:$D$25))</f>
        <v>0.28365384615384615</v>
      </c>
      <c r="G24" s="59"/>
      <c r="H24" s="38" t="s">
        <v>1</v>
      </c>
      <c r="I24" s="38">
        <v>3</v>
      </c>
      <c r="J24" s="39">
        <f t="shared" si="4"/>
        <v>0.375</v>
      </c>
    </row>
    <row r="25" spans="2:10" ht="16.5" thickTop="1" thickBot="1" x14ac:dyDescent="0.3">
      <c r="B25" s="64"/>
      <c r="C25" s="13" t="s">
        <v>1</v>
      </c>
      <c r="D25" s="14">
        <v>18</v>
      </c>
      <c r="E25" s="24">
        <f>SUM(D25/SUM($D$23:$D$25))</f>
        <v>8.6538461538461536E-2</v>
      </c>
      <c r="G25" s="61"/>
      <c r="H25" s="32" t="s">
        <v>15</v>
      </c>
      <c r="I25" s="32">
        <f>SUM(I22:I24)</f>
        <v>8</v>
      </c>
      <c r="J25" s="33">
        <f>I25/883</f>
        <v>9.0600226500566258E-3</v>
      </c>
    </row>
    <row r="26" spans="2:10" x14ac:dyDescent="0.25">
      <c r="G26" s="59" t="s">
        <v>13</v>
      </c>
      <c r="H26" s="35" t="s">
        <v>3</v>
      </c>
      <c r="I26" s="40">
        <v>153</v>
      </c>
      <c r="J26" s="36">
        <f>SUM(I26/$I$29)</f>
        <v>0.63223140495867769</v>
      </c>
    </row>
    <row r="27" spans="2:10" x14ac:dyDescent="0.25">
      <c r="G27" s="59"/>
      <c r="H27" s="31" t="s">
        <v>2</v>
      </c>
      <c r="I27" s="41">
        <v>79</v>
      </c>
      <c r="J27" s="33">
        <f t="shared" ref="J27:J28" si="5">SUM(I27/$I$29)</f>
        <v>0.32644628099173556</v>
      </c>
    </row>
    <row r="28" spans="2:10" ht="15.75" thickBot="1" x14ac:dyDescent="0.3">
      <c r="G28" s="59"/>
      <c r="H28" s="38" t="s">
        <v>1</v>
      </c>
      <c r="I28" s="42">
        <v>10</v>
      </c>
      <c r="J28" s="39">
        <f t="shared" si="5"/>
        <v>4.1322314049586778E-2</v>
      </c>
    </row>
    <row r="29" spans="2:10" ht="16.5" thickTop="1" thickBot="1" x14ac:dyDescent="0.3">
      <c r="G29" s="59"/>
      <c r="H29" s="31" t="s">
        <v>15</v>
      </c>
      <c r="I29" s="32">
        <f>SUM(I26:I28)</f>
        <v>242</v>
      </c>
      <c r="J29" s="33">
        <f>I29/883</f>
        <v>0.27406568516421292</v>
      </c>
    </row>
    <row r="30" spans="2:10" x14ac:dyDescent="0.25">
      <c r="G30" s="60" t="s">
        <v>14</v>
      </c>
      <c r="H30" s="35" t="s">
        <v>3</v>
      </c>
      <c r="I30" s="35">
        <v>131</v>
      </c>
      <c r="J30" s="36">
        <f>SUM(I30/$I$33)</f>
        <v>0.62980769230769229</v>
      </c>
    </row>
    <row r="31" spans="2:10" x14ac:dyDescent="0.25">
      <c r="G31" s="59"/>
      <c r="H31" s="31" t="s">
        <v>2</v>
      </c>
      <c r="I31" s="31">
        <v>59</v>
      </c>
      <c r="J31" s="33">
        <f t="shared" ref="J31:J32" si="6">SUM(I31/$I$33)</f>
        <v>0.28365384615384615</v>
      </c>
    </row>
    <row r="32" spans="2:10" ht="15.75" thickBot="1" x14ac:dyDescent="0.3">
      <c r="G32" s="59"/>
      <c r="H32" s="38" t="s">
        <v>1</v>
      </c>
      <c r="I32" s="38">
        <v>18</v>
      </c>
      <c r="J32" s="39">
        <f t="shared" si="6"/>
        <v>8.6538461538461536E-2</v>
      </c>
    </row>
    <row r="33" spans="7:10" ht="16.5" thickTop="1" thickBot="1" x14ac:dyDescent="0.3">
      <c r="G33" s="61"/>
      <c r="H33" s="32" t="s">
        <v>15</v>
      </c>
      <c r="I33" s="32">
        <f>SUM(I30:I32)</f>
        <v>208</v>
      </c>
      <c r="J33" s="33">
        <f>I33/883</f>
        <v>0.23556058890147225</v>
      </c>
    </row>
    <row r="34" spans="7:10" ht="15.75" thickBot="1" x14ac:dyDescent="0.3">
      <c r="G34" s="57" t="s">
        <v>19</v>
      </c>
      <c r="H34" s="58"/>
      <c r="I34" s="27">
        <f>SUM(I13,I17,I21,I25,I29,I33)</f>
        <v>883</v>
      </c>
      <c r="J34" s="37">
        <f>SUM(J33,J29,J25,J21,J17,J13)</f>
        <v>1</v>
      </c>
    </row>
  </sheetData>
  <mergeCells count="13">
    <mergeCell ref="B23:B25"/>
    <mergeCell ref="B10:B11"/>
    <mergeCell ref="B12:B14"/>
    <mergeCell ref="B15:B17"/>
    <mergeCell ref="B18:B19"/>
    <mergeCell ref="B20:B22"/>
    <mergeCell ref="G34:H34"/>
    <mergeCell ref="G10:G13"/>
    <mergeCell ref="G14:G17"/>
    <mergeCell ref="G18:G21"/>
    <mergeCell ref="G22:G25"/>
    <mergeCell ref="G26:G29"/>
    <mergeCell ref="G30:G33"/>
  </mergeCells>
  <pageMargins left="0.7" right="0.7" top="0.78740157499999996" bottom="0.78740157499999996" header="0.3" footer="0.3"/>
  <pageSetup paperSize="9"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12F07-0CA3-4260-9E51-16490F0ABBF8}">
  <dimension ref="B2:J39"/>
  <sheetViews>
    <sheetView zoomScale="80" zoomScaleNormal="80" workbookViewId="0">
      <selection activeCell="G9" sqref="G9:J34"/>
    </sheetView>
  </sheetViews>
  <sheetFormatPr baseColWidth="10" defaultRowHeight="15" x14ac:dyDescent="0.25"/>
  <cols>
    <col min="2" max="2" width="19.5703125" customWidth="1"/>
  </cols>
  <sheetData>
    <row r="2" spans="2:10" ht="15.75" thickBot="1" x14ac:dyDescent="0.3"/>
    <row r="3" spans="2:10" ht="30.75" thickBot="1" x14ac:dyDescent="0.3">
      <c r="B3" s="9" t="s">
        <v>0</v>
      </c>
      <c r="C3" s="4" t="s">
        <v>4</v>
      </c>
      <c r="D3" s="5" t="s">
        <v>5</v>
      </c>
      <c r="F3" s="48" t="s">
        <v>0</v>
      </c>
      <c r="G3" s="17" t="s">
        <v>4</v>
      </c>
      <c r="H3" s="49" t="s">
        <v>5</v>
      </c>
    </row>
    <row r="4" spans="2:10" x14ac:dyDescent="0.25">
      <c r="B4" s="8" t="s">
        <v>1</v>
      </c>
      <c r="C4" s="3">
        <v>31</v>
      </c>
      <c r="D4" s="43">
        <f>C4/SUM($C$4:$C$6)</f>
        <v>2.7927927927927927E-2</v>
      </c>
      <c r="F4" s="44" t="s">
        <v>1</v>
      </c>
      <c r="G4" s="40">
        <v>31</v>
      </c>
      <c r="H4" s="45">
        <f>G4/SUM($C$4:$C$6)</f>
        <v>2.7927927927927927E-2</v>
      </c>
    </row>
    <row r="5" spans="2:10" x14ac:dyDescent="0.25">
      <c r="B5" s="6" t="s">
        <v>2</v>
      </c>
      <c r="C5" s="1">
        <v>388</v>
      </c>
      <c r="D5" s="43">
        <f t="shared" ref="D5:D6" si="0">C5/SUM($C$4:$C$6)</f>
        <v>0.34954954954954953</v>
      </c>
      <c r="F5" s="46" t="s">
        <v>2</v>
      </c>
      <c r="G5" s="41">
        <v>388</v>
      </c>
      <c r="H5" s="47">
        <f t="shared" ref="H5:H6" si="1">G5/SUM($C$4:$C$6)</f>
        <v>0.34954954954954953</v>
      </c>
    </row>
    <row r="6" spans="2:10" ht="15.75" thickBot="1" x14ac:dyDescent="0.3">
      <c r="B6" s="7" t="s">
        <v>3</v>
      </c>
      <c r="C6" s="2">
        <v>691</v>
      </c>
      <c r="D6" s="43">
        <f t="shared" si="0"/>
        <v>0.62252252252252249</v>
      </c>
      <c r="F6" s="46" t="s">
        <v>3</v>
      </c>
      <c r="G6" s="53">
        <v>691</v>
      </c>
      <c r="H6" s="47">
        <f t="shared" si="1"/>
        <v>0.62252252252252249</v>
      </c>
    </row>
    <row r="7" spans="2:10" ht="15.75" thickBot="1" x14ac:dyDescent="0.3">
      <c r="F7" s="50" t="s">
        <v>15</v>
      </c>
      <c r="G7" s="32">
        <f>SUM(G4:G6)</f>
        <v>1110</v>
      </c>
      <c r="H7" s="52">
        <f>SUM(H4:H6)</f>
        <v>1</v>
      </c>
    </row>
    <row r="8" spans="2:10" ht="15.75" thickBot="1" x14ac:dyDescent="0.3">
      <c r="B8" s="10" t="s">
        <v>7</v>
      </c>
    </row>
    <row r="9" spans="2:10" ht="30.75" thickBot="1" x14ac:dyDescent="0.3">
      <c r="B9" s="16" t="s">
        <v>8</v>
      </c>
      <c r="C9" s="17" t="s">
        <v>0</v>
      </c>
      <c r="D9" s="16" t="s">
        <v>4</v>
      </c>
      <c r="E9" s="15" t="s">
        <v>5</v>
      </c>
      <c r="G9" s="9" t="s">
        <v>8</v>
      </c>
      <c r="H9" s="9" t="s">
        <v>0</v>
      </c>
      <c r="I9" s="9" t="s">
        <v>4</v>
      </c>
      <c r="J9" s="9" t="s">
        <v>5</v>
      </c>
    </row>
    <row r="10" spans="2:10" x14ac:dyDescent="0.25">
      <c r="B10" s="62" t="s">
        <v>9</v>
      </c>
      <c r="C10" s="18" t="s">
        <v>3</v>
      </c>
      <c r="D10" s="19">
        <v>41</v>
      </c>
      <c r="E10" s="22">
        <f>D10/SUM($D$10:$D$12)</f>
        <v>0.69491525423728817</v>
      </c>
      <c r="G10" s="59" t="s">
        <v>9</v>
      </c>
      <c r="H10" s="35" t="s">
        <v>3</v>
      </c>
      <c r="I10" s="35">
        <v>41</v>
      </c>
      <c r="J10" s="36">
        <f>I10/$I$13</f>
        <v>0.69491525423728817</v>
      </c>
    </row>
    <row r="11" spans="2:10" ht="15.75" thickBot="1" x14ac:dyDescent="0.3">
      <c r="B11" s="63"/>
      <c r="C11" s="13" t="s">
        <v>2</v>
      </c>
      <c r="D11" s="14">
        <v>18</v>
      </c>
      <c r="E11" s="23">
        <f>D11/SUM($D$10:$D$11)</f>
        <v>0.30508474576271188</v>
      </c>
      <c r="G11" s="59"/>
      <c r="H11" s="31" t="s">
        <v>2</v>
      </c>
      <c r="I11" s="31">
        <v>18</v>
      </c>
      <c r="J11" s="33">
        <f t="shared" ref="J11:J12" si="2">I11/$I$13</f>
        <v>0.30508474576271188</v>
      </c>
    </row>
    <row r="12" spans="2:10" ht="15.75" thickBot="1" x14ac:dyDescent="0.3">
      <c r="B12" s="63"/>
      <c r="C12" s="20" t="s">
        <v>1</v>
      </c>
      <c r="D12" s="21">
        <v>0</v>
      </c>
      <c r="E12" s="26"/>
      <c r="G12" s="59"/>
      <c r="H12" s="38" t="s">
        <v>1</v>
      </c>
      <c r="I12" s="38">
        <v>0</v>
      </c>
      <c r="J12" s="39">
        <f t="shared" si="2"/>
        <v>0</v>
      </c>
    </row>
    <row r="13" spans="2:10" ht="16.5" thickTop="1" thickBot="1" x14ac:dyDescent="0.3">
      <c r="B13" s="64"/>
      <c r="C13" s="20" t="s">
        <v>15</v>
      </c>
      <c r="D13" s="21">
        <f>SUM(D10:D11)</f>
        <v>59</v>
      </c>
      <c r="E13" s="26">
        <f>59/1110</f>
        <v>5.3153153153153151E-2</v>
      </c>
      <c r="G13" s="59"/>
      <c r="H13" s="31" t="s">
        <v>15</v>
      </c>
      <c r="I13" s="31">
        <f>SUM(I10:I12)</f>
        <v>59</v>
      </c>
      <c r="J13" s="33">
        <f>I13/1110</f>
        <v>5.3153153153153151E-2</v>
      </c>
    </row>
    <row r="14" spans="2:10" ht="15.75" thickBot="1" x14ac:dyDescent="0.3">
      <c r="B14" s="62" t="s">
        <v>10</v>
      </c>
      <c r="C14" s="18" t="s">
        <v>3</v>
      </c>
      <c r="D14" s="19">
        <v>130</v>
      </c>
      <c r="E14" s="22">
        <f>D14/SUM($D$14:$D$16)</f>
        <v>0.50980392156862742</v>
      </c>
      <c r="G14" s="60" t="s">
        <v>10</v>
      </c>
      <c r="H14" s="35" t="s">
        <v>3</v>
      </c>
      <c r="I14" s="35">
        <v>130</v>
      </c>
      <c r="J14" s="36">
        <f>I14/$I$17</f>
        <v>0.50980392156862742</v>
      </c>
    </row>
    <row r="15" spans="2:10" ht="15.75" thickBot="1" x14ac:dyDescent="0.3">
      <c r="B15" s="63"/>
      <c r="C15" s="11" t="s">
        <v>2</v>
      </c>
      <c r="D15" s="12">
        <v>124</v>
      </c>
      <c r="E15" s="22">
        <f>D15/SUM($D$14:$D$16)</f>
        <v>0.48627450980392156</v>
      </c>
      <c r="G15" s="59"/>
      <c r="H15" s="31" t="s">
        <v>2</v>
      </c>
      <c r="I15" s="31">
        <v>124</v>
      </c>
      <c r="J15" s="33">
        <f t="shared" ref="J15:J16" si="3">I15/$I$17</f>
        <v>0.48627450980392156</v>
      </c>
    </row>
    <row r="16" spans="2:10" ht="15.75" thickBot="1" x14ac:dyDescent="0.3">
      <c r="B16" s="64"/>
      <c r="C16" s="13" t="s">
        <v>1</v>
      </c>
      <c r="D16" s="14">
        <v>1</v>
      </c>
      <c r="E16" s="22">
        <f>D16/SUM($D$14:$D$16)</f>
        <v>3.9215686274509803E-3</v>
      </c>
      <c r="G16" s="59"/>
      <c r="H16" s="38" t="s">
        <v>1</v>
      </c>
      <c r="I16" s="38">
        <v>1</v>
      </c>
      <c r="J16" s="39">
        <f t="shared" si="3"/>
        <v>3.9215686274509803E-3</v>
      </c>
    </row>
    <row r="17" spans="2:10" ht="15.75" thickBot="1" x14ac:dyDescent="0.3">
      <c r="B17" s="25"/>
      <c r="C17" s="20" t="s">
        <v>15</v>
      </c>
      <c r="D17" s="21">
        <f>SUM(D14:D16)</f>
        <v>255</v>
      </c>
      <c r="E17" s="22">
        <f>D17/1110</f>
        <v>0.22972972972972974</v>
      </c>
      <c r="G17" s="61"/>
      <c r="H17" s="32" t="s">
        <v>15</v>
      </c>
      <c r="I17" s="32">
        <v>255</v>
      </c>
      <c r="J17" s="34">
        <f>I17/1110</f>
        <v>0.22972972972972974</v>
      </c>
    </row>
    <row r="18" spans="2:10" ht="15.75" thickBot="1" x14ac:dyDescent="0.3">
      <c r="B18" s="62" t="s">
        <v>11</v>
      </c>
      <c r="C18" s="18" t="s">
        <v>3</v>
      </c>
      <c r="D18" s="19">
        <v>165</v>
      </c>
      <c r="E18" s="22">
        <f>SUM(D18/SUM($D$18:$D$20))</f>
        <v>0.63218390804597702</v>
      </c>
      <c r="G18" s="59" t="s">
        <v>17</v>
      </c>
      <c r="H18" s="35" t="s">
        <v>3</v>
      </c>
      <c r="I18" s="35">
        <v>165</v>
      </c>
      <c r="J18" s="36">
        <f>I18/$I$21</f>
        <v>0.63218390804597702</v>
      </c>
    </row>
    <row r="19" spans="2:10" ht="15.75" thickBot="1" x14ac:dyDescent="0.3">
      <c r="B19" s="63"/>
      <c r="C19" s="11" t="s">
        <v>2</v>
      </c>
      <c r="D19" s="12">
        <v>87</v>
      </c>
      <c r="E19" s="22">
        <f>SUM(D19/SUM($D$18:$D$20))</f>
        <v>0.33333333333333331</v>
      </c>
      <c r="G19" s="59"/>
      <c r="H19" s="31" t="s">
        <v>2</v>
      </c>
      <c r="I19" s="31">
        <v>87</v>
      </c>
      <c r="J19" s="33">
        <f t="shared" ref="J19:J20" si="4">I19/$I$21</f>
        <v>0.33333333333333331</v>
      </c>
    </row>
    <row r="20" spans="2:10" ht="15.75" thickBot="1" x14ac:dyDescent="0.3">
      <c r="B20" s="64"/>
      <c r="C20" s="13" t="s">
        <v>3</v>
      </c>
      <c r="D20" s="14">
        <v>9</v>
      </c>
      <c r="E20" s="22">
        <f>SUM(D20/SUM($D$18:$D$20))</f>
        <v>3.4482758620689655E-2</v>
      </c>
      <c r="G20" s="59"/>
      <c r="H20" s="38" t="s">
        <v>1</v>
      </c>
      <c r="I20" s="38">
        <v>9</v>
      </c>
      <c r="J20" s="39">
        <f t="shared" si="4"/>
        <v>3.4482758620689655E-2</v>
      </c>
    </row>
    <row r="21" spans="2:10" ht="15.75" thickBot="1" x14ac:dyDescent="0.3">
      <c r="B21" s="25"/>
      <c r="C21" s="21" t="s">
        <v>15</v>
      </c>
      <c r="D21">
        <f>SUM(D18:D20)</f>
        <v>261</v>
      </c>
      <c r="E21" s="22">
        <f>D21/1110</f>
        <v>0.23513513513513515</v>
      </c>
      <c r="G21" s="59"/>
      <c r="H21" s="31" t="s">
        <v>15</v>
      </c>
      <c r="I21" s="31">
        <v>261</v>
      </c>
      <c r="J21" s="33">
        <f>I21/1110</f>
        <v>0.23513513513513515</v>
      </c>
    </row>
    <row r="22" spans="2:10" ht="15.75" thickBot="1" x14ac:dyDescent="0.3">
      <c r="B22" s="62" t="s">
        <v>12</v>
      </c>
      <c r="C22" s="18" t="s">
        <v>3</v>
      </c>
      <c r="D22" s="19">
        <v>20</v>
      </c>
      <c r="E22" s="22">
        <f>20/27</f>
        <v>0.7407407407407407</v>
      </c>
      <c r="G22" s="60" t="s">
        <v>12</v>
      </c>
      <c r="H22" s="35" t="s">
        <v>3</v>
      </c>
      <c r="I22" s="35">
        <v>20</v>
      </c>
      <c r="J22" s="36">
        <f>I22/$I$25</f>
        <v>0.7407407407407407</v>
      </c>
    </row>
    <row r="23" spans="2:10" ht="15.75" thickBot="1" x14ac:dyDescent="0.3">
      <c r="B23" s="63"/>
      <c r="C23" s="20" t="s">
        <v>2</v>
      </c>
      <c r="D23" s="21">
        <v>5</v>
      </c>
      <c r="E23" s="22">
        <f>5/27</f>
        <v>0.18518518518518517</v>
      </c>
      <c r="G23" s="59"/>
      <c r="H23" s="31" t="s">
        <v>2</v>
      </c>
      <c r="I23" s="31">
        <v>5</v>
      </c>
      <c r="J23" s="33">
        <f t="shared" ref="J23:J24" si="5">I23/$I$25</f>
        <v>0.18518518518518517</v>
      </c>
    </row>
    <row r="24" spans="2:10" ht="15.75" thickBot="1" x14ac:dyDescent="0.3">
      <c r="B24" s="64"/>
      <c r="C24" s="13" t="s">
        <v>1</v>
      </c>
      <c r="D24" s="14">
        <v>2</v>
      </c>
      <c r="E24" s="22">
        <f>2/27</f>
        <v>7.407407407407407E-2</v>
      </c>
      <c r="G24" s="59"/>
      <c r="H24" s="38" t="s">
        <v>1</v>
      </c>
      <c r="I24" s="38">
        <v>2</v>
      </c>
      <c r="J24" s="39">
        <f t="shared" si="5"/>
        <v>7.407407407407407E-2</v>
      </c>
    </row>
    <row r="25" spans="2:10" ht="15.75" thickBot="1" x14ac:dyDescent="0.3">
      <c r="B25" s="25"/>
      <c r="C25" s="21" t="s">
        <v>15</v>
      </c>
      <c r="D25" s="21">
        <f>SUM(D22:D24)</f>
        <v>27</v>
      </c>
      <c r="E25" s="22">
        <f>27/1110</f>
        <v>2.4324324324324326E-2</v>
      </c>
      <c r="G25" s="61"/>
      <c r="H25" s="32" t="s">
        <v>15</v>
      </c>
      <c r="I25" s="32">
        <v>27</v>
      </c>
      <c r="J25" s="34">
        <f>I25/1110</f>
        <v>2.4324324324324326E-2</v>
      </c>
    </row>
    <row r="26" spans="2:10" ht="15.75" thickBot="1" x14ac:dyDescent="0.3">
      <c r="B26" s="62" t="s">
        <v>13</v>
      </c>
      <c r="C26" s="18" t="s">
        <v>3</v>
      </c>
      <c r="D26" s="19">
        <v>208</v>
      </c>
      <c r="E26" s="22">
        <f>D26/SUM($D$26:$D$28)</f>
        <v>0.64197530864197527</v>
      </c>
      <c r="G26" s="59" t="s">
        <v>13</v>
      </c>
      <c r="H26" s="35" t="s">
        <v>3</v>
      </c>
      <c r="I26" s="35">
        <v>208</v>
      </c>
      <c r="J26" s="36">
        <f>SUM(I26/$I$29)</f>
        <v>0.64197530864197527</v>
      </c>
    </row>
    <row r="27" spans="2:10" ht="15.75" thickBot="1" x14ac:dyDescent="0.3">
      <c r="B27" s="63"/>
      <c r="C27" s="11" t="s">
        <v>2</v>
      </c>
      <c r="D27" s="12">
        <v>100</v>
      </c>
      <c r="E27" s="22">
        <f>D27/SUM($D$26:$D$28)</f>
        <v>0.30864197530864196</v>
      </c>
      <c r="G27" s="59"/>
      <c r="H27" s="31" t="s">
        <v>2</v>
      </c>
      <c r="I27" s="31">
        <v>100</v>
      </c>
      <c r="J27" s="33">
        <f t="shared" ref="J27:J28" si="6">SUM(I27/$I$29)</f>
        <v>0.30864197530864196</v>
      </c>
    </row>
    <row r="28" spans="2:10" ht="15.75" thickBot="1" x14ac:dyDescent="0.3">
      <c r="B28" s="64"/>
      <c r="C28" s="13" t="s">
        <v>1</v>
      </c>
      <c r="D28" s="14">
        <v>16</v>
      </c>
      <c r="E28" s="22">
        <f>D28/SUM($D$26:$D$28)</f>
        <v>4.9382716049382713E-2</v>
      </c>
      <c r="G28" s="59"/>
      <c r="H28" s="38" t="s">
        <v>1</v>
      </c>
      <c r="I28" s="38">
        <v>16</v>
      </c>
      <c r="J28" s="39">
        <f t="shared" si="6"/>
        <v>4.9382716049382713E-2</v>
      </c>
    </row>
    <row r="29" spans="2:10" ht="15.75" thickBot="1" x14ac:dyDescent="0.3">
      <c r="B29" s="25"/>
      <c r="C29" s="20" t="s">
        <v>15</v>
      </c>
      <c r="D29" s="21"/>
      <c r="E29" s="22"/>
      <c r="G29" s="59"/>
      <c r="H29" s="31" t="s">
        <v>15</v>
      </c>
      <c r="I29" s="31">
        <f>SUM(I26:I28)</f>
        <v>324</v>
      </c>
      <c r="J29" s="33">
        <f>I29/1110</f>
        <v>0.29189189189189191</v>
      </c>
    </row>
    <row r="30" spans="2:10" ht="15.75" thickBot="1" x14ac:dyDescent="0.3">
      <c r="B30" s="62" t="s">
        <v>14</v>
      </c>
      <c r="C30" s="18" t="s">
        <v>3</v>
      </c>
      <c r="D30" s="19">
        <v>127</v>
      </c>
      <c r="E30" s="22">
        <f>SUM(D30/SUM($D$30:$D$32))</f>
        <v>0.69021739130434778</v>
      </c>
      <c r="G30" s="60" t="s">
        <v>14</v>
      </c>
      <c r="H30" s="35" t="s">
        <v>3</v>
      </c>
      <c r="I30" s="35">
        <v>127</v>
      </c>
      <c r="J30" s="36">
        <f>SUM(I30/$I$33)</f>
        <v>0.69021739130434778</v>
      </c>
    </row>
    <row r="31" spans="2:10" ht="15.75" thickBot="1" x14ac:dyDescent="0.3">
      <c r="B31" s="63"/>
      <c r="C31" s="11" t="s">
        <v>2</v>
      </c>
      <c r="D31" s="12">
        <v>54</v>
      </c>
      <c r="E31" s="22">
        <f>SUM(D31/SUM($D$30:$D$32))</f>
        <v>0.29347826086956524</v>
      </c>
      <c r="G31" s="59"/>
      <c r="H31" s="31" t="s">
        <v>2</v>
      </c>
      <c r="I31" s="31">
        <v>54</v>
      </c>
      <c r="J31" s="33">
        <f t="shared" ref="J31:J32" si="7">SUM(I31/$I$33)</f>
        <v>0.29347826086956524</v>
      </c>
    </row>
    <row r="32" spans="2:10" ht="15.75" thickBot="1" x14ac:dyDescent="0.3">
      <c r="B32" s="64"/>
      <c r="C32" s="13" t="s">
        <v>1</v>
      </c>
      <c r="D32" s="14">
        <v>3</v>
      </c>
      <c r="E32" s="24">
        <f>SUM(D32/SUM($D$30:$D$32))</f>
        <v>1.6304347826086956E-2</v>
      </c>
      <c r="G32" s="59"/>
      <c r="H32" s="38" t="s">
        <v>1</v>
      </c>
      <c r="I32" s="38">
        <v>3</v>
      </c>
      <c r="J32" s="39">
        <f t="shared" si="7"/>
        <v>1.6304347826086956E-2</v>
      </c>
    </row>
    <row r="33" spans="2:10" ht="15.75" thickBot="1" x14ac:dyDescent="0.3">
      <c r="B33" s="65" t="s">
        <v>16</v>
      </c>
      <c r="C33" s="66"/>
      <c r="D33" s="28">
        <v>1110</v>
      </c>
      <c r="E33" s="29"/>
      <c r="G33" s="61"/>
      <c r="H33" s="32" t="s">
        <v>15</v>
      </c>
      <c r="I33" s="32">
        <f>SUM(I30:I32)</f>
        <v>184</v>
      </c>
      <c r="J33" s="34">
        <f>I33/1110</f>
        <v>0.16576576576576577</v>
      </c>
    </row>
    <row r="34" spans="2:10" ht="15.75" thickBot="1" x14ac:dyDescent="0.3">
      <c r="G34" s="57" t="s">
        <v>18</v>
      </c>
      <c r="H34" s="58"/>
      <c r="I34" s="27">
        <f>SUM(I10:I12,I14:I16,I18:I20,I22:I24,I26:I28,I30:I32)</f>
        <v>1110</v>
      </c>
      <c r="J34" s="37">
        <f>I34/I34</f>
        <v>1</v>
      </c>
    </row>
    <row r="35" spans="2:10" x14ac:dyDescent="0.25">
      <c r="J35" s="30"/>
    </row>
    <row r="36" spans="2:10" x14ac:dyDescent="0.25">
      <c r="J36" s="30"/>
    </row>
    <row r="37" spans="2:10" x14ac:dyDescent="0.25">
      <c r="J37" s="30"/>
    </row>
    <row r="38" spans="2:10" x14ac:dyDescent="0.25">
      <c r="J38" s="30"/>
    </row>
    <row r="39" spans="2:10" x14ac:dyDescent="0.25">
      <c r="J39" s="30"/>
    </row>
  </sheetData>
  <mergeCells count="14">
    <mergeCell ref="G10:G13"/>
    <mergeCell ref="G34:H34"/>
    <mergeCell ref="B33:C33"/>
    <mergeCell ref="G30:G33"/>
    <mergeCell ref="G26:G29"/>
    <mergeCell ref="G22:G25"/>
    <mergeCell ref="G18:G21"/>
    <mergeCell ref="G14:G17"/>
    <mergeCell ref="B14:B16"/>
    <mergeCell ref="B18:B20"/>
    <mergeCell ref="B22:B24"/>
    <mergeCell ref="B26:B28"/>
    <mergeCell ref="B30:B32"/>
    <mergeCell ref="B10:B13"/>
  </mergeCells>
  <pageMargins left="0.7" right="0.7" top="0.78740157499999996" bottom="0.78740157499999996" header="0.3" footer="0.3"/>
  <ignoredErrors>
    <ignoredError sqref="I29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BDA5-A459-447C-BED3-544266756941}">
  <dimension ref="B2:J34"/>
  <sheetViews>
    <sheetView zoomScale="90" zoomScaleNormal="90" workbookViewId="0">
      <selection activeCell="G9" sqref="G9:J34"/>
    </sheetView>
  </sheetViews>
  <sheetFormatPr baseColWidth="10" defaultRowHeight="15" x14ac:dyDescent="0.25"/>
  <cols>
    <col min="2" max="2" width="19.5703125" customWidth="1"/>
  </cols>
  <sheetData>
    <row r="2" spans="2:10" ht="15.75" thickBot="1" x14ac:dyDescent="0.3">
      <c r="B2" t="s">
        <v>6</v>
      </c>
    </row>
    <row r="3" spans="2:10" ht="30.75" thickBot="1" x14ac:dyDescent="0.3">
      <c r="B3" s="9" t="s">
        <v>0</v>
      </c>
      <c r="C3" s="4" t="s">
        <v>4</v>
      </c>
      <c r="D3" s="5" t="s">
        <v>5</v>
      </c>
      <c r="G3" s="48" t="s">
        <v>0</v>
      </c>
      <c r="H3" s="17" t="s">
        <v>4</v>
      </c>
      <c r="I3" s="49" t="s">
        <v>5</v>
      </c>
    </row>
    <row r="4" spans="2:10" x14ac:dyDescent="0.25">
      <c r="B4" s="8" t="s">
        <v>1</v>
      </c>
      <c r="C4" s="3">
        <v>37</v>
      </c>
      <c r="D4" s="43">
        <f>C4/SUM($C$4:$C$6)</f>
        <v>7.1017274472168906E-2</v>
      </c>
      <c r="G4" s="44" t="s">
        <v>1</v>
      </c>
      <c r="H4" s="40">
        <v>37</v>
      </c>
      <c r="I4" s="45">
        <f>H4/SUM($C$4:$C$6)</f>
        <v>7.1017274472168906E-2</v>
      </c>
    </row>
    <row r="5" spans="2:10" x14ac:dyDescent="0.25">
      <c r="B5" s="6" t="s">
        <v>2</v>
      </c>
      <c r="C5" s="1">
        <v>122</v>
      </c>
      <c r="D5" s="43">
        <f t="shared" ref="D5:D6" si="0">C5/SUM($C$4:$C$6)</f>
        <v>0.23416506717850288</v>
      </c>
      <c r="G5" s="46" t="s">
        <v>2</v>
      </c>
      <c r="H5" s="41">
        <v>122</v>
      </c>
      <c r="I5" s="47">
        <f t="shared" ref="I5:I6" si="1">H5/SUM($C$4:$C$6)</f>
        <v>0.23416506717850288</v>
      </c>
    </row>
    <row r="6" spans="2:10" ht="15.75" thickBot="1" x14ac:dyDescent="0.3">
      <c r="B6" s="7" t="s">
        <v>3</v>
      </c>
      <c r="C6" s="2">
        <v>362</v>
      </c>
      <c r="D6" s="43">
        <f t="shared" si="0"/>
        <v>0.69481765834932818</v>
      </c>
      <c r="G6" s="46" t="s">
        <v>3</v>
      </c>
      <c r="H6" s="53">
        <v>362</v>
      </c>
      <c r="I6" s="47">
        <f t="shared" si="1"/>
        <v>0.69481765834932818</v>
      </c>
    </row>
    <row r="7" spans="2:10" ht="15.75" thickBot="1" x14ac:dyDescent="0.3">
      <c r="G7" s="50" t="s">
        <v>15</v>
      </c>
      <c r="H7" s="32">
        <f>SUM(H4:H6)</f>
        <v>521</v>
      </c>
      <c r="I7" s="52">
        <f>SUM(I4:I6)</f>
        <v>1</v>
      </c>
    </row>
    <row r="8" spans="2:10" ht="30.75" thickBot="1" x14ac:dyDescent="0.3">
      <c r="B8" s="16" t="s">
        <v>8</v>
      </c>
      <c r="C8" s="17" t="s">
        <v>0</v>
      </c>
      <c r="D8" s="16" t="s">
        <v>4</v>
      </c>
      <c r="E8" s="15" t="s">
        <v>5</v>
      </c>
    </row>
    <row r="9" spans="2:10" ht="30.75" thickBot="1" x14ac:dyDescent="0.3">
      <c r="B9" s="62" t="s">
        <v>9</v>
      </c>
      <c r="C9" s="18" t="s">
        <v>3</v>
      </c>
      <c r="D9" s="19">
        <v>38</v>
      </c>
      <c r="E9" s="22">
        <f>D9/SUM($D$9:$D$11)</f>
        <v>0.76</v>
      </c>
      <c r="G9" s="9" t="s">
        <v>8</v>
      </c>
      <c r="H9" s="9" t="s">
        <v>0</v>
      </c>
      <c r="I9" s="9" t="s">
        <v>4</v>
      </c>
      <c r="J9" s="9" t="s">
        <v>5</v>
      </c>
    </row>
    <row r="10" spans="2:10" ht="15.75" thickBot="1" x14ac:dyDescent="0.3">
      <c r="B10" s="63"/>
      <c r="C10" s="13" t="s">
        <v>2</v>
      </c>
      <c r="D10" s="14">
        <v>11</v>
      </c>
      <c r="E10" s="22">
        <f t="shared" ref="E10:E11" si="2">D10/SUM($D$9:$D$11)</f>
        <v>0.22</v>
      </c>
      <c r="G10" s="59" t="s">
        <v>9</v>
      </c>
      <c r="H10" s="35" t="s">
        <v>3</v>
      </c>
      <c r="I10" s="35">
        <v>38</v>
      </c>
      <c r="J10" s="36">
        <f>I10/$I$13</f>
        <v>0.77551020408163263</v>
      </c>
    </row>
    <row r="11" spans="2:10" ht="15.75" thickBot="1" x14ac:dyDescent="0.3">
      <c r="B11" s="64"/>
      <c r="C11" s="13" t="s">
        <v>1</v>
      </c>
      <c r="D11" s="14">
        <v>1</v>
      </c>
      <c r="E11" s="22">
        <f t="shared" si="2"/>
        <v>0.02</v>
      </c>
      <c r="G11" s="59"/>
      <c r="H11" s="31" t="s">
        <v>2</v>
      </c>
      <c r="I11" s="31">
        <v>11</v>
      </c>
      <c r="J11" s="33">
        <f t="shared" ref="J11:J12" si="3">I11/$I$13</f>
        <v>0.22448979591836735</v>
      </c>
    </row>
    <row r="12" spans="2:10" ht="15.75" thickBot="1" x14ac:dyDescent="0.3">
      <c r="B12" s="62" t="s">
        <v>10</v>
      </c>
      <c r="C12" s="18" t="s">
        <v>3</v>
      </c>
      <c r="D12" s="19">
        <v>37</v>
      </c>
      <c r="E12" s="22">
        <f>D12/SUM($D$12:$D$14)</f>
        <v>0.6166666666666667</v>
      </c>
      <c r="G12" s="59"/>
      <c r="H12" s="38" t="s">
        <v>1</v>
      </c>
      <c r="I12" s="38">
        <v>0</v>
      </c>
      <c r="J12" s="39">
        <f t="shared" si="3"/>
        <v>0</v>
      </c>
    </row>
    <row r="13" spans="2:10" ht="16.5" thickTop="1" thickBot="1" x14ac:dyDescent="0.3">
      <c r="B13" s="63"/>
      <c r="C13" s="11" t="s">
        <v>2</v>
      </c>
      <c r="D13" s="12">
        <v>22</v>
      </c>
      <c r="E13" s="22">
        <f t="shared" ref="E13:E14" si="4">D13/SUM($D$12:$D$14)</f>
        <v>0.36666666666666664</v>
      </c>
      <c r="G13" s="59"/>
      <c r="H13" s="31" t="s">
        <v>15</v>
      </c>
      <c r="I13" s="31">
        <f>SUM(I10:I12)</f>
        <v>49</v>
      </c>
      <c r="J13" s="33">
        <f>I13/520</f>
        <v>9.4230769230769229E-2</v>
      </c>
    </row>
    <row r="14" spans="2:10" ht="15.75" thickBot="1" x14ac:dyDescent="0.3">
      <c r="B14" s="64"/>
      <c r="C14" s="13" t="s">
        <v>1</v>
      </c>
      <c r="D14" s="14">
        <v>1</v>
      </c>
      <c r="E14" s="22">
        <f t="shared" si="4"/>
        <v>1.6666666666666666E-2</v>
      </c>
      <c r="G14" s="60" t="s">
        <v>10</v>
      </c>
      <c r="H14" s="35" t="s">
        <v>3</v>
      </c>
      <c r="I14" s="35">
        <v>37</v>
      </c>
      <c r="J14" s="36">
        <f>I14/$I$17</f>
        <v>0.6166666666666667</v>
      </c>
    </row>
    <row r="15" spans="2:10" ht="15.75" thickBot="1" x14ac:dyDescent="0.3">
      <c r="B15" s="62" t="s">
        <v>11</v>
      </c>
      <c r="C15" s="18" t="s">
        <v>3</v>
      </c>
      <c r="D15" s="19">
        <v>96</v>
      </c>
      <c r="E15" s="22">
        <f>D15/SUM($D$15:$D$17)</f>
        <v>0.70588235294117652</v>
      </c>
      <c r="G15" s="59"/>
      <c r="H15" s="31" t="s">
        <v>2</v>
      </c>
      <c r="I15" s="31">
        <v>22</v>
      </c>
      <c r="J15" s="33">
        <f t="shared" ref="J15:J16" si="5">I15/$I$17</f>
        <v>0.36666666666666664</v>
      </c>
    </row>
    <row r="16" spans="2:10" ht="15.75" thickBot="1" x14ac:dyDescent="0.3">
      <c r="B16" s="63"/>
      <c r="C16" s="11" t="s">
        <v>2</v>
      </c>
      <c r="D16" s="12">
        <v>29</v>
      </c>
      <c r="E16" s="22">
        <f t="shared" ref="E16:E17" si="6">D16/SUM($D$15:$D$17)</f>
        <v>0.21323529411764705</v>
      </c>
      <c r="G16" s="59"/>
      <c r="H16" s="38" t="s">
        <v>1</v>
      </c>
      <c r="I16" s="38">
        <v>1</v>
      </c>
      <c r="J16" s="39">
        <f t="shared" si="5"/>
        <v>1.6666666666666666E-2</v>
      </c>
    </row>
    <row r="17" spans="2:10" ht="16.5" thickTop="1" thickBot="1" x14ac:dyDescent="0.3">
      <c r="B17" s="64"/>
      <c r="C17" s="13" t="s">
        <v>3</v>
      </c>
      <c r="D17" s="14">
        <v>11</v>
      </c>
      <c r="E17" s="22">
        <f t="shared" si="6"/>
        <v>8.0882352941176475E-2</v>
      </c>
      <c r="G17" s="61"/>
      <c r="H17" s="32" t="s">
        <v>15</v>
      </c>
      <c r="I17" s="32">
        <f>SUM(I14:I16)</f>
        <v>60</v>
      </c>
      <c r="J17" s="33">
        <f>I17/520</f>
        <v>0.11538461538461539</v>
      </c>
    </row>
    <row r="18" spans="2:10" ht="15.75" thickBot="1" x14ac:dyDescent="0.3">
      <c r="B18" s="62" t="s">
        <v>12</v>
      </c>
      <c r="C18" s="18" t="s">
        <v>3</v>
      </c>
      <c r="D18" s="19">
        <v>5</v>
      </c>
      <c r="E18" s="22">
        <f>5/6</f>
        <v>0.83333333333333337</v>
      </c>
      <c r="G18" s="59" t="s">
        <v>17</v>
      </c>
      <c r="H18" s="35" t="s">
        <v>3</v>
      </c>
      <c r="I18" s="35">
        <v>96</v>
      </c>
      <c r="J18" s="36">
        <f>I18/$I$21</f>
        <v>0.70588235294117652</v>
      </c>
    </row>
    <row r="19" spans="2:10" ht="15.75" thickBot="1" x14ac:dyDescent="0.3">
      <c r="B19" s="64"/>
      <c r="C19" s="13" t="s">
        <v>1</v>
      </c>
      <c r="D19" s="14">
        <v>1</v>
      </c>
      <c r="E19" s="22">
        <f>1/6</f>
        <v>0.16666666666666666</v>
      </c>
      <c r="G19" s="59"/>
      <c r="H19" s="31" t="s">
        <v>2</v>
      </c>
      <c r="I19" s="31">
        <v>29</v>
      </c>
      <c r="J19" s="33">
        <f t="shared" ref="J19:J20" si="7">I19/$I$21</f>
        <v>0.21323529411764705</v>
      </c>
    </row>
    <row r="20" spans="2:10" ht="15.75" thickBot="1" x14ac:dyDescent="0.3">
      <c r="B20" s="62" t="s">
        <v>13</v>
      </c>
      <c r="C20" s="18" t="s">
        <v>3</v>
      </c>
      <c r="D20" s="19">
        <v>93</v>
      </c>
      <c r="E20" s="22">
        <f>D20/SUM($D$20:$D$22)</f>
        <v>0.6690647482014388</v>
      </c>
      <c r="G20" s="59"/>
      <c r="H20" s="38" t="s">
        <v>1</v>
      </c>
      <c r="I20" s="38">
        <v>11</v>
      </c>
      <c r="J20" s="39">
        <f t="shared" si="7"/>
        <v>8.0882352941176475E-2</v>
      </c>
    </row>
    <row r="21" spans="2:10" ht="16.5" thickTop="1" thickBot="1" x14ac:dyDescent="0.3">
      <c r="B21" s="63"/>
      <c r="C21" s="11" t="s">
        <v>2</v>
      </c>
      <c r="D21" s="12">
        <v>35</v>
      </c>
      <c r="E21" s="22">
        <f t="shared" ref="E21:E22" si="8">D21/SUM($D$20:$D$22)</f>
        <v>0.25179856115107913</v>
      </c>
      <c r="G21" s="59"/>
      <c r="H21" s="31" t="s">
        <v>15</v>
      </c>
      <c r="I21" s="32">
        <f>SUM(I18:I20)</f>
        <v>136</v>
      </c>
      <c r="J21" s="33">
        <f>I21/520</f>
        <v>0.26153846153846155</v>
      </c>
    </row>
    <row r="22" spans="2:10" ht="15.75" thickBot="1" x14ac:dyDescent="0.3">
      <c r="B22" s="64"/>
      <c r="C22" s="13" t="s">
        <v>1</v>
      </c>
      <c r="D22" s="14">
        <v>11</v>
      </c>
      <c r="E22" s="22">
        <f t="shared" si="8"/>
        <v>7.9136690647482008E-2</v>
      </c>
      <c r="G22" s="60" t="s">
        <v>12</v>
      </c>
      <c r="H22" s="35" t="s">
        <v>3</v>
      </c>
      <c r="I22" s="35">
        <v>5</v>
      </c>
      <c r="J22" s="36">
        <f>I22/$I$25</f>
        <v>0.83333333333333337</v>
      </c>
    </row>
    <row r="23" spans="2:10" ht="15.75" thickBot="1" x14ac:dyDescent="0.3">
      <c r="B23" s="62" t="s">
        <v>14</v>
      </c>
      <c r="C23" s="18" t="s">
        <v>3</v>
      </c>
      <c r="D23" s="19">
        <v>93</v>
      </c>
      <c r="E23" s="22">
        <f>D23/SUM($D$23:$D$25)</f>
        <v>0.7153846153846154</v>
      </c>
      <c r="G23" s="59"/>
      <c r="H23" s="31" t="s">
        <v>2</v>
      </c>
      <c r="I23" s="31">
        <v>0</v>
      </c>
      <c r="J23" s="33">
        <f t="shared" ref="J23:J24" si="9">I23/$I$25</f>
        <v>0</v>
      </c>
    </row>
    <row r="24" spans="2:10" ht="15.75" thickBot="1" x14ac:dyDescent="0.3">
      <c r="B24" s="63"/>
      <c r="C24" s="11" t="s">
        <v>2</v>
      </c>
      <c r="D24" s="12">
        <v>25</v>
      </c>
      <c r="E24" s="22">
        <f t="shared" ref="E24:E25" si="10">D24/SUM($D$23:$D$25)</f>
        <v>0.19230769230769232</v>
      </c>
      <c r="G24" s="59"/>
      <c r="H24" s="38" t="s">
        <v>1</v>
      </c>
      <c r="I24" s="38">
        <v>1</v>
      </c>
      <c r="J24" s="39">
        <f t="shared" si="9"/>
        <v>0.16666666666666666</v>
      </c>
    </row>
    <row r="25" spans="2:10" ht="16.5" thickTop="1" thickBot="1" x14ac:dyDescent="0.3">
      <c r="B25" s="64"/>
      <c r="C25" s="13" t="s">
        <v>1</v>
      </c>
      <c r="D25" s="14">
        <v>12</v>
      </c>
      <c r="E25" s="22">
        <f t="shared" si="10"/>
        <v>9.2307692307692313E-2</v>
      </c>
      <c r="G25" s="61"/>
      <c r="H25" s="32" t="s">
        <v>15</v>
      </c>
      <c r="I25" s="32">
        <f>SUM(I22:I24)</f>
        <v>6</v>
      </c>
      <c r="J25" s="33">
        <f>I25/520</f>
        <v>1.1538461538461539E-2</v>
      </c>
    </row>
    <row r="26" spans="2:10" x14ac:dyDescent="0.25">
      <c r="D26">
        <f>SUM(D9:D25)</f>
        <v>521</v>
      </c>
      <c r="G26" s="59" t="s">
        <v>13</v>
      </c>
      <c r="H26" s="35" t="s">
        <v>3</v>
      </c>
      <c r="I26" s="35">
        <v>93</v>
      </c>
      <c r="J26" s="36">
        <f>SUM(I26/$I$29)</f>
        <v>0.6690647482014388</v>
      </c>
    </row>
    <row r="27" spans="2:10" x14ac:dyDescent="0.25">
      <c r="G27" s="59"/>
      <c r="H27" s="31" t="s">
        <v>2</v>
      </c>
      <c r="I27" s="31">
        <v>35</v>
      </c>
      <c r="J27" s="33">
        <f t="shared" ref="J27:J28" si="11">SUM(I27/$I$29)</f>
        <v>0.25179856115107913</v>
      </c>
    </row>
    <row r="28" spans="2:10" ht="15.75" thickBot="1" x14ac:dyDescent="0.3">
      <c r="G28" s="59"/>
      <c r="H28" s="38" t="s">
        <v>1</v>
      </c>
      <c r="I28" s="38">
        <v>11</v>
      </c>
      <c r="J28" s="39">
        <f t="shared" si="11"/>
        <v>7.9136690647482008E-2</v>
      </c>
    </row>
    <row r="29" spans="2:10" ht="16.5" thickTop="1" thickBot="1" x14ac:dyDescent="0.3">
      <c r="G29" s="59"/>
      <c r="H29" s="31" t="s">
        <v>15</v>
      </c>
      <c r="I29" s="32">
        <f>SUM(I26:I28)</f>
        <v>139</v>
      </c>
      <c r="J29" s="33">
        <f>I29/520</f>
        <v>0.2673076923076923</v>
      </c>
    </row>
    <row r="30" spans="2:10" x14ac:dyDescent="0.25">
      <c r="G30" s="60" t="s">
        <v>14</v>
      </c>
      <c r="H30" s="35" t="s">
        <v>3</v>
      </c>
      <c r="I30" s="35">
        <v>93</v>
      </c>
      <c r="J30" s="36">
        <f>SUM(I30/$I$33)</f>
        <v>0.7153846153846154</v>
      </c>
    </row>
    <row r="31" spans="2:10" x14ac:dyDescent="0.25">
      <c r="G31" s="59"/>
      <c r="H31" s="31" t="s">
        <v>2</v>
      </c>
      <c r="I31" s="31">
        <v>25</v>
      </c>
      <c r="J31" s="33">
        <f t="shared" ref="J31:J32" si="12">SUM(I31/$I$33)</f>
        <v>0.19230769230769232</v>
      </c>
    </row>
    <row r="32" spans="2:10" ht="15.75" thickBot="1" x14ac:dyDescent="0.3">
      <c r="G32" s="59"/>
      <c r="H32" s="38" t="s">
        <v>1</v>
      </c>
      <c r="I32" s="38">
        <v>12</v>
      </c>
      <c r="J32" s="39">
        <f t="shared" si="12"/>
        <v>9.2307692307692313E-2</v>
      </c>
    </row>
    <row r="33" spans="7:10" ht="16.5" thickTop="1" thickBot="1" x14ac:dyDescent="0.3">
      <c r="G33" s="61"/>
      <c r="H33" s="32" t="s">
        <v>15</v>
      </c>
      <c r="I33" s="32">
        <f>SUM(I30:I32)</f>
        <v>130</v>
      </c>
      <c r="J33" s="33">
        <f>I33/520</f>
        <v>0.25</v>
      </c>
    </row>
    <row r="34" spans="7:10" ht="15.75" thickBot="1" x14ac:dyDescent="0.3">
      <c r="G34" s="57" t="s">
        <v>20</v>
      </c>
      <c r="H34" s="58"/>
      <c r="I34" s="27">
        <f>SUM(I13,I17,I21,I25,I29,I33)</f>
        <v>520</v>
      </c>
      <c r="J34" s="37">
        <f>SUM(J33,J29,J25,J21,J17,J13)</f>
        <v>0.99999999999999989</v>
      </c>
    </row>
  </sheetData>
  <mergeCells count="13">
    <mergeCell ref="B20:B22"/>
    <mergeCell ref="B23:B25"/>
    <mergeCell ref="B9:B11"/>
    <mergeCell ref="B12:B14"/>
    <mergeCell ref="B15:B17"/>
    <mergeCell ref="B18:B19"/>
    <mergeCell ref="G34:H34"/>
    <mergeCell ref="G10:G13"/>
    <mergeCell ref="G14:G17"/>
    <mergeCell ref="G18:G21"/>
    <mergeCell ref="G22:G25"/>
    <mergeCell ref="G26:G29"/>
    <mergeCell ref="G30:G33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64ADA-545F-4228-9B6D-786A5ED312D3}">
  <dimension ref="B1:AP27"/>
  <sheetViews>
    <sheetView tabSelected="1" topLeftCell="U1" workbookViewId="0">
      <selection activeCell="AO27" sqref="AO27"/>
    </sheetView>
  </sheetViews>
  <sheetFormatPr baseColWidth="10" defaultRowHeight="15" x14ac:dyDescent="0.25"/>
  <cols>
    <col min="1" max="1" width="11.42578125" customWidth="1"/>
    <col min="5" max="5" width="4" customWidth="1"/>
    <col min="11" max="11" width="4.28515625" customWidth="1"/>
    <col min="28" max="28" width="2" customWidth="1"/>
    <col min="33" max="33" width="2.5703125" customWidth="1"/>
    <col min="38" max="38" width="2.28515625" customWidth="1"/>
  </cols>
  <sheetData>
    <row r="1" spans="2:42" ht="15.75" thickBot="1" x14ac:dyDescent="0.3"/>
    <row r="2" spans="2:42" ht="30.75" thickBot="1" x14ac:dyDescent="0.3">
      <c r="B2" s="48" t="s">
        <v>0</v>
      </c>
      <c r="C2" s="9" t="s">
        <v>4</v>
      </c>
      <c r="D2" s="49" t="s">
        <v>5</v>
      </c>
      <c r="X2" s="9" t="s">
        <v>8</v>
      </c>
      <c r="Y2" s="9" t="s">
        <v>0</v>
      </c>
      <c r="Z2" s="9" t="s">
        <v>4</v>
      </c>
      <c r="AA2" s="9" t="s">
        <v>5</v>
      </c>
      <c r="AC2" s="9" t="s">
        <v>8</v>
      </c>
      <c r="AD2" s="9" t="s">
        <v>0</v>
      </c>
      <c r="AE2" s="9" t="s">
        <v>4</v>
      </c>
      <c r="AF2" s="9" t="s">
        <v>5</v>
      </c>
      <c r="AH2" s="9" t="s">
        <v>8</v>
      </c>
      <c r="AI2" s="9" t="s">
        <v>0</v>
      </c>
      <c r="AJ2" s="9" t="s">
        <v>4</v>
      </c>
      <c r="AK2" s="9" t="s">
        <v>5</v>
      </c>
      <c r="AM2" s="9" t="s">
        <v>8</v>
      </c>
      <c r="AN2" s="9" t="s">
        <v>0</v>
      </c>
      <c r="AO2" s="9" t="s">
        <v>4</v>
      </c>
      <c r="AP2" s="9" t="s">
        <v>5</v>
      </c>
    </row>
    <row r="3" spans="2:42" x14ac:dyDescent="0.25">
      <c r="B3" s="44" t="s">
        <v>1</v>
      </c>
      <c r="C3" s="40">
        <v>54</v>
      </c>
      <c r="D3" s="45">
        <f>C3/$C$6</f>
        <v>6.1155152887882216E-2</v>
      </c>
      <c r="X3" s="59" t="s">
        <v>9</v>
      </c>
      <c r="Y3" s="35" t="s">
        <v>3</v>
      </c>
      <c r="Z3" s="35">
        <v>37</v>
      </c>
      <c r="AA3" s="36">
        <v>0.58730158730158732</v>
      </c>
      <c r="AC3" s="59" t="s">
        <v>9</v>
      </c>
      <c r="AD3" s="35" t="s">
        <v>3</v>
      </c>
      <c r="AE3" s="35">
        <v>41</v>
      </c>
      <c r="AF3" s="36">
        <v>0.69491525423728817</v>
      </c>
      <c r="AH3" s="59" t="s">
        <v>9</v>
      </c>
      <c r="AI3" s="35" t="s">
        <v>3</v>
      </c>
      <c r="AJ3" s="35">
        <v>38</v>
      </c>
      <c r="AK3" s="36">
        <v>0.77551020408163263</v>
      </c>
      <c r="AM3" s="59" t="s">
        <v>9</v>
      </c>
      <c r="AN3" s="35" t="s">
        <v>3</v>
      </c>
      <c r="AO3" s="35">
        <f>SUM(Z3,AE3,AJ3)</f>
        <v>116</v>
      </c>
      <c r="AP3" s="36">
        <v>0.77551020408163263</v>
      </c>
    </row>
    <row r="4" spans="2:42" x14ac:dyDescent="0.25">
      <c r="B4" s="46" t="s">
        <v>2</v>
      </c>
      <c r="C4" s="41">
        <v>277</v>
      </c>
      <c r="D4" s="54">
        <f t="shared" ref="D4:D5" si="0">C4/$C$6</f>
        <v>0.31370328425821065</v>
      </c>
      <c r="X4" s="59"/>
      <c r="Y4" s="31" t="s">
        <v>2</v>
      </c>
      <c r="Z4" s="31">
        <v>26</v>
      </c>
      <c r="AA4" s="33">
        <v>0.41269841269841268</v>
      </c>
      <c r="AC4" s="59"/>
      <c r="AD4" s="31" t="s">
        <v>2</v>
      </c>
      <c r="AE4" s="31">
        <v>18</v>
      </c>
      <c r="AF4" s="33">
        <v>0.30508474576271188</v>
      </c>
      <c r="AH4" s="59"/>
      <c r="AI4" s="31" t="s">
        <v>2</v>
      </c>
      <c r="AJ4" s="31">
        <v>11</v>
      </c>
      <c r="AK4" s="33">
        <v>0.22448979591836735</v>
      </c>
      <c r="AM4" s="59"/>
      <c r="AN4" s="31" t="s">
        <v>2</v>
      </c>
      <c r="AO4" s="31">
        <f t="shared" ref="AO4:AO25" si="1">SUM(Z4,AE4,AJ4)</f>
        <v>55</v>
      </c>
      <c r="AP4" s="33">
        <v>0.22448979591836735</v>
      </c>
    </row>
    <row r="5" spans="2:42" ht="15.75" thickBot="1" x14ac:dyDescent="0.3">
      <c r="B5" s="46" t="s">
        <v>3</v>
      </c>
      <c r="C5" s="41">
        <v>552</v>
      </c>
      <c r="D5" s="55">
        <f t="shared" si="0"/>
        <v>0.6251415628539071</v>
      </c>
      <c r="X5" s="59"/>
      <c r="Y5" s="38" t="s">
        <v>1</v>
      </c>
      <c r="Z5" s="38">
        <v>0</v>
      </c>
      <c r="AA5" s="39">
        <v>0</v>
      </c>
      <c r="AC5" s="59"/>
      <c r="AD5" s="38" t="s">
        <v>1</v>
      </c>
      <c r="AE5" s="38">
        <v>0</v>
      </c>
      <c r="AF5" s="39">
        <v>0</v>
      </c>
      <c r="AH5" s="59"/>
      <c r="AI5" s="38" t="s">
        <v>1</v>
      </c>
      <c r="AJ5" s="38">
        <v>0</v>
      </c>
      <c r="AK5" s="39">
        <v>0</v>
      </c>
      <c r="AM5" s="59"/>
      <c r="AN5" s="38" t="s">
        <v>1</v>
      </c>
      <c r="AO5" s="38">
        <f t="shared" si="1"/>
        <v>0</v>
      </c>
      <c r="AP5" s="39">
        <v>0</v>
      </c>
    </row>
    <row r="6" spans="2:42" ht="15.75" thickBot="1" x14ac:dyDescent="0.3">
      <c r="B6" s="50" t="s">
        <v>15</v>
      </c>
      <c r="C6" s="51">
        <f>SUM(C3:C5)</f>
        <v>883</v>
      </c>
      <c r="D6" s="52">
        <f>SUM(D3:D5)</f>
        <v>1</v>
      </c>
      <c r="X6" s="59"/>
      <c r="Y6" s="31" t="s">
        <v>15</v>
      </c>
      <c r="Z6" s="31">
        <v>63</v>
      </c>
      <c r="AA6" s="33">
        <v>7.1347678369195922E-2</v>
      </c>
      <c r="AC6" s="59"/>
      <c r="AD6" s="31" t="s">
        <v>15</v>
      </c>
      <c r="AE6" s="31">
        <v>59</v>
      </c>
      <c r="AF6" s="33">
        <v>5.3153153153153151E-2</v>
      </c>
      <c r="AH6" s="59"/>
      <c r="AI6" s="31" t="s">
        <v>15</v>
      </c>
      <c r="AJ6" s="31">
        <v>49</v>
      </c>
      <c r="AK6" s="33">
        <v>9.4230769230769229E-2</v>
      </c>
      <c r="AM6" s="59"/>
      <c r="AN6" s="31" t="s">
        <v>15</v>
      </c>
      <c r="AO6" s="31">
        <f>SUM(AO3:AO5)</f>
        <v>171</v>
      </c>
      <c r="AP6" s="33">
        <f>AO6/$AO$27</f>
        <v>6.8046159968165543E-2</v>
      </c>
    </row>
    <row r="7" spans="2:42" ht="16.5" customHeight="1" thickBot="1" x14ac:dyDescent="0.3">
      <c r="X7" s="60" t="s">
        <v>10</v>
      </c>
      <c r="Y7" s="35" t="s">
        <v>3</v>
      </c>
      <c r="Z7" s="35">
        <v>141</v>
      </c>
      <c r="AA7" s="36">
        <v>0.62389380530973448</v>
      </c>
      <c r="AC7" s="60" t="s">
        <v>10</v>
      </c>
      <c r="AD7" s="35" t="s">
        <v>3</v>
      </c>
      <c r="AE7" s="35">
        <v>130</v>
      </c>
      <c r="AF7" s="36">
        <v>0.50980392156862742</v>
      </c>
      <c r="AH7" s="60" t="s">
        <v>10</v>
      </c>
      <c r="AI7" s="35" t="s">
        <v>3</v>
      </c>
      <c r="AJ7" s="35">
        <v>37</v>
      </c>
      <c r="AK7" s="36">
        <v>0.6166666666666667</v>
      </c>
      <c r="AM7" s="60" t="s">
        <v>10</v>
      </c>
      <c r="AN7" s="35" t="s">
        <v>3</v>
      </c>
      <c r="AO7" s="35">
        <f t="shared" si="1"/>
        <v>308</v>
      </c>
      <c r="AP7" s="36">
        <v>0.6166666666666667</v>
      </c>
    </row>
    <row r="8" spans="2:42" ht="30.75" thickBot="1" x14ac:dyDescent="0.3">
      <c r="B8" s="48" t="s">
        <v>0</v>
      </c>
      <c r="C8" s="17" t="s">
        <v>4</v>
      </c>
      <c r="D8" s="49" t="s">
        <v>5</v>
      </c>
      <c r="X8" s="59"/>
      <c r="Y8" s="31" t="s">
        <v>2</v>
      </c>
      <c r="Z8" s="31">
        <v>67</v>
      </c>
      <c r="AA8" s="33">
        <v>0.29646017699115046</v>
      </c>
      <c r="AC8" s="59"/>
      <c r="AD8" s="31" t="s">
        <v>2</v>
      </c>
      <c r="AE8" s="31">
        <v>124</v>
      </c>
      <c r="AF8" s="33">
        <v>0.48627450980392156</v>
      </c>
      <c r="AH8" s="59"/>
      <c r="AI8" s="31" t="s">
        <v>2</v>
      </c>
      <c r="AJ8" s="31">
        <v>22</v>
      </c>
      <c r="AK8" s="33">
        <v>0.36666666666666664</v>
      </c>
      <c r="AM8" s="59"/>
      <c r="AN8" s="31" t="s">
        <v>2</v>
      </c>
      <c r="AO8" s="31">
        <f t="shared" si="1"/>
        <v>213</v>
      </c>
      <c r="AP8" s="33">
        <v>0.36666666666666664</v>
      </c>
    </row>
    <row r="9" spans="2:42" ht="15.75" thickBot="1" x14ac:dyDescent="0.3">
      <c r="B9" s="44" t="s">
        <v>1</v>
      </c>
      <c r="C9" s="40">
        <v>31</v>
      </c>
      <c r="D9" s="45">
        <f>C9/$C$12</f>
        <v>2.7927927927927927E-2</v>
      </c>
      <c r="X9" s="59"/>
      <c r="Y9" s="38" t="s">
        <v>1</v>
      </c>
      <c r="Z9" s="38">
        <v>18</v>
      </c>
      <c r="AA9" s="39">
        <v>7.9646017699115043E-2</v>
      </c>
      <c r="AC9" s="59"/>
      <c r="AD9" s="38" t="s">
        <v>1</v>
      </c>
      <c r="AE9" s="38">
        <v>1</v>
      </c>
      <c r="AF9" s="39">
        <v>3.9215686274509803E-3</v>
      </c>
      <c r="AH9" s="59"/>
      <c r="AI9" s="38" t="s">
        <v>1</v>
      </c>
      <c r="AJ9" s="38">
        <v>1</v>
      </c>
      <c r="AK9" s="39">
        <v>1.6666666666666666E-2</v>
      </c>
      <c r="AM9" s="59"/>
      <c r="AN9" s="38" t="s">
        <v>1</v>
      </c>
      <c r="AO9" s="38">
        <f t="shared" si="1"/>
        <v>20</v>
      </c>
      <c r="AP9" s="39">
        <v>1.6666666666666666E-2</v>
      </c>
    </row>
    <row r="10" spans="2:42" ht="16.5" thickTop="1" thickBot="1" x14ac:dyDescent="0.3">
      <c r="B10" s="46" t="s">
        <v>2</v>
      </c>
      <c r="C10" s="41">
        <v>388</v>
      </c>
      <c r="D10" s="54">
        <f t="shared" ref="D10:D11" si="2">C10/$C$12</f>
        <v>0.34954954954954953</v>
      </c>
      <c r="X10" s="61"/>
      <c r="Y10" s="32" t="s">
        <v>15</v>
      </c>
      <c r="Z10" s="32">
        <v>226</v>
      </c>
      <c r="AA10" s="33">
        <v>0.25594563986409968</v>
      </c>
      <c r="AC10" s="61"/>
      <c r="AD10" s="32" t="s">
        <v>15</v>
      </c>
      <c r="AE10" s="32">
        <v>255</v>
      </c>
      <c r="AF10" s="33">
        <v>0.22972972972972974</v>
      </c>
      <c r="AH10" s="61"/>
      <c r="AI10" s="32" t="s">
        <v>15</v>
      </c>
      <c r="AJ10" s="32">
        <v>60</v>
      </c>
      <c r="AK10" s="33">
        <v>0.11538461538461539</v>
      </c>
      <c r="AM10" s="61"/>
      <c r="AN10" s="32" t="s">
        <v>15</v>
      </c>
      <c r="AO10" s="32">
        <f>SUM(AO7:AO9)</f>
        <v>541</v>
      </c>
      <c r="AP10" s="33">
        <f>AO10/$AO$27</f>
        <v>0.21528054118583367</v>
      </c>
    </row>
    <row r="11" spans="2:42" ht="15.75" thickBot="1" x14ac:dyDescent="0.3">
      <c r="B11" s="46" t="s">
        <v>3</v>
      </c>
      <c r="C11" s="53">
        <v>691</v>
      </c>
      <c r="D11" s="55">
        <f t="shared" si="2"/>
        <v>0.62252252252252249</v>
      </c>
      <c r="X11" s="59" t="s">
        <v>17</v>
      </c>
      <c r="Y11" s="35" t="s">
        <v>3</v>
      </c>
      <c r="Z11" s="40">
        <v>85</v>
      </c>
      <c r="AA11" s="36">
        <v>0.625</v>
      </c>
      <c r="AC11" s="59" t="s">
        <v>17</v>
      </c>
      <c r="AD11" s="35" t="s">
        <v>3</v>
      </c>
      <c r="AE11" s="40">
        <v>165</v>
      </c>
      <c r="AF11" s="36">
        <v>0.63218390804597702</v>
      </c>
      <c r="AH11" s="59" t="s">
        <v>17</v>
      </c>
      <c r="AI11" s="35" t="s">
        <v>3</v>
      </c>
      <c r="AJ11" s="40">
        <v>96</v>
      </c>
      <c r="AK11" s="36">
        <v>0.70588235294117652</v>
      </c>
      <c r="AM11" s="59" t="s">
        <v>17</v>
      </c>
      <c r="AN11" s="35" t="s">
        <v>3</v>
      </c>
      <c r="AO11" s="40">
        <f t="shared" si="1"/>
        <v>346</v>
      </c>
      <c r="AP11" s="36">
        <v>0.70588235294117652</v>
      </c>
    </row>
    <row r="12" spans="2:42" ht="15.75" thickBot="1" x14ac:dyDescent="0.3">
      <c r="B12" s="50" t="s">
        <v>15</v>
      </c>
      <c r="C12" s="32">
        <f>SUM(C9:C11)</f>
        <v>1110</v>
      </c>
      <c r="D12" s="52">
        <f>SUM(D9:D11)</f>
        <v>1</v>
      </c>
      <c r="X12" s="59"/>
      <c r="Y12" s="31" t="s">
        <v>2</v>
      </c>
      <c r="Z12" s="41">
        <v>43</v>
      </c>
      <c r="AA12" s="33">
        <v>0.31617647058823528</v>
      </c>
      <c r="AC12" s="59"/>
      <c r="AD12" s="31" t="s">
        <v>2</v>
      </c>
      <c r="AE12" s="41">
        <v>87</v>
      </c>
      <c r="AF12" s="33">
        <v>0.33333333333333331</v>
      </c>
      <c r="AH12" s="59"/>
      <c r="AI12" s="31" t="s">
        <v>2</v>
      </c>
      <c r="AJ12" s="41">
        <v>29</v>
      </c>
      <c r="AK12" s="33">
        <v>0.21323529411764705</v>
      </c>
      <c r="AM12" s="59"/>
      <c r="AN12" s="31" t="s">
        <v>2</v>
      </c>
      <c r="AO12" s="41">
        <f t="shared" si="1"/>
        <v>159</v>
      </c>
      <c r="AP12" s="33">
        <v>0.21323529411764705</v>
      </c>
    </row>
    <row r="13" spans="2:42" ht="15.75" thickBot="1" x14ac:dyDescent="0.3">
      <c r="X13" s="59"/>
      <c r="Y13" s="38" t="s">
        <v>1</v>
      </c>
      <c r="Z13" s="42">
        <v>8</v>
      </c>
      <c r="AA13" s="39">
        <v>5.8823529411764705E-2</v>
      </c>
      <c r="AC13" s="59"/>
      <c r="AD13" s="38" t="s">
        <v>1</v>
      </c>
      <c r="AE13" s="42">
        <v>9</v>
      </c>
      <c r="AF13" s="39">
        <v>3.4482758620689655E-2</v>
      </c>
      <c r="AH13" s="59"/>
      <c r="AI13" s="38" t="s">
        <v>1</v>
      </c>
      <c r="AJ13" s="42">
        <v>11</v>
      </c>
      <c r="AK13" s="39">
        <v>8.0882352941176475E-2</v>
      </c>
      <c r="AM13" s="59"/>
      <c r="AN13" s="38" t="s">
        <v>1</v>
      </c>
      <c r="AO13" s="42">
        <f t="shared" si="1"/>
        <v>28</v>
      </c>
      <c r="AP13" s="39">
        <v>8.0882352941176475E-2</v>
      </c>
    </row>
    <row r="14" spans="2:42" ht="31.5" thickTop="1" thickBot="1" x14ac:dyDescent="0.3">
      <c r="B14" s="48" t="s">
        <v>0</v>
      </c>
      <c r="C14" s="17" t="s">
        <v>4</v>
      </c>
      <c r="D14" s="49" t="s">
        <v>5</v>
      </c>
      <c r="X14" s="59"/>
      <c r="Y14" s="31" t="s">
        <v>15</v>
      </c>
      <c r="Z14" s="32">
        <v>136</v>
      </c>
      <c r="AA14" s="33">
        <v>0.15402038505096263</v>
      </c>
      <c r="AC14" s="59"/>
      <c r="AD14" s="31" t="s">
        <v>15</v>
      </c>
      <c r="AE14" s="32">
        <v>261</v>
      </c>
      <c r="AF14" s="33">
        <v>0.23513513513513515</v>
      </c>
      <c r="AH14" s="59"/>
      <c r="AI14" s="31" t="s">
        <v>15</v>
      </c>
      <c r="AJ14" s="32">
        <v>136</v>
      </c>
      <c r="AK14" s="33">
        <v>0.26153846153846155</v>
      </c>
      <c r="AM14" s="59"/>
      <c r="AN14" s="31" t="s">
        <v>15</v>
      </c>
      <c r="AO14" s="32">
        <f>SUM(AO11:AO13)</f>
        <v>533</v>
      </c>
      <c r="AP14" s="33">
        <v>0.26153846153846155</v>
      </c>
    </row>
    <row r="15" spans="2:42" x14ac:dyDescent="0.25">
      <c r="B15" s="44" t="s">
        <v>1</v>
      </c>
      <c r="C15" s="40">
        <v>37</v>
      </c>
      <c r="D15" s="45">
        <f>C15/$C$18</f>
        <v>7.1017274472168906E-2</v>
      </c>
      <c r="X15" s="60" t="s">
        <v>12</v>
      </c>
      <c r="Y15" s="35" t="s">
        <v>3</v>
      </c>
      <c r="Z15" s="35">
        <v>5</v>
      </c>
      <c r="AA15" s="36">
        <v>0.625</v>
      </c>
      <c r="AC15" s="60" t="s">
        <v>12</v>
      </c>
      <c r="AD15" s="35" t="s">
        <v>3</v>
      </c>
      <c r="AE15" s="35">
        <v>20</v>
      </c>
      <c r="AF15" s="36">
        <v>0.7407407407407407</v>
      </c>
      <c r="AH15" s="60" t="s">
        <v>12</v>
      </c>
      <c r="AI15" s="35" t="s">
        <v>3</v>
      </c>
      <c r="AJ15" s="35">
        <v>5</v>
      </c>
      <c r="AK15" s="36">
        <v>0.83333333333333337</v>
      </c>
      <c r="AM15" s="60" t="s">
        <v>12</v>
      </c>
      <c r="AN15" s="35" t="s">
        <v>3</v>
      </c>
      <c r="AO15" s="35">
        <f t="shared" si="1"/>
        <v>30</v>
      </c>
      <c r="AP15" s="36">
        <v>0.83333333333333337</v>
      </c>
    </row>
    <row r="16" spans="2:42" x14ac:dyDescent="0.25">
      <c r="B16" s="46" t="s">
        <v>2</v>
      </c>
      <c r="C16" s="41">
        <v>122</v>
      </c>
      <c r="D16" s="54">
        <f t="shared" ref="D16:D18" si="3">C16/$C$18</f>
        <v>0.23416506717850288</v>
      </c>
      <c r="X16" s="59"/>
      <c r="Y16" s="31" t="s">
        <v>2</v>
      </c>
      <c r="Z16" s="31">
        <v>0</v>
      </c>
      <c r="AA16" s="33">
        <v>0</v>
      </c>
      <c r="AC16" s="59"/>
      <c r="AD16" s="31" t="s">
        <v>2</v>
      </c>
      <c r="AE16" s="31">
        <v>5</v>
      </c>
      <c r="AF16" s="33">
        <v>0.18518518518518517</v>
      </c>
      <c r="AH16" s="59"/>
      <c r="AI16" s="31" t="s">
        <v>2</v>
      </c>
      <c r="AJ16" s="31">
        <v>0</v>
      </c>
      <c r="AK16" s="33">
        <v>0</v>
      </c>
      <c r="AM16" s="59"/>
      <c r="AN16" s="31" t="s">
        <v>2</v>
      </c>
      <c r="AO16" s="31">
        <f t="shared" si="1"/>
        <v>5</v>
      </c>
      <c r="AP16" s="33">
        <v>0</v>
      </c>
    </row>
    <row r="17" spans="2:42" ht="15.75" thickBot="1" x14ac:dyDescent="0.3">
      <c r="B17" s="46" t="s">
        <v>3</v>
      </c>
      <c r="C17" s="53">
        <v>362</v>
      </c>
      <c r="D17" s="55">
        <f t="shared" si="3"/>
        <v>0.69481765834932818</v>
      </c>
      <c r="X17" s="59"/>
      <c r="Y17" s="38" t="s">
        <v>1</v>
      </c>
      <c r="Z17" s="38">
        <v>3</v>
      </c>
      <c r="AA17" s="39">
        <v>0.375</v>
      </c>
      <c r="AC17" s="59"/>
      <c r="AD17" s="38" t="s">
        <v>1</v>
      </c>
      <c r="AE17" s="38">
        <v>2</v>
      </c>
      <c r="AF17" s="39">
        <v>7.407407407407407E-2</v>
      </c>
      <c r="AH17" s="59"/>
      <c r="AI17" s="38" t="s">
        <v>1</v>
      </c>
      <c r="AJ17" s="38">
        <v>1</v>
      </c>
      <c r="AK17" s="39">
        <v>0.16666666666666666</v>
      </c>
      <c r="AM17" s="59"/>
      <c r="AN17" s="38" t="s">
        <v>1</v>
      </c>
      <c r="AO17" s="38">
        <f t="shared" si="1"/>
        <v>6</v>
      </c>
      <c r="AP17" s="39">
        <v>0.16666666666666666</v>
      </c>
    </row>
    <row r="18" spans="2:42" ht="15.75" thickBot="1" x14ac:dyDescent="0.3">
      <c r="B18" s="50" t="s">
        <v>15</v>
      </c>
      <c r="C18" s="32">
        <f>SUM(C15:C17)</f>
        <v>521</v>
      </c>
      <c r="D18" s="56">
        <f t="shared" si="3"/>
        <v>1</v>
      </c>
      <c r="X18" s="61"/>
      <c r="Y18" s="32" t="s">
        <v>15</v>
      </c>
      <c r="Z18" s="32">
        <v>8</v>
      </c>
      <c r="AA18" s="33">
        <v>9.0600226500566258E-3</v>
      </c>
      <c r="AC18" s="61"/>
      <c r="AD18" s="32" t="s">
        <v>15</v>
      </c>
      <c r="AE18" s="32">
        <v>27</v>
      </c>
      <c r="AF18" s="33">
        <v>2.4324324324324326E-2</v>
      </c>
      <c r="AH18" s="61"/>
      <c r="AI18" s="32" t="s">
        <v>15</v>
      </c>
      <c r="AJ18" s="32">
        <v>6</v>
      </c>
      <c r="AK18" s="33">
        <v>1.1538461538461539E-2</v>
      </c>
      <c r="AM18" s="61"/>
      <c r="AN18" s="32" t="s">
        <v>15</v>
      </c>
      <c r="AO18" s="32">
        <f>SUM(AO15:AO17)</f>
        <v>41</v>
      </c>
      <c r="AP18" s="33">
        <f>AO18/$AO$27</f>
        <v>1.631516116195782E-2</v>
      </c>
    </row>
    <row r="19" spans="2:42" ht="15.75" thickBot="1" x14ac:dyDescent="0.3">
      <c r="X19" s="59" t="s">
        <v>13</v>
      </c>
      <c r="Y19" s="35" t="s">
        <v>3</v>
      </c>
      <c r="Z19" s="40">
        <v>153</v>
      </c>
      <c r="AA19" s="36">
        <v>0.63223140495867769</v>
      </c>
      <c r="AC19" s="59" t="s">
        <v>13</v>
      </c>
      <c r="AD19" s="35" t="s">
        <v>3</v>
      </c>
      <c r="AE19" s="40">
        <v>208</v>
      </c>
      <c r="AF19" s="36">
        <v>0.64197530864197527</v>
      </c>
      <c r="AH19" s="59" t="s">
        <v>13</v>
      </c>
      <c r="AI19" s="35" t="s">
        <v>3</v>
      </c>
      <c r="AJ19" s="40">
        <v>93</v>
      </c>
      <c r="AK19" s="36">
        <v>0.6690647482014388</v>
      </c>
      <c r="AM19" s="59" t="s">
        <v>13</v>
      </c>
      <c r="AN19" s="35" t="s">
        <v>3</v>
      </c>
      <c r="AO19" s="40">
        <f t="shared" si="1"/>
        <v>454</v>
      </c>
      <c r="AP19" s="36">
        <v>0.6690647482014388</v>
      </c>
    </row>
    <row r="20" spans="2:42" ht="30.75" thickBot="1" x14ac:dyDescent="0.3">
      <c r="B20" s="48" t="s">
        <v>0</v>
      </c>
      <c r="C20" s="17" t="s">
        <v>4</v>
      </c>
      <c r="D20" s="49" t="s">
        <v>5</v>
      </c>
      <c r="X20" s="59"/>
      <c r="Y20" s="31" t="s">
        <v>2</v>
      </c>
      <c r="Z20" s="41">
        <v>79</v>
      </c>
      <c r="AA20" s="33">
        <v>0.32644628099173556</v>
      </c>
      <c r="AC20" s="59"/>
      <c r="AD20" s="31" t="s">
        <v>2</v>
      </c>
      <c r="AE20" s="41">
        <v>100</v>
      </c>
      <c r="AF20" s="33">
        <v>0.30864197530864196</v>
      </c>
      <c r="AH20" s="59"/>
      <c r="AI20" s="31" t="s">
        <v>2</v>
      </c>
      <c r="AJ20" s="41">
        <v>35</v>
      </c>
      <c r="AK20" s="33">
        <v>0.25179856115107913</v>
      </c>
      <c r="AM20" s="59"/>
      <c r="AN20" s="31" t="s">
        <v>2</v>
      </c>
      <c r="AO20" s="41">
        <f t="shared" si="1"/>
        <v>214</v>
      </c>
      <c r="AP20" s="33">
        <v>0.25179856115107913</v>
      </c>
    </row>
    <row r="21" spans="2:42" ht="15.75" thickBot="1" x14ac:dyDescent="0.3">
      <c r="B21" s="44" t="s">
        <v>1</v>
      </c>
      <c r="C21" s="40">
        <v>122</v>
      </c>
      <c r="D21" s="45">
        <f>gesamt!C21/gesamt!$C$24</f>
        <v>4.8528241845664281E-2</v>
      </c>
      <c r="X21" s="59"/>
      <c r="Y21" s="38" t="s">
        <v>1</v>
      </c>
      <c r="Z21" s="42">
        <v>10</v>
      </c>
      <c r="AA21" s="39">
        <v>4.1322314049586778E-2</v>
      </c>
      <c r="AC21" s="59"/>
      <c r="AD21" s="38" t="s">
        <v>1</v>
      </c>
      <c r="AE21" s="42">
        <v>16</v>
      </c>
      <c r="AF21" s="39">
        <v>4.9382716049382713E-2</v>
      </c>
      <c r="AH21" s="59"/>
      <c r="AI21" s="38" t="s">
        <v>1</v>
      </c>
      <c r="AJ21" s="42">
        <v>11</v>
      </c>
      <c r="AK21" s="39">
        <v>7.9136690647482008E-2</v>
      </c>
      <c r="AM21" s="59"/>
      <c r="AN21" s="38" t="s">
        <v>1</v>
      </c>
      <c r="AO21" s="42">
        <f t="shared" si="1"/>
        <v>37</v>
      </c>
      <c r="AP21" s="39">
        <v>7.9136690647482008E-2</v>
      </c>
    </row>
    <row r="22" spans="2:42" ht="16.5" thickTop="1" thickBot="1" x14ac:dyDescent="0.3">
      <c r="B22" s="46" t="s">
        <v>2</v>
      </c>
      <c r="C22" s="41">
        <v>787</v>
      </c>
      <c r="D22" s="54">
        <f>gesamt!C22/gesamt!$C$24</f>
        <v>0.31304693715194909</v>
      </c>
      <c r="X22" s="59"/>
      <c r="Y22" s="31" t="s">
        <v>15</v>
      </c>
      <c r="Z22" s="32">
        <v>242</v>
      </c>
      <c r="AA22" s="33">
        <v>0.27406568516421292</v>
      </c>
      <c r="AC22" s="59"/>
      <c r="AD22" s="31" t="s">
        <v>15</v>
      </c>
      <c r="AE22" s="32">
        <v>324</v>
      </c>
      <c r="AF22" s="33">
        <v>0.29189189189189191</v>
      </c>
      <c r="AH22" s="59"/>
      <c r="AI22" s="31" t="s">
        <v>15</v>
      </c>
      <c r="AJ22" s="32">
        <v>139</v>
      </c>
      <c r="AK22" s="33">
        <v>0.2673076923076923</v>
      </c>
      <c r="AM22" s="59"/>
      <c r="AN22" s="31" t="s">
        <v>15</v>
      </c>
      <c r="AO22" s="32">
        <f>SUM(AO19:AO21)</f>
        <v>705</v>
      </c>
      <c r="AP22" s="33">
        <f>AO22/$AO$27</f>
        <v>0.28054118583366494</v>
      </c>
    </row>
    <row r="23" spans="2:42" ht="15.75" thickBot="1" x14ac:dyDescent="0.3">
      <c r="B23" s="46" t="s">
        <v>3</v>
      </c>
      <c r="C23" s="53">
        <v>1605</v>
      </c>
      <c r="D23" s="55">
        <f>gesamt!C23/gesamt!$C$24</f>
        <v>0.63842482100238662</v>
      </c>
      <c r="X23" s="60" t="s">
        <v>14</v>
      </c>
      <c r="Y23" s="35" t="s">
        <v>3</v>
      </c>
      <c r="Z23" s="35">
        <v>131</v>
      </c>
      <c r="AA23" s="36">
        <v>0.62980769230769229</v>
      </c>
      <c r="AC23" s="60" t="s">
        <v>14</v>
      </c>
      <c r="AD23" s="35" t="s">
        <v>3</v>
      </c>
      <c r="AE23" s="35">
        <v>127</v>
      </c>
      <c r="AF23" s="36">
        <v>0.69021739130434778</v>
      </c>
      <c r="AH23" s="60" t="s">
        <v>14</v>
      </c>
      <c r="AI23" s="35" t="s">
        <v>3</v>
      </c>
      <c r="AJ23" s="35">
        <v>93</v>
      </c>
      <c r="AK23" s="36">
        <v>0.7153846153846154</v>
      </c>
      <c r="AM23" s="60" t="s">
        <v>14</v>
      </c>
      <c r="AN23" s="35" t="s">
        <v>3</v>
      </c>
      <c r="AO23" s="35">
        <f t="shared" si="1"/>
        <v>351</v>
      </c>
      <c r="AP23" s="36">
        <v>0.7153846153846154</v>
      </c>
    </row>
    <row r="24" spans="2:42" ht="15.75" thickBot="1" x14ac:dyDescent="0.3">
      <c r="B24" s="50" t="s">
        <v>15</v>
      </c>
      <c r="C24" s="32">
        <f>SUM(C21:C23)</f>
        <v>2514</v>
      </c>
      <c r="D24" s="52">
        <f>SUM(D21:D23)</f>
        <v>1</v>
      </c>
      <c r="X24" s="59"/>
      <c r="Y24" s="31" t="s">
        <v>2</v>
      </c>
      <c r="Z24" s="31">
        <v>59</v>
      </c>
      <c r="AA24" s="33">
        <v>0.28365384615384615</v>
      </c>
      <c r="AC24" s="59"/>
      <c r="AD24" s="31" t="s">
        <v>2</v>
      </c>
      <c r="AE24" s="31">
        <v>54</v>
      </c>
      <c r="AF24" s="33">
        <v>0.29347826086956524</v>
      </c>
      <c r="AH24" s="59"/>
      <c r="AI24" s="31" t="s">
        <v>2</v>
      </c>
      <c r="AJ24" s="31">
        <v>25</v>
      </c>
      <c r="AK24" s="33">
        <v>0.19230769230769232</v>
      </c>
      <c r="AM24" s="59"/>
      <c r="AN24" s="31" t="s">
        <v>2</v>
      </c>
      <c r="AO24" s="31">
        <f t="shared" si="1"/>
        <v>138</v>
      </c>
      <c r="AP24" s="33">
        <v>0.19230769230769232</v>
      </c>
    </row>
    <row r="25" spans="2:42" ht="15.75" thickBot="1" x14ac:dyDescent="0.3">
      <c r="X25" s="59"/>
      <c r="Y25" s="38" t="s">
        <v>1</v>
      </c>
      <c r="Z25" s="38">
        <v>18</v>
      </c>
      <c r="AA25" s="39">
        <v>8.6538461538461536E-2</v>
      </c>
      <c r="AC25" s="59"/>
      <c r="AD25" s="38" t="s">
        <v>1</v>
      </c>
      <c r="AE25" s="38">
        <v>3</v>
      </c>
      <c r="AF25" s="39">
        <v>1.6304347826086956E-2</v>
      </c>
      <c r="AH25" s="59"/>
      <c r="AI25" s="38" t="s">
        <v>1</v>
      </c>
      <c r="AJ25" s="38">
        <v>12</v>
      </c>
      <c r="AK25" s="39">
        <v>9.2307692307692313E-2</v>
      </c>
      <c r="AM25" s="59"/>
      <c r="AN25" s="38" t="s">
        <v>1</v>
      </c>
      <c r="AO25" s="38">
        <f t="shared" si="1"/>
        <v>33</v>
      </c>
      <c r="AP25" s="39">
        <v>9.2307692307692313E-2</v>
      </c>
    </row>
    <row r="26" spans="2:42" ht="16.5" thickTop="1" thickBot="1" x14ac:dyDescent="0.3">
      <c r="X26" s="61"/>
      <c r="Y26" s="32" t="s">
        <v>15</v>
      </c>
      <c r="Z26" s="32">
        <v>208</v>
      </c>
      <c r="AA26" s="33">
        <v>0.23556058890147225</v>
      </c>
      <c r="AC26" s="61"/>
      <c r="AD26" s="32" t="s">
        <v>15</v>
      </c>
      <c r="AE26" s="32">
        <v>184</v>
      </c>
      <c r="AF26" s="33">
        <v>0.16576576576576577</v>
      </c>
      <c r="AH26" s="61"/>
      <c r="AI26" s="32" t="s">
        <v>15</v>
      </c>
      <c r="AJ26" s="32">
        <v>130</v>
      </c>
      <c r="AK26" s="33">
        <v>0.25</v>
      </c>
      <c r="AM26" s="61"/>
      <c r="AN26" s="32" t="s">
        <v>15</v>
      </c>
      <c r="AO26" s="32">
        <f>SUM(AO23:AO25)</f>
        <v>522</v>
      </c>
      <c r="AP26" s="33">
        <f>AO26/$AO$27</f>
        <v>0.20771985674492638</v>
      </c>
    </row>
    <row r="27" spans="2:42" ht="15.75" thickBot="1" x14ac:dyDescent="0.3">
      <c r="X27" s="57" t="s">
        <v>19</v>
      </c>
      <c r="Y27" s="58"/>
      <c r="Z27" s="27">
        <v>883</v>
      </c>
      <c r="AA27" s="37">
        <v>1</v>
      </c>
      <c r="AC27" s="57" t="s">
        <v>18</v>
      </c>
      <c r="AD27" s="58"/>
      <c r="AE27" s="27">
        <v>1110</v>
      </c>
      <c r="AF27" s="37">
        <v>1</v>
      </c>
      <c r="AH27" s="57" t="s">
        <v>20</v>
      </c>
      <c r="AI27" s="58"/>
      <c r="AJ27" s="27">
        <v>520</v>
      </c>
      <c r="AK27" s="37">
        <v>0.99999999999999989</v>
      </c>
      <c r="AM27" s="57" t="s">
        <v>21</v>
      </c>
      <c r="AN27" s="58"/>
      <c r="AO27" s="27">
        <f>SUM(Z27,AE27,AJ27)</f>
        <v>2513</v>
      </c>
      <c r="AP27" s="37">
        <v>0.99999999999999989</v>
      </c>
    </row>
  </sheetData>
  <mergeCells count="28">
    <mergeCell ref="X27:Y27"/>
    <mergeCell ref="AC3:AC6"/>
    <mergeCell ref="AC7:AC10"/>
    <mergeCell ref="AC11:AC14"/>
    <mergeCell ref="AC15:AC18"/>
    <mergeCell ref="AC19:AC22"/>
    <mergeCell ref="AC23:AC26"/>
    <mergeCell ref="AC27:AD27"/>
    <mergeCell ref="X3:X6"/>
    <mergeCell ref="X7:X10"/>
    <mergeCell ref="X11:X14"/>
    <mergeCell ref="X15:X18"/>
    <mergeCell ref="X19:X22"/>
    <mergeCell ref="X23:X26"/>
    <mergeCell ref="AH27:AI27"/>
    <mergeCell ref="AM3:AM6"/>
    <mergeCell ref="AM7:AM10"/>
    <mergeCell ref="AM11:AM14"/>
    <mergeCell ref="AM15:AM18"/>
    <mergeCell ref="AM19:AM22"/>
    <mergeCell ref="AM23:AM26"/>
    <mergeCell ref="AM27:AN27"/>
    <mergeCell ref="AH3:AH6"/>
    <mergeCell ref="AH7:AH10"/>
    <mergeCell ref="AH11:AH14"/>
    <mergeCell ref="AH15:AH18"/>
    <mergeCell ref="AH19:AH22"/>
    <mergeCell ref="AH23:AH26"/>
  </mergeCells>
  <pageMargins left="0.7" right="0.7" top="0.78740157499999996" bottom="0.78740157499999996" header="0.3" footer="0.3"/>
  <pageSetup paperSize="9" orientation="portrait" verticalDpi="597" r:id="rId1"/>
  <ignoredErrors>
    <ignoredError sqref="AO6 AO10 AO14 AO18 AO22 AO26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1846-86EA-4B02-B49C-52717681C753}">
  <dimension ref="B1:T27"/>
  <sheetViews>
    <sheetView workbookViewId="0">
      <selection activeCell="D27" sqref="D27"/>
    </sheetView>
  </sheetViews>
  <sheetFormatPr baseColWidth="10" defaultRowHeight="15" x14ac:dyDescent="0.25"/>
  <cols>
    <col min="2" max="2" width="14.85546875" customWidth="1"/>
    <col min="6" max="6" width="3.140625" customWidth="1"/>
    <col min="7" max="7" width="14.85546875" customWidth="1"/>
    <col min="11" max="11" width="3.140625" customWidth="1"/>
    <col min="12" max="12" width="14.85546875" customWidth="1"/>
    <col min="16" max="16" width="3.140625" customWidth="1"/>
    <col min="17" max="17" width="14.85546875" customWidth="1"/>
  </cols>
  <sheetData>
    <row r="1" spans="2:20" ht="15.75" thickBot="1" x14ac:dyDescent="0.3"/>
    <row r="2" spans="2:20" ht="30.75" thickBot="1" x14ac:dyDescent="0.3">
      <c r="B2" s="9" t="s">
        <v>22</v>
      </c>
      <c r="C2" s="9" t="s">
        <v>0</v>
      </c>
      <c r="D2" s="9" t="s">
        <v>4</v>
      </c>
      <c r="E2" s="9" t="s">
        <v>5</v>
      </c>
      <c r="G2" s="9" t="s">
        <v>22</v>
      </c>
      <c r="H2" s="9" t="s">
        <v>0</v>
      </c>
      <c r="I2" s="9" t="s">
        <v>4</v>
      </c>
      <c r="J2" s="9" t="s">
        <v>5</v>
      </c>
      <c r="L2" s="9" t="s">
        <v>22</v>
      </c>
      <c r="M2" s="9" t="s">
        <v>0</v>
      </c>
      <c r="N2" s="9" t="s">
        <v>4</v>
      </c>
      <c r="O2" s="9" t="s">
        <v>5</v>
      </c>
      <c r="Q2" s="9" t="s">
        <v>22</v>
      </c>
      <c r="R2" s="9" t="s">
        <v>0</v>
      </c>
      <c r="S2" s="9" t="s">
        <v>4</v>
      </c>
      <c r="T2" s="9" t="s">
        <v>5</v>
      </c>
    </row>
    <row r="3" spans="2:20" x14ac:dyDescent="0.25">
      <c r="B3" s="59" t="s">
        <v>9</v>
      </c>
      <c r="C3" s="35" t="s">
        <v>3</v>
      </c>
      <c r="D3" s="35">
        <v>116</v>
      </c>
      <c r="E3" s="36">
        <v>0.77551020408163263</v>
      </c>
      <c r="G3" s="59" t="s">
        <v>9</v>
      </c>
      <c r="H3" s="35" t="s">
        <v>3</v>
      </c>
      <c r="I3" s="35">
        <v>37</v>
      </c>
      <c r="J3" s="36">
        <v>0.58730158730158732</v>
      </c>
      <c r="L3" s="59" t="s">
        <v>9</v>
      </c>
      <c r="M3" s="35" t="s">
        <v>3</v>
      </c>
      <c r="N3" s="35">
        <v>41</v>
      </c>
      <c r="O3" s="36">
        <v>0.69491525423728817</v>
      </c>
      <c r="Q3" s="59" t="s">
        <v>9</v>
      </c>
      <c r="R3" s="35" t="s">
        <v>3</v>
      </c>
      <c r="S3" s="35">
        <v>38</v>
      </c>
      <c r="T3" s="36">
        <v>0.77551020408163263</v>
      </c>
    </row>
    <row r="4" spans="2:20" x14ac:dyDescent="0.25">
      <c r="B4" s="59"/>
      <c r="C4" s="31" t="s">
        <v>2</v>
      </c>
      <c r="D4" s="31">
        <v>55</v>
      </c>
      <c r="E4" s="33">
        <v>0.22448979591836735</v>
      </c>
      <c r="G4" s="59"/>
      <c r="H4" s="31" t="s">
        <v>2</v>
      </c>
      <c r="I4" s="31">
        <v>26</v>
      </c>
      <c r="J4" s="33">
        <v>0.41269841269841268</v>
      </c>
      <c r="L4" s="59"/>
      <c r="M4" s="31" t="s">
        <v>2</v>
      </c>
      <c r="N4" s="31">
        <v>18</v>
      </c>
      <c r="O4" s="33">
        <v>0.30508474576271188</v>
      </c>
      <c r="Q4" s="59"/>
      <c r="R4" s="31" t="s">
        <v>2</v>
      </c>
      <c r="S4" s="31">
        <v>11</v>
      </c>
      <c r="T4" s="33">
        <v>0.22448979591836735</v>
      </c>
    </row>
    <row r="5" spans="2:20" ht="15.75" thickBot="1" x14ac:dyDescent="0.3">
      <c r="B5" s="59"/>
      <c r="C5" s="38" t="s">
        <v>1</v>
      </c>
      <c r="D5" s="38">
        <v>0</v>
      </c>
      <c r="E5" s="39">
        <v>0</v>
      </c>
      <c r="G5" s="59"/>
      <c r="H5" s="38" t="s">
        <v>1</v>
      </c>
      <c r="I5" s="38">
        <v>0</v>
      </c>
      <c r="J5" s="39">
        <v>0</v>
      </c>
      <c r="L5" s="59"/>
      <c r="M5" s="38" t="s">
        <v>1</v>
      </c>
      <c r="N5" s="38">
        <v>0</v>
      </c>
      <c r="O5" s="39">
        <v>0</v>
      </c>
      <c r="Q5" s="59"/>
      <c r="R5" s="38" t="s">
        <v>1</v>
      </c>
      <c r="S5" s="38">
        <v>0</v>
      </c>
      <c r="T5" s="39">
        <v>0</v>
      </c>
    </row>
    <row r="6" spans="2:20" ht="16.5" thickTop="1" thickBot="1" x14ac:dyDescent="0.3">
      <c r="B6" s="59"/>
      <c r="C6" s="31" t="s">
        <v>15</v>
      </c>
      <c r="D6" s="31">
        <v>171</v>
      </c>
      <c r="E6" s="33">
        <v>6.8046159968165543E-2</v>
      </c>
      <c r="G6" s="59"/>
      <c r="H6" s="31" t="s">
        <v>15</v>
      </c>
      <c r="I6" s="31">
        <v>63</v>
      </c>
      <c r="J6" s="33">
        <v>7.1347678369195922E-2</v>
      </c>
      <c r="L6" s="59"/>
      <c r="M6" s="31" t="s">
        <v>15</v>
      </c>
      <c r="N6" s="31">
        <v>59</v>
      </c>
      <c r="O6" s="33">
        <v>5.3153153153153151E-2</v>
      </c>
      <c r="Q6" s="59"/>
      <c r="R6" s="31" t="s">
        <v>15</v>
      </c>
      <c r="S6" s="31">
        <v>49</v>
      </c>
      <c r="T6" s="33">
        <v>9.4230769230769229E-2</v>
      </c>
    </row>
    <row r="7" spans="2:20" x14ac:dyDescent="0.25">
      <c r="B7" s="60" t="s">
        <v>10</v>
      </c>
      <c r="C7" s="35" t="s">
        <v>3</v>
      </c>
      <c r="D7" s="35">
        <v>308</v>
      </c>
      <c r="E7" s="36">
        <v>0.6166666666666667</v>
      </c>
      <c r="G7" s="60" t="s">
        <v>10</v>
      </c>
      <c r="H7" s="35" t="s">
        <v>3</v>
      </c>
      <c r="I7" s="35">
        <v>141</v>
      </c>
      <c r="J7" s="36">
        <v>0.62389380530973448</v>
      </c>
      <c r="L7" s="60" t="s">
        <v>10</v>
      </c>
      <c r="M7" s="35" t="s">
        <v>3</v>
      </c>
      <c r="N7" s="35">
        <v>130</v>
      </c>
      <c r="O7" s="36">
        <v>0.50980392156862742</v>
      </c>
      <c r="Q7" s="60" t="s">
        <v>10</v>
      </c>
      <c r="R7" s="35" t="s">
        <v>3</v>
      </c>
      <c r="S7" s="35">
        <v>37</v>
      </c>
      <c r="T7" s="36">
        <v>0.6166666666666667</v>
      </c>
    </row>
    <row r="8" spans="2:20" x14ac:dyDescent="0.25">
      <c r="B8" s="59"/>
      <c r="C8" s="31" t="s">
        <v>2</v>
      </c>
      <c r="D8" s="31">
        <v>213</v>
      </c>
      <c r="E8" s="33">
        <v>0.36666666666666664</v>
      </c>
      <c r="G8" s="59"/>
      <c r="H8" s="31" t="s">
        <v>2</v>
      </c>
      <c r="I8" s="31">
        <v>67</v>
      </c>
      <c r="J8" s="33">
        <v>0.29646017699115046</v>
      </c>
      <c r="L8" s="59"/>
      <c r="M8" s="31" t="s">
        <v>2</v>
      </c>
      <c r="N8" s="31">
        <v>124</v>
      </c>
      <c r="O8" s="33">
        <v>0.48627450980392156</v>
      </c>
      <c r="Q8" s="59"/>
      <c r="R8" s="31" t="s">
        <v>2</v>
      </c>
      <c r="S8" s="31">
        <v>22</v>
      </c>
      <c r="T8" s="33">
        <v>0.36666666666666664</v>
      </c>
    </row>
    <row r="9" spans="2:20" ht="15.75" thickBot="1" x14ac:dyDescent="0.3">
      <c r="B9" s="59"/>
      <c r="C9" s="38" t="s">
        <v>1</v>
      </c>
      <c r="D9" s="38">
        <v>20</v>
      </c>
      <c r="E9" s="39">
        <v>1.6666666666666666E-2</v>
      </c>
      <c r="G9" s="59"/>
      <c r="H9" s="38" t="s">
        <v>1</v>
      </c>
      <c r="I9" s="38">
        <v>18</v>
      </c>
      <c r="J9" s="39">
        <v>7.9646017699115043E-2</v>
      </c>
      <c r="L9" s="59"/>
      <c r="M9" s="38" t="s">
        <v>1</v>
      </c>
      <c r="N9" s="38">
        <v>1</v>
      </c>
      <c r="O9" s="39">
        <v>3.9215686274509803E-3</v>
      </c>
      <c r="Q9" s="59"/>
      <c r="R9" s="38" t="s">
        <v>1</v>
      </c>
      <c r="S9" s="38">
        <v>1</v>
      </c>
      <c r="T9" s="39">
        <v>1.6666666666666666E-2</v>
      </c>
    </row>
    <row r="10" spans="2:20" ht="16.5" thickTop="1" thickBot="1" x14ac:dyDescent="0.3">
      <c r="B10" s="61"/>
      <c r="C10" s="32" t="s">
        <v>15</v>
      </c>
      <c r="D10" s="32">
        <v>541</v>
      </c>
      <c r="E10" s="33">
        <v>0.21528054118583367</v>
      </c>
      <c r="G10" s="61"/>
      <c r="H10" s="32" t="s">
        <v>15</v>
      </c>
      <c r="I10" s="32">
        <v>226</v>
      </c>
      <c r="J10" s="33">
        <v>0.25594563986409968</v>
      </c>
      <c r="L10" s="61"/>
      <c r="M10" s="32" t="s">
        <v>15</v>
      </c>
      <c r="N10" s="32">
        <v>255</v>
      </c>
      <c r="O10" s="33">
        <v>0.22972972972972974</v>
      </c>
      <c r="Q10" s="61"/>
      <c r="R10" s="32" t="s">
        <v>15</v>
      </c>
      <c r="S10" s="32">
        <v>60</v>
      </c>
      <c r="T10" s="33">
        <v>0.11538461538461539</v>
      </c>
    </row>
    <row r="11" spans="2:20" x14ac:dyDescent="0.25">
      <c r="B11" s="59" t="s">
        <v>17</v>
      </c>
      <c r="C11" s="35" t="s">
        <v>3</v>
      </c>
      <c r="D11" s="40">
        <v>346</v>
      </c>
      <c r="E11" s="36">
        <v>0.70588235294117652</v>
      </c>
      <c r="G11" s="59" t="s">
        <v>17</v>
      </c>
      <c r="H11" s="35" t="s">
        <v>3</v>
      </c>
      <c r="I11" s="40">
        <v>85</v>
      </c>
      <c r="J11" s="36">
        <v>0.625</v>
      </c>
      <c r="L11" s="59" t="s">
        <v>17</v>
      </c>
      <c r="M11" s="35" t="s">
        <v>3</v>
      </c>
      <c r="N11" s="40">
        <v>165</v>
      </c>
      <c r="O11" s="36">
        <v>0.63218390804597702</v>
      </c>
      <c r="Q11" s="59" t="s">
        <v>17</v>
      </c>
      <c r="R11" s="35" t="s">
        <v>3</v>
      </c>
      <c r="S11" s="40">
        <v>96</v>
      </c>
      <c r="T11" s="36">
        <v>0.70588235294117652</v>
      </c>
    </row>
    <row r="12" spans="2:20" x14ac:dyDescent="0.25">
      <c r="B12" s="59"/>
      <c r="C12" s="31" t="s">
        <v>2</v>
      </c>
      <c r="D12" s="41">
        <v>159</v>
      </c>
      <c r="E12" s="33">
        <v>0.21323529411764705</v>
      </c>
      <c r="G12" s="59"/>
      <c r="H12" s="31" t="s">
        <v>2</v>
      </c>
      <c r="I12" s="41">
        <v>43</v>
      </c>
      <c r="J12" s="33">
        <v>0.31617647058823528</v>
      </c>
      <c r="L12" s="59"/>
      <c r="M12" s="31" t="s">
        <v>2</v>
      </c>
      <c r="N12" s="41">
        <v>87</v>
      </c>
      <c r="O12" s="33">
        <v>0.33333333333333331</v>
      </c>
      <c r="Q12" s="59"/>
      <c r="R12" s="31" t="s">
        <v>2</v>
      </c>
      <c r="S12" s="41">
        <v>29</v>
      </c>
      <c r="T12" s="33">
        <v>0.21323529411764705</v>
      </c>
    </row>
    <row r="13" spans="2:20" ht="15.75" thickBot="1" x14ac:dyDescent="0.3">
      <c r="B13" s="59"/>
      <c r="C13" s="38" t="s">
        <v>1</v>
      </c>
      <c r="D13" s="42">
        <v>28</v>
      </c>
      <c r="E13" s="39">
        <v>8.0882352941176475E-2</v>
      </c>
      <c r="G13" s="59"/>
      <c r="H13" s="38" t="s">
        <v>1</v>
      </c>
      <c r="I13" s="42">
        <v>8</v>
      </c>
      <c r="J13" s="39">
        <v>5.8823529411764705E-2</v>
      </c>
      <c r="L13" s="59"/>
      <c r="M13" s="38" t="s">
        <v>1</v>
      </c>
      <c r="N13" s="42">
        <v>9</v>
      </c>
      <c r="O13" s="39">
        <v>3.4482758620689655E-2</v>
      </c>
      <c r="Q13" s="59"/>
      <c r="R13" s="38" t="s">
        <v>1</v>
      </c>
      <c r="S13" s="42">
        <v>11</v>
      </c>
      <c r="T13" s="39">
        <v>8.0882352941176475E-2</v>
      </c>
    </row>
    <row r="14" spans="2:20" ht="16.5" thickTop="1" thickBot="1" x14ac:dyDescent="0.3">
      <c r="B14" s="59"/>
      <c r="C14" s="31" t="s">
        <v>15</v>
      </c>
      <c r="D14" s="32">
        <v>533</v>
      </c>
      <c r="E14" s="33">
        <v>0.26153846153846155</v>
      </c>
      <c r="G14" s="59"/>
      <c r="H14" s="31" t="s">
        <v>15</v>
      </c>
      <c r="I14" s="32">
        <v>136</v>
      </c>
      <c r="J14" s="33">
        <v>0.15402038505096263</v>
      </c>
      <c r="L14" s="59"/>
      <c r="M14" s="31" t="s">
        <v>15</v>
      </c>
      <c r="N14" s="32">
        <v>261</v>
      </c>
      <c r="O14" s="33">
        <v>0.23513513513513515</v>
      </c>
      <c r="Q14" s="59"/>
      <c r="R14" s="31" t="s">
        <v>15</v>
      </c>
      <c r="S14" s="32">
        <v>136</v>
      </c>
      <c r="T14" s="33">
        <v>0.26153846153846155</v>
      </c>
    </row>
    <row r="15" spans="2:20" x14ac:dyDescent="0.25">
      <c r="B15" s="60" t="s">
        <v>12</v>
      </c>
      <c r="C15" s="35" t="s">
        <v>3</v>
      </c>
      <c r="D15" s="35">
        <v>30</v>
      </c>
      <c r="E15" s="36">
        <v>0.83333333333333337</v>
      </c>
      <c r="G15" s="60" t="s">
        <v>12</v>
      </c>
      <c r="H15" s="35" t="s">
        <v>3</v>
      </c>
      <c r="I15" s="35">
        <v>5</v>
      </c>
      <c r="J15" s="36">
        <v>0.625</v>
      </c>
      <c r="L15" s="60" t="s">
        <v>12</v>
      </c>
      <c r="M15" s="35" t="s">
        <v>3</v>
      </c>
      <c r="N15" s="35">
        <v>20</v>
      </c>
      <c r="O15" s="36">
        <v>0.7407407407407407</v>
      </c>
      <c r="Q15" s="60" t="s">
        <v>12</v>
      </c>
      <c r="R15" s="35" t="s">
        <v>3</v>
      </c>
      <c r="S15" s="35">
        <v>5</v>
      </c>
      <c r="T15" s="36">
        <v>0.83333333333333337</v>
      </c>
    </row>
    <row r="16" spans="2:20" x14ac:dyDescent="0.25">
      <c r="B16" s="59"/>
      <c r="C16" s="31" t="s">
        <v>2</v>
      </c>
      <c r="D16" s="31">
        <v>5</v>
      </c>
      <c r="E16" s="33">
        <v>0</v>
      </c>
      <c r="G16" s="59"/>
      <c r="H16" s="31" t="s">
        <v>2</v>
      </c>
      <c r="I16" s="31">
        <v>0</v>
      </c>
      <c r="J16" s="33">
        <v>0</v>
      </c>
      <c r="L16" s="59"/>
      <c r="M16" s="31" t="s">
        <v>2</v>
      </c>
      <c r="N16" s="31">
        <v>5</v>
      </c>
      <c r="O16" s="33">
        <v>0.18518518518518517</v>
      </c>
      <c r="Q16" s="59"/>
      <c r="R16" s="31" t="s">
        <v>2</v>
      </c>
      <c r="S16" s="31">
        <v>0</v>
      </c>
      <c r="T16" s="33">
        <v>0</v>
      </c>
    </row>
    <row r="17" spans="2:20" ht="15.75" thickBot="1" x14ac:dyDescent="0.3">
      <c r="B17" s="59"/>
      <c r="C17" s="38" t="s">
        <v>1</v>
      </c>
      <c r="D17" s="38">
        <v>6</v>
      </c>
      <c r="E17" s="39">
        <v>0.16666666666666666</v>
      </c>
      <c r="G17" s="59"/>
      <c r="H17" s="38" t="s">
        <v>1</v>
      </c>
      <c r="I17" s="38">
        <v>3</v>
      </c>
      <c r="J17" s="39">
        <v>0.375</v>
      </c>
      <c r="L17" s="59"/>
      <c r="M17" s="38" t="s">
        <v>1</v>
      </c>
      <c r="N17" s="38">
        <v>2</v>
      </c>
      <c r="O17" s="39">
        <v>7.407407407407407E-2</v>
      </c>
      <c r="Q17" s="59"/>
      <c r="R17" s="38" t="s">
        <v>1</v>
      </c>
      <c r="S17" s="38">
        <v>1</v>
      </c>
      <c r="T17" s="39">
        <v>0.16666666666666666</v>
      </c>
    </row>
    <row r="18" spans="2:20" ht="16.5" thickTop="1" thickBot="1" x14ac:dyDescent="0.3">
      <c r="B18" s="61"/>
      <c r="C18" s="32" t="s">
        <v>15</v>
      </c>
      <c r="D18" s="32">
        <v>41</v>
      </c>
      <c r="E18" s="33">
        <v>1.631516116195782E-2</v>
      </c>
      <c r="G18" s="61"/>
      <c r="H18" s="32" t="s">
        <v>15</v>
      </c>
      <c r="I18" s="32">
        <v>8</v>
      </c>
      <c r="J18" s="33">
        <v>9.0600226500566258E-3</v>
      </c>
      <c r="L18" s="61"/>
      <c r="M18" s="32" t="s">
        <v>15</v>
      </c>
      <c r="N18" s="32">
        <v>27</v>
      </c>
      <c r="O18" s="33">
        <v>2.4324324324324326E-2</v>
      </c>
      <c r="Q18" s="61"/>
      <c r="R18" s="32" t="s">
        <v>15</v>
      </c>
      <c r="S18" s="32">
        <v>6</v>
      </c>
      <c r="T18" s="33">
        <v>1.1538461538461539E-2</v>
      </c>
    </row>
    <row r="19" spans="2:20" x14ac:dyDescent="0.25">
      <c r="B19" s="59" t="s">
        <v>13</v>
      </c>
      <c r="C19" s="35" t="s">
        <v>3</v>
      </c>
      <c r="D19" s="40">
        <v>454</v>
      </c>
      <c r="E19" s="36">
        <v>0.6690647482014388</v>
      </c>
      <c r="G19" s="59" t="s">
        <v>13</v>
      </c>
      <c r="H19" s="35" t="s">
        <v>3</v>
      </c>
      <c r="I19" s="40">
        <v>153</v>
      </c>
      <c r="J19" s="36">
        <v>0.63223140495867769</v>
      </c>
      <c r="L19" s="59" t="s">
        <v>13</v>
      </c>
      <c r="M19" s="35" t="s">
        <v>3</v>
      </c>
      <c r="N19" s="40">
        <v>208</v>
      </c>
      <c r="O19" s="36">
        <v>0.64197530864197527</v>
      </c>
      <c r="Q19" s="59" t="s">
        <v>13</v>
      </c>
      <c r="R19" s="35" t="s">
        <v>3</v>
      </c>
      <c r="S19" s="40">
        <v>93</v>
      </c>
      <c r="T19" s="36">
        <v>0.6690647482014388</v>
      </c>
    </row>
    <row r="20" spans="2:20" x14ac:dyDescent="0.25">
      <c r="B20" s="59"/>
      <c r="C20" s="31" t="s">
        <v>2</v>
      </c>
      <c r="D20" s="41">
        <v>214</v>
      </c>
      <c r="E20" s="33">
        <v>0.25179856115107913</v>
      </c>
      <c r="G20" s="59"/>
      <c r="H20" s="31" t="s">
        <v>2</v>
      </c>
      <c r="I20" s="41">
        <v>79</v>
      </c>
      <c r="J20" s="33">
        <v>0.32644628099173556</v>
      </c>
      <c r="L20" s="59"/>
      <c r="M20" s="31" t="s">
        <v>2</v>
      </c>
      <c r="N20" s="41">
        <v>100</v>
      </c>
      <c r="O20" s="33">
        <v>0.30864197530864196</v>
      </c>
      <c r="Q20" s="59"/>
      <c r="R20" s="31" t="s">
        <v>2</v>
      </c>
      <c r="S20" s="41">
        <v>35</v>
      </c>
      <c r="T20" s="33">
        <v>0.25179856115107913</v>
      </c>
    </row>
    <row r="21" spans="2:20" ht="15.75" thickBot="1" x14ac:dyDescent="0.3">
      <c r="B21" s="59"/>
      <c r="C21" s="38" t="s">
        <v>1</v>
      </c>
      <c r="D21" s="42">
        <v>37</v>
      </c>
      <c r="E21" s="39">
        <v>7.9136690647482008E-2</v>
      </c>
      <c r="G21" s="59"/>
      <c r="H21" s="38" t="s">
        <v>1</v>
      </c>
      <c r="I21" s="42">
        <v>10</v>
      </c>
      <c r="J21" s="39">
        <v>4.1322314049586778E-2</v>
      </c>
      <c r="L21" s="59"/>
      <c r="M21" s="38" t="s">
        <v>1</v>
      </c>
      <c r="N21" s="42">
        <v>16</v>
      </c>
      <c r="O21" s="39">
        <v>4.9382716049382713E-2</v>
      </c>
      <c r="Q21" s="59"/>
      <c r="R21" s="38" t="s">
        <v>1</v>
      </c>
      <c r="S21" s="42">
        <v>11</v>
      </c>
      <c r="T21" s="39">
        <v>7.9136690647482008E-2</v>
      </c>
    </row>
    <row r="22" spans="2:20" ht="16.5" thickTop="1" thickBot="1" x14ac:dyDescent="0.3">
      <c r="B22" s="59"/>
      <c r="C22" s="31" t="s">
        <v>15</v>
      </c>
      <c r="D22" s="32">
        <v>705</v>
      </c>
      <c r="E22" s="33">
        <v>0.28054118583366494</v>
      </c>
      <c r="G22" s="59"/>
      <c r="H22" s="31" t="s">
        <v>15</v>
      </c>
      <c r="I22" s="32">
        <v>242</v>
      </c>
      <c r="J22" s="33">
        <v>0.27406568516421292</v>
      </c>
      <c r="L22" s="59"/>
      <c r="M22" s="31" t="s">
        <v>15</v>
      </c>
      <c r="N22" s="32">
        <v>324</v>
      </c>
      <c r="O22" s="33">
        <v>0.29189189189189191</v>
      </c>
      <c r="Q22" s="59"/>
      <c r="R22" s="31" t="s">
        <v>15</v>
      </c>
      <c r="S22" s="32">
        <v>139</v>
      </c>
      <c r="T22" s="33">
        <v>0.2673076923076923</v>
      </c>
    </row>
    <row r="23" spans="2:20" x14ac:dyDescent="0.25">
      <c r="B23" s="60" t="s">
        <v>14</v>
      </c>
      <c r="C23" s="35" t="s">
        <v>3</v>
      </c>
      <c r="D23" s="35">
        <v>351</v>
      </c>
      <c r="E23" s="36">
        <v>0.7153846153846154</v>
      </c>
      <c r="G23" s="60" t="s">
        <v>14</v>
      </c>
      <c r="H23" s="35" t="s">
        <v>3</v>
      </c>
      <c r="I23" s="35">
        <v>131</v>
      </c>
      <c r="J23" s="36">
        <v>0.62980769230769229</v>
      </c>
      <c r="L23" s="60" t="s">
        <v>14</v>
      </c>
      <c r="M23" s="35" t="s">
        <v>3</v>
      </c>
      <c r="N23" s="35">
        <v>127</v>
      </c>
      <c r="O23" s="36">
        <v>0.69021739130434778</v>
      </c>
      <c r="Q23" s="60" t="s">
        <v>14</v>
      </c>
      <c r="R23" s="35" t="s">
        <v>3</v>
      </c>
      <c r="S23" s="35">
        <v>93</v>
      </c>
      <c r="T23" s="36">
        <v>0.7153846153846154</v>
      </c>
    </row>
    <row r="24" spans="2:20" x14ac:dyDescent="0.25">
      <c r="B24" s="59"/>
      <c r="C24" s="31" t="s">
        <v>2</v>
      </c>
      <c r="D24" s="31">
        <v>138</v>
      </c>
      <c r="E24" s="33">
        <v>0.19230769230769232</v>
      </c>
      <c r="G24" s="59"/>
      <c r="H24" s="31" t="s">
        <v>2</v>
      </c>
      <c r="I24" s="31">
        <v>59</v>
      </c>
      <c r="J24" s="33">
        <v>0.28365384615384615</v>
      </c>
      <c r="L24" s="59"/>
      <c r="M24" s="31" t="s">
        <v>2</v>
      </c>
      <c r="N24" s="31">
        <v>54</v>
      </c>
      <c r="O24" s="33">
        <v>0.29347826086956524</v>
      </c>
      <c r="Q24" s="59"/>
      <c r="R24" s="31" t="s">
        <v>2</v>
      </c>
      <c r="S24" s="31">
        <v>25</v>
      </c>
      <c r="T24" s="33">
        <v>0.19230769230769232</v>
      </c>
    </row>
    <row r="25" spans="2:20" ht="15.75" thickBot="1" x14ac:dyDescent="0.3">
      <c r="B25" s="59"/>
      <c r="C25" s="38" t="s">
        <v>1</v>
      </c>
      <c r="D25" s="38">
        <v>33</v>
      </c>
      <c r="E25" s="39">
        <v>9.2307692307692313E-2</v>
      </c>
      <c r="G25" s="59"/>
      <c r="H25" s="38" t="s">
        <v>1</v>
      </c>
      <c r="I25" s="38">
        <v>18</v>
      </c>
      <c r="J25" s="39">
        <v>8.6538461538461536E-2</v>
      </c>
      <c r="L25" s="59"/>
      <c r="M25" s="38" t="s">
        <v>1</v>
      </c>
      <c r="N25" s="38">
        <v>3</v>
      </c>
      <c r="O25" s="39">
        <v>1.6304347826086956E-2</v>
      </c>
      <c r="Q25" s="59"/>
      <c r="R25" s="38" t="s">
        <v>1</v>
      </c>
      <c r="S25" s="38">
        <v>12</v>
      </c>
      <c r="T25" s="39">
        <v>9.2307692307692313E-2</v>
      </c>
    </row>
    <row r="26" spans="2:20" ht="16.5" thickTop="1" thickBot="1" x14ac:dyDescent="0.3">
      <c r="B26" s="61"/>
      <c r="C26" s="32" t="s">
        <v>15</v>
      </c>
      <c r="D26" s="32">
        <v>522</v>
      </c>
      <c r="E26" s="33">
        <v>0.20771985674492638</v>
      </c>
      <c r="G26" s="61"/>
      <c r="H26" s="32" t="s">
        <v>15</v>
      </c>
      <c r="I26" s="32">
        <v>208</v>
      </c>
      <c r="J26" s="33">
        <v>0.23556058890147225</v>
      </c>
      <c r="L26" s="61"/>
      <c r="M26" s="32" t="s">
        <v>15</v>
      </c>
      <c r="N26" s="32">
        <v>184</v>
      </c>
      <c r="O26" s="33">
        <v>0.16576576576576577</v>
      </c>
      <c r="Q26" s="61"/>
      <c r="R26" s="32" t="s">
        <v>15</v>
      </c>
      <c r="S26" s="32">
        <v>130</v>
      </c>
      <c r="T26" s="33">
        <v>0.25</v>
      </c>
    </row>
    <row r="27" spans="2:20" ht="15.75" thickBot="1" x14ac:dyDescent="0.3">
      <c r="B27" s="57" t="s">
        <v>21</v>
      </c>
      <c r="C27" s="58"/>
      <c r="D27" s="27">
        <v>2513</v>
      </c>
      <c r="E27" s="37">
        <v>0.99999999999999989</v>
      </c>
      <c r="G27" s="57" t="s">
        <v>19</v>
      </c>
      <c r="H27" s="58"/>
      <c r="I27" s="27">
        <v>883</v>
      </c>
      <c r="J27" s="37">
        <v>1</v>
      </c>
      <c r="L27" s="57" t="s">
        <v>18</v>
      </c>
      <c r="M27" s="58"/>
      <c r="N27" s="27">
        <v>1110</v>
      </c>
      <c r="O27" s="37">
        <v>1</v>
      </c>
      <c r="Q27" s="57" t="s">
        <v>20</v>
      </c>
      <c r="R27" s="58"/>
      <c r="S27" s="27">
        <v>520</v>
      </c>
      <c r="T27" s="37">
        <v>0.99999999999999989</v>
      </c>
    </row>
  </sheetData>
  <mergeCells count="28">
    <mergeCell ref="B27:C27"/>
    <mergeCell ref="G3:G6"/>
    <mergeCell ref="L3:L6"/>
    <mergeCell ref="Q3:Q6"/>
    <mergeCell ref="G7:G10"/>
    <mergeCell ref="L7:L10"/>
    <mergeCell ref="Q7:Q10"/>
    <mergeCell ref="G11:G14"/>
    <mergeCell ref="L11:L14"/>
    <mergeCell ref="Q11:Q14"/>
    <mergeCell ref="B3:B6"/>
    <mergeCell ref="B7:B10"/>
    <mergeCell ref="B11:B14"/>
    <mergeCell ref="B15:B18"/>
    <mergeCell ref="B19:B22"/>
    <mergeCell ref="B23:B26"/>
    <mergeCell ref="G15:G18"/>
    <mergeCell ref="L15:L18"/>
    <mergeCell ref="Q15:Q18"/>
    <mergeCell ref="G19:G22"/>
    <mergeCell ref="L19:L22"/>
    <mergeCell ref="Q19:Q22"/>
    <mergeCell ref="G23:G26"/>
    <mergeCell ref="L23:L26"/>
    <mergeCell ref="Q23:Q26"/>
    <mergeCell ref="G27:H27"/>
    <mergeCell ref="L27:M27"/>
    <mergeCell ref="Q27:R2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lage</vt:lpstr>
      <vt:lpstr>spiegel</vt:lpstr>
      <vt:lpstr>faz</vt:lpstr>
      <vt:lpstr>gesamt</vt:lpstr>
      <vt:lpstr>graphics</vt:lpstr>
    </vt:vector>
  </TitlesOfParts>
  <Company>Universität Regensburg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2023-03-29T13:09:40Z</dcterms:created>
  <dcterms:modified xsi:type="dcterms:W3CDTF">2023-03-30T15:42:33Z</dcterms:modified>
</cp:coreProperties>
</file>