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yeq-my.sharepoint.com/personal/clsmith_bayeq_com/Documents/Desktop/"/>
    </mc:Choice>
  </mc:AlternateContent>
  <xr:revisionPtr revIDLastSave="207" documentId="8_{FA2DC048-84A9-4566-8C99-9798C46116FA}" xr6:coauthVersionLast="47" xr6:coauthVersionMax="47" xr10:uidLastSave="{173C7F92-DEF5-4C06-9E00-58A56A99A296}"/>
  <bookViews>
    <workbookView xWindow="33720" yWindow="-120" windowWidth="29040" windowHeight="15720" xr2:uid="{5EEA1943-9F65-4E17-B43E-D15392AA1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R11" i="1"/>
  <c r="P31" i="1"/>
  <c r="Q26" i="1" s="1"/>
  <c r="L31" i="1"/>
  <c r="M27" i="1" s="1"/>
  <c r="P16" i="1"/>
  <c r="Q15" i="1" s="1"/>
  <c r="L16" i="1"/>
  <c r="M11" i="1" s="1"/>
  <c r="G35" i="1"/>
  <c r="H33" i="1" s="1"/>
  <c r="C35" i="1"/>
  <c r="D27" i="1" s="1"/>
  <c r="G20" i="1"/>
  <c r="H19" i="1" s="1"/>
  <c r="C20" i="1"/>
  <c r="D19" i="1" s="1"/>
  <c r="I33" i="1" l="1"/>
  <c r="M26" i="1"/>
  <c r="M15" i="1"/>
  <c r="M14" i="1"/>
  <c r="M30" i="1"/>
  <c r="M29" i="1"/>
  <c r="M28" i="1"/>
  <c r="M31" i="1" s="1"/>
  <c r="Q30" i="1"/>
  <c r="Q29" i="1"/>
  <c r="Q28" i="1"/>
  <c r="Q27" i="1"/>
  <c r="Q14" i="1"/>
  <c r="Q12" i="1"/>
  <c r="M13" i="1"/>
  <c r="M12" i="1"/>
  <c r="Q13" i="1"/>
  <c r="Q11" i="1"/>
  <c r="H28" i="1"/>
  <c r="H32" i="1"/>
  <c r="H31" i="1"/>
  <c r="H30" i="1"/>
  <c r="H29" i="1"/>
  <c r="H27" i="1"/>
  <c r="H34" i="1"/>
  <c r="H26" i="1"/>
  <c r="D33" i="1"/>
  <c r="D34" i="1"/>
  <c r="D32" i="1"/>
  <c r="D31" i="1"/>
  <c r="D30" i="1"/>
  <c r="D29" i="1"/>
  <c r="D26" i="1"/>
  <c r="D28" i="1"/>
  <c r="H18" i="1"/>
  <c r="I18" i="1" s="1"/>
  <c r="H17" i="1"/>
  <c r="H16" i="1"/>
  <c r="H15" i="1"/>
  <c r="H14" i="1"/>
  <c r="D18" i="1"/>
  <c r="H13" i="1"/>
  <c r="H11" i="1"/>
  <c r="H12" i="1"/>
  <c r="D16" i="1"/>
  <c r="D17" i="1"/>
  <c r="D15" i="1"/>
  <c r="D14" i="1"/>
  <c r="D13" i="1"/>
  <c r="D11" i="1"/>
  <c r="D12" i="1"/>
  <c r="M16" i="1" l="1"/>
  <c r="Q16" i="1"/>
  <c r="H20" i="1"/>
  <c r="Q31" i="1"/>
  <c r="H35" i="1"/>
  <c r="D20" i="1"/>
  <c r="D35" i="1"/>
</calcChain>
</file>

<file path=xl/sharedStrings.xml><?xml version="1.0" encoding="utf-8"?>
<sst xmlns="http://schemas.openxmlformats.org/spreadsheetml/2006/main" count="101" uniqueCount="38">
  <si>
    <t>Selected Variables</t>
  </si>
  <si>
    <t># of Records</t>
  </si>
  <si>
    <t>2 or more minority races</t>
  </si>
  <si>
    <t>American Indian or Alaska Native</t>
  </si>
  <si>
    <t>Asian</t>
  </si>
  <si>
    <t>Black or African American</t>
  </si>
  <si>
    <t>Free Form Text Only</t>
  </si>
  <si>
    <t>Joint</t>
  </si>
  <si>
    <t>Native Hawaiian or Other Pacific Islander</t>
  </si>
  <si>
    <t>Race Not Available</t>
  </si>
  <si>
    <t>White</t>
  </si>
  <si>
    <t>Total</t>
  </si>
  <si>
    <t>2 or more minority races, Loan Originated</t>
  </si>
  <si>
    <t>American Indian or Alaska Native, Loan Originated</t>
  </si>
  <si>
    <t>Asian, Loan Originated</t>
  </si>
  <si>
    <t>Black or African American, Loan Originated</t>
  </si>
  <si>
    <t>Free Form Text Only, Loan Originated</t>
  </si>
  <si>
    <t>Joint, Loan Originated</t>
  </si>
  <si>
    <t>Native Hawaiian or Other Pacific Islander, Loan Originated</t>
  </si>
  <si>
    <t>Race Not Available, Loan Originated</t>
  </si>
  <si>
    <t>White, Loan Originated</t>
  </si>
  <si>
    <t>Ethnicity Not Available</t>
  </si>
  <si>
    <t>Hispanic or Latino</t>
  </si>
  <si>
    <t>Not Hispanic or Latino</t>
  </si>
  <si>
    <t>Ethnicity Not Available, Loan Originated</t>
  </si>
  <si>
    <t>Hispanic or Latino, Loan Originated</t>
  </si>
  <si>
    <t>Not Hispanic or Latino, Loan Originated</t>
  </si>
  <si>
    <t>Percentage</t>
  </si>
  <si>
    <t>Source: Link</t>
  </si>
  <si>
    <r>
      <t xml:space="preserve">National Race by </t>
    </r>
    <r>
      <rPr>
        <b/>
        <sz val="14"/>
        <color theme="4"/>
        <rFont val="Aptos Narrow"/>
        <family val="2"/>
        <scheme val="minor"/>
      </rPr>
      <t>Application</t>
    </r>
  </si>
  <si>
    <r>
      <t>National Race by</t>
    </r>
    <r>
      <rPr>
        <b/>
        <sz val="14"/>
        <color theme="4"/>
        <rFont val="Aptos Narrow"/>
        <family val="2"/>
        <scheme val="minor"/>
      </rPr>
      <t xml:space="preserve"> Loan Originated</t>
    </r>
  </si>
  <si>
    <r>
      <t xml:space="preserve">Bay Equity Race by </t>
    </r>
    <r>
      <rPr>
        <b/>
        <sz val="14"/>
        <color theme="4"/>
        <rFont val="Aptos Narrow"/>
        <family val="2"/>
        <scheme val="minor"/>
      </rPr>
      <t>Application</t>
    </r>
  </si>
  <si>
    <r>
      <t xml:space="preserve">Bay Equity Race by </t>
    </r>
    <r>
      <rPr>
        <b/>
        <sz val="14"/>
        <color theme="4"/>
        <rFont val="Aptos Narrow"/>
        <family val="2"/>
        <scheme val="minor"/>
      </rPr>
      <t>Loan Originated</t>
    </r>
  </si>
  <si>
    <r>
      <t>National Ethnicity by</t>
    </r>
    <r>
      <rPr>
        <b/>
        <sz val="14"/>
        <color theme="4"/>
        <rFont val="Aptos Narrow"/>
        <family val="2"/>
        <scheme val="minor"/>
      </rPr>
      <t xml:space="preserve"> Application</t>
    </r>
  </si>
  <si>
    <r>
      <t xml:space="preserve">Bay Equity Ethnicity by </t>
    </r>
    <r>
      <rPr>
        <b/>
        <sz val="14"/>
        <color theme="4"/>
        <rFont val="Aptos Narrow"/>
        <family val="2"/>
        <scheme val="minor"/>
      </rPr>
      <t>Application</t>
    </r>
  </si>
  <si>
    <r>
      <t xml:space="preserve">National Ethnicity by </t>
    </r>
    <r>
      <rPr>
        <b/>
        <sz val="14"/>
        <color theme="4"/>
        <rFont val="Aptos Narrow"/>
        <family val="2"/>
        <scheme val="minor"/>
      </rPr>
      <t>Loan Originated</t>
    </r>
  </si>
  <si>
    <r>
      <t>Bay Equity Ethncity by</t>
    </r>
    <r>
      <rPr>
        <b/>
        <sz val="14"/>
        <color theme="4"/>
        <rFont val="Aptos Narrow"/>
        <family val="2"/>
        <scheme val="minor"/>
      </rPr>
      <t xml:space="preserve"> Loan Originated</t>
    </r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</si>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</sst>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.8000000000000007"/>
      <color rgb="FF000000"/>
      <name val="SourceSansPro"/>
    </font>
    <font>
      <u/>
      <sz val="11"/>
      <color theme="10"/>
      <name val="Aptos Narrow"/>
      <family val="2"/>
      <scheme val="minor"/>
    </font>
    <font>
      <sz val="8.8000000000000007"/>
      <color rgb="FF000000"/>
      <name val="SourceSansProBold"/>
    </font>
    <font>
      <b/>
      <sz val="8.8000000000000007"/>
      <color theme="0"/>
      <name val="SourceSansProBold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10" fontId="0" fillId="2" borderId="0" xfId="1" applyNumberFormat="1" applyFont="1" applyFill="1" applyBorder="1"/>
    <xf numFmtId="0" fontId="5" fillId="0" borderId="0" xfId="2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0" fontId="0" fillId="0" borderId="0" xfId="1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3" fontId="0" fillId="0" borderId="0" xfId="0" applyNumberFormat="1" applyFont="1" applyFill="1" applyBorder="1"/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3" fontId="4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10" fontId="0" fillId="0" borderId="0" xfId="0" applyNumberFormat="1" applyFont="1" applyFill="1"/>
    <xf numFmtId="0" fontId="2" fillId="0" borderId="0" xfId="0" applyFont="1" applyFill="1" applyBorder="1" applyAlignment="1">
      <alignment horizontal="right"/>
    </xf>
    <xf numFmtId="0" fontId="8" fillId="0" borderId="0" xfId="0" applyFont="1" applyFill="1" applyBorder="1"/>
    <xf numFmtId="10" fontId="4" fillId="0" borderId="0" xfId="1" applyNumberFormat="1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 wrapText="1"/>
    </xf>
    <xf numFmtId="10" fontId="4" fillId="0" borderId="0" xfId="1" applyNumberFormat="1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4" fillId="2" borderId="0" xfId="1" applyNumberFormat="1" applyFont="1" applyFill="1" applyBorder="1" applyAlignment="1">
      <alignment horizontal="center" vertical="center" wrapText="1"/>
    </xf>
    <xf numFmtId="10" fontId="0" fillId="2" borderId="0" xfId="1" applyNumberFormat="1" applyFont="1" applyFill="1" applyBorder="1" applyAlignment="1">
      <alignment vertical="center"/>
    </xf>
    <xf numFmtId="10" fontId="3" fillId="0" borderId="0" xfId="1" applyNumberFormat="1" applyFont="1" applyFill="1" applyBorder="1" applyAlignment="1">
      <alignment horizontal="right"/>
    </xf>
    <xf numFmtId="10" fontId="0" fillId="2" borderId="0" xfId="0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.8000000000000007"/>
        <color theme="0"/>
        <name val="SourceSansProBol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0000"/>
        <name val="SourceSansProBold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6350</xdr:rowOff>
    </xdr:from>
    <xdr:to>
      <xdr:col>2</xdr:col>
      <xdr:colOff>720725</xdr:colOff>
      <xdr:row>3</xdr:row>
      <xdr:rowOff>92629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098A5-7303-3A8C-F78E-372060BF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87325"/>
          <a:ext cx="1987550" cy="4482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2AF14-9D34-4E27-8D8D-93B651DFACD2}" name="Table1" displayName="Table1" ref="B10:D20" totalsRowCount="1" headerRowDxfId="53">
  <tableColumns count="3">
    <tableColumn id="1" xr3:uid="{8760389C-332C-4E08-891F-9F87FBEA7BF2}" name="Selected Variables" totalsRowLabel="Total" dataDxfId="55" totalsRowDxfId="51"/>
    <tableColumn id="2" xr3:uid="{932D43BA-3E90-4282-B40D-407373D6B3A0}" name="# of Records" totalsRowFunction="sum" dataDxfId="54" totalsRowDxfId="50"/>
    <tableColumn id="4" xr3:uid="{F682AD2D-1797-48AB-88D4-826CDC2A2CDD}" name="Percentage" totalsRowFunction="sum" dataDxfId="52" totalsRowDxfId="49" dataCellStyle="Percent">
      <calculatedColumnFormula>Table1[[#This Row],['# of Records]]/Table1[[#Totals],['# of Records]]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E12A5-D02C-4946-BEEA-CE08E0AE6909}" name="Table2" displayName="Table2" ref="F10:H20" totalsRowCount="1" headerRowDxfId="27">
  <autoFilter ref="F10:H19" xr:uid="{445E12A5-D02C-4946-BEEA-CE08E0AE6909}"/>
  <tableColumns count="3">
    <tableColumn id="1" xr3:uid="{FFFEBF17-3848-4C31-98DB-3DD7B21FA5DC}" name="Selected Variables" totalsRowLabel="Total" dataDxfId="25" totalsRowDxfId="26"/>
    <tableColumn id="2" xr3:uid="{6CD95F74-325B-4EA6-8604-C4422A7AAA03}" name="# of Records" totalsRowFunction="sum" dataDxfId="23" totalsRowDxfId="24"/>
    <tableColumn id="4" xr3:uid="{010B5E67-5A2C-4B84-8F0B-958ADB962968}" name="Percentage" totalsRowFunction="sum" dataDxfId="21" totalsRowDxfId="22" dataCellStyle="Percent">
      <calculatedColumnFormula>Table2[[#This Row],['# of Records]]/Table2[[#Totals],['# of Records]]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53723B-25D2-40E1-97B0-96F9B2565463}" name="Table3" displayName="Table3" ref="B25:D35" totalsRowCount="1" headerRowDxfId="47">
  <autoFilter ref="B25:D34" xr:uid="{8253723B-25D2-40E1-97B0-96F9B2565463}"/>
  <tableColumns count="3">
    <tableColumn id="1" xr3:uid="{8F9CD4A6-C816-467E-80BE-843BC4A5697E}" name="Selected Variables" totalsRowLabel="Total" dataDxfId="48" totalsRowDxfId="46"/>
    <tableColumn id="2" xr3:uid="{000CE56C-A40A-4601-AA82-41FEE88C4836}" name="# of Records" totalsRowFunction="sum" dataDxfId="43" totalsRowDxfId="45"/>
    <tableColumn id="3" xr3:uid="{8BDCB2D2-50DB-4C57-AF6A-8CE3D8895F10}" name="Percentage" totalsRowFunction="sum" dataDxfId="42" totalsRowDxfId="44" dataCellStyle="Percent" totalsRowCellStyle="Percent">
      <calculatedColumnFormula>Table3[[#This Row],['# of Records]]/Table3[[#Totals],['# of Records]]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DED923-A960-4A96-AFD4-54B7E4015812}" name="Table4" displayName="Table4" ref="F25:H35" totalsRowCount="1" headerRowDxfId="20">
  <autoFilter ref="F25:H34" xr:uid="{1CDED923-A960-4A96-AFD4-54B7E4015812}"/>
  <tableColumns count="3">
    <tableColumn id="1" xr3:uid="{217C72F6-9053-403F-8D31-C6BF2B796CAF}" name="Selected Variables" totalsRowLabel="Total" dataDxfId="18" totalsRowDxfId="19"/>
    <tableColumn id="2" xr3:uid="{1BF51447-45E7-4B95-BFD2-8D1E8D49261E}" name="# of Records" totalsRowFunction="sum" dataDxfId="16" totalsRowDxfId="17"/>
    <tableColumn id="3" xr3:uid="{E1ED995A-30B7-4AE8-80B5-E2ED30AE03C1}" name="Percentage" totalsRowFunction="sum" dataDxfId="14" totalsRowDxfId="15" dataCellStyle="Percent" totalsRowCellStyle="Percent">
      <calculatedColumnFormula>Table4[[#This Row],['# of Records]]/Table4[[#Totals],['# of Records]]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1FE64E-1E1D-4FB0-8B69-03B0DD2B4EE1}" name="Table5" displayName="Table5" ref="K10:M16" totalsRowCount="1" headerRowDxfId="40">
  <autoFilter ref="K10:M15" xr:uid="{BF1FE64E-1E1D-4FB0-8B69-03B0DD2B4EE1}"/>
  <tableColumns count="3">
    <tableColumn id="1" xr3:uid="{0382FCFB-2EC8-4A66-A4CD-C7C89A789776}" name="Selected Variables" totalsRowLabel="Total" dataDxfId="41" totalsRowDxfId="37"/>
    <tableColumn id="2" xr3:uid="{7044E13A-C36F-42CF-AD3D-949F3E1711F1}" name="# of Records" totalsRowFunction="sum" dataDxfId="34" totalsRowDxfId="36"/>
    <tableColumn id="3" xr3:uid="{B840CCED-3907-4578-8EB2-1E6EEAD89EFC}" name="Percentage" totalsRowFunction="sum" dataDxfId="33" totalsRowDxfId="35" dataCellStyle="Percent">
      <calculatedColumnFormula>Table5[[#This Row],['# of Records]]/Table5[[#Totals],['# of Records]]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0B682E-7C90-4B25-B460-2DAEA26EB9A1}" name="Table6" displayName="Table6" ref="O10:Q16" totalsRowCount="1" headerRowDxfId="13">
  <autoFilter ref="O10:Q15" xr:uid="{A20B682E-7C90-4B25-B460-2DAEA26EB9A1}"/>
  <tableColumns count="3">
    <tableColumn id="1" xr3:uid="{A7D544A3-4276-48D3-9BE2-1C603B527E0D}" name="Selected Variables" totalsRowLabel="Total" dataDxfId="11" totalsRowDxfId="12"/>
    <tableColumn id="2" xr3:uid="{7DB2D9BD-5095-4E87-A208-4547303515D2}" name="# of Records" totalsRowFunction="sum" dataDxfId="9" totalsRowDxfId="10"/>
    <tableColumn id="3" xr3:uid="{07CB03CD-70DA-4F52-8596-291293A5674B}" name="Percentage" totalsRowFunction="sum" dataDxfId="7" totalsRowDxfId="8" dataCellStyle="Percent">
      <calculatedColumnFormula>Table6[[#This Row],['# of Records]]/Table6[[#Totals],['# of Records]]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D18A98-D8D2-45E4-9AA5-B8C23A8CF35D}" name="Table7" displayName="Table7" ref="K25:M31" totalsRowCount="1" headerRowDxfId="38">
  <autoFilter ref="K25:M30" xr:uid="{A6D18A98-D8D2-45E4-9AA5-B8C23A8CF35D}"/>
  <tableColumns count="3">
    <tableColumn id="1" xr3:uid="{CD846999-63E8-46F0-A357-99011B036194}" name="Selected Variables" totalsRowLabel="Total" dataDxfId="39" totalsRowDxfId="32"/>
    <tableColumn id="2" xr3:uid="{CD052E9C-24FE-43AD-9F48-18DBB8813044}" name="# of Records" totalsRowFunction="sum" dataDxfId="29" totalsRowDxfId="31"/>
    <tableColumn id="3" xr3:uid="{34A87BBD-C8E1-41CB-801F-53C17BC29AE9}" name="Percentage" totalsRowFunction="sum" dataDxfId="28" totalsRowDxfId="30" dataCellStyle="Percent">
      <calculatedColumnFormula>Table7[[#This Row],['# of Records]]/Table7[[#Totals],['# of Records]]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3A9DF5-6A64-430B-BE9A-5DC38C627A6F}" name="Table8" displayName="Table8" ref="O25:Q31" totalsRowCount="1" headerRowDxfId="6">
  <autoFilter ref="O25:Q30" xr:uid="{2E3A9DF5-6A64-430B-BE9A-5DC38C627A6F}"/>
  <tableColumns count="3">
    <tableColumn id="1" xr3:uid="{2F5D8BEB-489E-400D-953A-065C5B1337E1}" name="Selected Variables" totalsRowLabel="Total" dataDxfId="4" totalsRowDxfId="5"/>
    <tableColumn id="2" xr3:uid="{35733701-206A-4DF2-9557-87682A6CA54F}" name="# of Records" totalsRowFunction="sum" dataDxfId="2" totalsRowDxfId="3"/>
    <tableColumn id="3" xr3:uid="{B7C00075-809C-4DF4-B0F7-17FFC0E8EE18}" name="Percentage" totalsRowFunction="sum" dataDxfId="0" totalsRowDxfId="1" dataCellStyle="Percent">
      <calculatedColumnFormula>Table8[[#This Row],['# of Records]]/Table8[[#Totals],['# of Records]]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hyperlink" Target="https://ffiec.cfpb.gov/data-browser/data/2023?category=states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8F14-9238-429B-B4B2-7C2FB94A0EA4}">
  <dimension ref="B7:R35"/>
  <sheetViews>
    <sheetView showGridLines="0" tabSelected="1" workbookViewId="0">
      <selection activeCell="R26" sqref="R26"/>
    </sheetView>
  </sheetViews>
  <sheetFormatPr defaultRowHeight="14.5"/>
  <cols>
    <col min="1" max="1" width="8.7265625" style="6"/>
    <col min="2" max="2" width="17.453125" style="6" customWidth="1"/>
    <col min="3" max="3" width="12.7265625" style="6" customWidth="1"/>
    <col min="4" max="4" width="15.08984375" style="6" bestFit="1" customWidth="1"/>
    <col min="5" max="5" width="11.81640625" style="6" bestFit="1" customWidth="1"/>
    <col min="6" max="7" width="17.453125" style="6" customWidth="1"/>
    <col min="8" max="9" width="12.7265625" style="6" customWidth="1"/>
    <col min="10" max="10" width="11.90625" style="6" customWidth="1"/>
    <col min="11" max="11" width="17.453125" style="6" customWidth="1"/>
    <col min="12" max="12" width="12.7265625" style="6" customWidth="1"/>
    <col min="13" max="13" width="11.90625" style="6" customWidth="1"/>
    <col min="14" max="14" width="8.7265625" style="6"/>
    <col min="15" max="16" width="17.453125" style="6" customWidth="1"/>
    <col min="17" max="17" width="12.7265625" style="6" customWidth="1"/>
    <col min="18" max="18" width="11.90625" style="6" customWidth="1"/>
    <col min="19" max="16384" width="8.7265625" style="6"/>
  </cols>
  <sheetData>
    <row r="7" spans="2:18" ht="18.5">
      <c r="B7" s="16" t="s">
        <v>29</v>
      </c>
      <c r="F7" s="16" t="s">
        <v>31</v>
      </c>
      <c r="K7" s="16" t="s">
        <v>33</v>
      </c>
      <c r="O7" s="16" t="s">
        <v>34</v>
      </c>
    </row>
    <row r="8" spans="2:18">
      <c r="B8" s="2" t="s">
        <v>28</v>
      </c>
    </row>
    <row r="10" spans="2:18">
      <c r="B10" s="12" t="s">
        <v>0</v>
      </c>
      <c r="C10" s="13" t="s">
        <v>1</v>
      </c>
      <c r="D10" s="15" t="s">
        <v>27</v>
      </c>
      <c r="F10" s="12" t="s">
        <v>0</v>
      </c>
      <c r="G10" s="13" t="s">
        <v>1</v>
      </c>
      <c r="H10" s="15" t="s">
        <v>27</v>
      </c>
      <c r="I10" s="15"/>
      <c r="K10" s="12" t="s">
        <v>0</v>
      </c>
      <c r="L10" s="13" t="s">
        <v>1</v>
      </c>
      <c r="M10" s="13" t="s">
        <v>27</v>
      </c>
      <c r="O10" s="12" t="s">
        <v>0</v>
      </c>
      <c r="P10" s="13" t="s">
        <v>1</v>
      </c>
      <c r="Q10" s="13" t="s">
        <v>27</v>
      </c>
      <c r="R10" s="24" t="s">
        <v>37</v>
      </c>
    </row>
    <row r="11" spans="2:18" ht="23">
      <c r="B11" s="7" t="s">
        <v>2</v>
      </c>
      <c r="C11" s="3">
        <v>26276</v>
      </c>
      <c r="D11" s="5">
        <f>Table1[[#This Row],['# of Records]]/Table1[[#Totals],['# of Records]]</f>
        <v>2.2880750588933768E-3</v>
      </c>
      <c r="F11" s="7" t="s">
        <v>2</v>
      </c>
      <c r="G11" s="4">
        <v>32</v>
      </c>
      <c r="H11" s="5">
        <f>Table2[[#This Row],['# of Records]]/Table2[[#Totals],['# of Records]]</f>
        <v>2.2374493077891204E-3</v>
      </c>
      <c r="I11" s="5"/>
      <c r="K11" s="20" t="s">
        <v>21</v>
      </c>
      <c r="L11" s="21">
        <v>2915403</v>
      </c>
      <c r="M11" s="23">
        <f>Table5[[#This Row],['# of Records]]/Table5[[#Totals],['# of Records]]</f>
        <v>0.25386896372822831</v>
      </c>
      <c r="O11" s="20" t="s">
        <v>21</v>
      </c>
      <c r="P11" s="21">
        <v>1836</v>
      </c>
      <c r="Q11" s="23">
        <f>Table6[[#This Row],['# of Records]]/Table6[[#Totals],['# of Records]]</f>
        <v>0.12837365403440079</v>
      </c>
      <c r="R11" s="1">
        <f>Table6[[#This Row],[Percentage]]-Table5[[#This Row],[Percentage]]</f>
        <v>-0.12549530969382752</v>
      </c>
    </row>
    <row r="12" spans="2:18" ht="23">
      <c r="B12" s="7" t="s">
        <v>3</v>
      </c>
      <c r="C12" s="3">
        <v>77109</v>
      </c>
      <c r="D12" s="5">
        <f>Table1[[#This Row],['# of Records]]/Table1[[#Totals],['# of Records]]</f>
        <v>6.7145372094766847E-3</v>
      </c>
      <c r="F12" s="7" t="s">
        <v>3</v>
      </c>
      <c r="G12" s="4">
        <v>102</v>
      </c>
      <c r="H12" s="5">
        <f>Table2[[#This Row],['# of Records]]/Table2[[#Totals],['# of Records]]</f>
        <v>7.1318696685778215E-3</v>
      </c>
      <c r="I12" s="5"/>
      <c r="K12" s="7" t="s">
        <v>6</v>
      </c>
      <c r="L12" s="3">
        <v>6804</v>
      </c>
      <c r="M12" s="17">
        <f>Table5[[#This Row],['# of Records]]/Table5[[#Totals],['# of Records]]</f>
        <v>5.9248221573719501E-4</v>
      </c>
      <c r="O12" s="7" t="s">
        <v>6</v>
      </c>
      <c r="P12" s="4">
        <v>0</v>
      </c>
      <c r="Q12" s="17">
        <f>Table6[[#This Row],['# of Records]]/Table6[[#Totals],['# of Records]]</f>
        <v>0</v>
      </c>
    </row>
    <row r="13" spans="2:18">
      <c r="B13" s="7" t="s">
        <v>4</v>
      </c>
      <c r="C13" s="3">
        <v>612059</v>
      </c>
      <c r="D13" s="5">
        <f>Table1[[#This Row],['# of Records]]/Table1[[#Totals],['# of Records]]</f>
        <v>5.3297188783346827E-2</v>
      </c>
      <c r="F13" s="7" t="s">
        <v>4</v>
      </c>
      <c r="G13" s="3">
        <v>1527</v>
      </c>
      <c r="H13" s="5">
        <f>Table2[[#This Row],['# of Records]]/Table2[[#Totals],['# of Records]]</f>
        <v>0.10676828415606208</v>
      </c>
      <c r="I13" s="5"/>
      <c r="K13" s="7" t="s">
        <v>22</v>
      </c>
      <c r="L13" s="3">
        <v>1217875</v>
      </c>
      <c r="M13" s="17">
        <f>Table5[[#This Row],['# of Records]]/Table5[[#Totals],['# of Records]]</f>
        <v>0.10605074639784484</v>
      </c>
      <c r="O13" s="7" t="s">
        <v>22</v>
      </c>
      <c r="P13" s="3">
        <v>1767</v>
      </c>
      <c r="Q13" s="17">
        <f>Table6[[#This Row],['# of Records]]/Table6[[#Totals],['# of Records]]</f>
        <v>0.12354915396448049</v>
      </c>
    </row>
    <row r="14" spans="2:18" ht="23">
      <c r="B14" s="7" t="s">
        <v>5</v>
      </c>
      <c r="C14" s="3">
        <v>951113</v>
      </c>
      <c r="D14" s="5">
        <f>Table1[[#This Row],['# of Records]]/Table1[[#Totals],['# of Records]]</f>
        <v>8.282150759207095E-2</v>
      </c>
      <c r="F14" s="7" t="s">
        <v>5</v>
      </c>
      <c r="G14" s="3">
        <v>1157</v>
      </c>
      <c r="H14" s="5">
        <f>Table2[[#This Row],['# of Records]]/Table2[[#Totals],['# of Records]]</f>
        <v>8.0897776534750387E-2</v>
      </c>
      <c r="I14" s="5"/>
      <c r="K14" s="7" t="s">
        <v>7</v>
      </c>
      <c r="L14" s="3">
        <v>261408</v>
      </c>
      <c r="M14" s="17">
        <f>Table5[[#This Row],['# of Records]]/Table5[[#Totals],['# of Records]]</f>
        <v>2.276302043671791E-2</v>
      </c>
      <c r="O14" s="7" t="s">
        <v>7</v>
      </c>
      <c r="P14" s="4">
        <v>487</v>
      </c>
      <c r="Q14" s="17">
        <f>Table6[[#This Row],['# of Records]]/Table6[[#Totals],['# of Records]]</f>
        <v>3.4051181652915673E-2</v>
      </c>
    </row>
    <row r="15" spans="2:18">
      <c r="B15" s="7" t="s">
        <v>6</v>
      </c>
      <c r="C15" s="3">
        <v>3312</v>
      </c>
      <c r="D15" s="5">
        <f>Table1[[#This Row],['# of Records]]/Table1[[#Totals],['# of Records]]</f>
        <v>2.8840404152286736E-4</v>
      </c>
      <c r="F15" s="7" t="s">
        <v>6</v>
      </c>
      <c r="G15" s="4">
        <v>0</v>
      </c>
      <c r="H15" s="5">
        <f>Table2[[#This Row],['# of Records]]/Table2[[#Totals],['# of Records]]</f>
        <v>0</v>
      </c>
      <c r="I15" s="5"/>
      <c r="K15" s="7" t="s">
        <v>23</v>
      </c>
      <c r="L15" s="3">
        <v>7082399</v>
      </c>
      <c r="M15" s="17">
        <f>Table5[[#This Row],['# of Records]]/Table5[[#Totals],['# of Records]]</f>
        <v>0.61672478722147173</v>
      </c>
      <c r="O15" s="7" t="s">
        <v>23</v>
      </c>
      <c r="P15" s="3">
        <v>10212</v>
      </c>
      <c r="Q15" s="17">
        <f>Table6[[#This Row],['# of Records]]/Table6[[#Totals],['# of Records]]</f>
        <v>0.71402601034820301</v>
      </c>
    </row>
    <row r="16" spans="2:18">
      <c r="B16" s="7" t="s">
        <v>7</v>
      </c>
      <c r="C16" s="3">
        <v>222041</v>
      </c>
      <c r="D16" s="5">
        <f>Table1[[#This Row],['# of Records]]/Table1[[#Totals],['# of Records]]</f>
        <v>1.9335000538580616E-2</v>
      </c>
      <c r="F16" s="7" t="s">
        <v>7</v>
      </c>
      <c r="G16" s="4">
        <v>555</v>
      </c>
      <c r="H16" s="5">
        <f>Table2[[#This Row],['# of Records]]/Table2[[#Totals],['# of Records]]</f>
        <v>3.880576143196756E-2</v>
      </c>
      <c r="I16" s="5"/>
      <c r="K16" s="9" t="s">
        <v>11</v>
      </c>
      <c r="L16" s="11">
        <f>SUBTOTAL(109,Table5['# of Records])</f>
        <v>11483889</v>
      </c>
      <c r="M16" s="19">
        <f>SUBTOTAL(109,Table5[Percentage])</f>
        <v>1</v>
      </c>
      <c r="O16" s="9" t="s">
        <v>11</v>
      </c>
      <c r="P16" s="11">
        <f>SUBTOTAL(109,Table6['# of Records])</f>
        <v>14302</v>
      </c>
      <c r="Q16" s="19">
        <f>SUBTOTAL(109,Table6[Percentage])</f>
        <v>1</v>
      </c>
    </row>
    <row r="17" spans="2:18" ht="23">
      <c r="B17" s="7" t="s">
        <v>8</v>
      </c>
      <c r="C17" s="3">
        <v>25633</v>
      </c>
      <c r="D17" s="5">
        <f>Table1[[#This Row],['# of Records]]/Table1[[#Totals],['# of Records]]</f>
        <v>2.2320835737788826E-3</v>
      </c>
      <c r="F17" s="7" t="s">
        <v>8</v>
      </c>
      <c r="G17" s="4">
        <v>39</v>
      </c>
      <c r="H17" s="5">
        <f>Table2[[#This Row],['# of Records]]/Table2[[#Totals],['# of Records]]</f>
        <v>2.7268913438679905E-3</v>
      </c>
      <c r="I17" s="24" t="s">
        <v>37</v>
      </c>
    </row>
    <row r="18" spans="2:18">
      <c r="B18" s="20" t="s">
        <v>9</v>
      </c>
      <c r="C18" s="21">
        <v>3048810</v>
      </c>
      <c r="D18" s="1">
        <f>Table1[[#This Row],['# of Records]]/Table1[[#Totals],['# of Records]]</f>
        <v>0.26548584717250401</v>
      </c>
      <c r="F18" s="20" t="s">
        <v>9</v>
      </c>
      <c r="G18" s="21">
        <v>2362</v>
      </c>
      <c r="H18" s="1">
        <f>Table2[[#This Row],['# of Records]]/Table2[[#Totals],['# of Records]]</f>
        <v>0.16515172703118444</v>
      </c>
      <c r="I18" s="1">
        <f>Table2[[#This Row],[Percentage]]-Table1[[#This Row],[Percentage]]</f>
        <v>-0.10033412014131957</v>
      </c>
    </row>
    <row r="19" spans="2:18">
      <c r="B19" s="7" t="s">
        <v>10</v>
      </c>
      <c r="C19" s="3">
        <v>6517536</v>
      </c>
      <c r="D19" s="5">
        <f>Table1[[#This Row],['# of Records]]/Table1[[#Totals],['# of Records]]</f>
        <v>0.5675373560298258</v>
      </c>
      <c r="F19" s="7" t="s">
        <v>10</v>
      </c>
      <c r="G19" s="3">
        <v>8528</v>
      </c>
      <c r="H19" s="5">
        <f>Table2[[#This Row],['# of Records]]/Table2[[#Totals],['# of Records]]</f>
        <v>0.59628024052580064</v>
      </c>
      <c r="I19" s="5"/>
    </row>
    <row r="20" spans="2:18">
      <c r="B20" s="9" t="s">
        <v>11</v>
      </c>
      <c r="C20" s="11">
        <f>SUBTOTAL(109,Table1['# of Records])</f>
        <v>11483889</v>
      </c>
      <c r="D20" s="14">
        <f>SUBTOTAL(109,Table1[Percentage])</f>
        <v>1</v>
      </c>
      <c r="F20" s="9" t="s">
        <v>11</v>
      </c>
      <c r="G20" s="10">
        <f>SUBTOTAL(109,Table2['# of Records])</f>
        <v>14302</v>
      </c>
      <c r="H20" s="14">
        <f>SUBTOTAL(109,Table2[Percentage])</f>
        <v>1</v>
      </c>
      <c r="I20" s="14"/>
    </row>
    <row r="21" spans="2:18">
      <c r="B21" s="7"/>
      <c r="C21" s="8"/>
      <c r="F21" s="7"/>
    </row>
    <row r="23" spans="2:18" ht="18.5">
      <c r="B23" s="16" t="s">
        <v>30</v>
      </c>
      <c r="F23" s="16" t="s">
        <v>32</v>
      </c>
      <c r="K23" s="16" t="s">
        <v>35</v>
      </c>
      <c r="O23" s="16" t="s">
        <v>36</v>
      </c>
    </row>
    <row r="25" spans="2:18">
      <c r="B25" s="12" t="s">
        <v>0</v>
      </c>
      <c r="C25" s="13" t="s">
        <v>1</v>
      </c>
      <c r="D25" s="13" t="s">
        <v>27</v>
      </c>
      <c r="F25" s="12" t="s">
        <v>0</v>
      </c>
      <c r="G25" s="13" t="s">
        <v>1</v>
      </c>
      <c r="H25" s="13" t="s">
        <v>27</v>
      </c>
      <c r="I25" s="13"/>
      <c r="K25" s="12" t="s">
        <v>0</v>
      </c>
      <c r="L25" s="13" t="s">
        <v>1</v>
      </c>
      <c r="M25" s="13" t="s">
        <v>27</v>
      </c>
      <c r="O25" s="12" t="s">
        <v>0</v>
      </c>
      <c r="P25" s="13" t="s">
        <v>1</v>
      </c>
      <c r="Q25" s="13" t="s">
        <v>27</v>
      </c>
      <c r="R25" s="24" t="s">
        <v>37</v>
      </c>
    </row>
    <row r="26" spans="2:18" ht="34.5">
      <c r="B26" s="7" t="s">
        <v>12</v>
      </c>
      <c r="C26" s="3">
        <v>10524</v>
      </c>
      <c r="D26" s="17">
        <f>Table3[[#This Row],['# of Records]]/Table3[[#Totals],['# of Records]]</f>
        <v>1.8489997585969529E-3</v>
      </c>
      <c r="F26" s="7" t="s">
        <v>12</v>
      </c>
      <c r="G26" s="4">
        <v>17</v>
      </c>
      <c r="H26" s="17">
        <f>Table4[[#This Row],['# of Records]]/Table4[[#Totals],['# of Records]]</f>
        <v>1.8514484861685907E-3</v>
      </c>
      <c r="I26" s="17"/>
      <c r="K26" s="20" t="s">
        <v>24</v>
      </c>
      <c r="L26" s="21">
        <v>901751</v>
      </c>
      <c r="M26" s="23">
        <f>Table7[[#This Row],['# of Records]]/Table7[[#Totals],['# of Records]]</f>
        <v>0.15843190624425701</v>
      </c>
      <c r="O26" s="20" t="s">
        <v>24</v>
      </c>
      <c r="P26" s="21">
        <v>998</v>
      </c>
      <c r="Q26" s="23">
        <f>Table8[[#This Row],['# of Records]]/Table8[[#Totals],['# of Records]]</f>
        <v>0.10869091701154432</v>
      </c>
      <c r="R26" s="25">
        <f>Table8[[#This Row],[Percentage]]-Table7[[#This Row],[Percentage]]</f>
        <v>-4.9740989232712696E-2</v>
      </c>
    </row>
    <row r="27" spans="2:18" ht="34.5">
      <c r="B27" s="7" t="s">
        <v>13</v>
      </c>
      <c r="C27" s="3">
        <v>31544</v>
      </c>
      <c r="D27" s="17">
        <f>Table3[[#This Row],['# of Records]]/Table3[[#Totals],['# of Records]]</f>
        <v>5.5420798541602322E-3</v>
      </c>
      <c r="F27" s="7" t="s">
        <v>13</v>
      </c>
      <c r="G27" s="4">
        <v>55</v>
      </c>
      <c r="H27" s="17">
        <f>Table4[[#This Row],['# of Records]]/Table4[[#Totals],['# of Records]]</f>
        <v>5.9899803964277932E-3</v>
      </c>
      <c r="I27" s="17"/>
      <c r="K27" s="7" t="s">
        <v>16</v>
      </c>
      <c r="L27" s="3">
        <v>2930</v>
      </c>
      <c r="M27" s="17">
        <f>Table7[[#This Row],['# of Records]]/Table7[[#Totals],['# of Records]]</f>
        <v>5.1478233491914405E-4</v>
      </c>
      <c r="O27" s="7" t="s">
        <v>16</v>
      </c>
      <c r="P27" s="4">
        <v>0</v>
      </c>
      <c r="Q27" s="17">
        <f>Table8[[#This Row],['# of Records]]/Table8[[#Totals],['# of Records]]</f>
        <v>0</v>
      </c>
    </row>
    <row r="28" spans="2:18" ht="23">
      <c r="B28" s="7" t="s">
        <v>14</v>
      </c>
      <c r="C28" s="3">
        <v>335726</v>
      </c>
      <c r="D28" s="17">
        <f>Table3[[#This Row],['# of Records]]/Table3[[#Totals],['# of Records]]</f>
        <v>5.8984919512991313E-2</v>
      </c>
      <c r="F28" s="7" t="s">
        <v>14</v>
      </c>
      <c r="G28" s="4">
        <v>850</v>
      </c>
      <c r="H28" s="17">
        <f>Table4[[#This Row],['# of Records]]/Table4[[#Totals],['# of Records]]</f>
        <v>9.2572424308429532E-2</v>
      </c>
      <c r="I28" s="17"/>
      <c r="K28" s="7" t="s">
        <v>25</v>
      </c>
      <c r="L28" s="3">
        <v>592353</v>
      </c>
      <c r="M28" s="17">
        <f>Table7[[#This Row],['# of Records]]/Table7[[#Totals],['# of Records]]</f>
        <v>0.10407264861309205</v>
      </c>
      <c r="O28" s="7" t="s">
        <v>25</v>
      </c>
      <c r="P28" s="3">
        <v>1119</v>
      </c>
      <c r="Q28" s="17">
        <f>Table8[[#This Row],['# of Records]]/Table8[[#Totals],['# of Records]]</f>
        <v>0.12186887388368547</v>
      </c>
    </row>
    <row r="29" spans="2:18" ht="34.5">
      <c r="B29" s="7" t="s">
        <v>15</v>
      </c>
      <c r="C29" s="3">
        <v>413008</v>
      </c>
      <c r="D29" s="17">
        <f>Table3[[#This Row],['# of Records]]/Table3[[#Totals],['# of Records]]</f>
        <v>7.2562874600780147E-2</v>
      </c>
      <c r="F29" s="7" t="s">
        <v>15</v>
      </c>
      <c r="G29" s="4">
        <v>688</v>
      </c>
      <c r="H29" s="17">
        <f>Table4[[#This Row],['# of Records]]/Table4[[#Totals],['# of Records]]</f>
        <v>7.4929209322587675E-2</v>
      </c>
      <c r="I29" s="17"/>
      <c r="K29" s="7" t="s">
        <v>17</v>
      </c>
      <c r="L29" s="3">
        <v>150978</v>
      </c>
      <c r="M29" s="17">
        <f>Table7[[#This Row],['# of Records]]/Table7[[#Totals],['# of Records]]</f>
        <v>2.6525872819598131E-2</v>
      </c>
      <c r="O29" s="7" t="s">
        <v>17</v>
      </c>
      <c r="P29" s="4">
        <v>325</v>
      </c>
      <c r="Q29" s="17">
        <f>Table8[[#This Row],['# of Records]]/Table8[[#Totals],['# of Records]]</f>
        <v>3.5395338706164237E-2</v>
      </c>
    </row>
    <row r="30" spans="2:18" ht="34.5">
      <c r="B30" s="7" t="s">
        <v>16</v>
      </c>
      <c r="C30" s="3">
        <v>1311</v>
      </c>
      <c r="D30" s="17">
        <f>Table3[[#This Row],['# of Records]]/Table3[[#Totals],['# of Records]]</f>
        <v>2.3033434849112553E-4</v>
      </c>
      <c r="F30" s="7" t="s">
        <v>16</v>
      </c>
      <c r="G30" s="4">
        <v>0</v>
      </c>
      <c r="H30" s="17">
        <f>Table4[[#This Row],['# of Records]]/Table4[[#Totals],['# of Records]]</f>
        <v>0</v>
      </c>
      <c r="I30" s="17"/>
      <c r="K30" s="7" t="s">
        <v>26</v>
      </c>
      <c r="L30" s="3">
        <v>4043714</v>
      </c>
      <c r="M30" s="17">
        <f>Table7[[#This Row],['# of Records]]/Table7[[#Totals],['# of Records]]</f>
        <v>0.71045478998813361</v>
      </c>
      <c r="O30" s="7" t="s">
        <v>26</v>
      </c>
      <c r="P30" s="3">
        <v>6740</v>
      </c>
      <c r="Q30" s="17">
        <f>Table8[[#This Row],['# of Records]]/Table8[[#Totals],['# of Records]]</f>
        <v>0.734044870398606</v>
      </c>
    </row>
    <row r="31" spans="2:18">
      <c r="B31" s="7" t="s">
        <v>17</v>
      </c>
      <c r="C31" s="3">
        <v>131833</v>
      </c>
      <c r="D31" s="17">
        <f>Table3[[#This Row],['# of Records]]/Table3[[#Totals],['# of Records]]</f>
        <v>2.3162218279657174E-2</v>
      </c>
      <c r="F31" s="7" t="s">
        <v>17</v>
      </c>
      <c r="G31" s="4">
        <v>371</v>
      </c>
      <c r="H31" s="17">
        <f>Table4[[#This Row],['# of Records]]/Table4[[#Totals],['# of Records]]</f>
        <v>4.0405140492267483E-2</v>
      </c>
      <c r="I31" s="17"/>
      <c r="K31" s="9" t="s">
        <v>11</v>
      </c>
      <c r="L31" s="11">
        <f>SUBTOTAL(109,Table7['# of Records])</f>
        <v>5691726</v>
      </c>
      <c r="M31" s="19">
        <f>SUBTOTAL(109,Table7[Percentage])</f>
        <v>1</v>
      </c>
      <c r="O31" s="9" t="s">
        <v>11</v>
      </c>
      <c r="P31" s="10">
        <f>SUBTOTAL(109,Table8['# of Records])</f>
        <v>9182</v>
      </c>
      <c r="Q31" s="19">
        <f>SUBTOTAL(109,Table8[Percentage])</f>
        <v>1</v>
      </c>
    </row>
    <row r="32" spans="2:18" ht="34.5">
      <c r="B32" s="7" t="s">
        <v>18</v>
      </c>
      <c r="C32" s="3">
        <v>11109</v>
      </c>
      <c r="D32" s="17">
        <f>Table3[[#This Row],['# of Records]]/Table3[[#Totals],['# of Records]]</f>
        <v>1.9517805319511164E-3</v>
      </c>
      <c r="F32" s="7" t="s">
        <v>18</v>
      </c>
      <c r="G32" s="4">
        <v>24</v>
      </c>
      <c r="H32" s="17">
        <f>Table4[[#This Row],['# of Records]]/Table4[[#Totals],['# of Records]]</f>
        <v>2.6138096275321282E-3</v>
      </c>
      <c r="I32" s="24" t="s">
        <v>37</v>
      </c>
    </row>
    <row r="33" spans="2:9" ht="23">
      <c r="B33" s="20" t="s">
        <v>19</v>
      </c>
      <c r="C33" s="21">
        <v>958261</v>
      </c>
      <c r="D33" s="22">
        <f>Table3[[#This Row],['# of Records]]/Table3[[#Totals],['# of Records]]</f>
        <v>0.16836035325663956</v>
      </c>
      <c r="F33" s="20" t="s">
        <v>19</v>
      </c>
      <c r="G33" s="21">
        <v>1342</v>
      </c>
      <c r="H33" s="22">
        <f>Table4[[#This Row],['# of Records]]/Table4[[#Totals],['# of Records]]</f>
        <v>0.14615552167283816</v>
      </c>
      <c r="I33" s="22">
        <f>Table4[[#This Row],[Percentage]]-Table3[[#This Row],[Percentage]]</f>
        <v>-2.2204831583801404E-2</v>
      </c>
    </row>
    <row r="34" spans="2:9" ht="23">
      <c r="B34" s="7" t="s">
        <v>20</v>
      </c>
      <c r="C34" s="3">
        <v>3798410</v>
      </c>
      <c r="D34" s="17">
        <f>Table3[[#This Row],['# of Records]]/Table3[[#Totals],['# of Records]]</f>
        <v>0.66735643985673243</v>
      </c>
      <c r="F34" s="7" t="s">
        <v>20</v>
      </c>
      <c r="G34" s="3">
        <v>5835</v>
      </c>
      <c r="H34" s="17">
        <f>Table4[[#This Row],['# of Records]]/Table4[[#Totals],['# of Records]]</f>
        <v>0.63548246569374867</v>
      </c>
      <c r="I34" s="17"/>
    </row>
    <row r="35" spans="2:9">
      <c r="B35" s="9" t="s">
        <v>11</v>
      </c>
      <c r="C35" s="11">
        <f>SUBTOTAL(109,Table3['# of Records])</f>
        <v>5691726</v>
      </c>
      <c r="D35" s="18">
        <f>SUBTOTAL(109,Table3[Percentage])</f>
        <v>1</v>
      </c>
      <c r="F35" s="9" t="s">
        <v>11</v>
      </c>
      <c r="G35" s="10">
        <f>SUBTOTAL(109,Table4['# of Records])</f>
        <v>9182</v>
      </c>
      <c r="H35" s="19">
        <f>SUBTOTAL(109,Table4[Percentage])</f>
        <v>1</v>
      </c>
      <c r="I35" s="19"/>
    </row>
  </sheetData>
  <hyperlinks>
    <hyperlink ref="B8" r:id="rId1" xr:uid="{2769B295-981B-4CA0-850B-7C4860D4CD62}"/>
  </hyperlinks>
  <pageMargins left="0.7" right="0.7" top="0.75" bottom="0.75" header="0.3" footer="0.3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Smith</dc:creator>
  <cp:lastModifiedBy>Corey Smith</cp:lastModifiedBy>
  <dcterms:created xsi:type="dcterms:W3CDTF">2025-01-09T17:57:11Z</dcterms:created>
  <dcterms:modified xsi:type="dcterms:W3CDTF">2025-01-09T18:29:45Z</dcterms:modified>
</cp:coreProperties>
</file>