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showInkAnnotation="0" defaultThemeVersion="124226"/>
  <mc:AlternateContent xmlns:mc="http://schemas.openxmlformats.org/markup-compatibility/2006">
    <mc:Choice Requires="x15">
      <x15ac:absPath xmlns:x15ac="http://schemas.microsoft.com/office/spreadsheetml/2010/11/ac" url="C:\Users\bmond\Documents\ITAM\Semestre 10\Herramientas Computacionales para Produccion Empresarial\hcp-repo\Parcial 1\Ejercicios\"/>
    </mc:Choice>
  </mc:AlternateContent>
  <bookViews>
    <workbookView xWindow="0" yWindow="0" windowWidth="25200" windowHeight="11850" activeTab="6" xr2:uid="{00000000-000D-0000-FFFF-FFFF00000000}"/>
  </bookViews>
  <sheets>
    <sheet name="Inventario" sheetId="1" r:id="rId1"/>
    <sheet name="Impuesto" sheetId="3" r:id="rId2"/>
    <sheet name="Bancos" sheetId="4" r:id="rId3"/>
    <sheet name="Café Internet" sheetId="10" r:id="rId4"/>
    <sheet name="Papelería" sheetId="9" r:id="rId5"/>
    <sheet name="INPC " sheetId="12" r:id="rId6"/>
    <sheet name="Contrastes" sheetId="8" r:id="rId7"/>
  </sheets>
  <definedNames>
    <definedName name="Datos" localSheetId="3">#REF!</definedName>
    <definedName name="Datos" localSheetId="4">#REF!</definedName>
    <definedName name="Datos">#REF!</definedName>
    <definedName name="vals">Bancos!$H$15:$AS$21</definedName>
  </definedNames>
  <calcPr calcId="171027"/>
</workbook>
</file>

<file path=xl/calcChain.xml><?xml version="1.0" encoding="utf-8"?>
<calcChain xmlns="http://schemas.openxmlformats.org/spreadsheetml/2006/main">
  <c r="B19" i="1" l="1"/>
  <c r="B20" i="1"/>
  <c r="B21" i="1"/>
  <c r="B22" i="1"/>
  <c r="B23" i="1"/>
  <c r="E11" i="8" l="1"/>
  <c r="G32" i="9"/>
  <c r="K25" i="4"/>
  <c r="G13" i="12" l="1"/>
  <c r="H13" i="12" s="1"/>
  <c r="G17" i="12"/>
  <c r="H17" i="12" s="1"/>
  <c r="G21" i="12"/>
  <c r="H21" i="12" s="1"/>
  <c r="G25" i="12"/>
  <c r="H25" i="12" s="1"/>
  <c r="F13" i="12"/>
  <c r="F14" i="12"/>
  <c r="F15" i="12"/>
  <c r="F16" i="12"/>
  <c r="F17" i="12"/>
  <c r="F18" i="12"/>
  <c r="F19" i="12"/>
  <c r="F20" i="12"/>
  <c r="F21" i="12"/>
  <c r="F22" i="12"/>
  <c r="F23" i="12"/>
  <c r="F24" i="12"/>
  <c r="F25" i="12"/>
  <c r="E13" i="12"/>
  <c r="E14" i="12"/>
  <c r="E15" i="12"/>
  <c r="E16" i="12"/>
  <c r="G16" i="12" s="1"/>
  <c r="H16" i="12" s="1"/>
  <c r="E17" i="12"/>
  <c r="E18" i="12"/>
  <c r="E19" i="12"/>
  <c r="E20" i="12"/>
  <c r="G20" i="12" s="1"/>
  <c r="H20" i="12" s="1"/>
  <c r="E21" i="12"/>
  <c r="E22" i="12"/>
  <c r="E23" i="12"/>
  <c r="E24" i="12"/>
  <c r="G24" i="12" s="1"/>
  <c r="H24" i="12" s="1"/>
  <c r="E25" i="12"/>
  <c r="D13" i="12"/>
  <c r="D14" i="12"/>
  <c r="G14" i="12" s="1"/>
  <c r="H14" i="12" s="1"/>
  <c r="D15" i="12"/>
  <c r="G15" i="12" s="1"/>
  <c r="H15" i="12" s="1"/>
  <c r="D16" i="12"/>
  <c r="D17" i="12"/>
  <c r="D18" i="12"/>
  <c r="G18" i="12" s="1"/>
  <c r="H18" i="12" s="1"/>
  <c r="D19" i="12"/>
  <c r="G19" i="12" s="1"/>
  <c r="H19" i="12" s="1"/>
  <c r="D20" i="12"/>
  <c r="D21" i="12"/>
  <c r="D22" i="12"/>
  <c r="G22" i="12" s="1"/>
  <c r="H22" i="12" s="1"/>
  <c r="D23" i="12"/>
  <c r="G23" i="12" s="1"/>
  <c r="H23" i="12" s="1"/>
  <c r="D24" i="12"/>
  <c r="D25" i="12"/>
  <c r="G12" i="12"/>
  <c r="H12" i="12" s="1"/>
  <c r="F12" i="12"/>
  <c r="E12" i="12"/>
  <c r="D12" i="12"/>
  <c r="G9" i="12"/>
  <c r="F9" i="12"/>
  <c r="E9" i="12"/>
  <c r="D9" i="12"/>
  <c r="K40" i="9"/>
  <c r="K41" i="9"/>
  <c r="H37" i="9"/>
  <c r="H53" i="9"/>
  <c r="H69" i="9"/>
  <c r="G31" i="9"/>
  <c r="H31" i="9" s="1"/>
  <c r="G34" i="9"/>
  <c r="H34" i="9" s="1"/>
  <c r="G35" i="9"/>
  <c r="H35" i="9" s="1"/>
  <c r="G38" i="9"/>
  <c r="H38" i="9" s="1"/>
  <c r="G39" i="9"/>
  <c r="H39" i="9" s="1"/>
  <c r="G42" i="9"/>
  <c r="H42" i="9" s="1"/>
  <c r="G43" i="9"/>
  <c r="H43" i="9" s="1"/>
  <c r="G46" i="9"/>
  <c r="H46" i="9" s="1"/>
  <c r="G47" i="9"/>
  <c r="H47" i="9" s="1"/>
  <c r="G50" i="9"/>
  <c r="H50" i="9" s="1"/>
  <c r="G51" i="9"/>
  <c r="H51" i="9" s="1"/>
  <c r="G54" i="9"/>
  <c r="H54" i="9" s="1"/>
  <c r="G55" i="9"/>
  <c r="H55" i="9" s="1"/>
  <c r="G58" i="9"/>
  <c r="H58" i="9" s="1"/>
  <c r="G59" i="9"/>
  <c r="H59" i="9" s="1"/>
  <c r="G62" i="9"/>
  <c r="H62" i="9" s="1"/>
  <c r="G63" i="9"/>
  <c r="H63" i="9" s="1"/>
  <c r="G66" i="9"/>
  <c r="H66" i="9" s="1"/>
  <c r="G67" i="9"/>
  <c r="H67" i="9" s="1"/>
  <c r="G70" i="9"/>
  <c r="H70" i="9" s="1"/>
  <c r="G71" i="9"/>
  <c r="H71" i="9" s="1"/>
  <c r="G74" i="9"/>
  <c r="H74" i="9" s="1"/>
  <c r="G75" i="9"/>
  <c r="H75" i="9" s="1"/>
  <c r="G78" i="9"/>
  <c r="H78" i="9" s="1"/>
  <c r="G79" i="9"/>
  <c r="H79" i="9" s="1"/>
  <c r="F30" i="9"/>
  <c r="G30" i="9" s="1"/>
  <c r="H30" i="9" s="1"/>
  <c r="F32" i="9"/>
  <c r="H32" i="9" s="1"/>
  <c r="F33" i="9"/>
  <c r="G33" i="9" s="1"/>
  <c r="H33" i="9" s="1"/>
  <c r="F34" i="9"/>
  <c r="F35" i="9"/>
  <c r="F36" i="9"/>
  <c r="G36" i="9" s="1"/>
  <c r="H36" i="9" s="1"/>
  <c r="F37" i="9"/>
  <c r="G37" i="9" s="1"/>
  <c r="F38" i="9"/>
  <c r="F39" i="9"/>
  <c r="F40" i="9"/>
  <c r="G40" i="9" s="1"/>
  <c r="H40" i="9" s="1"/>
  <c r="F41" i="9"/>
  <c r="G41" i="9" s="1"/>
  <c r="H41" i="9" s="1"/>
  <c r="K32" i="9" s="1"/>
  <c r="F42" i="9"/>
  <c r="F43" i="9"/>
  <c r="F44" i="9"/>
  <c r="G44" i="9" s="1"/>
  <c r="H44" i="9" s="1"/>
  <c r="F45" i="9"/>
  <c r="G45" i="9" s="1"/>
  <c r="H45" i="9" s="1"/>
  <c r="F46" i="9"/>
  <c r="F47" i="9"/>
  <c r="F48" i="9"/>
  <c r="G48" i="9" s="1"/>
  <c r="H48" i="9" s="1"/>
  <c r="F49" i="9"/>
  <c r="G49" i="9" s="1"/>
  <c r="H49" i="9" s="1"/>
  <c r="F50" i="9"/>
  <c r="F51" i="9"/>
  <c r="F52" i="9"/>
  <c r="G52" i="9" s="1"/>
  <c r="H52" i="9" s="1"/>
  <c r="F53" i="9"/>
  <c r="G53" i="9" s="1"/>
  <c r="F54" i="9"/>
  <c r="F55" i="9"/>
  <c r="F56" i="9"/>
  <c r="G56" i="9" s="1"/>
  <c r="H56" i="9" s="1"/>
  <c r="F57" i="9"/>
  <c r="G57" i="9" s="1"/>
  <c r="H57" i="9" s="1"/>
  <c r="F58" i="9"/>
  <c r="F59" i="9"/>
  <c r="F60" i="9"/>
  <c r="G60" i="9" s="1"/>
  <c r="H60" i="9" s="1"/>
  <c r="F61" i="9"/>
  <c r="G61" i="9" s="1"/>
  <c r="H61" i="9" s="1"/>
  <c r="F62" i="9"/>
  <c r="F63" i="9"/>
  <c r="F64" i="9"/>
  <c r="G64" i="9" s="1"/>
  <c r="H64" i="9" s="1"/>
  <c r="F65" i="9"/>
  <c r="G65" i="9" s="1"/>
  <c r="H65" i="9" s="1"/>
  <c r="F66" i="9"/>
  <c r="F67" i="9"/>
  <c r="F68" i="9"/>
  <c r="G68" i="9" s="1"/>
  <c r="H68" i="9" s="1"/>
  <c r="F69" i="9"/>
  <c r="G69" i="9" s="1"/>
  <c r="F70" i="9"/>
  <c r="F71" i="9"/>
  <c r="F72" i="9"/>
  <c r="G72" i="9" s="1"/>
  <c r="H72" i="9" s="1"/>
  <c r="F73" i="9"/>
  <c r="G73" i="9" s="1"/>
  <c r="H73" i="9" s="1"/>
  <c r="F74" i="9"/>
  <c r="F75" i="9"/>
  <c r="F76" i="9"/>
  <c r="G76" i="9" s="1"/>
  <c r="H76" i="9" s="1"/>
  <c r="F77" i="9"/>
  <c r="G77" i="9" s="1"/>
  <c r="H77" i="9" s="1"/>
  <c r="F78" i="9"/>
  <c r="F79" i="9"/>
  <c r="F31" i="9"/>
  <c r="D28" i="10"/>
  <c r="E28" i="10" s="1"/>
  <c r="F28" i="10" s="1"/>
  <c r="D29" i="10"/>
  <c r="E29" i="10" s="1"/>
  <c r="F29" i="10" s="1"/>
  <c r="D30" i="10"/>
  <c r="E30" i="10" s="1"/>
  <c r="F30" i="10" s="1"/>
  <c r="D31" i="10"/>
  <c r="E31" i="10" s="1"/>
  <c r="F31" i="10" s="1"/>
  <c r="D32" i="10"/>
  <c r="E32" i="10" s="1"/>
  <c r="F32" i="10" s="1"/>
  <c r="D33" i="10"/>
  <c r="E33" i="10" s="1"/>
  <c r="F33" i="10" s="1"/>
  <c r="D34" i="10"/>
  <c r="E34" i="10" s="1"/>
  <c r="F34" i="10" s="1"/>
  <c r="D35" i="10"/>
  <c r="E35" i="10" s="1"/>
  <c r="F35" i="10" s="1"/>
  <c r="D36" i="10"/>
  <c r="E36" i="10" s="1"/>
  <c r="F36" i="10" s="1"/>
  <c r="D37" i="10"/>
  <c r="E37" i="10" s="1"/>
  <c r="F37" i="10" s="1"/>
  <c r="D38" i="10"/>
  <c r="E38" i="10" s="1"/>
  <c r="F38" i="10" s="1"/>
  <c r="D39" i="10"/>
  <c r="E39" i="10" s="1"/>
  <c r="F39" i="10" s="1"/>
  <c r="D40" i="10"/>
  <c r="E40" i="10" s="1"/>
  <c r="F40" i="10" s="1"/>
  <c r="D41" i="10"/>
  <c r="E41" i="10" s="1"/>
  <c r="F41" i="10" s="1"/>
  <c r="D42" i="10"/>
  <c r="E42" i="10" s="1"/>
  <c r="F42" i="10" s="1"/>
  <c r="D43" i="10"/>
  <c r="E43" i="10" s="1"/>
  <c r="F43" i="10" s="1"/>
  <c r="D44" i="10"/>
  <c r="E44" i="10" s="1"/>
  <c r="F44" i="10" s="1"/>
  <c r="D45" i="10"/>
  <c r="E45" i="10" s="1"/>
  <c r="F45" i="10" s="1"/>
  <c r="D46" i="10"/>
  <c r="E46" i="10" s="1"/>
  <c r="F46" i="10" s="1"/>
  <c r="D47" i="10"/>
  <c r="E47" i="10" s="1"/>
  <c r="F47" i="10" s="1"/>
  <c r="D48" i="10"/>
  <c r="E48" i="10" s="1"/>
  <c r="F48" i="10" s="1"/>
  <c r="D49" i="10"/>
  <c r="E49" i="10" s="1"/>
  <c r="F49" i="10" s="1"/>
  <c r="D50" i="10"/>
  <c r="E50" i="10" s="1"/>
  <c r="F50" i="10" s="1"/>
  <c r="D51" i="10"/>
  <c r="E51" i="10" s="1"/>
  <c r="F51" i="10" s="1"/>
  <c r="D52" i="10"/>
  <c r="E52" i="10" s="1"/>
  <c r="F52" i="10" s="1"/>
  <c r="D53" i="10"/>
  <c r="E53" i="10" s="1"/>
  <c r="F53" i="10" s="1"/>
  <c r="D54" i="10"/>
  <c r="E54" i="10" s="1"/>
  <c r="F54" i="10" s="1"/>
  <c r="D55" i="10"/>
  <c r="E55" i="10" s="1"/>
  <c r="F55" i="10" s="1"/>
  <c r="D56" i="10"/>
  <c r="E56" i="10" s="1"/>
  <c r="F56" i="10" s="1"/>
  <c r="D27" i="10"/>
  <c r="E27" i="10" s="1"/>
  <c r="F27" i="10" s="1"/>
  <c r="B28" i="10"/>
  <c r="C28" i="10" s="1"/>
  <c r="B29" i="10"/>
  <c r="C29" i="10" s="1"/>
  <c r="B30" i="10"/>
  <c r="C30" i="10" s="1"/>
  <c r="B31" i="10"/>
  <c r="C31" i="10" s="1"/>
  <c r="B32" i="10"/>
  <c r="C32" i="10" s="1"/>
  <c r="B33" i="10"/>
  <c r="C33" i="10" s="1"/>
  <c r="B34" i="10"/>
  <c r="C34" i="10" s="1"/>
  <c r="B35" i="10"/>
  <c r="C35" i="10" s="1"/>
  <c r="B36" i="10"/>
  <c r="C36" i="10" s="1"/>
  <c r="B37" i="10"/>
  <c r="C37" i="10" s="1"/>
  <c r="B38" i="10"/>
  <c r="C38" i="10" s="1"/>
  <c r="B39" i="10"/>
  <c r="C39" i="10" s="1"/>
  <c r="B40" i="10"/>
  <c r="C40" i="10" s="1"/>
  <c r="B41" i="10"/>
  <c r="C41" i="10" s="1"/>
  <c r="B42" i="10"/>
  <c r="C42" i="10" s="1"/>
  <c r="B43" i="10"/>
  <c r="C43" i="10" s="1"/>
  <c r="B44" i="10"/>
  <c r="C44" i="10" s="1"/>
  <c r="B45" i="10"/>
  <c r="C45" i="10" s="1"/>
  <c r="B46" i="10"/>
  <c r="C46" i="10" s="1"/>
  <c r="B47" i="10"/>
  <c r="C47" i="10" s="1"/>
  <c r="B48" i="10"/>
  <c r="C48" i="10" s="1"/>
  <c r="B49" i="10"/>
  <c r="C49" i="10" s="1"/>
  <c r="B50" i="10"/>
  <c r="C50" i="10" s="1"/>
  <c r="B51" i="10"/>
  <c r="C51" i="10" s="1"/>
  <c r="B52" i="10"/>
  <c r="C52" i="10" s="1"/>
  <c r="B53" i="10"/>
  <c r="C53" i="10" s="1"/>
  <c r="B54" i="10"/>
  <c r="C54" i="10" s="1"/>
  <c r="B55" i="10"/>
  <c r="C55" i="10" s="1"/>
  <c r="B56" i="10"/>
  <c r="C56" i="10" s="1"/>
  <c r="B27" i="10"/>
  <c r="C27" i="10" s="1"/>
  <c r="H18" i="3"/>
  <c r="P18" i="3" s="1"/>
  <c r="O18" i="3" s="1"/>
  <c r="H19" i="3"/>
  <c r="P19" i="3" s="1"/>
  <c r="O19" i="3" s="1"/>
  <c r="H20" i="3"/>
  <c r="K20" i="3" s="1"/>
  <c r="L20" i="3" s="1"/>
  <c r="H21" i="3"/>
  <c r="P21" i="3" s="1"/>
  <c r="O21" i="3" s="1"/>
  <c r="H17" i="3"/>
  <c r="K17" i="3" s="1"/>
  <c r="S27" i="4"/>
  <c r="R27" i="4"/>
  <c r="Q27" i="4"/>
  <c r="P27" i="4"/>
  <c r="S26" i="4"/>
  <c r="R26" i="4"/>
  <c r="Q26" i="4"/>
  <c r="P26" i="4"/>
  <c r="S25" i="4"/>
  <c r="R25" i="4"/>
  <c r="Q25" i="4"/>
  <c r="P25" i="4"/>
  <c r="K27" i="4"/>
  <c r="K26" i="4"/>
  <c r="H33" i="4"/>
  <c r="H36" i="4"/>
  <c r="H38" i="4"/>
  <c r="H44" i="4"/>
  <c r="H46" i="4"/>
  <c r="H52" i="4"/>
  <c r="H54" i="4"/>
  <c r="H60" i="4"/>
  <c r="H62" i="4"/>
  <c r="H68" i="4"/>
  <c r="H70" i="4"/>
  <c r="H76" i="4"/>
  <c r="H78" i="4"/>
  <c r="H84" i="4"/>
  <c r="H86" i="4"/>
  <c r="H92" i="4"/>
  <c r="H94" i="4"/>
  <c r="H100" i="4"/>
  <c r="H102" i="4"/>
  <c r="H108" i="4"/>
  <c r="H110" i="4"/>
  <c r="H116" i="4"/>
  <c r="H118" i="4"/>
  <c r="H124" i="4"/>
  <c r="H126" i="4"/>
  <c r="H132" i="4"/>
  <c r="H134" i="4"/>
  <c r="H140" i="4"/>
  <c r="H142" i="4"/>
  <c r="H148" i="4"/>
  <c r="H150" i="4"/>
  <c r="H156" i="4"/>
  <c r="H158" i="4"/>
  <c r="H164" i="4"/>
  <c r="H166" i="4"/>
  <c r="H172" i="4"/>
  <c r="H174" i="4"/>
  <c r="H180" i="4"/>
  <c r="H182" i="4"/>
  <c r="H188" i="4"/>
  <c r="H190" i="4"/>
  <c r="H196" i="4"/>
  <c r="H198" i="4"/>
  <c r="H204" i="4"/>
  <c r="H206" i="4"/>
  <c r="H212" i="4"/>
  <c r="H214" i="4"/>
  <c r="H220" i="4"/>
  <c r="H222" i="4"/>
  <c r="H228" i="4"/>
  <c r="H230" i="4"/>
  <c r="H236" i="4"/>
  <c r="H238" i="4"/>
  <c r="H244" i="4"/>
  <c r="H246" i="4"/>
  <c r="H252" i="4"/>
  <c r="H254" i="4"/>
  <c r="H260" i="4"/>
  <c r="H262" i="4"/>
  <c r="H268" i="4"/>
  <c r="H270" i="4"/>
  <c r="H276" i="4"/>
  <c r="H278" i="4"/>
  <c r="H283" i="4"/>
  <c r="H287" i="4"/>
  <c r="H291" i="4"/>
  <c r="H295" i="4"/>
  <c r="H299" i="4"/>
  <c r="H303" i="4"/>
  <c r="H307" i="4"/>
  <c r="H311" i="4"/>
  <c r="H315" i="4"/>
  <c r="H319" i="4"/>
  <c r="H323" i="4"/>
  <c r="H327" i="4"/>
  <c r="H331" i="4"/>
  <c r="H335" i="4"/>
  <c r="H339" i="4"/>
  <c r="H343" i="4"/>
  <c r="H347" i="4"/>
  <c r="H351" i="4"/>
  <c r="H355" i="4"/>
  <c r="H359" i="4"/>
  <c r="H363" i="4"/>
  <c r="H367" i="4"/>
  <c r="H371" i="4"/>
  <c r="F35" i="4"/>
  <c r="H35" i="4" s="1"/>
  <c r="F36" i="4"/>
  <c r="F37" i="4"/>
  <c r="H37" i="4" s="1"/>
  <c r="F38" i="4"/>
  <c r="F39" i="4"/>
  <c r="H39" i="4" s="1"/>
  <c r="F40" i="4"/>
  <c r="H40" i="4" s="1"/>
  <c r="F41" i="4"/>
  <c r="H41" i="4" s="1"/>
  <c r="F42" i="4"/>
  <c r="H42" i="4" s="1"/>
  <c r="F43" i="4"/>
  <c r="H43" i="4" s="1"/>
  <c r="F44" i="4"/>
  <c r="F45" i="4"/>
  <c r="H45" i="4" s="1"/>
  <c r="F46" i="4"/>
  <c r="F47" i="4"/>
  <c r="H47" i="4" s="1"/>
  <c r="F48" i="4"/>
  <c r="H48" i="4" s="1"/>
  <c r="F49" i="4"/>
  <c r="H49" i="4" s="1"/>
  <c r="F50" i="4"/>
  <c r="H50" i="4" s="1"/>
  <c r="F51" i="4"/>
  <c r="H51" i="4" s="1"/>
  <c r="F52" i="4"/>
  <c r="F53" i="4"/>
  <c r="H53" i="4" s="1"/>
  <c r="F54" i="4"/>
  <c r="F55" i="4"/>
  <c r="H55" i="4" s="1"/>
  <c r="F56" i="4"/>
  <c r="H56" i="4" s="1"/>
  <c r="F57" i="4"/>
  <c r="H57" i="4" s="1"/>
  <c r="F58" i="4"/>
  <c r="H58" i="4" s="1"/>
  <c r="F59" i="4"/>
  <c r="H59" i="4" s="1"/>
  <c r="F60" i="4"/>
  <c r="F61" i="4"/>
  <c r="H61" i="4" s="1"/>
  <c r="F62" i="4"/>
  <c r="F63" i="4"/>
  <c r="H63" i="4" s="1"/>
  <c r="F64" i="4"/>
  <c r="H64" i="4" s="1"/>
  <c r="F65" i="4"/>
  <c r="H65" i="4" s="1"/>
  <c r="F66" i="4"/>
  <c r="H66" i="4" s="1"/>
  <c r="F67" i="4"/>
  <c r="H67" i="4" s="1"/>
  <c r="F68" i="4"/>
  <c r="F69" i="4"/>
  <c r="H69" i="4" s="1"/>
  <c r="F70" i="4"/>
  <c r="F71" i="4"/>
  <c r="H71" i="4" s="1"/>
  <c r="F72" i="4"/>
  <c r="H72" i="4" s="1"/>
  <c r="F73" i="4"/>
  <c r="H73" i="4" s="1"/>
  <c r="F74" i="4"/>
  <c r="H74" i="4" s="1"/>
  <c r="F75" i="4"/>
  <c r="H75" i="4" s="1"/>
  <c r="F76" i="4"/>
  <c r="F77" i="4"/>
  <c r="H77" i="4" s="1"/>
  <c r="F78" i="4"/>
  <c r="F79" i="4"/>
  <c r="H79" i="4" s="1"/>
  <c r="F80" i="4"/>
  <c r="H80" i="4" s="1"/>
  <c r="F81" i="4"/>
  <c r="H81" i="4" s="1"/>
  <c r="F82" i="4"/>
  <c r="H82" i="4" s="1"/>
  <c r="F83" i="4"/>
  <c r="H83" i="4" s="1"/>
  <c r="F84" i="4"/>
  <c r="F85" i="4"/>
  <c r="H85" i="4" s="1"/>
  <c r="F86" i="4"/>
  <c r="F87" i="4"/>
  <c r="H87" i="4" s="1"/>
  <c r="F88" i="4"/>
  <c r="H88" i="4" s="1"/>
  <c r="F89" i="4"/>
  <c r="H89" i="4" s="1"/>
  <c r="F90" i="4"/>
  <c r="H90" i="4" s="1"/>
  <c r="F91" i="4"/>
  <c r="H91" i="4" s="1"/>
  <c r="F92" i="4"/>
  <c r="F93" i="4"/>
  <c r="H93" i="4" s="1"/>
  <c r="F94" i="4"/>
  <c r="F95" i="4"/>
  <c r="H95" i="4" s="1"/>
  <c r="F96" i="4"/>
  <c r="H96" i="4" s="1"/>
  <c r="F97" i="4"/>
  <c r="H97" i="4" s="1"/>
  <c r="F98" i="4"/>
  <c r="H98" i="4" s="1"/>
  <c r="F99" i="4"/>
  <c r="H99" i="4" s="1"/>
  <c r="F100" i="4"/>
  <c r="F101" i="4"/>
  <c r="H101" i="4" s="1"/>
  <c r="F102" i="4"/>
  <c r="F103" i="4"/>
  <c r="H103" i="4" s="1"/>
  <c r="F104" i="4"/>
  <c r="H104" i="4" s="1"/>
  <c r="F105" i="4"/>
  <c r="H105" i="4" s="1"/>
  <c r="F106" i="4"/>
  <c r="H106" i="4" s="1"/>
  <c r="F107" i="4"/>
  <c r="H107" i="4" s="1"/>
  <c r="F108" i="4"/>
  <c r="F109" i="4"/>
  <c r="H109" i="4" s="1"/>
  <c r="F110" i="4"/>
  <c r="F111" i="4"/>
  <c r="H111" i="4" s="1"/>
  <c r="F112" i="4"/>
  <c r="H112" i="4" s="1"/>
  <c r="F113" i="4"/>
  <c r="H113" i="4" s="1"/>
  <c r="F114" i="4"/>
  <c r="H114" i="4" s="1"/>
  <c r="F115" i="4"/>
  <c r="H115" i="4" s="1"/>
  <c r="F116" i="4"/>
  <c r="F117" i="4"/>
  <c r="H117" i="4" s="1"/>
  <c r="F118" i="4"/>
  <c r="F119" i="4"/>
  <c r="H119" i="4" s="1"/>
  <c r="F120" i="4"/>
  <c r="H120" i="4" s="1"/>
  <c r="F121" i="4"/>
  <c r="H121" i="4" s="1"/>
  <c r="F122" i="4"/>
  <c r="H122" i="4" s="1"/>
  <c r="F123" i="4"/>
  <c r="H123" i="4" s="1"/>
  <c r="F124" i="4"/>
  <c r="F125" i="4"/>
  <c r="H125" i="4" s="1"/>
  <c r="F126" i="4"/>
  <c r="F127" i="4"/>
  <c r="H127" i="4" s="1"/>
  <c r="F128" i="4"/>
  <c r="H128" i="4" s="1"/>
  <c r="F129" i="4"/>
  <c r="H129" i="4" s="1"/>
  <c r="F130" i="4"/>
  <c r="H130" i="4" s="1"/>
  <c r="F131" i="4"/>
  <c r="H131" i="4" s="1"/>
  <c r="F132" i="4"/>
  <c r="F133" i="4"/>
  <c r="H133" i="4" s="1"/>
  <c r="F134" i="4"/>
  <c r="F135" i="4"/>
  <c r="H135" i="4" s="1"/>
  <c r="F136" i="4"/>
  <c r="H136" i="4" s="1"/>
  <c r="F137" i="4"/>
  <c r="H137" i="4" s="1"/>
  <c r="F138" i="4"/>
  <c r="H138" i="4" s="1"/>
  <c r="F139" i="4"/>
  <c r="H139" i="4" s="1"/>
  <c r="F140" i="4"/>
  <c r="F141" i="4"/>
  <c r="H141" i="4" s="1"/>
  <c r="F142" i="4"/>
  <c r="F143" i="4"/>
  <c r="H143" i="4" s="1"/>
  <c r="F144" i="4"/>
  <c r="H144" i="4" s="1"/>
  <c r="F145" i="4"/>
  <c r="H145" i="4" s="1"/>
  <c r="F146" i="4"/>
  <c r="H146" i="4" s="1"/>
  <c r="F147" i="4"/>
  <c r="H147" i="4" s="1"/>
  <c r="F148" i="4"/>
  <c r="F149" i="4"/>
  <c r="H149" i="4" s="1"/>
  <c r="F150" i="4"/>
  <c r="F151" i="4"/>
  <c r="H151" i="4" s="1"/>
  <c r="F152" i="4"/>
  <c r="H152" i="4" s="1"/>
  <c r="F153" i="4"/>
  <c r="H153" i="4" s="1"/>
  <c r="F154" i="4"/>
  <c r="H154" i="4" s="1"/>
  <c r="F155" i="4"/>
  <c r="H155" i="4" s="1"/>
  <c r="F156" i="4"/>
  <c r="F157" i="4"/>
  <c r="H157" i="4" s="1"/>
  <c r="F158" i="4"/>
  <c r="F159" i="4"/>
  <c r="H159" i="4" s="1"/>
  <c r="F160" i="4"/>
  <c r="H160" i="4" s="1"/>
  <c r="F161" i="4"/>
  <c r="H161" i="4" s="1"/>
  <c r="F162" i="4"/>
  <c r="H162" i="4" s="1"/>
  <c r="F163" i="4"/>
  <c r="H163" i="4" s="1"/>
  <c r="F164" i="4"/>
  <c r="F165" i="4"/>
  <c r="H165" i="4" s="1"/>
  <c r="F166" i="4"/>
  <c r="F167" i="4"/>
  <c r="H167" i="4" s="1"/>
  <c r="F168" i="4"/>
  <c r="H168" i="4" s="1"/>
  <c r="F169" i="4"/>
  <c r="H169" i="4" s="1"/>
  <c r="F170" i="4"/>
  <c r="H170" i="4" s="1"/>
  <c r="F171" i="4"/>
  <c r="H171" i="4" s="1"/>
  <c r="F172" i="4"/>
  <c r="F173" i="4"/>
  <c r="H173" i="4" s="1"/>
  <c r="F174" i="4"/>
  <c r="F175" i="4"/>
  <c r="H175" i="4" s="1"/>
  <c r="F176" i="4"/>
  <c r="H176" i="4" s="1"/>
  <c r="F177" i="4"/>
  <c r="H177" i="4" s="1"/>
  <c r="F178" i="4"/>
  <c r="H178" i="4" s="1"/>
  <c r="F179" i="4"/>
  <c r="H179" i="4" s="1"/>
  <c r="F180" i="4"/>
  <c r="F181" i="4"/>
  <c r="H181" i="4" s="1"/>
  <c r="F182" i="4"/>
  <c r="F183" i="4"/>
  <c r="H183" i="4" s="1"/>
  <c r="F184" i="4"/>
  <c r="H184" i="4" s="1"/>
  <c r="F185" i="4"/>
  <c r="H185" i="4" s="1"/>
  <c r="F186" i="4"/>
  <c r="H186" i="4" s="1"/>
  <c r="F187" i="4"/>
  <c r="H187" i="4" s="1"/>
  <c r="F188" i="4"/>
  <c r="F189" i="4"/>
  <c r="H189" i="4" s="1"/>
  <c r="F190" i="4"/>
  <c r="F191" i="4"/>
  <c r="H191" i="4" s="1"/>
  <c r="F192" i="4"/>
  <c r="H192" i="4" s="1"/>
  <c r="F193" i="4"/>
  <c r="H193" i="4" s="1"/>
  <c r="F194" i="4"/>
  <c r="H194" i="4" s="1"/>
  <c r="F195" i="4"/>
  <c r="H195" i="4" s="1"/>
  <c r="F196" i="4"/>
  <c r="F197" i="4"/>
  <c r="H197" i="4" s="1"/>
  <c r="F198" i="4"/>
  <c r="F199" i="4"/>
  <c r="H199" i="4" s="1"/>
  <c r="F200" i="4"/>
  <c r="H200" i="4" s="1"/>
  <c r="F201" i="4"/>
  <c r="H201" i="4" s="1"/>
  <c r="F202" i="4"/>
  <c r="H202" i="4" s="1"/>
  <c r="F203" i="4"/>
  <c r="H203" i="4" s="1"/>
  <c r="F204" i="4"/>
  <c r="F205" i="4"/>
  <c r="H205" i="4" s="1"/>
  <c r="F206" i="4"/>
  <c r="F207" i="4"/>
  <c r="H207" i="4" s="1"/>
  <c r="F208" i="4"/>
  <c r="H208" i="4" s="1"/>
  <c r="F209" i="4"/>
  <c r="H209" i="4" s="1"/>
  <c r="F210" i="4"/>
  <c r="H210" i="4" s="1"/>
  <c r="F211" i="4"/>
  <c r="H211" i="4" s="1"/>
  <c r="F212" i="4"/>
  <c r="F213" i="4"/>
  <c r="H213" i="4" s="1"/>
  <c r="F214" i="4"/>
  <c r="F215" i="4"/>
  <c r="H215" i="4" s="1"/>
  <c r="F216" i="4"/>
  <c r="H216" i="4" s="1"/>
  <c r="F217" i="4"/>
  <c r="H217" i="4" s="1"/>
  <c r="F218" i="4"/>
  <c r="H218" i="4" s="1"/>
  <c r="F219" i="4"/>
  <c r="H219" i="4" s="1"/>
  <c r="F220" i="4"/>
  <c r="F221" i="4"/>
  <c r="H221" i="4" s="1"/>
  <c r="F222" i="4"/>
  <c r="F223" i="4"/>
  <c r="H223" i="4" s="1"/>
  <c r="F224" i="4"/>
  <c r="H224" i="4" s="1"/>
  <c r="F225" i="4"/>
  <c r="H225" i="4" s="1"/>
  <c r="F226" i="4"/>
  <c r="H226" i="4" s="1"/>
  <c r="F227" i="4"/>
  <c r="H227" i="4" s="1"/>
  <c r="F228" i="4"/>
  <c r="F229" i="4"/>
  <c r="H229" i="4" s="1"/>
  <c r="F230" i="4"/>
  <c r="F231" i="4"/>
  <c r="H231" i="4" s="1"/>
  <c r="F232" i="4"/>
  <c r="H232" i="4" s="1"/>
  <c r="F233" i="4"/>
  <c r="H233" i="4" s="1"/>
  <c r="F234" i="4"/>
  <c r="H234" i="4" s="1"/>
  <c r="F235" i="4"/>
  <c r="H235" i="4" s="1"/>
  <c r="F236" i="4"/>
  <c r="F237" i="4"/>
  <c r="H237" i="4" s="1"/>
  <c r="F238" i="4"/>
  <c r="F239" i="4"/>
  <c r="H239" i="4" s="1"/>
  <c r="F240" i="4"/>
  <c r="H240" i="4" s="1"/>
  <c r="F241" i="4"/>
  <c r="H241" i="4" s="1"/>
  <c r="F242" i="4"/>
  <c r="H242" i="4" s="1"/>
  <c r="F243" i="4"/>
  <c r="H243" i="4" s="1"/>
  <c r="F244" i="4"/>
  <c r="F245" i="4"/>
  <c r="H245" i="4" s="1"/>
  <c r="F246" i="4"/>
  <c r="F247" i="4"/>
  <c r="H247" i="4" s="1"/>
  <c r="F248" i="4"/>
  <c r="H248" i="4" s="1"/>
  <c r="F249" i="4"/>
  <c r="H249" i="4" s="1"/>
  <c r="F250" i="4"/>
  <c r="H250" i="4" s="1"/>
  <c r="F251" i="4"/>
  <c r="H251" i="4" s="1"/>
  <c r="F252" i="4"/>
  <c r="F253" i="4"/>
  <c r="H253" i="4" s="1"/>
  <c r="F254" i="4"/>
  <c r="F255" i="4"/>
  <c r="H255" i="4" s="1"/>
  <c r="F256" i="4"/>
  <c r="H256" i="4" s="1"/>
  <c r="F257" i="4"/>
  <c r="H257" i="4" s="1"/>
  <c r="F258" i="4"/>
  <c r="H258" i="4" s="1"/>
  <c r="F259" i="4"/>
  <c r="H259" i="4" s="1"/>
  <c r="F260" i="4"/>
  <c r="F261" i="4"/>
  <c r="H261" i="4" s="1"/>
  <c r="F262" i="4"/>
  <c r="F263" i="4"/>
  <c r="H263" i="4" s="1"/>
  <c r="F264" i="4"/>
  <c r="H264" i="4" s="1"/>
  <c r="F265" i="4"/>
  <c r="H265" i="4" s="1"/>
  <c r="F266" i="4"/>
  <c r="H266" i="4" s="1"/>
  <c r="F267" i="4"/>
  <c r="H267" i="4" s="1"/>
  <c r="F268" i="4"/>
  <c r="F269" i="4"/>
  <c r="H269" i="4" s="1"/>
  <c r="F270" i="4"/>
  <c r="F271" i="4"/>
  <c r="H271" i="4" s="1"/>
  <c r="F272" i="4"/>
  <c r="H272" i="4" s="1"/>
  <c r="F273" i="4"/>
  <c r="H273" i="4" s="1"/>
  <c r="F274" i="4"/>
  <c r="H274" i="4" s="1"/>
  <c r="F275" i="4"/>
  <c r="H275" i="4" s="1"/>
  <c r="F276" i="4"/>
  <c r="F277" i="4"/>
  <c r="H277" i="4" s="1"/>
  <c r="F278" i="4"/>
  <c r="F279" i="4"/>
  <c r="H279" i="4" s="1"/>
  <c r="F280" i="4"/>
  <c r="H280" i="4" s="1"/>
  <c r="F281" i="4"/>
  <c r="H281" i="4" s="1"/>
  <c r="F282" i="4"/>
  <c r="H282" i="4" s="1"/>
  <c r="F283" i="4"/>
  <c r="F284" i="4"/>
  <c r="H284" i="4" s="1"/>
  <c r="F285" i="4"/>
  <c r="H285" i="4" s="1"/>
  <c r="F286" i="4"/>
  <c r="H286" i="4" s="1"/>
  <c r="F287" i="4"/>
  <c r="F288" i="4"/>
  <c r="H288" i="4" s="1"/>
  <c r="F289" i="4"/>
  <c r="H289" i="4" s="1"/>
  <c r="F290" i="4"/>
  <c r="H290" i="4" s="1"/>
  <c r="F291" i="4"/>
  <c r="F292" i="4"/>
  <c r="H292" i="4" s="1"/>
  <c r="F293" i="4"/>
  <c r="H293" i="4" s="1"/>
  <c r="F294" i="4"/>
  <c r="H294" i="4" s="1"/>
  <c r="F295" i="4"/>
  <c r="F296" i="4"/>
  <c r="H296" i="4" s="1"/>
  <c r="F297" i="4"/>
  <c r="H297" i="4" s="1"/>
  <c r="F298" i="4"/>
  <c r="H298" i="4" s="1"/>
  <c r="F299" i="4"/>
  <c r="F300" i="4"/>
  <c r="H300" i="4" s="1"/>
  <c r="F301" i="4"/>
  <c r="H301" i="4" s="1"/>
  <c r="F302" i="4"/>
  <c r="H302" i="4" s="1"/>
  <c r="F303" i="4"/>
  <c r="F304" i="4"/>
  <c r="H304" i="4" s="1"/>
  <c r="F305" i="4"/>
  <c r="H305" i="4" s="1"/>
  <c r="F306" i="4"/>
  <c r="H306" i="4" s="1"/>
  <c r="F307" i="4"/>
  <c r="F308" i="4"/>
  <c r="H308" i="4" s="1"/>
  <c r="F309" i="4"/>
  <c r="H309" i="4" s="1"/>
  <c r="F310" i="4"/>
  <c r="H310" i="4" s="1"/>
  <c r="F311" i="4"/>
  <c r="F312" i="4"/>
  <c r="H312" i="4" s="1"/>
  <c r="F313" i="4"/>
  <c r="H313" i="4" s="1"/>
  <c r="F314" i="4"/>
  <c r="H314" i="4" s="1"/>
  <c r="F315" i="4"/>
  <c r="F316" i="4"/>
  <c r="H316" i="4" s="1"/>
  <c r="F317" i="4"/>
  <c r="H317" i="4" s="1"/>
  <c r="F318" i="4"/>
  <c r="H318" i="4" s="1"/>
  <c r="F319" i="4"/>
  <c r="F320" i="4"/>
  <c r="H320" i="4" s="1"/>
  <c r="F321" i="4"/>
  <c r="H321" i="4" s="1"/>
  <c r="F322" i="4"/>
  <c r="H322" i="4" s="1"/>
  <c r="F323" i="4"/>
  <c r="F324" i="4"/>
  <c r="H324" i="4" s="1"/>
  <c r="F325" i="4"/>
  <c r="H325" i="4" s="1"/>
  <c r="F326" i="4"/>
  <c r="H326" i="4" s="1"/>
  <c r="F327" i="4"/>
  <c r="F328" i="4"/>
  <c r="H328" i="4" s="1"/>
  <c r="F329" i="4"/>
  <c r="H329" i="4" s="1"/>
  <c r="F330" i="4"/>
  <c r="H330" i="4" s="1"/>
  <c r="F331" i="4"/>
  <c r="F332" i="4"/>
  <c r="H332" i="4" s="1"/>
  <c r="F333" i="4"/>
  <c r="H333" i="4" s="1"/>
  <c r="F334" i="4"/>
  <c r="H334" i="4" s="1"/>
  <c r="F335" i="4"/>
  <c r="F336" i="4"/>
  <c r="H336" i="4" s="1"/>
  <c r="F337" i="4"/>
  <c r="H337" i="4" s="1"/>
  <c r="F338" i="4"/>
  <c r="H338" i="4" s="1"/>
  <c r="F339" i="4"/>
  <c r="F340" i="4"/>
  <c r="H340" i="4" s="1"/>
  <c r="F341" i="4"/>
  <c r="H341" i="4" s="1"/>
  <c r="F342" i="4"/>
  <c r="H342" i="4" s="1"/>
  <c r="F343" i="4"/>
  <c r="F344" i="4"/>
  <c r="H344" i="4" s="1"/>
  <c r="F345" i="4"/>
  <c r="H345" i="4" s="1"/>
  <c r="F346" i="4"/>
  <c r="H346" i="4" s="1"/>
  <c r="F347" i="4"/>
  <c r="F348" i="4"/>
  <c r="H348" i="4" s="1"/>
  <c r="F349" i="4"/>
  <c r="H349" i="4" s="1"/>
  <c r="F350" i="4"/>
  <c r="H350" i="4" s="1"/>
  <c r="F351" i="4"/>
  <c r="F352" i="4"/>
  <c r="H352" i="4" s="1"/>
  <c r="F353" i="4"/>
  <c r="H353" i="4" s="1"/>
  <c r="F354" i="4"/>
  <c r="H354" i="4" s="1"/>
  <c r="F355" i="4"/>
  <c r="F356" i="4"/>
  <c r="H356" i="4" s="1"/>
  <c r="F357" i="4"/>
  <c r="H357" i="4" s="1"/>
  <c r="F358" i="4"/>
  <c r="H358" i="4" s="1"/>
  <c r="F359" i="4"/>
  <c r="F360" i="4"/>
  <c r="H360" i="4" s="1"/>
  <c r="F361" i="4"/>
  <c r="H361" i="4" s="1"/>
  <c r="F362" i="4"/>
  <c r="H362" i="4" s="1"/>
  <c r="F363" i="4"/>
  <c r="F364" i="4"/>
  <c r="H364" i="4" s="1"/>
  <c r="F365" i="4"/>
  <c r="H365" i="4" s="1"/>
  <c r="F366" i="4"/>
  <c r="H366" i="4" s="1"/>
  <c r="F367" i="4"/>
  <c r="F368" i="4"/>
  <c r="H368" i="4" s="1"/>
  <c r="F369" i="4"/>
  <c r="H369" i="4" s="1"/>
  <c r="F370" i="4"/>
  <c r="H370" i="4" s="1"/>
  <c r="F371" i="4"/>
  <c r="F31" i="4"/>
  <c r="H31" i="4" s="1"/>
  <c r="F32" i="4"/>
  <c r="H32" i="4" s="1"/>
  <c r="F33" i="4"/>
  <c r="F34" i="4"/>
  <c r="H34" i="4" s="1"/>
  <c r="F30" i="4"/>
  <c r="H30" i="4" s="1"/>
  <c r="K38" i="9" l="1"/>
  <c r="K37" i="9"/>
  <c r="L26" i="4"/>
  <c r="L27" i="4"/>
  <c r="K30" i="9"/>
  <c r="K31" i="9"/>
  <c r="K33" i="9"/>
  <c r="L25" i="4"/>
  <c r="K35" i="9"/>
  <c r="K39" i="9"/>
  <c r="K36" i="9"/>
  <c r="K34" i="9"/>
  <c r="K19" i="3"/>
  <c r="L19" i="3" s="1"/>
  <c r="G51" i="10"/>
  <c r="G43" i="10"/>
  <c r="G35" i="10"/>
  <c r="G50" i="10"/>
  <c r="G42" i="10"/>
  <c r="G34" i="10"/>
  <c r="G49" i="10"/>
  <c r="G41" i="10"/>
  <c r="G33" i="10"/>
  <c r="G56" i="10"/>
  <c r="G48" i="10"/>
  <c r="G40" i="10"/>
  <c r="G32" i="10"/>
  <c r="G55" i="10"/>
  <c r="G47" i="10"/>
  <c r="G39" i="10"/>
  <c r="G31" i="10"/>
  <c r="G54" i="10"/>
  <c r="G46" i="10"/>
  <c r="G38" i="10"/>
  <c r="G30" i="10"/>
  <c r="G53" i="10"/>
  <c r="G45" i="10"/>
  <c r="G37" i="10"/>
  <c r="G29" i="10"/>
  <c r="G52" i="10"/>
  <c r="G44" i="10"/>
  <c r="G36" i="10"/>
  <c r="G28" i="10"/>
  <c r="G27" i="10"/>
  <c r="K21" i="3"/>
  <c r="L21" i="3" s="1"/>
  <c r="K18" i="3"/>
  <c r="L18" i="3" s="1"/>
  <c r="P20" i="3"/>
  <c r="O20" i="3" s="1"/>
  <c r="P17" i="3"/>
  <c r="O17" i="3" s="1"/>
  <c r="N20" i="3"/>
  <c r="N17" i="3"/>
  <c r="M20" i="3"/>
  <c r="L17" i="3"/>
  <c r="M17" i="3"/>
  <c r="M19" i="3" l="1"/>
  <c r="N19" i="3"/>
  <c r="M21" i="3"/>
  <c r="J20" i="3"/>
  <c r="I20" i="3" s="1"/>
  <c r="N21" i="3"/>
  <c r="J17" i="3"/>
  <c r="I17" i="3" s="1"/>
  <c r="N18" i="3"/>
  <c r="M18" i="3"/>
  <c r="J19" i="3" l="1"/>
  <c r="I19" i="3" s="1"/>
  <c r="J18" i="3"/>
  <c r="I18" i="3" s="1"/>
  <c r="J21" i="3"/>
  <c r="I21" i="3" s="1"/>
  <c r="D20" i="1" l="1"/>
  <c r="D21" i="1"/>
  <c r="D22" i="1"/>
  <c r="D23" i="1"/>
  <c r="D19" i="1"/>
  <c r="C20" i="1"/>
  <c r="C21" i="1"/>
  <c r="C22" i="1"/>
  <c r="C23" i="1"/>
  <c r="C19" i="1"/>
  <c r="C12" i="8"/>
  <c r="F12" i="8" s="1"/>
  <c r="C13" i="8"/>
  <c r="D13" i="8" s="1"/>
  <c r="C14" i="8"/>
  <c r="F14" i="8" s="1"/>
  <c r="C15" i="8"/>
  <c r="D15" i="8" s="1"/>
  <c r="C16" i="8"/>
  <c r="D16" i="8" s="1"/>
  <c r="C17" i="8"/>
  <c r="D17" i="8" s="1"/>
  <c r="C18" i="8"/>
  <c r="F18" i="8" s="1"/>
  <c r="C19" i="8"/>
  <c r="D19" i="8" s="1"/>
  <c r="C20" i="8"/>
  <c r="F20" i="8" s="1"/>
  <c r="C21" i="8"/>
  <c r="D21" i="8" s="1"/>
  <c r="C22" i="8"/>
  <c r="F22" i="8" s="1"/>
  <c r="C23" i="8"/>
  <c r="D23" i="8" s="1"/>
  <c r="C24" i="8"/>
  <c r="D24" i="8" s="1"/>
  <c r="C25" i="8"/>
  <c r="D25" i="8" s="1"/>
  <c r="C26" i="8"/>
  <c r="F26" i="8" s="1"/>
  <c r="C27" i="8"/>
  <c r="D27" i="8" s="1"/>
  <c r="C28" i="8"/>
  <c r="F28" i="8" s="1"/>
  <c r="C29" i="8"/>
  <c r="D29" i="8" s="1"/>
  <c r="C11" i="8"/>
  <c r="F11" i="8" s="1"/>
  <c r="F13" i="8"/>
  <c r="F15" i="8"/>
  <c r="F17" i="8"/>
  <c r="F19" i="8"/>
  <c r="F21" i="8"/>
  <c r="F25" i="8"/>
  <c r="F27" i="8"/>
  <c r="F29" i="8"/>
  <c r="E13" i="8"/>
  <c r="E15" i="8"/>
  <c r="E17" i="8"/>
  <c r="E19" i="8"/>
  <c r="E21" i="8"/>
  <c r="E23" i="8"/>
  <c r="E25" i="8"/>
  <c r="E29" i="8"/>
  <c r="E24" i="8" l="1"/>
  <c r="E14" i="8"/>
  <c r="F24" i="8"/>
  <c r="E27" i="8"/>
  <c r="E22" i="8"/>
  <c r="E16" i="8"/>
  <c r="F23" i="8"/>
  <c r="F16" i="8"/>
  <c r="D28" i="8"/>
  <c r="D20" i="8"/>
  <c r="D12" i="8"/>
  <c r="D11" i="8"/>
  <c r="D26" i="8"/>
  <c r="D22" i="8"/>
  <c r="D18" i="8"/>
  <c r="D14" i="8"/>
  <c r="F21" i="1"/>
  <c r="F20" i="1"/>
  <c r="F23" i="1"/>
  <c r="F22" i="1"/>
  <c r="E21" i="1"/>
  <c r="E20" i="1"/>
  <c r="F19" i="1"/>
  <c r="E23" i="1"/>
  <c r="E22" i="1"/>
  <c r="E19" i="1"/>
  <c r="E28" i="8"/>
  <c r="E20" i="8"/>
  <c r="E12" i="8"/>
  <c r="E26" i="8"/>
  <c r="E18" i="8"/>
  <c r="G21" i="1" l="1"/>
  <c r="H21" i="1" s="1"/>
  <c r="G20" i="1"/>
  <c r="H20" i="1" s="1"/>
  <c r="G22" i="1"/>
  <c r="H22" i="1" s="1"/>
  <c r="G19" i="1"/>
  <c r="H19" i="1" s="1"/>
  <c r="G23" i="1"/>
  <c r="H23" i="1" s="1"/>
  <c r="H2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CGALINDOF</author>
  </authors>
  <commentList>
    <comment ref="B18" authorId="0" shapeId="0" xr:uid="{00000000-0006-0000-0000-000001000000}">
      <text>
        <r>
          <rPr>
            <b/>
            <sz val="8"/>
            <color indexed="81"/>
            <rFont val="Tahoma"/>
            <family val="2"/>
          </rPr>
          <t>elige una clave de la primera columna del catálogo</t>
        </r>
      </text>
    </comment>
    <comment ref="C18" authorId="0" shapeId="0" xr:uid="{00000000-0006-0000-0000-000002000000}">
      <text>
        <r>
          <rPr>
            <b/>
            <sz val="8"/>
            <color indexed="81"/>
            <rFont val="Tahoma"/>
            <family val="2"/>
          </rPr>
          <t>Valor aleatorio entre 1 y 15</t>
        </r>
      </text>
    </comment>
    <comment ref="D18" authorId="0" shapeId="0" xr:uid="{00000000-0006-0000-0000-000003000000}">
      <text>
        <r>
          <rPr>
            <b/>
            <sz val="8"/>
            <color indexed="81"/>
            <rFont val="Tahoma"/>
            <family val="2"/>
          </rPr>
          <t>del catálogo</t>
        </r>
      </text>
    </comment>
    <comment ref="E18" authorId="0" shapeId="0" xr:uid="{00000000-0006-0000-0000-000004000000}">
      <text>
        <r>
          <rPr>
            <b/>
            <sz val="8"/>
            <color indexed="81"/>
            <rFont val="Tahoma"/>
            <family val="2"/>
          </rPr>
          <t>del catálogo</t>
        </r>
      </text>
    </comment>
    <comment ref="F18" authorId="0" shapeId="0" xr:uid="{00000000-0006-0000-0000-000005000000}">
      <text>
        <r>
          <rPr>
            <b/>
            <sz val="8"/>
            <color indexed="81"/>
            <rFont val="Tahoma"/>
            <family val="2"/>
          </rPr>
          <t>del catálogo</t>
        </r>
      </text>
    </comment>
    <comment ref="G18" authorId="0" shapeId="0" xr:uid="{00000000-0006-0000-0000-000006000000}">
      <text>
        <r>
          <rPr>
            <b/>
            <sz val="8"/>
            <color indexed="81"/>
            <rFont val="Tahoma"/>
            <family val="2"/>
          </rPr>
          <t>PU-CU</t>
        </r>
      </text>
    </comment>
    <comment ref="H18" authorId="0" shapeId="0" xr:uid="{00000000-0006-0000-0000-000007000000}">
      <text>
        <r>
          <rPr>
            <b/>
            <sz val="8"/>
            <color indexed="81"/>
            <rFont val="Tahoma"/>
            <family val="2"/>
          </rPr>
          <t>La ganancia es el MGU multiplicado por las unidades vendidas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CGALINDOF</author>
    <author>CARLOS EMILIO GALINDO FLORES</author>
  </authors>
  <commentList>
    <comment ref="H16" authorId="0" shapeId="0" xr:uid="{00000000-0006-0000-0100-000001000000}">
      <text>
        <r>
          <rPr>
            <b/>
            <sz val="8"/>
            <color indexed="81"/>
            <rFont val="Tahoma"/>
            <family val="2"/>
          </rPr>
          <t>De $0.00 a $100,000.00</t>
        </r>
      </text>
    </comment>
    <comment ref="I16" authorId="0" shapeId="0" xr:uid="{00000000-0006-0000-0100-000002000000}">
      <text>
        <r>
          <rPr>
            <b/>
            <sz val="8"/>
            <color indexed="81"/>
            <rFont val="Tahoma"/>
            <family val="2"/>
          </rPr>
          <t>Percepción - Impuesto</t>
        </r>
      </text>
    </comment>
    <comment ref="J16" authorId="0" shapeId="0" xr:uid="{00000000-0006-0000-0100-000003000000}">
      <text>
        <r>
          <rPr>
            <b/>
            <sz val="8"/>
            <color indexed="81"/>
            <rFont val="Tahoma"/>
            <family val="2"/>
          </rPr>
          <t>Impuesto   =  Cuota Fija de tabla A  +   (% sobre excedente de tabla A)  *  (Excedente sobre el límite inferior de la tabla A)  -  Subsidio de tabla B</t>
        </r>
      </text>
    </comment>
    <comment ref="K16" authorId="0" shapeId="0" xr:uid="{00000000-0006-0000-0100-000004000000}">
      <text>
        <r>
          <rPr>
            <b/>
            <sz val="8"/>
            <color indexed="81"/>
            <rFont val="Tahoma"/>
            <family val="2"/>
          </rPr>
          <t>De la tabla A para el impuesto.</t>
        </r>
      </text>
    </comment>
    <comment ref="L16" authorId="0" shapeId="0" xr:uid="{00000000-0006-0000-0100-000005000000}">
      <text>
        <r>
          <rPr>
            <b/>
            <sz val="8"/>
            <color indexed="81"/>
            <rFont val="Tahoma"/>
            <family val="2"/>
          </rPr>
          <t>De la tabla A para el impuesto.</t>
        </r>
      </text>
    </comment>
    <comment ref="M16" authorId="1" shapeId="0" xr:uid="{00000000-0006-0000-0100-000006000000}">
      <text>
        <r>
          <rPr>
            <b/>
            <sz val="9"/>
            <color indexed="81"/>
            <rFont val="Tahoma"/>
            <family val="2"/>
          </rPr>
          <t>De la tabla A para el impuesto.</t>
        </r>
      </text>
    </comment>
    <comment ref="N16" authorId="1" shapeId="0" xr:uid="{00000000-0006-0000-0100-000007000000}">
      <text>
        <r>
          <rPr>
            <b/>
            <sz val="9"/>
            <color indexed="81"/>
            <rFont val="Tahoma"/>
            <family val="2"/>
          </rPr>
          <t>( Percepción  -  Límite inferior  de tabla A)</t>
        </r>
      </text>
    </comment>
    <comment ref="O16" authorId="1" shapeId="0" xr:uid="{00000000-0006-0000-0100-000008000000}">
      <text>
        <r>
          <rPr>
            <b/>
            <sz val="9"/>
            <color indexed="81"/>
            <rFont val="Tahoma"/>
            <family val="2"/>
          </rPr>
          <t>De la tabla B para el subsidio al empleo.</t>
        </r>
      </text>
    </comment>
    <comment ref="P16" authorId="0" shapeId="0" xr:uid="{00000000-0006-0000-0100-000009000000}">
      <text>
        <r>
          <rPr>
            <b/>
            <sz val="8"/>
            <color indexed="81"/>
            <rFont val="Tahoma"/>
            <family val="2"/>
          </rPr>
          <t>De la tabla B para el subsidio al empleo.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CARLOS EMILIO GALINDO FLORES</author>
  </authors>
  <commentList>
    <comment ref="C10" authorId="0" shapeId="0" xr:uid="{00000000-0006-0000-0700-000001000000}">
      <text>
        <r>
          <rPr>
            <b/>
            <sz val="9"/>
            <color indexed="81"/>
            <rFont val="Tahoma"/>
            <family val="2"/>
          </rPr>
          <t>Use la función DIASEM().</t>
        </r>
      </text>
    </comment>
    <comment ref="D10" authorId="0" shapeId="0" xr:uid="{00000000-0006-0000-0700-000002000000}">
      <text>
        <r>
          <rPr>
            <b/>
            <sz val="9"/>
            <color indexed="81"/>
            <rFont val="Tahoma"/>
            <family val="2"/>
          </rPr>
          <t>Use la función SI()</t>
        </r>
      </text>
    </comment>
    <comment ref="E10" authorId="0" shapeId="0" xr:uid="{00000000-0006-0000-0700-000003000000}">
      <text>
        <r>
          <rPr>
            <b/>
            <sz val="9"/>
            <color indexed="81"/>
            <rFont val="Tahoma"/>
            <family val="2"/>
          </rPr>
          <t>Use la función ELEGIR()</t>
        </r>
      </text>
    </comment>
    <comment ref="F10" authorId="0" shapeId="0" xr:uid="{00000000-0006-0000-0700-000004000000}">
      <text>
        <r>
          <rPr>
            <b/>
            <sz val="9"/>
            <color indexed="81"/>
            <rFont val="Tahoma"/>
            <family val="2"/>
          </rPr>
          <t>Use la función BUSCARV() después de elaborar una tabla adecuada.</t>
        </r>
      </text>
    </comment>
    <comment ref="J11" authorId="0" shapeId="0" xr:uid="{00000000-0006-0000-0700-000005000000}">
      <text>
        <r>
          <rPr>
            <b/>
            <sz val="9"/>
            <color indexed="81"/>
            <rFont val="Tahoma"/>
            <family val="2"/>
          </rPr>
          <t>Escriba el nombre del día de la semana para iniciar la sucesión, por ejemplo, "lunes". Genere la sucesión.</t>
        </r>
      </text>
    </comment>
  </commentList>
</comments>
</file>

<file path=xl/sharedStrings.xml><?xml version="1.0" encoding="utf-8"?>
<sst xmlns="http://schemas.openxmlformats.org/spreadsheetml/2006/main" count="651" uniqueCount="167">
  <si>
    <t>Margen de Ganancia Unitario (MGU)</t>
  </si>
  <si>
    <t>Costo Unitario (CU)</t>
  </si>
  <si>
    <t>Precio Unitario (PU)</t>
  </si>
  <si>
    <t>Ganancia en la Venta</t>
  </si>
  <si>
    <t>Clave del Producto Deseado</t>
  </si>
  <si>
    <t>Existencia en Inventario</t>
  </si>
  <si>
    <t>Cajeta</t>
  </si>
  <si>
    <t>Chocolate</t>
  </si>
  <si>
    <t>Chocolate con Nuez</t>
  </si>
  <si>
    <t>Limón</t>
  </si>
  <si>
    <t>Manzana con Nuez</t>
  </si>
  <si>
    <t>Naranja</t>
  </si>
  <si>
    <t>Pay de Queso</t>
  </si>
  <si>
    <t>Queso con Zarzamoras</t>
  </si>
  <si>
    <t>Tartaleta de Frutas</t>
  </si>
  <si>
    <t>Trabajadores</t>
  </si>
  <si>
    <t>Límite Superior</t>
  </si>
  <si>
    <t>Cuota Fija</t>
  </si>
  <si>
    <t>Impuesto</t>
  </si>
  <si>
    <t>Nombre</t>
  </si>
  <si>
    <t>Gerardo</t>
  </si>
  <si>
    <t>Límite inferior</t>
  </si>
  <si>
    <t>Límite superior</t>
  </si>
  <si>
    <t>Cuota fija</t>
  </si>
  <si>
    <t>Subsidio al empleo mensual</t>
  </si>
  <si>
    <t>En adelante</t>
  </si>
  <si>
    <t>Percepción Mensual del Trabajador</t>
  </si>
  <si>
    <t>Salario Mensual</t>
  </si>
  <si>
    <t>Tabla A. Impuesto</t>
  </si>
  <si>
    <t>Tabla B. Subsidio</t>
  </si>
  <si>
    <t>Excedente sobre el límite inferior de la tabla A</t>
  </si>
  <si>
    <t>Fecha</t>
  </si>
  <si>
    <t>Día de la semana con número</t>
  </si>
  <si>
    <t>Nombre del día de la semana SI()</t>
  </si>
  <si>
    <t>Nombre del día de la semana ELEGIR()</t>
  </si>
  <si>
    <t>Nombre del día de la semana BUSCARV()</t>
  </si>
  <si>
    <t>¿ Cuántos pasteles desea comprar ?</t>
  </si>
  <si>
    <t>Fresa</t>
  </si>
  <si>
    <t>Tres leches</t>
  </si>
  <si>
    <t>Vainilla</t>
  </si>
  <si>
    <t>Pastel</t>
  </si>
  <si>
    <t>Clave</t>
  </si>
  <si>
    <t>Descripción</t>
  </si>
  <si>
    <t>Catálogo de Productos</t>
  </si>
  <si>
    <t>Tarta</t>
  </si>
  <si>
    <t>Moka</t>
  </si>
  <si>
    <t xml:space="preserve">Caramelo </t>
  </si>
  <si>
    <t>Crema de whisky</t>
  </si>
  <si>
    <t>Imposible</t>
  </si>
  <si>
    <t>Avellanas con cacao</t>
  </si>
  <si>
    <t>Cantidad en Existencia en Inventario</t>
  </si>
  <si>
    <t>En Adelante</t>
  </si>
  <si>
    <t>% sobre excedente del límite inferior</t>
  </si>
  <si>
    <t>Tabla A</t>
  </si>
  <si>
    <t>Tabla B</t>
  </si>
  <si>
    <t>rango del ahorro</t>
  </si>
  <si>
    <t>límite inferior ($)</t>
  </si>
  <si>
    <t>límite superior ($)</t>
  </si>
  <si>
    <t>clave del banco</t>
  </si>
  <si>
    <t>∞</t>
  </si>
  <si>
    <t>cliente</t>
  </si>
  <si>
    <t>tasas de interés anual</t>
  </si>
  <si>
    <t>monto depositado</t>
  </si>
  <si>
    <t>tasa de interés anual</t>
  </si>
  <si>
    <t>tipo de cliente</t>
  </si>
  <si>
    <t>corporativo</t>
  </si>
  <si>
    <t>privado</t>
  </si>
  <si>
    <t>público</t>
  </si>
  <si>
    <t>extranjero</t>
  </si>
  <si>
    <t>Tabla 1.</t>
  </si>
  <si>
    <t>Tabla 2a.</t>
  </si>
  <si>
    <t>Tabla 2b.</t>
  </si>
  <si>
    <t>rendimiento anual</t>
  </si>
  <si>
    <t>Tabla 4.</t>
  </si>
  <si>
    <t>cálculo de promedios</t>
  </si>
  <si>
    <t>Tabla 3.</t>
  </si>
  <si>
    <t>Tabla 5.</t>
  </si>
  <si>
    <t>suma de los montos depositados por clave de banco y tipo de cliente</t>
  </si>
  <si>
    <t>banco pequeño</t>
  </si>
  <si>
    <t>banco mediano</t>
  </si>
  <si>
    <t>banco grande</t>
  </si>
  <si>
    <t>tipos de cliente</t>
  </si>
  <si>
    <t>tipos de banco</t>
  </si>
  <si>
    <t>Precios unitarios</t>
  </si>
  <si>
    <t>Tabla1</t>
  </si>
  <si>
    <t>Artículo</t>
  </si>
  <si>
    <t>Pedido Tipo 1 de 1 a 9 unidades</t>
  </si>
  <si>
    <t>Pedido Tipo 2 de 10 a 49 unidades</t>
  </si>
  <si>
    <t>Pedido Tipo 3 de 50 o más unidades</t>
  </si>
  <si>
    <t>Lápiz</t>
  </si>
  <si>
    <t>Goma</t>
  </si>
  <si>
    <t>Pluma</t>
  </si>
  <si>
    <t>Gis</t>
  </si>
  <si>
    <t>Cuaderno</t>
  </si>
  <si>
    <t>Pizarrón</t>
  </si>
  <si>
    <t>Hoja</t>
  </si>
  <si>
    <t>Tijeras</t>
  </si>
  <si>
    <t>Pegamento</t>
  </si>
  <si>
    <t>Carpeta</t>
  </si>
  <si>
    <t>Tabla 3</t>
  </si>
  <si>
    <t>Tabla 2</t>
  </si>
  <si>
    <t>Pedido</t>
  </si>
  <si>
    <t>Cliente</t>
  </si>
  <si>
    <t>Número de Unidades</t>
  </si>
  <si>
    <t>Tipo de Pedido</t>
  </si>
  <si>
    <t>Precio Unitario</t>
  </si>
  <si>
    <t>Monto del Pedido</t>
  </si>
  <si>
    <t>Monto Total de las Ventas a Cada Cliente</t>
  </si>
  <si>
    <t>Héctor</t>
  </si>
  <si>
    <t>Gracia</t>
  </si>
  <si>
    <t>José</t>
  </si>
  <si>
    <t>Antonio</t>
  </si>
  <si>
    <t>Gloria</t>
  </si>
  <si>
    <t>Carmen</t>
  </si>
  <si>
    <t>Bertha</t>
  </si>
  <si>
    <t>Román</t>
  </si>
  <si>
    <t>Elena</t>
  </si>
  <si>
    <t>Miramar</t>
  </si>
  <si>
    <t>Yolanda</t>
  </si>
  <si>
    <t>Clave de equipo</t>
  </si>
  <si>
    <t>Rapidez de transmisión de la conexión</t>
  </si>
  <si>
    <t>Hora inicial</t>
  </si>
  <si>
    <t>Hora final</t>
  </si>
  <si>
    <t>Tiempo en minutos de renta del equipo</t>
  </si>
  <si>
    <t>Costo total de la renta</t>
  </si>
  <si>
    <t>Precio por hora de la renta del equipo de acceso a Internet</t>
  </si>
  <si>
    <t>Tabla de Precios</t>
  </si>
  <si>
    <t>Clave de Equipo</t>
  </si>
  <si>
    <t>Precio por hora</t>
  </si>
  <si>
    <t>2 Mbps</t>
  </si>
  <si>
    <t>4 Mbps</t>
  </si>
  <si>
    <t>8 Mbps</t>
  </si>
  <si>
    <t>16 Mbps</t>
  </si>
  <si>
    <t>Fecha Inicial:</t>
  </si>
  <si>
    <t>Año:</t>
  </si>
  <si>
    <t>Mes:</t>
  </si>
  <si>
    <t>Día:</t>
  </si>
  <si>
    <t>INPC Inicial:</t>
  </si>
  <si>
    <t>Precio Inicial:</t>
  </si>
  <si>
    <t>Fecha Final:</t>
  </si>
  <si>
    <t>INPC Final:</t>
  </si>
  <si>
    <t>Precio Final con Inflación:</t>
  </si>
  <si>
    <t>Datos de Banxico (INPC, según el método publicado en enero, 2011)</t>
  </si>
  <si>
    <t>INPC</t>
  </si>
  <si>
    <t>enero</t>
  </si>
  <si>
    <t>febrero</t>
  </si>
  <si>
    <t>marzo</t>
  </si>
  <si>
    <t>abril</t>
  </si>
  <si>
    <t>mayo</t>
  </si>
  <si>
    <t>junio</t>
  </si>
  <si>
    <t>julio</t>
  </si>
  <si>
    <t>agosto</t>
  </si>
  <si>
    <t>septiembre</t>
  </si>
  <si>
    <t>octubre</t>
  </si>
  <si>
    <t>noviembre</t>
  </si>
  <si>
    <t>diciembre</t>
  </si>
  <si>
    <t>lunes</t>
  </si>
  <si>
    <t>martes</t>
  </si>
  <si>
    <t>miércoles</t>
  </si>
  <si>
    <t>jueves</t>
  </si>
  <si>
    <t>viernes</t>
  </si>
  <si>
    <t>sábado</t>
  </si>
  <si>
    <t>domingo</t>
  </si>
  <si>
    <t>primero</t>
  </si>
  <si>
    <t>segundo</t>
  </si>
  <si>
    <t>tercero</t>
  </si>
  <si>
    <t>cuarto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</si>
</sst>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quot;$&quot;* #,##0.00_-;\-&quot;$&quot;* #,##0.00_-;_-&quot;$&quot;* &quot;-&quot;??_-;_-@_-"/>
    <numFmt numFmtId="165" formatCode="&quot;$&quot;#,##0.00"/>
    <numFmt numFmtId="166" formatCode="0.0000"/>
    <numFmt numFmtId="167" formatCode="[$$-2C0A]#,##0.00"/>
  </numFmts>
  <fonts count="15" x14ac:knownFonts="1">
    <font>
      <sz val="11"/>
      <color theme="1"/>
      <name val="Calibri"/>
      <family val="2"/>
      <scheme val="minor"/>
    </font>
    <font>
      <sz val="10"/>
      <name val="Arial"/>
      <family val="2"/>
    </font>
    <font>
      <b/>
      <sz val="10"/>
      <name val="Arial"/>
      <family val="2"/>
    </font>
    <font>
      <b/>
      <sz val="10"/>
      <name val="Arial"/>
      <family val="2"/>
    </font>
    <font>
      <sz val="10"/>
      <name val="Arial"/>
      <family val="2"/>
    </font>
    <font>
      <b/>
      <sz val="8"/>
      <color indexed="81"/>
      <name val="Tahoma"/>
      <family val="2"/>
    </font>
    <font>
      <sz val="11"/>
      <color theme="1"/>
      <name val="Calibri"/>
      <family val="2"/>
      <scheme val="minor"/>
    </font>
    <font>
      <b/>
      <sz val="9"/>
      <color indexed="81"/>
      <name val="Tahoma"/>
      <family val="2"/>
    </font>
    <font>
      <sz val="20"/>
      <name val="Calibri"/>
      <family val="2"/>
    </font>
    <font>
      <b/>
      <sz val="11"/>
      <color theme="1"/>
      <name val="Calibri"/>
      <family val="2"/>
      <scheme val="minor"/>
    </font>
    <font>
      <b/>
      <i/>
      <sz val="14"/>
      <color indexed="12"/>
      <name val="Times New Roman"/>
      <family val="1"/>
    </font>
    <font>
      <sz val="10"/>
      <color indexed="10"/>
      <name val="Arial"/>
      <family val="2"/>
    </font>
    <font>
      <b/>
      <i/>
      <u/>
      <sz val="12"/>
      <color indexed="48"/>
      <name val="Arial"/>
      <family val="2"/>
    </font>
    <font>
      <b/>
      <sz val="10"/>
      <color indexed="9"/>
      <name val="Arial"/>
      <family val="2"/>
    </font>
    <font>
      <sz val="8"/>
      <name val="Arial"/>
      <family val="2"/>
    </font>
  </fonts>
  <fills count="20">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indexed="41"/>
        <bgColor indexed="64"/>
      </patternFill>
    </fill>
    <fill>
      <patternFill patternType="solid">
        <fgColor indexed="45"/>
        <bgColor indexed="64"/>
      </patternFill>
    </fill>
    <fill>
      <patternFill patternType="solid">
        <fgColor indexed="47"/>
        <bgColor indexed="64"/>
      </patternFill>
    </fill>
    <fill>
      <patternFill patternType="solid">
        <fgColor indexed="44"/>
        <bgColor indexed="64"/>
      </patternFill>
    </fill>
    <fill>
      <patternFill patternType="solid">
        <fgColor indexed="42"/>
        <bgColor indexed="64"/>
      </patternFill>
    </fill>
    <fill>
      <patternFill patternType="solid">
        <fgColor indexed="5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2"/>
        <bgColor indexed="64"/>
      </patternFill>
    </fill>
    <fill>
      <patternFill patternType="solid">
        <fgColor theme="9" tint="0.39997558519241921"/>
        <bgColor indexed="64"/>
      </patternFill>
    </fill>
    <fill>
      <patternFill patternType="solid">
        <fgColor rgb="FFFFFFCC"/>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indexed="46"/>
        <bgColor indexed="64"/>
      </patternFill>
    </fill>
    <fill>
      <patternFill patternType="solid">
        <fgColor theme="3" tint="0.39997558519241921"/>
        <bgColor indexed="64"/>
      </patternFill>
    </fill>
    <fill>
      <patternFill patternType="solid">
        <fgColor indexed="62"/>
        <bgColor indexed="64"/>
      </patternFill>
    </fill>
  </fills>
  <borders count="3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top style="medium">
        <color indexed="64"/>
      </top>
      <bottom/>
      <diagonal/>
    </border>
    <border>
      <left style="thin">
        <color indexed="64"/>
      </left>
      <right/>
      <top/>
      <bottom/>
      <diagonal/>
    </border>
    <border>
      <left/>
      <right/>
      <top style="medium">
        <color indexed="64"/>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2">
    <xf numFmtId="0" fontId="0" fillId="0" borderId="0"/>
    <xf numFmtId="43" fontId="1" fillId="0" borderId="0" applyFont="0" applyFill="0" applyBorder="0" applyAlignment="0" applyProtection="0"/>
    <xf numFmtId="0" fontId="1" fillId="0" borderId="0" applyFont="0" applyFill="0" applyBorder="0" applyAlignment="0" applyProtection="0"/>
    <xf numFmtId="0" fontId="1" fillId="0" borderId="0"/>
    <xf numFmtId="9" fontId="6" fillId="0" borderId="0" applyFont="0" applyFill="0" applyBorder="0" applyAlignment="0" applyProtection="0"/>
    <xf numFmtId="0" fontId="1" fillId="0" borderId="0" applyFont="0" applyFill="0" applyBorder="0" applyAlignment="0" applyProtection="0"/>
    <xf numFmtId="0" fontId="1" fillId="0" borderId="0"/>
    <xf numFmtId="0" fontId="1" fillId="0" borderId="0" applyFont="0" applyFill="0" applyBorder="0" applyAlignment="0" applyProtection="0"/>
    <xf numFmtId="0" fontId="1" fillId="0" borderId="0"/>
    <xf numFmtId="164" fontId="6" fillId="0" borderId="0" applyFont="0" applyFill="0" applyBorder="0" applyAlignment="0" applyProtection="0"/>
    <xf numFmtId="0" fontId="1" fillId="0" borderId="0"/>
    <xf numFmtId="44" fontId="1" fillId="0" borderId="0" applyFont="0" applyFill="0" applyBorder="0" applyAlignment="0" applyProtection="0"/>
  </cellStyleXfs>
  <cellXfs count="151">
    <xf numFmtId="0" fontId="0" fillId="0" borderId="0" xfId="0"/>
    <xf numFmtId="0" fontId="1" fillId="0" borderId="0" xfId="3"/>
    <xf numFmtId="43" fontId="1" fillId="0" borderId="0" xfId="1" applyFont="1"/>
    <xf numFmtId="0" fontId="3" fillId="0" borderId="0" xfId="3" applyFont="1" applyAlignment="1">
      <alignment horizontal="center" vertical="center" wrapText="1"/>
    </xf>
    <xf numFmtId="0" fontId="2" fillId="0" borderId="0" xfId="3" applyFont="1" applyAlignment="1">
      <alignment horizontal="center" vertical="center" wrapText="1"/>
    </xf>
    <xf numFmtId="43" fontId="4" fillId="0" borderId="4" xfId="1" applyFont="1" applyBorder="1" applyAlignment="1">
      <alignment horizontal="center" vertical="center" wrapText="1"/>
    </xf>
    <xf numFmtId="0" fontId="1" fillId="0" borderId="6" xfId="3" applyNumberFormat="1" applyBorder="1"/>
    <xf numFmtId="0" fontId="1" fillId="0" borderId="7" xfId="3" applyNumberFormat="1" applyBorder="1"/>
    <xf numFmtId="0" fontId="1" fillId="0" borderId="7" xfId="2" applyNumberFormat="1" applyFont="1" applyBorder="1"/>
    <xf numFmtId="0" fontId="1" fillId="0" borderId="8" xfId="2" applyNumberFormat="1" applyFont="1" applyBorder="1"/>
    <xf numFmtId="0" fontId="1" fillId="0" borderId="9" xfId="2" applyNumberFormat="1" applyFont="1" applyBorder="1"/>
    <xf numFmtId="0" fontId="4" fillId="2" borderId="4" xfId="3" applyFont="1" applyFill="1" applyBorder="1"/>
    <xf numFmtId="43" fontId="4" fillId="2" borderId="4" xfId="1" applyFont="1" applyFill="1" applyBorder="1"/>
    <xf numFmtId="0" fontId="4" fillId="2" borderId="10" xfId="3" applyFont="1" applyFill="1" applyBorder="1" applyAlignment="1">
      <alignment horizontal="center"/>
    </xf>
    <xf numFmtId="0" fontId="4" fillId="2" borderId="14" xfId="3" applyFont="1" applyFill="1" applyBorder="1"/>
    <xf numFmtId="43" fontId="4" fillId="2" borderId="14" xfId="1" applyFont="1" applyFill="1" applyBorder="1"/>
    <xf numFmtId="0" fontId="4" fillId="2" borderId="5" xfId="3" applyFont="1" applyFill="1" applyBorder="1" applyAlignment="1">
      <alignment horizontal="center"/>
    </xf>
    <xf numFmtId="164" fontId="1" fillId="0" borderId="0" xfId="2" applyNumberFormat="1" applyFont="1"/>
    <xf numFmtId="164" fontId="1" fillId="0" borderId="15" xfId="2" applyNumberFormat="1" applyFont="1" applyBorder="1"/>
    <xf numFmtId="0" fontId="1" fillId="0" borderId="16" xfId="3" applyBorder="1"/>
    <xf numFmtId="0" fontId="4" fillId="2" borderId="15" xfId="3" applyFont="1" applyFill="1" applyBorder="1"/>
    <xf numFmtId="43" fontId="4" fillId="2" borderId="15" xfId="1" applyFont="1" applyFill="1" applyBorder="1"/>
    <xf numFmtId="0" fontId="4" fillId="2" borderId="17" xfId="3" applyFont="1" applyFill="1" applyBorder="1" applyAlignment="1">
      <alignment horizontal="center"/>
    </xf>
    <xf numFmtId="0" fontId="1" fillId="0" borderId="0" xfId="6"/>
    <xf numFmtId="0" fontId="1" fillId="0" borderId="19" xfId="6" applyBorder="1" applyAlignment="1">
      <alignment horizontal="center" vertical="center" wrapText="1"/>
    </xf>
    <xf numFmtId="0" fontId="3" fillId="0" borderId="19" xfId="6" applyFont="1" applyBorder="1" applyAlignment="1">
      <alignment horizontal="center" vertical="center" wrapText="1"/>
    </xf>
    <xf numFmtId="0" fontId="3" fillId="7" borderId="19" xfId="6" applyFont="1" applyFill="1" applyBorder="1" applyAlignment="1">
      <alignment horizontal="center" vertical="center" wrapText="1"/>
    </xf>
    <xf numFmtId="0" fontId="3" fillId="8" borderId="19" xfId="6" applyFont="1" applyFill="1" applyBorder="1" applyAlignment="1">
      <alignment horizontal="center" vertical="center" wrapText="1"/>
    </xf>
    <xf numFmtId="0" fontId="1" fillId="0" borderId="14" xfId="6" applyBorder="1" applyAlignment="1">
      <alignment horizontal="center"/>
    </xf>
    <xf numFmtId="44" fontId="1" fillId="0" borderId="14" xfId="5" applyNumberFormat="1" applyFont="1" applyBorder="1"/>
    <xf numFmtId="44" fontId="1" fillId="0" borderId="14" xfId="6" applyNumberFormat="1" applyBorder="1"/>
    <xf numFmtId="10" fontId="1" fillId="0" borderId="14" xfId="4" applyNumberFormat="1" applyFont="1" applyBorder="1"/>
    <xf numFmtId="0" fontId="1" fillId="0" borderId="15" xfId="6" applyBorder="1" applyAlignment="1">
      <alignment horizontal="center"/>
    </xf>
    <xf numFmtId="0" fontId="1" fillId="0" borderId="0" xfId="8"/>
    <xf numFmtId="0" fontId="2" fillId="9" borderId="18" xfId="8" applyFont="1" applyFill="1" applyBorder="1" applyAlignment="1">
      <alignment horizontal="center" vertical="center" wrapText="1"/>
    </xf>
    <xf numFmtId="165" fontId="1" fillId="4" borderId="12" xfId="7" applyNumberFormat="1" applyFont="1" applyFill="1" applyBorder="1"/>
    <xf numFmtId="0" fontId="1" fillId="4" borderId="12" xfId="8" applyFill="1" applyBorder="1" applyAlignment="1">
      <alignment horizontal="center"/>
    </xf>
    <xf numFmtId="0" fontId="1" fillId="3" borderId="12" xfId="7" applyFont="1" applyFill="1" applyBorder="1"/>
    <xf numFmtId="10" fontId="1" fillId="3" borderId="12" xfId="4" applyNumberFormat="1" applyFont="1" applyFill="1" applyBorder="1" applyAlignment="1">
      <alignment horizontal="center"/>
    </xf>
    <xf numFmtId="44" fontId="1" fillId="3" borderId="12" xfId="8" applyNumberFormat="1" applyFill="1" applyBorder="1"/>
    <xf numFmtId="43" fontId="4" fillId="2" borderId="10" xfId="1" applyFont="1" applyFill="1" applyBorder="1"/>
    <xf numFmtId="43" fontId="4" fillId="2" borderId="5" xfId="1" applyFont="1" applyFill="1" applyBorder="1"/>
    <xf numFmtId="43" fontId="4" fillId="2" borderId="17" xfId="1" applyFont="1" applyFill="1" applyBorder="1"/>
    <xf numFmtId="0" fontId="4" fillId="3" borderId="4" xfId="3" applyFont="1" applyFill="1" applyBorder="1" applyAlignment="1"/>
    <xf numFmtId="0" fontId="4" fillId="3" borderId="14" xfId="3" applyFont="1" applyFill="1" applyBorder="1"/>
    <xf numFmtId="0" fontId="4" fillId="3" borderId="15" xfId="3" applyFont="1" applyFill="1" applyBorder="1"/>
    <xf numFmtId="10" fontId="1" fillId="8" borderId="14" xfId="4" applyNumberFormat="1" applyFont="1" applyFill="1" applyBorder="1"/>
    <xf numFmtId="10" fontId="1" fillId="8" borderId="4" xfId="4" applyNumberFormat="1" applyFont="1" applyFill="1" applyBorder="1"/>
    <xf numFmtId="10" fontId="1" fillId="8" borderId="15" xfId="4" applyNumberFormat="1" applyFont="1" applyFill="1" applyBorder="1"/>
    <xf numFmtId="164" fontId="1" fillId="8" borderId="14" xfId="9" applyFont="1" applyFill="1" applyBorder="1"/>
    <xf numFmtId="164" fontId="1" fillId="8" borderId="15" xfId="9" applyFont="1" applyFill="1" applyBorder="1"/>
    <xf numFmtId="164" fontId="1" fillId="5" borderId="14" xfId="9" applyFont="1" applyFill="1" applyBorder="1"/>
    <xf numFmtId="164" fontId="1" fillId="5" borderId="15" xfId="9" applyFont="1" applyFill="1" applyBorder="1"/>
    <xf numFmtId="0" fontId="2" fillId="6" borderId="19" xfId="6" applyFont="1" applyFill="1" applyBorder="1" applyAlignment="1">
      <alignment horizontal="center" vertical="center" wrapText="1"/>
    </xf>
    <xf numFmtId="0" fontId="2" fillId="7" borderId="19" xfId="6" applyFont="1" applyFill="1" applyBorder="1" applyAlignment="1">
      <alignment horizontal="center" vertical="center" wrapText="1"/>
    </xf>
    <xf numFmtId="0" fontId="2" fillId="8" borderId="19" xfId="6" applyFont="1" applyFill="1" applyBorder="1" applyAlignment="1">
      <alignment horizontal="center" vertical="center" wrapText="1"/>
    </xf>
    <xf numFmtId="0" fontId="2" fillId="5" borderId="19" xfId="6" applyFont="1" applyFill="1" applyBorder="1" applyAlignment="1">
      <alignment horizontal="center" vertical="center" wrapText="1"/>
    </xf>
    <xf numFmtId="0" fontId="1" fillId="0" borderId="0" xfId="10"/>
    <xf numFmtId="0" fontId="2" fillId="10" borderId="22" xfId="10" applyFont="1" applyFill="1" applyBorder="1" applyAlignment="1">
      <alignment horizontal="center" vertical="center" wrapText="1"/>
    </xf>
    <xf numFmtId="0" fontId="2" fillId="10" borderId="19" xfId="10" applyFont="1" applyFill="1" applyBorder="1" applyAlignment="1">
      <alignment horizontal="center" vertical="center" wrapText="1"/>
    </xf>
    <xf numFmtId="0" fontId="2" fillId="10" borderId="3" xfId="10" applyFont="1" applyFill="1" applyBorder="1" applyAlignment="1">
      <alignment horizontal="center" vertical="center" wrapText="1"/>
    </xf>
    <xf numFmtId="15" fontId="1" fillId="0" borderId="12" xfId="10" applyNumberFormat="1" applyBorder="1"/>
    <xf numFmtId="0" fontId="1" fillId="11" borderId="12" xfId="10" applyFill="1" applyBorder="1"/>
    <xf numFmtId="0" fontId="1" fillId="0" borderId="3" xfId="3" applyFont="1" applyBorder="1" applyAlignment="1">
      <alignment horizontal="center" vertical="center" wrapText="1"/>
    </xf>
    <xf numFmtId="0" fontId="1" fillId="0" borderId="4" xfId="3" applyFont="1" applyBorder="1" applyAlignment="1">
      <alignment horizontal="center" vertical="center" wrapText="1"/>
    </xf>
    <xf numFmtId="43" fontId="1" fillId="0" borderId="4" xfId="1" applyFont="1" applyBorder="1" applyAlignment="1">
      <alignment horizontal="center" vertical="center" wrapText="1"/>
    </xf>
    <xf numFmtId="0" fontId="1" fillId="0" borderId="5" xfId="3" applyFont="1" applyBorder="1" applyAlignment="1">
      <alignment horizontal="center" vertical="center" wrapText="1"/>
    </xf>
    <xf numFmtId="0" fontId="1" fillId="3" borderId="14" xfId="3" applyFont="1" applyFill="1" applyBorder="1"/>
    <xf numFmtId="0" fontId="1" fillId="3" borderId="15" xfId="3" applyFont="1" applyFill="1" applyBorder="1"/>
    <xf numFmtId="0" fontId="4" fillId="3" borderId="4" xfId="3" applyFont="1" applyFill="1" applyBorder="1" applyAlignment="1">
      <alignment wrapText="1"/>
    </xf>
    <xf numFmtId="0" fontId="4" fillId="3" borderId="14" xfId="3" applyFont="1" applyFill="1" applyBorder="1" applyAlignment="1">
      <alignment wrapText="1"/>
    </xf>
    <xf numFmtId="0" fontId="1" fillId="3" borderId="14" xfId="3" applyFont="1" applyFill="1" applyBorder="1" applyAlignment="1">
      <alignment wrapText="1"/>
    </xf>
    <xf numFmtId="0" fontId="2" fillId="12" borderId="18" xfId="8" applyFont="1" applyFill="1" applyBorder="1" applyAlignment="1">
      <alignment horizontal="center" vertical="center" wrapText="1"/>
    </xf>
    <xf numFmtId="0" fontId="8" fillId="4" borderId="12" xfId="7" applyFont="1" applyFill="1" applyBorder="1" applyAlignment="1">
      <alignment horizontal="center"/>
    </xf>
    <xf numFmtId="10" fontId="1" fillId="16" borderId="12" xfId="4" applyNumberFormat="1" applyFont="1" applyFill="1" applyBorder="1" applyAlignment="1">
      <alignment horizontal="center"/>
    </xf>
    <xf numFmtId="0" fontId="1" fillId="16" borderId="12" xfId="8" applyFill="1" applyBorder="1" applyAlignment="1">
      <alignment horizontal="center"/>
    </xf>
    <xf numFmtId="0" fontId="2" fillId="12" borderId="12" xfId="8" applyFont="1" applyFill="1" applyBorder="1" applyAlignment="1">
      <alignment horizontal="center" vertical="center" wrapText="1"/>
    </xf>
    <xf numFmtId="0" fontId="1" fillId="4" borderId="21" xfId="8" applyFill="1" applyBorder="1" applyAlignment="1">
      <alignment horizontal="center"/>
    </xf>
    <xf numFmtId="164" fontId="1" fillId="14" borderId="23" xfId="7" applyNumberFormat="1" applyFont="1" applyFill="1" applyBorder="1"/>
    <xf numFmtId="164" fontId="1" fillId="14" borderId="24" xfId="7" applyNumberFormat="1" applyFont="1" applyFill="1" applyBorder="1"/>
    <xf numFmtId="164" fontId="1" fillId="14" borderId="25" xfId="7" applyNumberFormat="1" applyFont="1" applyFill="1" applyBorder="1"/>
    <xf numFmtId="0" fontId="2" fillId="6" borderId="19" xfId="8" applyFont="1" applyFill="1" applyBorder="1" applyAlignment="1">
      <alignment horizontal="center" vertical="center" wrapText="1"/>
    </xf>
    <xf numFmtId="0" fontId="2" fillId="0" borderId="19" xfId="8" applyFont="1" applyBorder="1" applyAlignment="1">
      <alignment wrapText="1"/>
    </xf>
    <xf numFmtId="0" fontId="1" fillId="16" borderId="13" xfId="8" applyFill="1" applyBorder="1" applyAlignment="1">
      <alignment horizontal="center"/>
    </xf>
    <xf numFmtId="0" fontId="2" fillId="3" borderId="12" xfId="0" applyFont="1" applyFill="1" applyBorder="1"/>
    <xf numFmtId="0" fontId="2" fillId="9" borderId="18" xfId="0" applyFont="1" applyFill="1" applyBorder="1" applyAlignment="1">
      <alignment horizontal="center" vertical="center" wrapText="1"/>
    </xf>
    <xf numFmtId="44" fontId="0" fillId="4" borderId="12" xfId="9" applyNumberFormat="1" applyFont="1" applyFill="1" applyBorder="1"/>
    <xf numFmtId="0" fontId="2" fillId="6" borderId="12" xfId="0" applyFont="1" applyFill="1" applyBorder="1"/>
    <xf numFmtId="0" fontId="2" fillId="17" borderId="12" xfId="0" applyFont="1" applyFill="1" applyBorder="1" applyAlignment="1">
      <alignment horizontal="center"/>
    </xf>
    <xf numFmtId="0" fontId="2" fillId="17" borderId="12" xfId="0" applyFont="1" applyFill="1" applyBorder="1" applyAlignment="1">
      <alignment horizontal="center" wrapText="1"/>
    </xf>
    <xf numFmtId="0" fontId="2" fillId="8" borderId="12" xfId="0" applyFont="1" applyFill="1" applyBorder="1" applyAlignment="1">
      <alignment horizontal="center"/>
    </xf>
    <xf numFmtId="0" fontId="2" fillId="8" borderId="12" xfId="0" applyFont="1" applyFill="1" applyBorder="1" applyAlignment="1">
      <alignment horizontal="center" wrapText="1"/>
    </xf>
    <xf numFmtId="0" fontId="0" fillId="2" borderId="12" xfId="0" applyFill="1" applyBorder="1"/>
    <xf numFmtId="0" fontId="0" fillId="4" borderId="12" xfId="0" applyFill="1" applyBorder="1" applyAlignment="1">
      <alignment horizontal="center"/>
    </xf>
    <xf numFmtId="0" fontId="0" fillId="4" borderId="12" xfId="9" applyNumberFormat="1" applyFont="1" applyFill="1" applyBorder="1"/>
    <xf numFmtId="44" fontId="0" fillId="8" borderId="12" xfId="4" applyNumberFormat="1" applyFont="1" applyFill="1" applyBorder="1" applyAlignment="1">
      <alignment horizontal="center"/>
    </xf>
    <xf numFmtId="44" fontId="0" fillId="6" borderId="12" xfId="9" applyNumberFormat="1" applyFont="1" applyFill="1" applyBorder="1"/>
    <xf numFmtId="0" fontId="0" fillId="0" borderId="0" xfId="0" applyNumberFormat="1"/>
    <xf numFmtId="0" fontId="10" fillId="0" borderId="0" xfId="0" applyFont="1" applyFill="1" applyAlignment="1">
      <alignment horizontal="left"/>
    </xf>
    <xf numFmtId="0" fontId="11" fillId="0" borderId="0" xfId="0" applyFont="1"/>
    <xf numFmtId="0" fontId="2" fillId="4" borderId="12" xfId="0" applyFont="1" applyFill="1" applyBorder="1" applyAlignment="1">
      <alignment horizontal="center" wrapText="1"/>
    </xf>
    <xf numFmtId="0" fontId="1" fillId="0" borderId="0" xfId="0" applyFont="1"/>
    <xf numFmtId="0" fontId="12" fillId="0" borderId="0" xfId="0" applyFont="1" applyAlignment="1">
      <alignment horizontal="center"/>
    </xf>
    <xf numFmtId="0" fontId="13" fillId="18" borderId="0" xfId="0" applyFont="1" applyFill="1" applyAlignment="1">
      <alignment horizontal="center" wrapText="1"/>
    </xf>
    <xf numFmtId="0" fontId="13" fillId="19" borderId="0" xfId="0" applyFont="1" applyFill="1" applyAlignment="1">
      <alignment horizontal="center" wrapText="1"/>
    </xf>
    <xf numFmtId="0" fontId="0" fillId="3" borderId="12" xfId="0" applyFill="1" applyBorder="1"/>
    <xf numFmtId="0" fontId="0" fillId="3" borderId="12" xfId="0" applyFill="1" applyBorder="1" applyAlignment="1">
      <alignment horizontal="center"/>
    </xf>
    <xf numFmtId="44" fontId="0" fillId="3" borderId="12" xfId="9" applyNumberFormat="1" applyFont="1" applyFill="1" applyBorder="1"/>
    <xf numFmtId="0" fontId="1" fillId="0" borderId="0" xfId="0" applyFont="1" applyAlignment="1">
      <alignment wrapText="1"/>
    </xf>
    <xf numFmtId="0" fontId="2" fillId="3" borderId="30" xfId="0" applyFont="1" applyFill="1" applyBorder="1" applyAlignment="1">
      <alignment horizontal="center" wrapText="1"/>
    </xf>
    <xf numFmtId="0" fontId="2" fillId="3" borderId="31" xfId="0" applyFont="1" applyFill="1" applyBorder="1" applyAlignment="1">
      <alignment horizontal="center" wrapText="1"/>
    </xf>
    <xf numFmtId="0" fontId="2" fillId="3" borderId="32" xfId="0" applyFont="1" applyFill="1" applyBorder="1" applyAlignment="1">
      <alignment horizontal="center" wrapText="1"/>
    </xf>
    <xf numFmtId="15" fontId="1" fillId="0" borderId="33" xfId="0" applyNumberFormat="1" applyFont="1" applyBorder="1"/>
    <xf numFmtId="0" fontId="1" fillId="0" borderId="34" xfId="0" applyFont="1" applyBorder="1"/>
    <xf numFmtId="166" fontId="1" fillId="0" borderId="34" xfId="0" applyNumberFormat="1" applyFont="1" applyBorder="1"/>
    <xf numFmtId="167" fontId="1" fillId="0" borderId="35" xfId="11" applyNumberFormat="1" applyFont="1" applyBorder="1"/>
    <xf numFmtId="15" fontId="1" fillId="0" borderId="0" xfId="0" applyNumberFormat="1" applyFont="1"/>
    <xf numFmtId="15" fontId="2" fillId="3" borderId="30" xfId="0" applyNumberFormat="1" applyFont="1" applyFill="1" applyBorder="1" applyAlignment="1">
      <alignment horizontal="center" wrapText="1"/>
    </xf>
    <xf numFmtId="0" fontId="1" fillId="0" borderId="36" xfId="0" applyFont="1" applyBorder="1"/>
    <xf numFmtId="167" fontId="1" fillId="0" borderId="37" xfId="11" applyNumberFormat="1" applyFont="1" applyBorder="1"/>
    <xf numFmtId="0" fontId="1" fillId="0" borderId="0" xfId="0" applyFont="1" applyBorder="1"/>
    <xf numFmtId="0" fontId="2" fillId="0" borderId="6" xfId="0" applyFont="1" applyBorder="1"/>
    <xf numFmtId="0" fontId="1" fillId="8" borderId="7" xfId="0" applyFont="1" applyFill="1" applyBorder="1" applyAlignment="1">
      <alignment horizontal="center"/>
    </xf>
    <xf numFmtId="0" fontId="1" fillId="8" borderId="11" xfId="0" applyFont="1" applyFill="1" applyBorder="1" applyAlignment="1">
      <alignment horizontal="right"/>
    </xf>
    <xf numFmtId="166" fontId="14" fillId="0" borderId="12" xfId="0" applyNumberFormat="1" applyFont="1" applyFill="1" applyBorder="1"/>
    <xf numFmtId="164" fontId="1" fillId="3" borderId="12" xfId="7" applyNumberFormat="1" applyFont="1" applyFill="1" applyBorder="1"/>
    <xf numFmtId="164" fontId="1" fillId="0" borderId="14" xfId="9" applyFont="1" applyBorder="1"/>
    <xf numFmtId="0" fontId="2" fillId="0" borderId="1" xfId="3" applyFont="1" applyBorder="1" applyAlignment="1">
      <alignment horizontal="center"/>
    </xf>
    <xf numFmtId="0" fontId="2" fillId="0" borderId="2" xfId="3" applyFont="1" applyBorder="1" applyAlignment="1">
      <alignment horizontal="center"/>
    </xf>
    <xf numFmtId="0" fontId="2" fillId="0" borderId="3" xfId="3" applyFont="1" applyBorder="1" applyAlignment="1">
      <alignment horizontal="center"/>
    </xf>
    <xf numFmtId="0" fontId="1" fillId="0" borderId="1" xfId="6" applyBorder="1" applyAlignment="1">
      <alignment horizontal="center"/>
    </xf>
    <xf numFmtId="0" fontId="1" fillId="0" borderId="2" xfId="6" applyBorder="1" applyAlignment="1">
      <alignment horizontal="center"/>
    </xf>
    <xf numFmtId="0" fontId="1" fillId="0" borderId="3" xfId="6" applyBorder="1" applyAlignment="1">
      <alignment horizontal="center"/>
    </xf>
    <xf numFmtId="0" fontId="2" fillId="15" borderId="22" xfId="8" applyFont="1" applyFill="1" applyBorder="1" applyAlignment="1">
      <alignment horizontal="center" wrapText="1"/>
    </xf>
    <xf numFmtId="0" fontId="2" fillId="15" borderId="28" xfId="8" applyFont="1" applyFill="1" applyBorder="1" applyAlignment="1">
      <alignment horizontal="center" wrapText="1"/>
    </xf>
    <xf numFmtId="0" fontId="2" fillId="15" borderId="10" xfId="8" applyFont="1" applyFill="1" applyBorder="1" applyAlignment="1">
      <alignment horizontal="center" wrapText="1"/>
    </xf>
    <xf numFmtId="0" fontId="0" fillId="0" borderId="28" xfId="0" applyBorder="1" applyAlignment="1">
      <alignment horizontal="center"/>
    </xf>
    <xf numFmtId="0" fontId="0" fillId="0" borderId="0"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0" xfId="0" applyAlignment="1">
      <alignment horizontal="center"/>
    </xf>
    <xf numFmtId="0" fontId="2" fillId="6" borderId="2" xfId="8" applyFont="1" applyFill="1" applyBorder="1" applyAlignment="1">
      <alignment horizontal="center"/>
    </xf>
    <xf numFmtId="0" fontId="2" fillId="6" borderId="3" xfId="8" applyFont="1" applyFill="1" applyBorder="1" applyAlignment="1">
      <alignment horizontal="center"/>
    </xf>
    <xf numFmtId="0" fontId="2" fillId="13" borderId="1" xfId="8" applyFont="1" applyFill="1" applyBorder="1" applyAlignment="1">
      <alignment horizontal="center"/>
    </xf>
    <xf numFmtId="0" fontId="2" fillId="13" borderId="3" xfId="8" applyFont="1" applyFill="1" applyBorder="1" applyAlignment="1">
      <alignment horizontal="center"/>
    </xf>
    <xf numFmtId="0" fontId="2" fillId="6" borderId="1" xfId="8" applyFont="1" applyFill="1" applyBorder="1" applyAlignment="1">
      <alignment horizontal="center"/>
    </xf>
    <xf numFmtId="0" fontId="2" fillId="6" borderId="20" xfId="8" applyFont="1" applyFill="1" applyBorder="1" applyAlignment="1">
      <alignment horizontal="center"/>
    </xf>
    <xf numFmtId="0" fontId="9" fillId="0" borderId="29" xfId="0" applyFont="1" applyBorder="1" applyAlignment="1">
      <alignment horizontal="center" vertical="center"/>
    </xf>
    <xf numFmtId="0" fontId="2" fillId="8" borderId="1" xfId="0" applyFont="1" applyFill="1" applyBorder="1" applyAlignment="1">
      <alignment horizontal="center"/>
    </xf>
    <xf numFmtId="0" fontId="2" fillId="8" borderId="2" xfId="0" applyFont="1" applyFill="1" applyBorder="1" applyAlignment="1">
      <alignment horizontal="center"/>
    </xf>
    <xf numFmtId="0" fontId="2" fillId="8" borderId="3" xfId="0" applyFont="1" applyFill="1" applyBorder="1" applyAlignment="1">
      <alignment horizontal="center"/>
    </xf>
  </cellXfs>
  <cellStyles count="12">
    <cellStyle name="Millares_Hoja1" xfId="1" xr:uid="{00000000-0005-0000-0000-000000000000}"/>
    <cellStyle name="Moneda" xfId="9" builtinId="4"/>
    <cellStyle name="Moneda_Bancos" xfId="7" xr:uid="{00000000-0005-0000-0000-000002000000}"/>
    <cellStyle name="Moneda_BasicoB" xfId="11" xr:uid="{00000000-0005-0000-0000-000003000000}"/>
    <cellStyle name="Moneda_Hoja1" xfId="2" xr:uid="{00000000-0005-0000-0000-000004000000}"/>
    <cellStyle name="Moneda_Impuesto" xfId="5" xr:uid="{00000000-0005-0000-0000-000005000000}"/>
    <cellStyle name="Normal" xfId="0" builtinId="0"/>
    <cellStyle name="Normal 2" xfId="10" xr:uid="{00000000-0005-0000-0000-000007000000}"/>
    <cellStyle name="Normal_Bancos" xfId="8" xr:uid="{00000000-0005-0000-0000-000008000000}"/>
    <cellStyle name="Normal_Hoja1" xfId="3" xr:uid="{00000000-0005-0000-0000-000009000000}"/>
    <cellStyle name="Normal_Impuesto" xfId="6" xr:uid="{00000000-0005-0000-0000-00000A000000}"/>
    <cellStyle name="Porcentaje" xfId="4" builtinId="5"/>
  </cellStyles>
  <dxfs count="0"/>
  <tableStyles count="0" defaultTableStyle="TableStyleMedium9" defaultPivotStyle="PivotStyleLight16"/>
  <colors>
    <mruColors>
      <color rgb="FFFFFFCC"/>
      <color rgb="FFFFFF66"/>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380999</xdr:colOff>
      <xdr:row>0</xdr:row>
      <xdr:rowOff>123826</xdr:rowOff>
    </xdr:from>
    <xdr:to>
      <xdr:col>12</xdr:col>
      <xdr:colOff>619125</xdr:colOff>
      <xdr:row>14</xdr:row>
      <xdr:rowOff>180976</xdr:rowOff>
    </xdr:to>
    <xdr:sp macro="" textlink="">
      <xdr:nvSpPr>
        <xdr:cNvPr id="7304" name="Text 1">
          <a:extLst>
            <a:ext uri="{FF2B5EF4-FFF2-40B4-BE49-F238E27FC236}">
              <a16:creationId xmlns:a16="http://schemas.microsoft.com/office/drawing/2014/main" id="{00000000-0008-0000-0000-0000881C0000}"/>
            </a:ext>
          </a:extLst>
        </xdr:cNvPr>
        <xdr:cNvSpPr txBox="1">
          <a:spLocks noChangeArrowheads="1"/>
        </xdr:cNvSpPr>
      </xdr:nvSpPr>
      <xdr:spPr bwMode="auto">
        <a:xfrm>
          <a:off x="380999" y="123826"/>
          <a:ext cx="10582276" cy="27241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INVENTARIO </a:t>
          </a:r>
        </a:p>
        <a:p>
          <a:pPr algn="l" rtl="0">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rPr>
            <a:t>Calcular la ganancia obtenida por ventas en una pastelería.</a:t>
          </a:r>
        </a:p>
        <a:p>
          <a:pPr algn="l" rtl="0">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Escribe las fórmulas necesarias para registrar el pedido de compra de productos en una pastelería y calcula la ganancia obtenida. Para lograr esto debes registrar la información de las claves y las cantidades de los pasteles solicitados, y la información pertinente del catálogo que debes buscar de manera automática.</a:t>
          </a:r>
        </a:p>
        <a:p>
          <a:pPr algn="l" rtl="0">
            <a:defRPr sz="1000"/>
          </a:pPr>
          <a:r>
            <a:rPr lang="es-MX" sz="1100" b="0" i="0" u="none" strike="noStrike" baseline="0">
              <a:solidFill>
                <a:srgbClr val="000000"/>
              </a:solidFill>
              <a:latin typeface="Calibri"/>
            </a:rPr>
            <a:t>-La clave del producto que se desea comprar.  Esta clave debe pertenecer  al conjunto de claves listadas en el catálogo.</a:t>
          </a:r>
        </a:p>
        <a:p>
          <a:pPr algn="l" rtl="0">
            <a:defRPr sz="1000"/>
          </a:pPr>
          <a:r>
            <a:rPr lang="es-MX" sz="1100" b="0" i="0" u="none" strike="noStrike" baseline="0">
              <a:solidFill>
                <a:srgbClr val="000000"/>
              </a:solidFill>
              <a:latin typeface="Calibri"/>
            </a:rPr>
            <a:t>-La cantidad del producto que se desea comprar.</a:t>
          </a:r>
        </a:p>
        <a:p>
          <a:pPr algn="l" rtl="0">
            <a:defRPr sz="1000"/>
          </a:pPr>
          <a:r>
            <a:rPr lang="es-MX" sz="1100" b="0" i="0" u="none" strike="noStrike" baseline="0">
              <a:solidFill>
                <a:srgbClr val="000000"/>
              </a:solidFill>
              <a:latin typeface="Calibri"/>
            </a:rPr>
            <a:t>-La existencia cantidad del producto que hay en el almacén según el catálogo.</a:t>
          </a:r>
        </a:p>
        <a:p>
          <a:pPr algn="l" rtl="0">
            <a:defRPr sz="1000"/>
          </a:pPr>
          <a:r>
            <a:rPr lang="es-MX" sz="1100" b="0" i="0" u="none" strike="noStrike" baseline="0">
              <a:solidFill>
                <a:srgbClr val="000000"/>
              </a:solidFill>
              <a:latin typeface="Calibri"/>
            </a:rPr>
            <a:t>-El costo unitario del producto según el catálogo</a:t>
          </a:r>
        </a:p>
        <a:p>
          <a:pPr algn="l" rtl="0">
            <a:defRPr sz="1000"/>
          </a:pPr>
          <a:r>
            <a:rPr lang="es-MX" sz="1100" b="0" i="0" u="none" strike="noStrike" baseline="0">
              <a:solidFill>
                <a:srgbClr val="000000"/>
              </a:solidFill>
              <a:latin typeface="Calibri"/>
            </a:rPr>
            <a:t>-El precio unitario del producto según el catálogo</a:t>
          </a:r>
        </a:p>
        <a:p>
          <a:pPr algn="l" rtl="0">
            <a:defRPr sz="1000"/>
          </a:pPr>
          <a:r>
            <a:rPr lang="es-MX" sz="1100" b="0" i="0" u="none" strike="noStrike" baseline="0">
              <a:solidFill>
                <a:srgbClr val="000000"/>
              </a:solidFill>
              <a:latin typeface="Calibri"/>
            </a:rPr>
            <a:t>-Margen de Ganancia por Producto lo que se ganan por la venta</a:t>
          </a:r>
        </a:p>
        <a:p>
          <a:pPr algn="l" rtl="0">
            <a:defRPr sz="1000"/>
          </a:pPr>
          <a:r>
            <a:rPr lang="es-MX" sz="1100" b="0" i="0" u="none" strike="noStrike" baseline="0">
              <a:solidFill>
                <a:srgbClr val="000000"/>
              </a:solidFill>
              <a:latin typeface="Calibri"/>
            </a:rPr>
            <a:t>-Ganancia de la venta.</a:t>
          </a:r>
        </a:p>
        <a:p>
          <a:pPr algn="l" rtl="0">
            <a:defRPr sz="1000"/>
          </a:pPr>
          <a:r>
            <a:rPr lang="es-MX" sz="1100" b="1" i="0" u="none" strike="noStrike" baseline="0">
              <a:solidFill>
                <a:srgbClr val="FF0000"/>
              </a:solidFill>
              <a:latin typeface="Calibri"/>
            </a:rPr>
            <a:t>Herramientas</a:t>
          </a:r>
          <a:r>
            <a:rPr lang="es-MX" sz="1100" b="1" i="0" u="none" strike="noStrike" baseline="0">
              <a:solidFill>
                <a:sysClr val="windowText" lastClr="000000"/>
              </a:solidFill>
              <a:latin typeface="Calibri"/>
            </a:rPr>
            <a:t>: </a:t>
          </a:r>
          <a:r>
            <a:rPr lang="es-MX" sz="1100" b="0" i="0" u="none" strike="noStrike" baseline="0">
              <a:solidFill>
                <a:sysClr val="windowText" lastClr="000000"/>
              </a:solidFill>
              <a:latin typeface="Calibri"/>
            </a:rPr>
            <a:t>Para la </a:t>
          </a:r>
          <a:r>
            <a:rPr lang="es-MX" sz="1100" b="0" i="0" u="none" strike="noStrike" baseline="0">
              <a:solidFill>
                <a:srgbClr val="000000"/>
              </a:solidFill>
              <a:latin typeface="Calibri"/>
            </a:rPr>
            <a:t>tabla puedes usar las funciones SI(), F5, F3, </a:t>
          </a:r>
          <a:r>
            <a:rPr lang="es-MX" sz="1100" b="0" i="0" u="none" strike="noStrike" baseline="0">
              <a:solidFill>
                <a:srgbClr val="000000"/>
              </a:solidFill>
              <a:latin typeface="Calibri"/>
              <a:ea typeface="+mn-ea"/>
              <a:cs typeface="+mn-cs"/>
            </a:rPr>
            <a:t>BUSCARV(), </a:t>
          </a:r>
          <a:r>
            <a:rPr lang="es-MX" sz="1100" b="0" i="0" u="none" strike="noStrike" baseline="0">
              <a:solidFill>
                <a:srgbClr val="000000"/>
              </a:solidFill>
              <a:latin typeface="Calibri"/>
            </a:rPr>
            <a:t>MIN(), nombra rangos. Simula salidas de un inventario para 5 productos. Nombra rangos. Considera que si el cliente desea más pasteles de lo que hay en existencia la venta se realiza sólo con las cantidades de producto existente.</a:t>
          </a:r>
        </a:p>
        <a:p>
          <a:pPr algn="l" rtl="0">
            <a:defRPr sz="1000"/>
          </a:pPr>
          <a:r>
            <a:rPr lang="es-MX" sz="1100" b="0" i="0" u="none" strike="noStrike" baseline="0">
              <a:solidFill>
                <a:srgbClr val="000000"/>
              </a:solidFill>
              <a:latin typeface="Calibri"/>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323850</xdr:colOff>
      <xdr:row>1</xdr:row>
      <xdr:rowOff>47625</xdr:rowOff>
    </xdr:from>
    <xdr:to>
      <xdr:col>13</xdr:col>
      <xdr:colOff>428625</xdr:colOff>
      <xdr:row>12</xdr:row>
      <xdr:rowOff>1</xdr:rowOff>
    </xdr:to>
    <xdr:sp macro="" textlink="">
      <xdr:nvSpPr>
        <xdr:cNvPr id="2215" name="Text 1">
          <a:extLst>
            <a:ext uri="{FF2B5EF4-FFF2-40B4-BE49-F238E27FC236}">
              <a16:creationId xmlns:a16="http://schemas.microsoft.com/office/drawing/2014/main" id="{00000000-0008-0000-0100-0000A7080000}"/>
            </a:ext>
          </a:extLst>
        </xdr:cNvPr>
        <xdr:cNvSpPr txBox="1">
          <a:spLocks noChangeArrowheads="1"/>
        </xdr:cNvSpPr>
      </xdr:nvSpPr>
      <xdr:spPr bwMode="auto">
        <a:xfrm>
          <a:off x="323850" y="238125"/>
          <a:ext cx="10467975" cy="204787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 IMPUESTO </a:t>
          </a:r>
        </a:p>
        <a:p>
          <a:pPr algn="l" rtl="0">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rPr>
            <a:t>Calcular el salario mensual real de un trabajador a partir de su percepción, salario bruto, descontando el impuesto sobre la renta (ISR).</a:t>
          </a:r>
        </a:p>
        <a:p>
          <a:pPr algn="l" rtl="0">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Se desea calcular el monto del impuesto que debe pagar un trabajador en su declaración anual  (según el método de cálculo de 2015) y determinar su salario real.  Las fórmulas empleadas en el cálculo son:</a:t>
          </a:r>
        </a:p>
        <a:p>
          <a:pPr algn="l" rtl="0">
            <a:defRPr sz="1000"/>
          </a:pPr>
          <a:endParaRPr lang="es-MX" sz="1100" b="0" i="0" u="none" strike="noStrike" baseline="0">
            <a:solidFill>
              <a:srgbClr val="000000"/>
            </a:solidFill>
            <a:latin typeface="Calibri"/>
          </a:endParaRPr>
        </a:p>
        <a:p>
          <a:pPr algn="l" rtl="0">
            <a:defRPr sz="1000"/>
          </a:pPr>
          <a:r>
            <a:rPr lang="es-MX" sz="1100" b="0" i="0" u="none" strike="noStrike" baseline="0">
              <a:solidFill>
                <a:srgbClr val="000000"/>
              </a:solidFill>
              <a:latin typeface="Calibri"/>
            </a:rPr>
            <a:t>1) </a:t>
          </a:r>
          <a:r>
            <a:rPr lang="es-MX" sz="1100" b="1" i="0" u="none" strike="noStrike" baseline="0">
              <a:solidFill>
                <a:srgbClr val="000000"/>
              </a:solidFill>
              <a:latin typeface="Calibri"/>
            </a:rPr>
            <a:t>Salario </a:t>
          </a:r>
          <a:r>
            <a:rPr lang="es-MX" sz="1100" b="0" i="0" u="none" strike="noStrike" baseline="0">
              <a:solidFill>
                <a:srgbClr val="000000"/>
              </a:solidFill>
              <a:latin typeface="Calibri"/>
            </a:rPr>
            <a:t>= Percepción - Impuesto </a:t>
          </a:r>
        </a:p>
        <a:p>
          <a:pPr algn="l" rtl="0">
            <a:defRPr sz="1000"/>
          </a:pPr>
          <a:r>
            <a:rPr lang="es-MX" sz="1100" b="0" i="0" u="none" strike="noStrike" baseline="0">
              <a:solidFill>
                <a:srgbClr val="000000"/>
              </a:solidFill>
              <a:latin typeface="Calibri"/>
            </a:rPr>
            <a:t>2)  </a:t>
          </a:r>
          <a:r>
            <a:rPr lang="es-MX" sz="1100" b="1" i="0" u="none" strike="noStrike" baseline="0">
              <a:solidFill>
                <a:srgbClr val="000000"/>
              </a:solidFill>
              <a:latin typeface="Calibri"/>
            </a:rPr>
            <a:t>Impuesto   =  </a:t>
          </a:r>
          <a:r>
            <a:rPr lang="es-MX" sz="1100" b="0" i="0" u="none" strike="noStrike" baseline="0">
              <a:solidFill>
                <a:srgbClr val="000000"/>
              </a:solidFill>
              <a:latin typeface="Calibri"/>
            </a:rPr>
            <a:t>Cuota fija de tabla A  +   (% sobre excedente de tabla A)  *  ( Percepción  -  Límite inferior  de tabla A)  -  Subsidio de tabla B</a:t>
          </a:r>
        </a:p>
        <a:p>
          <a:pPr algn="l" rtl="0">
            <a:defRPr sz="1000"/>
          </a:pPr>
          <a:endParaRPr lang="es-MX" sz="1100" b="1" i="0" u="none" strike="noStrike" baseline="0">
            <a:solidFill>
              <a:srgbClr val="FF0000"/>
            </a:solidFill>
            <a:latin typeface="Calibri"/>
          </a:endParaRPr>
        </a:p>
        <a:p>
          <a:pPr algn="l" rtl="0">
            <a:defRPr sz="1000"/>
          </a:pPr>
          <a:r>
            <a:rPr lang="es-MX" sz="1100" b="1" i="0" u="none" strike="noStrike" baseline="0">
              <a:solidFill>
                <a:srgbClr val="FF0000"/>
              </a:solidFill>
              <a:latin typeface="Calibri"/>
            </a:rPr>
            <a:t>Herramientas: </a:t>
          </a:r>
          <a:r>
            <a:rPr lang="es-MX" sz="1100" b="0" i="0" u="none" strike="noStrike" baseline="0">
              <a:solidFill>
                <a:srgbClr val="000000"/>
              </a:solidFill>
              <a:latin typeface="Calibri"/>
            </a:rPr>
            <a:t>Busca la información necesaria de la tablas A y B, para el impuesto y el subsidio, para completar el cálculo.  Nombra los rangos que contienen la información de las tablas A y B. Usa las funciones BUSCARV(), ALEATORIO.ENTRE() ,F3,F5.  </a:t>
          </a:r>
        </a:p>
        <a:p>
          <a:pPr algn="l" rtl="0">
            <a:defRPr sz="1000"/>
          </a:pPr>
          <a:endParaRPr lang="es-MX" sz="1100" b="0" i="0" u="none" strike="noStrike" baseline="0">
            <a:solidFill>
              <a:srgbClr val="000000"/>
            </a:solidFill>
            <a:latin typeface="Calibri"/>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142875</xdr:colOff>
      <xdr:row>0</xdr:row>
      <xdr:rowOff>114299</xdr:rowOff>
    </xdr:from>
    <xdr:to>
      <xdr:col>12</xdr:col>
      <xdr:colOff>514350</xdr:colOff>
      <xdr:row>11</xdr:row>
      <xdr:rowOff>152400</xdr:rowOff>
    </xdr:to>
    <xdr:sp macro="" textlink="">
      <xdr:nvSpPr>
        <xdr:cNvPr id="5136" name="Text Box 1">
          <a:extLst>
            <a:ext uri="{FF2B5EF4-FFF2-40B4-BE49-F238E27FC236}">
              <a16:creationId xmlns:a16="http://schemas.microsoft.com/office/drawing/2014/main" id="{00000000-0008-0000-0200-000010140000}"/>
            </a:ext>
          </a:extLst>
        </xdr:cNvPr>
        <xdr:cNvSpPr txBox="1">
          <a:spLocks noChangeArrowheads="1"/>
        </xdr:cNvSpPr>
      </xdr:nvSpPr>
      <xdr:spPr bwMode="auto">
        <a:xfrm>
          <a:off x="142875" y="114299"/>
          <a:ext cx="11325225" cy="2133601"/>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BANCOS</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100" b="1" i="0" u="none" strike="noStrike" baseline="0">
              <a:solidFill>
                <a:srgbClr val="FF0000"/>
              </a:solidFill>
              <a:latin typeface="Calibri"/>
            </a:rPr>
            <a:t>Objetivos:  </a:t>
          </a:r>
          <a:r>
            <a:rPr lang="es-MX" sz="1100" b="0" i="0" u="none" strike="noStrike" baseline="0">
              <a:solidFill>
                <a:srgbClr val="000000"/>
              </a:solidFill>
              <a:latin typeface="Calibri"/>
              <a:ea typeface="+mn-ea"/>
              <a:cs typeface="+mn-cs"/>
            </a:rPr>
            <a:t>Realizar búsquedas en tablas donde el indicador de columnas es variable y cálculos con funciones condicionales.  Calcular el rendimiento de un grupo de ahorradores de tres bancos, los cuales ofrecen tasas de rendimiento distintas de acuerdo al monto depositado por el cliente.</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La Tabla 1 lista las tasas ofrecidas por tres bancos a sus clientes.  Las Tablas 2a y 2b listan las claves asignadas a cada uno de </a:t>
          </a:r>
          <a:r>
            <a:rPr lang="es-MX" sz="1100" b="0" i="0" u="none" strike="noStrike" baseline="0">
              <a:solidFill>
                <a:srgbClr val="000000"/>
              </a:solidFill>
              <a:latin typeface="Calibri"/>
              <a:ea typeface="+mn-ea"/>
              <a:cs typeface="+mn-cs"/>
            </a:rPr>
            <a:t>los bancos y los tipos de clientes considera</a:t>
          </a:r>
          <a:r>
            <a:rPr lang="es-MX" sz="1100" b="0" i="0" u="none" strike="noStrike" baseline="0">
              <a:solidFill>
                <a:srgbClr val="000000"/>
              </a:solidFill>
              <a:latin typeface="Calibri"/>
            </a:rPr>
            <a:t>dos en el ejercicio .  La Tabla 3 lista la información de los clientes ahorradores y sus bancos en tres columnas: el tipo de cliente, la </a:t>
          </a:r>
          <a:r>
            <a:rPr lang="es-MX" sz="1100" b="0" i="0" u="none" strike="noStrike" baseline="0">
              <a:solidFill>
                <a:srgbClr val="000000"/>
              </a:solidFill>
              <a:latin typeface="Calibri"/>
              <a:ea typeface="+mn-ea"/>
              <a:cs typeface="+mn-cs"/>
            </a:rPr>
            <a:t>clave del banco y los montos depositados.  A partir de la información dada llena las celdas amarillas de las Tablas 3, 4 y 5, según </a:t>
          </a:r>
          <a:r>
            <a:rPr lang="es-MX" sz="1100" b="0" i="0" u="none" strike="noStrike" baseline="0">
              <a:solidFill>
                <a:srgbClr val="000000"/>
              </a:solidFill>
              <a:latin typeface="Calibri"/>
            </a:rPr>
            <a:t>lo siguiente:</a:t>
          </a:r>
        </a:p>
        <a:p>
          <a:pPr algn="l" rtl="0">
            <a:defRPr sz="1000"/>
          </a:pPr>
          <a:r>
            <a:rPr lang="es-MX" sz="1100" b="0" i="0" u="none" strike="noStrike" baseline="0">
              <a:solidFill>
                <a:srgbClr val="000000"/>
              </a:solidFill>
              <a:latin typeface="Calibri"/>
            </a:rPr>
            <a:t> a) Completa la Tabla 3 con la tasa de interés anual adecuada, según la Tabla 1, y calcula el rendimiento anual del ahorrador con la siguiente fórmula:</a:t>
          </a:r>
        </a:p>
        <a:p>
          <a:pPr algn="l" rtl="0">
            <a:defRPr sz="1000"/>
          </a:pPr>
          <a:r>
            <a:rPr lang="es-MX" sz="1100" b="0" i="0" u="none" strike="noStrike" baseline="0">
              <a:solidFill>
                <a:srgbClr val="000000"/>
              </a:solidFill>
              <a:latin typeface="Calibri"/>
            </a:rPr>
            <a:t>                rendimiento anual = monto depositado * tasa de interés anual</a:t>
          </a:r>
        </a:p>
        <a:p>
          <a:pPr algn="l" rtl="0">
            <a:defRPr sz="1000"/>
          </a:pPr>
          <a:r>
            <a:rPr lang="es-MX" sz="1100" b="0" i="0" u="none" strike="noStrike" baseline="0">
              <a:solidFill>
                <a:srgbClr val="000000"/>
              </a:solidFill>
              <a:latin typeface="Calibri"/>
            </a:rPr>
            <a:t>b) </a:t>
          </a:r>
          <a:r>
            <a:rPr lang="es-MX" sz="1100" b="0" i="0" u="none" strike="noStrike" baseline="0">
              <a:solidFill>
                <a:srgbClr val="000000"/>
              </a:solidFill>
              <a:latin typeface="Calibri"/>
              <a:ea typeface="+mn-ea"/>
              <a:cs typeface="+mn-cs"/>
            </a:rPr>
            <a:t>Completa la Tabla 4 con los promedios del monto depositado y el rendimiento anual para cada tipo de banco banco.</a:t>
          </a:r>
        </a:p>
        <a:p>
          <a:pPr algn="l" rtl="0">
            <a:defRPr sz="1000"/>
          </a:pPr>
          <a:r>
            <a:rPr lang="es-MX" sz="1100" b="0" i="0" u="none" strike="noStrike" baseline="0">
              <a:solidFill>
                <a:srgbClr val="000000"/>
              </a:solidFill>
              <a:latin typeface="Calibri"/>
            </a:rPr>
            <a:t>c) </a:t>
          </a:r>
          <a:r>
            <a:rPr lang="es-MX" sz="1100" b="0" i="0" u="none" strike="noStrike" baseline="0">
              <a:solidFill>
                <a:srgbClr val="000000"/>
              </a:solidFill>
              <a:latin typeface="Calibri"/>
              <a:ea typeface="+mn-ea"/>
              <a:cs typeface="+mn-cs"/>
            </a:rPr>
            <a:t>Completa la Tabla 5 con la suma de los montos depositados separando por clave de banco y tipo de cliente.</a:t>
          </a:r>
          <a:r>
            <a:rPr lang="es-MX" sz="1100" b="0" i="0" u="none" strike="noStrike" baseline="0">
              <a:solidFill>
                <a:srgbClr val="000000"/>
              </a:solidFill>
              <a:latin typeface="Calibri"/>
            </a:rPr>
            <a:t>  </a:t>
          </a:r>
        </a:p>
        <a:p>
          <a:pPr algn="l" rtl="0">
            <a:defRPr sz="1000"/>
          </a:pPr>
          <a:r>
            <a:rPr lang="es-MX" sz="1100" b="1" i="0" u="none" strike="noStrike" baseline="0">
              <a:solidFill>
                <a:srgbClr val="FF0000"/>
              </a:solidFill>
              <a:latin typeface="Calibri"/>
            </a:rPr>
            <a:t>Herramientas:  </a:t>
          </a:r>
          <a:r>
            <a:rPr lang="es-MX" sz="1100" b="0" i="0" u="none" strike="noStrike" baseline="0">
              <a:solidFill>
                <a:srgbClr val="000000"/>
              </a:solidFill>
              <a:latin typeface="+mn-lt"/>
            </a:rPr>
            <a:t>Nombra los rangos de búsqueda de las tablas,  si es necesario; puedes emplear las funciones: SI(), ELEGIR(), BUSCARV(), SUMAR.SI(), CONTAR.SI(), PROMEDIO.SI(),  SUMAR.SI.CONJUNTO(), PROMEDO.SI.CONJUNTO().</a:t>
          </a:r>
        </a:p>
        <a:p>
          <a:pPr algn="l" rtl="0">
            <a:defRPr sz="1000"/>
          </a:pPr>
          <a:endParaRPr lang="es-MX" sz="1100" b="0" i="0" u="none" strike="noStrike" baseline="0">
            <a:solidFill>
              <a:srgbClr val="000000"/>
            </a:solidFill>
            <a:latin typeface="Calibri"/>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22</xdr:row>
      <xdr:rowOff>142875</xdr:rowOff>
    </xdr:from>
    <xdr:to>
      <xdr:col>0</xdr:col>
      <xdr:colOff>800100</xdr:colOff>
      <xdr:row>24</xdr:row>
      <xdr:rowOff>95250</xdr:rowOff>
    </xdr:to>
    <xdr:sp macro="" textlink="">
      <xdr:nvSpPr>
        <xdr:cNvPr id="2" name="AutoShape 2">
          <a:extLst>
            <a:ext uri="{FF2B5EF4-FFF2-40B4-BE49-F238E27FC236}">
              <a16:creationId xmlns:a16="http://schemas.microsoft.com/office/drawing/2014/main" id="{00000000-0008-0000-0300-000002000000}"/>
            </a:ext>
          </a:extLst>
        </xdr:cNvPr>
        <xdr:cNvSpPr>
          <a:spLocks noChangeArrowheads="1"/>
        </xdr:cNvSpPr>
      </xdr:nvSpPr>
      <xdr:spPr bwMode="auto">
        <a:xfrm>
          <a:off x="57150" y="4391025"/>
          <a:ext cx="704850" cy="333375"/>
        </a:xfrm>
        <a:prstGeom prst="downArrowCallout">
          <a:avLst>
            <a:gd name="adj1" fmla="val 36111"/>
            <a:gd name="adj2" fmla="val 36111"/>
            <a:gd name="adj3" fmla="val 16667"/>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30 clientes</a:t>
          </a:r>
        </a:p>
      </xdr:txBody>
    </xdr:sp>
    <xdr:clientData/>
  </xdr:twoCellAnchor>
  <xdr:twoCellAnchor>
    <xdr:from>
      <xdr:col>1</xdr:col>
      <xdr:colOff>114300</xdr:colOff>
      <xdr:row>22</xdr:row>
      <xdr:rowOff>142875</xdr:rowOff>
    </xdr:from>
    <xdr:to>
      <xdr:col>1</xdr:col>
      <xdr:colOff>962025</xdr:colOff>
      <xdr:row>24</xdr:row>
      <xdr:rowOff>85725</xdr:rowOff>
    </xdr:to>
    <xdr:sp macro="" textlink="">
      <xdr:nvSpPr>
        <xdr:cNvPr id="3" name="AutoShape 3">
          <a:extLst>
            <a:ext uri="{FF2B5EF4-FFF2-40B4-BE49-F238E27FC236}">
              <a16:creationId xmlns:a16="http://schemas.microsoft.com/office/drawing/2014/main" id="{00000000-0008-0000-0300-000003000000}"/>
            </a:ext>
          </a:extLst>
        </xdr:cNvPr>
        <xdr:cNvSpPr>
          <a:spLocks noChangeArrowheads="1"/>
        </xdr:cNvSpPr>
      </xdr:nvSpPr>
      <xdr:spPr bwMode="auto">
        <a:xfrm>
          <a:off x="876300" y="4391025"/>
          <a:ext cx="647700" cy="323850"/>
        </a:xfrm>
        <a:prstGeom prst="downArrowCallout">
          <a:avLst>
            <a:gd name="adj1" fmla="val 41981"/>
            <a:gd name="adj2" fmla="val 41981"/>
            <a:gd name="adj3" fmla="val 16667"/>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Entre 1 y 4</a:t>
          </a:r>
        </a:p>
      </xdr:txBody>
    </xdr:sp>
    <xdr:clientData/>
  </xdr:twoCellAnchor>
  <xdr:twoCellAnchor>
    <xdr:from>
      <xdr:col>2</xdr:col>
      <xdr:colOff>57150</xdr:colOff>
      <xdr:row>22</xdr:row>
      <xdr:rowOff>76200</xdr:rowOff>
    </xdr:from>
    <xdr:to>
      <xdr:col>2</xdr:col>
      <xdr:colOff>1095375</xdr:colOff>
      <xdr:row>24</xdr:row>
      <xdr:rowOff>142875</xdr:rowOff>
    </xdr:to>
    <xdr:sp macro="" textlink="">
      <xdr:nvSpPr>
        <xdr:cNvPr id="4" name="AutoShape 4">
          <a:extLst>
            <a:ext uri="{FF2B5EF4-FFF2-40B4-BE49-F238E27FC236}">
              <a16:creationId xmlns:a16="http://schemas.microsoft.com/office/drawing/2014/main" id="{00000000-0008-0000-0300-000004000000}"/>
            </a:ext>
          </a:extLst>
        </xdr:cNvPr>
        <xdr:cNvSpPr>
          <a:spLocks noChangeArrowheads="1"/>
        </xdr:cNvSpPr>
      </xdr:nvSpPr>
      <xdr:spPr bwMode="auto">
        <a:xfrm>
          <a:off x="1581150" y="4324350"/>
          <a:ext cx="952500" cy="447675"/>
        </a:xfrm>
        <a:prstGeom prst="downArrowCallout">
          <a:avLst>
            <a:gd name="adj1" fmla="val 41288"/>
            <a:gd name="adj2" fmla="val 41288"/>
            <a:gd name="adj3" fmla="val 16667"/>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De la tabla amarilla</a:t>
          </a:r>
        </a:p>
      </xdr:txBody>
    </xdr:sp>
    <xdr:clientData/>
  </xdr:twoCellAnchor>
  <xdr:twoCellAnchor>
    <xdr:from>
      <xdr:col>6</xdr:col>
      <xdr:colOff>57150</xdr:colOff>
      <xdr:row>20</xdr:row>
      <xdr:rowOff>85725</xdr:rowOff>
    </xdr:from>
    <xdr:to>
      <xdr:col>7</xdr:col>
      <xdr:colOff>0</xdr:colOff>
      <xdr:row>25</xdr:row>
      <xdr:rowOff>38100</xdr:rowOff>
    </xdr:to>
    <xdr:sp macro="" textlink="">
      <xdr:nvSpPr>
        <xdr:cNvPr id="5" name="AutoShape 6">
          <a:extLst>
            <a:ext uri="{FF2B5EF4-FFF2-40B4-BE49-F238E27FC236}">
              <a16:creationId xmlns:a16="http://schemas.microsoft.com/office/drawing/2014/main" id="{00000000-0008-0000-0300-000005000000}"/>
            </a:ext>
          </a:extLst>
        </xdr:cNvPr>
        <xdr:cNvSpPr>
          <a:spLocks noChangeArrowheads="1"/>
        </xdr:cNvSpPr>
      </xdr:nvSpPr>
      <xdr:spPr bwMode="auto">
        <a:xfrm>
          <a:off x="4876800" y="3952875"/>
          <a:ext cx="847725" cy="904875"/>
        </a:xfrm>
        <a:prstGeom prst="downArrowCallout">
          <a:avLst>
            <a:gd name="adj1" fmla="val 37791"/>
            <a:gd name="adj2" fmla="val 37791"/>
            <a:gd name="adj3" fmla="val 16667"/>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El costo por hora se</a:t>
          </a:r>
          <a:r>
            <a:rPr lang="es-MX" sz="800" b="1" i="0" strike="noStrike" baseline="0">
              <a:solidFill>
                <a:srgbClr val="FFFFFF"/>
              </a:solidFill>
              <a:latin typeface="Arial"/>
              <a:cs typeface="Arial"/>
            </a:rPr>
            <a:t> reporta</a:t>
          </a:r>
          <a:r>
            <a:rPr lang="es-MX" sz="800" b="1" i="0" strike="noStrike">
              <a:solidFill>
                <a:srgbClr val="FFFFFF"/>
              </a:solidFill>
              <a:latin typeface="Arial"/>
              <a:cs typeface="Arial"/>
            </a:rPr>
            <a:t> en la tabla amarilla</a:t>
          </a:r>
        </a:p>
      </xdr:txBody>
    </xdr:sp>
    <xdr:clientData/>
  </xdr:twoCellAnchor>
  <xdr:twoCellAnchor>
    <xdr:from>
      <xdr:col>7</xdr:col>
      <xdr:colOff>0</xdr:colOff>
      <xdr:row>22</xdr:row>
      <xdr:rowOff>19050</xdr:rowOff>
    </xdr:from>
    <xdr:to>
      <xdr:col>7</xdr:col>
      <xdr:colOff>0</xdr:colOff>
      <xdr:row>24</xdr:row>
      <xdr:rowOff>152400</xdr:rowOff>
    </xdr:to>
    <xdr:sp macro="" textlink="">
      <xdr:nvSpPr>
        <xdr:cNvPr id="6" name="AutoShape 7">
          <a:extLst>
            <a:ext uri="{FF2B5EF4-FFF2-40B4-BE49-F238E27FC236}">
              <a16:creationId xmlns:a16="http://schemas.microsoft.com/office/drawing/2014/main" id="{00000000-0008-0000-0300-000006000000}"/>
            </a:ext>
          </a:extLst>
        </xdr:cNvPr>
        <xdr:cNvSpPr>
          <a:spLocks noChangeArrowheads="1"/>
        </xdr:cNvSpPr>
      </xdr:nvSpPr>
      <xdr:spPr bwMode="auto">
        <a:xfrm>
          <a:off x="5724525" y="4267200"/>
          <a:ext cx="0" cy="514350"/>
        </a:xfrm>
        <a:prstGeom prst="downArrowCallout">
          <a:avLst>
            <a:gd name="adj1" fmla="val -2147483648"/>
            <a:gd name="adj2" fmla="val -2147483648"/>
            <a:gd name="adj3" fmla="val -2147483648"/>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1= sí imprime</a:t>
          </a:r>
        </a:p>
        <a:p>
          <a:pPr algn="ctr" rtl="0">
            <a:defRPr sz="1000"/>
          </a:pPr>
          <a:r>
            <a:rPr lang="es-MX" sz="800" b="1" i="0" strike="noStrike">
              <a:solidFill>
                <a:srgbClr val="FFFFFF"/>
              </a:solidFill>
              <a:latin typeface="Arial"/>
              <a:cs typeface="Arial"/>
            </a:rPr>
            <a:t>0= no imprime</a:t>
          </a:r>
        </a:p>
      </xdr:txBody>
    </xdr:sp>
    <xdr:clientData/>
  </xdr:twoCellAnchor>
  <xdr:twoCellAnchor>
    <xdr:from>
      <xdr:col>7</xdr:col>
      <xdr:colOff>0</xdr:colOff>
      <xdr:row>22</xdr:row>
      <xdr:rowOff>47625</xdr:rowOff>
    </xdr:from>
    <xdr:to>
      <xdr:col>7</xdr:col>
      <xdr:colOff>0</xdr:colOff>
      <xdr:row>24</xdr:row>
      <xdr:rowOff>142875</xdr:rowOff>
    </xdr:to>
    <xdr:sp macro="" textlink="">
      <xdr:nvSpPr>
        <xdr:cNvPr id="7" name="AutoShape 8">
          <a:extLst>
            <a:ext uri="{FF2B5EF4-FFF2-40B4-BE49-F238E27FC236}">
              <a16:creationId xmlns:a16="http://schemas.microsoft.com/office/drawing/2014/main" id="{00000000-0008-0000-0300-000007000000}"/>
            </a:ext>
          </a:extLst>
        </xdr:cNvPr>
        <xdr:cNvSpPr>
          <a:spLocks noChangeArrowheads="1"/>
        </xdr:cNvSpPr>
      </xdr:nvSpPr>
      <xdr:spPr bwMode="auto">
        <a:xfrm>
          <a:off x="5724525" y="4295775"/>
          <a:ext cx="0" cy="476250"/>
        </a:xfrm>
        <a:prstGeom prst="downArrowCallout">
          <a:avLst>
            <a:gd name="adj1" fmla="val -2147483648"/>
            <a:gd name="adj2" fmla="val -2147483648"/>
            <a:gd name="adj3" fmla="val -2147483648"/>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1= Inyección 2= Laser</a:t>
          </a:r>
        </a:p>
      </xdr:txBody>
    </xdr:sp>
    <xdr:clientData/>
  </xdr:twoCellAnchor>
  <xdr:twoCellAnchor>
    <xdr:from>
      <xdr:col>7</xdr:col>
      <xdr:colOff>0</xdr:colOff>
      <xdr:row>22</xdr:row>
      <xdr:rowOff>47625</xdr:rowOff>
    </xdr:from>
    <xdr:to>
      <xdr:col>7</xdr:col>
      <xdr:colOff>0</xdr:colOff>
      <xdr:row>24</xdr:row>
      <xdr:rowOff>133350</xdr:rowOff>
    </xdr:to>
    <xdr:sp macro="" textlink="">
      <xdr:nvSpPr>
        <xdr:cNvPr id="8" name="AutoShape 9">
          <a:extLst>
            <a:ext uri="{FF2B5EF4-FFF2-40B4-BE49-F238E27FC236}">
              <a16:creationId xmlns:a16="http://schemas.microsoft.com/office/drawing/2014/main" id="{00000000-0008-0000-0300-000008000000}"/>
            </a:ext>
          </a:extLst>
        </xdr:cNvPr>
        <xdr:cNvSpPr>
          <a:spLocks noChangeArrowheads="1"/>
        </xdr:cNvSpPr>
      </xdr:nvSpPr>
      <xdr:spPr bwMode="auto">
        <a:xfrm>
          <a:off x="5724525" y="4295775"/>
          <a:ext cx="0" cy="466725"/>
        </a:xfrm>
        <a:prstGeom prst="downArrowCallout">
          <a:avLst>
            <a:gd name="adj1" fmla="val -2147483648"/>
            <a:gd name="adj2" fmla="val -2147483648"/>
            <a:gd name="adj3" fmla="val -2147483648"/>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Entre 10 y 150</a:t>
          </a:r>
        </a:p>
        <a:p>
          <a:pPr algn="ctr" rtl="0">
            <a:defRPr sz="1000"/>
          </a:pPr>
          <a:r>
            <a:rPr lang="es-MX" sz="800" b="1" i="0" strike="noStrike">
              <a:solidFill>
                <a:srgbClr val="FFFFFF"/>
              </a:solidFill>
              <a:latin typeface="Arial"/>
              <a:cs typeface="Arial"/>
            </a:rPr>
            <a:t>hojas</a:t>
          </a:r>
        </a:p>
      </xdr:txBody>
    </xdr:sp>
    <xdr:clientData/>
  </xdr:twoCellAnchor>
  <xdr:twoCellAnchor>
    <xdr:from>
      <xdr:col>7</xdr:col>
      <xdr:colOff>0</xdr:colOff>
      <xdr:row>20</xdr:row>
      <xdr:rowOff>104775</xdr:rowOff>
    </xdr:from>
    <xdr:to>
      <xdr:col>7</xdr:col>
      <xdr:colOff>0</xdr:colOff>
      <xdr:row>25</xdr:row>
      <xdr:rowOff>28575</xdr:rowOff>
    </xdr:to>
    <xdr:sp macro="" textlink="">
      <xdr:nvSpPr>
        <xdr:cNvPr id="9" name="AutoShape 10">
          <a:extLst>
            <a:ext uri="{FF2B5EF4-FFF2-40B4-BE49-F238E27FC236}">
              <a16:creationId xmlns:a16="http://schemas.microsoft.com/office/drawing/2014/main" id="{00000000-0008-0000-0300-000009000000}"/>
            </a:ext>
          </a:extLst>
        </xdr:cNvPr>
        <xdr:cNvSpPr>
          <a:spLocks noChangeArrowheads="1"/>
        </xdr:cNvSpPr>
      </xdr:nvSpPr>
      <xdr:spPr bwMode="auto">
        <a:xfrm>
          <a:off x="5724525" y="3971925"/>
          <a:ext cx="0" cy="876300"/>
        </a:xfrm>
        <a:prstGeom prst="downArrowCallout">
          <a:avLst>
            <a:gd name="adj1" fmla="val -2147483648"/>
            <a:gd name="adj2" fmla="val -2147483648"/>
            <a:gd name="adj3" fmla="val -2147483648"/>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El precio por hoja está en Precios Impresión</a:t>
          </a:r>
        </a:p>
      </xdr:txBody>
    </xdr:sp>
    <xdr:clientData/>
  </xdr:twoCellAnchor>
  <xdr:twoCellAnchor>
    <xdr:from>
      <xdr:col>7</xdr:col>
      <xdr:colOff>0</xdr:colOff>
      <xdr:row>20</xdr:row>
      <xdr:rowOff>142875</xdr:rowOff>
    </xdr:from>
    <xdr:to>
      <xdr:col>7</xdr:col>
      <xdr:colOff>0</xdr:colOff>
      <xdr:row>25</xdr:row>
      <xdr:rowOff>9525</xdr:rowOff>
    </xdr:to>
    <xdr:sp macro="" textlink="">
      <xdr:nvSpPr>
        <xdr:cNvPr id="10" name="AutoShape 11">
          <a:extLst>
            <a:ext uri="{FF2B5EF4-FFF2-40B4-BE49-F238E27FC236}">
              <a16:creationId xmlns:a16="http://schemas.microsoft.com/office/drawing/2014/main" id="{00000000-0008-0000-0300-00000A000000}"/>
            </a:ext>
          </a:extLst>
        </xdr:cNvPr>
        <xdr:cNvSpPr>
          <a:spLocks noChangeArrowheads="1"/>
        </xdr:cNvSpPr>
      </xdr:nvSpPr>
      <xdr:spPr bwMode="auto">
        <a:xfrm>
          <a:off x="5724525" y="4010025"/>
          <a:ext cx="0" cy="819150"/>
        </a:xfrm>
        <a:prstGeom prst="downArrowCallout">
          <a:avLst>
            <a:gd name="adj1" fmla="val -2147483648"/>
            <a:gd name="adj2" fmla="val -2147483648"/>
            <a:gd name="adj3" fmla="val -2147483648"/>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El total por la renta y por la impresión</a:t>
          </a:r>
        </a:p>
      </xdr:txBody>
    </xdr:sp>
    <xdr:clientData/>
  </xdr:twoCellAnchor>
  <xdr:twoCellAnchor>
    <xdr:from>
      <xdr:col>0</xdr:col>
      <xdr:colOff>209550</xdr:colOff>
      <xdr:row>0</xdr:row>
      <xdr:rowOff>152400</xdr:rowOff>
    </xdr:from>
    <xdr:to>
      <xdr:col>7</xdr:col>
      <xdr:colOff>752476</xdr:colOff>
      <xdr:row>6</xdr:row>
      <xdr:rowOff>123826</xdr:rowOff>
    </xdr:to>
    <xdr:sp macro="" textlink="">
      <xdr:nvSpPr>
        <xdr:cNvPr id="11" name="Text Box 13">
          <a:extLst>
            <a:ext uri="{FF2B5EF4-FFF2-40B4-BE49-F238E27FC236}">
              <a16:creationId xmlns:a16="http://schemas.microsoft.com/office/drawing/2014/main" id="{00000000-0008-0000-0300-00000B000000}"/>
            </a:ext>
          </a:extLst>
        </xdr:cNvPr>
        <xdr:cNvSpPr txBox="1">
          <a:spLocks noChangeArrowheads="1"/>
        </xdr:cNvSpPr>
      </xdr:nvSpPr>
      <xdr:spPr bwMode="auto">
        <a:xfrm>
          <a:off x="209550" y="152400"/>
          <a:ext cx="6267451" cy="111442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000" b="1" i="0" strike="noStrike">
              <a:solidFill>
                <a:srgbClr val="000000"/>
              </a:solidFill>
              <a:latin typeface="Arial"/>
              <a:cs typeface="Arial"/>
            </a:rPr>
            <a:t>Café Internet 24 horas</a:t>
          </a:r>
          <a:endParaRPr lang="es-MX" sz="800" b="0" i="0" strike="noStrike">
            <a:solidFill>
              <a:srgbClr val="000000"/>
            </a:solidFill>
            <a:latin typeface="Arial"/>
            <a:cs typeface="Arial"/>
          </a:endParaRPr>
        </a:p>
        <a:p>
          <a:pPr algn="l" rtl="0">
            <a:defRPr sz="1000"/>
          </a:pPr>
          <a:r>
            <a:rPr lang="es-MX" sz="800" b="1" i="0" strike="noStrike">
              <a:solidFill>
                <a:srgbClr val="FF0000"/>
              </a:solidFill>
              <a:latin typeface="Arial"/>
              <a:cs typeface="Arial"/>
            </a:rPr>
            <a:t>PLANTEAMIENTO DEL PROBLEMA:</a:t>
          </a:r>
          <a:endParaRPr lang="es-MX" sz="800" b="0" i="0" strike="noStrike">
            <a:solidFill>
              <a:srgbClr val="000000"/>
            </a:solidFill>
            <a:latin typeface="Arial"/>
            <a:cs typeface="Arial"/>
          </a:endParaRPr>
        </a:p>
        <a:p>
          <a:pPr algn="l" rtl="0">
            <a:defRPr sz="1000"/>
          </a:pPr>
          <a:r>
            <a:rPr lang="es-MX" sz="800" b="0" i="0" strike="noStrike">
              <a:solidFill>
                <a:srgbClr val="000000"/>
              </a:solidFill>
              <a:latin typeface="Arial"/>
              <a:cs typeface="Arial"/>
            </a:rPr>
            <a:t>   Usted es el dueño de un Café Internet que opera las 24 horas del día, pero ofrece la renta del equipo de cómputo para acceder a Internet durante un mismo día. Los clientes acuden ahí para navegar</a:t>
          </a:r>
          <a:r>
            <a:rPr lang="es-MX" sz="800" b="0" i="0" strike="noStrike" baseline="0">
              <a:solidFill>
                <a:srgbClr val="000000"/>
              </a:solidFill>
              <a:latin typeface="Arial"/>
              <a:cs typeface="Arial"/>
            </a:rPr>
            <a:t> por Internet</a:t>
          </a:r>
          <a:r>
            <a:rPr lang="es-MX" sz="800" b="0" i="0" strike="noStrike">
              <a:solidFill>
                <a:srgbClr val="000000"/>
              </a:solidFill>
              <a:latin typeface="Arial"/>
              <a:cs typeface="Arial"/>
            </a:rPr>
            <a:t> y pagan por el</a:t>
          </a:r>
          <a:r>
            <a:rPr lang="es-MX" sz="800" b="0" i="0" strike="noStrike" baseline="0">
              <a:solidFill>
                <a:srgbClr val="000000"/>
              </a:solidFill>
              <a:latin typeface="Arial"/>
              <a:cs typeface="Arial"/>
            </a:rPr>
            <a:t> tiempo</a:t>
          </a:r>
          <a:r>
            <a:rPr lang="es-MX" sz="800" b="0" i="0" strike="noStrike">
              <a:solidFill>
                <a:srgbClr val="000000"/>
              </a:solidFill>
              <a:latin typeface="Arial"/>
              <a:cs typeface="Arial"/>
            </a:rPr>
            <a:t> que ocupan el</a:t>
          </a:r>
          <a:r>
            <a:rPr lang="es-MX" sz="800" b="0" i="0" strike="noStrike" baseline="0">
              <a:solidFill>
                <a:srgbClr val="000000"/>
              </a:solidFill>
              <a:latin typeface="Arial"/>
              <a:cs typeface="Arial"/>
            </a:rPr>
            <a:t> equipo de cómputo</a:t>
          </a:r>
          <a:r>
            <a:rPr lang="es-MX" sz="800" b="0" i="0" strike="noStrike">
              <a:solidFill>
                <a:srgbClr val="000000"/>
              </a:solidFill>
              <a:latin typeface="Arial"/>
              <a:cs typeface="Arial"/>
            </a:rPr>
            <a:t>. Entre mayor</a:t>
          </a:r>
          <a:r>
            <a:rPr lang="es-MX" sz="800" b="0" i="0" strike="noStrike" baseline="0">
              <a:solidFill>
                <a:srgbClr val="000000"/>
              </a:solidFill>
              <a:latin typeface="Arial"/>
              <a:cs typeface="Arial"/>
            </a:rPr>
            <a:t> rapidez tenga la conexión del equipo de cómputo para la transmisión de información en Mbps (mega bits por segundo)</a:t>
          </a:r>
          <a:r>
            <a:rPr lang="es-MX" sz="800" b="0" i="0" strike="noStrike">
              <a:solidFill>
                <a:srgbClr val="000000"/>
              </a:solidFill>
              <a:latin typeface="Arial"/>
              <a:cs typeface="Arial"/>
            </a:rPr>
            <a:t>, mayor será el precio por hora.</a:t>
          </a:r>
        </a:p>
        <a:p>
          <a:pPr algn="l" rtl="0">
            <a:defRPr sz="1000"/>
          </a:pPr>
          <a:r>
            <a:rPr lang="es-MX" sz="800" b="0" i="0" strike="noStrike">
              <a:solidFill>
                <a:srgbClr val="000000"/>
              </a:solidFill>
              <a:latin typeface="Arial"/>
              <a:cs typeface="Arial"/>
            </a:rPr>
            <a:t>   Mediante Excel, usted registra la información de los clientes que visitan el Café Internet, así como los ingresos que percibe por la renta del equipo</a:t>
          </a:r>
        </a:p>
        <a:p>
          <a:pPr algn="l" rtl="0">
            <a:defRPr sz="1000"/>
          </a:pPr>
          <a:endParaRPr lang="es-MX" sz="800" b="0" i="0" strike="noStrike">
            <a:solidFill>
              <a:srgbClr val="000000"/>
            </a:solidFill>
            <a:latin typeface="Arial"/>
            <a:cs typeface="Arial"/>
          </a:endParaRPr>
        </a:p>
      </xdr:txBody>
    </xdr:sp>
    <xdr:clientData/>
  </xdr:twoCellAnchor>
  <xdr:twoCellAnchor>
    <xdr:from>
      <xdr:col>0</xdr:col>
      <xdr:colOff>200025</xdr:colOff>
      <xdr:row>8</xdr:row>
      <xdr:rowOff>57150</xdr:rowOff>
    </xdr:from>
    <xdr:to>
      <xdr:col>9</xdr:col>
      <xdr:colOff>2190750</xdr:colOff>
      <xdr:row>17</xdr:row>
      <xdr:rowOff>180975</xdr:rowOff>
    </xdr:to>
    <xdr:sp macro="" textlink="">
      <xdr:nvSpPr>
        <xdr:cNvPr id="12" name="Text Box 14">
          <a:extLst>
            <a:ext uri="{FF2B5EF4-FFF2-40B4-BE49-F238E27FC236}">
              <a16:creationId xmlns:a16="http://schemas.microsoft.com/office/drawing/2014/main" id="{00000000-0008-0000-0300-00000C000000}"/>
            </a:ext>
          </a:extLst>
        </xdr:cNvPr>
        <xdr:cNvSpPr txBox="1">
          <a:spLocks noChangeArrowheads="1"/>
        </xdr:cNvSpPr>
      </xdr:nvSpPr>
      <xdr:spPr bwMode="auto">
        <a:xfrm>
          <a:off x="200025" y="1581150"/>
          <a:ext cx="9239250" cy="18383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000" b="1" i="0" strike="noStrike">
              <a:solidFill>
                <a:srgbClr val="000000"/>
              </a:solidFill>
              <a:latin typeface="Arial"/>
              <a:cs typeface="Arial"/>
            </a:rPr>
            <a:t>Café Internet 24 horas</a:t>
          </a:r>
          <a:endParaRPr lang="es-MX" sz="800" b="0" i="0" strike="noStrike">
            <a:solidFill>
              <a:srgbClr val="000000"/>
            </a:solidFill>
            <a:latin typeface="Arial"/>
            <a:cs typeface="Arial"/>
          </a:endParaRPr>
        </a:p>
        <a:p>
          <a:pPr algn="l" rtl="0">
            <a:defRPr sz="1000"/>
          </a:pPr>
          <a:r>
            <a:rPr lang="es-MX" sz="1050" b="1" i="0" strike="noStrike">
              <a:solidFill>
                <a:srgbClr val="FF0000"/>
              </a:solidFill>
              <a:latin typeface="Arial"/>
              <a:cs typeface="Arial"/>
            </a:rPr>
            <a:t>INSTRUCCIONES:</a:t>
          </a:r>
          <a:endParaRPr lang="es-MX" sz="1050" b="0" i="0" strike="noStrike">
            <a:solidFill>
              <a:srgbClr val="000000"/>
            </a:solidFill>
            <a:latin typeface="Arial"/>
            <a:cs typeface="Arial"/>
          </a:endParaRPr>
        </a:p>
        <a:p>
          <a:pPr algn="l" rtl="0">
            <a:defRPr sz="1000"/>
          </a:pPr>
          <a:r>
            <a:rPr lang="es-MX" sz="1050" b="0" i="0" strike="noStrike">
              <a:solidFill>
                <a:srgbClr val="000000"/>
              </a:solidFill>
              <a:latin typeface="Arial"/>
              <a:cs typeface="Arial"/>
            </a:rPr>
            <a:t>Complete la tabla, considerando lo siguiente:</a:t>
          </a:r>
        </a:p>
        <a:p>
          <a:pPr algn="l" rtl="0">
            <a:defRPr sz="1000"/>
          </a:pPr>
          <a:r>
            <a:rPr lang="es-MX" sz="1050" b="0" i="0" strike="noStrike">
              <a:solidFill>
                <a:srgbClr val="000000"/>
              </a:solidFill>
              <a:latin typeface="Arial"/>
              <a:cs typeface="Arial"/>
            </a:rPr>
            <a:t>a) </a:t>
          </a:r>
          <a:r>
            <a:rPr lang="es-MX" sz="1050" b="1" i="0" strike="noStrike">
              <a:solidFill>
                <a:srgbClr val="000000"/>
              </a:solidFill>
              <a:latin typeface="Arial"/>
              <a:cs typeface="Arial"/>
            </a:rPr>
            <a:t>Cliente:</a:t>
          </a:r>
          <a:r>
            <a:rPr lang="es-MX" sz="1050" b="0" i="0" strike="noStrike">
              <a:solidFill>
                <a:srgbClr val="000000"/>
              </a:solidFill>
              <a:latin typeface="Arial"/>
              <a:cs typeface="Arial"/>
            </a:rPr>
            <a:t> número secuencial del 1 al 30.</a:t>
          </a:r>
        </a:p>
        <a:p>
          <a:pPr algn="l" rtl="0">
            <a:defRPr sz="1000"/>
          </a:pPr>
          <a:r>
            <a:rPr lang="es-MX" sz="1050" b="0" i="0" strike="noStrike">
              <a:solidFill>
                <a:srgbClr val="000000"/>
              </a:solidFill>
              <a:latin typeface="Arial"/>
              <a:cs typeface="Arial"/>
            </a:rPr>
            <a:t>b) </a:t>
          </a:r>
          <a:r>
            <a:rPr lang="es-MX" sz="1050" b="1" i="0" strike="noStrike">
              <a:solidFill>
                <a:srgbClr val="000000"/>
              </a:solidFill>
              <a:latin typeface="Arial"/>
              <a:cs typeface="Arial"/>
            </a:rPr>
            <a:t>Clave</a:t>
          </a:r>
          <a:r>
            <a:rPr lang="es-MX" sz="1050" b="1" i="0" strike="noStrike" baseline="0">
              <a:solidFill>
                <a:srgbClr val="000000"/>
              </a:solidFill>
              <a:latin typeface="Arial"/>
              <a:cs typeface="Arial"/>
            </a:rPr>
            <a:t> de </a:t>
          </a:r>
          <a:r>
            <a:rPr lang="es-MX" sz="1050" b="1" i="0" strike="noStrike">
              <a:solidFill>
                <a:srgbClr val="000000"/>
              </a:solidFill>
              <a:latin typeface="Arial"/>
              <a:cs typeface="Arial"/>
            </a:rPr>
            <a:t>Equipo:</a:t>
          </a:r>
          <a:r>
            <a:rPr lang="es-MX" sz="1050" b="0" i="0" strike="noStrike">
              <a:solidFill>
                <a:srgbClr val="000000"/>
              </a:solidFill>
              <a:latin typeface="Arial"/>
              <a:cs typeface="Arial"/>
            </a:rPr>
            <a:t> número que identifica a la computadora que el cliente renta (puede ser 1, 2, 3 o 4).</a:t>
          </a:r>
        </a:p>
        <a:p>
          <a:pPr algn="l" rtl="0">
            <a:defRPr sz="1000"/>
          </a:pPr>
          <a:r>
            <a:rPr lang="es-MX" sz="1050" b="0" i="0" strike="noStrike">
              <a:solidFill>
                <a:srgbClr val="000000"/>
              </a:solidFill>
              <a:latin typeface="Arial"/>
              <a:cs typeface="Arial"/>
            </a:rPr>
            <a:t>c) </a:t>
          </a:r>
          <a:r>
            <a:rPr lang="es-MX" sz="1050" b="1" i="0" strike="noStrike">
              <a:solidFill>
                <a:srgbClr val="000000"/>
              </a:solidFill>
              <a:latin typeface="Arial"/>
              <a:cs typeface="Arial"/>
            </a:rPr>
            <a:t>Conexión:</a:t>
          </a:r>
          <a:r>
            <a:rPr lang="es-MX" sz="1050" b="0" i="0" strike="noStrike">
              <a:solidFill>
                <a:srgbClr val="000000"/>
              </a:solidFill>
              <a:latin typeface="Arial"/>
              <a:cs typeface="Arial"/>
            </a:rPr>
            <a:t> rapidez</a:t>
          </a:r>
          <a:r>
            <a:rPr lang="es-MX" sz="1050" b="0" i="0" strike="noStrike" baseline="0">
              <a:solidFill>
                <a:srgbClr val="000000"/>
              </a:solidFill>
              <a:latin typeface="Arial"/>
              <a:cs typeface="Arial"/>
            </a:rPr>
            <a:t> de la transmisión de la conexión</a:t>
          </a:r>
          <a:r>
            <a:rPr lang="es-MX" sz="1050" b="0" i="0" strike="noStrike">
              <a:solidFill>
                <a:srgbClr val="000000"/>
              </a:solidFill>
              <a:latin typeface="Arial"/>
              <a:cs typeface="Arial"/>
            </a:rPr>
            <a:t>. Este dato se encuentra en la tabla adjunta.</a:t>
          </a:r>
        </a:p>
        <a:p>
          <a:pPr algn="l" rtl="0">
            <a:defRPr sz="1000"/>
          </a:pPr>
          <a:r>
            <a:rPr lang="es-MX" sz="1200" b="0" i="0">
              <a:effectLst/>
              <a:latin typeface="+mn-lt"/>
              <a:ea typeface="+mn-ea"/>
              <a:cs typeface="+mn-cs"/>
            </a:rPr>
            <a:t>d) </a:t>
          </a:r>
          <a:r>
            <a:rPr lang="es-MX" sz="1200" b="1" i="0">
              <a:effectLst/>
              <a:latin typeface="+mn-lt"/>
              <a:ea typeface="+mn-ea"/>
              <a:cs typeface="+mn-cs"/>
            </a:rPr>
            <a:t>Hora</a:t>
          </a:r>
          <a:r>
            <a:rPr lang="es-MX" sz="1200" b="1" i="0" baseline="0">
              <a:effectLst/>
              <a:latin typeface="+mn-lt"/>
              <a:ea typeface="+mn-ea"/>
              <a:cs typeface="+mn-cs"/>
            </a:rPr>
            <a:t> inicial</a:t>
          </a:r>
          <a:r>
            <a:rPr lang="es-MX" sz="1200" b="1" i="0">
              <a:effectLst/>
              <a:latin typeface="+mn-lt"/>
              <a:ea typeface="+mn-ea"/>
              <a:cs typeface="+mn-cs"/>
            </a:rPr>
            <a:t>:</a:t>
          </a:r>
          <a:r>
            <a:rPr lang="es-MX" sz="1200" b="0" i="0">
              <a:effectLst/>
              <a:latin typeface="+mn-lt"/>
              <a:ea typeface="+mn-ea"/>
              <a:cs typeface="+mn-cs"/>
            </a:rPr>
            <a:t> entre</a:t>
          </a:r>
          <a:r>
            <a:rPr lang="es-MX" sz="1200" b="0" i="0" baseline="0">
              <a:effectLst/>
              <a:latin typeface="+mn-lt"/>
              <a:ea typeface="+mn-ea"/>
              <a:cs typeface="+mn-cs"/>
            </a:rPr>
            <a:t> 0:00 y 24:00</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200" b="0" i="0">
              <a:effectLst/>
              <a:latin typeface="+mn-lt"/>
              <a:ea typeface="+mn-ea"/>
              <a:cs typeface="+mn-cs"/>
            </a:rPr>
            <a:t>e) </a:t>
          </a:r>
          <a:r>
            <a:rPr lang="es-MX" sz="1200" b="1" i="0">
              <a:effectLst/>
              <a:latin typeface="+mn-lt"/>
              <a:ea typeface="+mn-ea"/>
              <a:cs typeface="+mn-cs"/>
            </a:rPr>
            <a:t>Hora</a:t>
          </a:r>
          <a:r>
            <a:rPr lang="es-MX" sz="1200" b="1" i="0" baseline="0">
              <a:effectLst/>
              <a:latin typeface="+mn-lt"/>
              <a:ea typeface="+mn-ea"/>
              <a:cs typeface="+mn-cs"/>
            </a:rPr>
            <a:t> final</a:t>
          </a:r>
          <a:r>
            <a:rPr lang="es-MX" sz="1200" b="1" i="0">
              <a:effectLst/>
              <a:latin typeface="+mn-lt"/>
              <a:ea typeface="+mn-ea"/>
              <a:cs typeface="+mn-cs"/>
            </a:rPr>
            <a:t>:</a:t>
          </a:r>
          <a:r>
            <a:rPr lang="es-MX" sz="1200" b="0" i="0">
              <a:effectLst/>
              <a:latin typeface="+mn-lt"/>
              <a:ea typeface="+mn-ea"/>
              <a:cs typeface="+mn-cs"/>
            </a:rPr>
            <a:t> entre</a:t>
          </a:r>
          <a:r>
            <a:rPr lang="es-MX" sz="1200" b="0" i="0" baseline="0">
              <a:effectLst/>
              <a:latin typeface="+mn-lt"/>
              <a:ea typeface="+mn-ea"/>
              <a:cs typeface="+mn-cs"/>
            </a:rPr>
            <a:t> la hora inicial y 24:00</a:t>
          </a:r>
          <a:r>
            <a:rPr lang="es-MX" sz="1050" b="0" i="0" strike="noStrike">
              <a:solidFill>
                <a:srgbClr val="000000"/>
              </a:solidFill>
              <a:latin typeface="Arial"/>
              <a:cs typeface="Arial"/>
            </a:rPr>
            <a:t>	</a:t>
          </a:r>
        </a:p>
        <a:p>
          <a:pPr algn="l" rtl="0">
            <a:defRPr sz="1000"/>
          </a:pPr>
          <a:r>
            <a:rPr lang="es-MX" sz="1050" b="0" i="0" strike="noStrike">
              <a:solidFill>
                <a:srgbClr val="000000"/>
              </a:solidFill>
              <a:latin typeface="Arial"/>
              <a:cs typeface="Arial"/>
            </a:rPr>
            <a:t>d) </a:t>
          </a:r>
          <a:r>
            <a:rPr lang="es-MX" sz="1050" b="1" i="0" strike="noStrike">
              <a:solidFill>
                <a:srgbClr val="000000"/>
              </a:solidFill>
              <a:latin typeface="Arial"/>
              <a:cs typeface="Arial"/>
            </a:rPr>
            <a:t>Tiempo</a:t>
          </a:r>
          <a:r>
            <a:rPr lang="es-MX" sz="1050" b="1" i="0" strike="noStrike" baseline="0">
              <a:solidFill>
                <a:srgbClr val="000000"/>
              </a:solidFill>
              <a:latin typeface="Arial"/>
              <a:cs typeface="Arial"/>
            </a:rPr>
            <a:t> de renta del equipo en minutos</a:t>
          </a:r>
          <a:r>
            <a:rPr lang="es-MX" sz="1050" b="1" i="0" strike="noStrike">
              <a:solidFill>
                <a:srgbClr val="000000"/>
              </a:solidFill>
              <a:latin typeface="Arial"/>
              <a:cs typeface="Arial"/>
            </a:rPr>
            <a:t>:</a:t>
          </a:r>
          <a:r>
            <a:rPr lang="es-MX" sz="1050" b="0" i="0" strike="noStrike">
              <a:solidFill>
                <a:srgbClr val="000000"/>
              </a:solidFill>
              <a:latin typeface="Arial"/>
              <a:cs typeface="Arial"/>
            </a:rPr>
            <a:t> </a:t>
          </a:r>
          <a:r>
            <a:rPr lang="es-MX" sz="1050" b="0" i="0" strike="noStrike" baseline="0">
              <a:solidFill>
                <a:srgbClr val="000000"/>
              </a:solidFill>
              <a:latin typeface="Arial"/>
              <a:cs typeface="Arial"/>
            </a:rPr>
            <a:t> recuerde que un día tiene 1440 (=</a:t>
          </a:r>
          <a:r>
            <a:rPr lang="es-MX" sz="1200" b="0" i="0" baseline="0">
              <a:effectLst/>
              <a:latin typeface="+mn-lt"/>
              <a:ea typeface="+mn-ea"/>
              <a:cs typeface="+mn-cs"/>
            </a:rPr>
            <a:t>24*60 </a:t>
          </a:r>
          <a:r>
            <a:rPr lang="es-MX" sz="1050" b="0" i="0" strike="noStrike" baseline="0">
              <a:solidFill>
                <a:srgbClr val="000000"/>
              </a:solidFill>
              <a:latin typeface="Arial"/>
              <a:cs typeface="Arial"/>
            </a:rPr>
            <a:t>) minutos</a:t>
          </a:r>
          <a:endParaRPr lang="es-MX" sz="1050" b="0" i="0" strike="noStrike">
            <a:solidFill>
              <a:srgbClr val="000000"/>
            </a:solidFill>
            <a:latin typeface="Arial"/>
            <a:cs typeface="Arial"/>
          </a:endParaRPr>
        </a:p>
        <a:p>
          <a:pPr algn="l" rtl="0">
            <a:defRPr sz="1000"/>
          </a:pPr>
          <a:r>
            <a:rPr lang="es-MX" sz="1050" b="0" i="0" strike="noStrike">
              <a:solidFill>
                <a:srgbClr val="000000"/>
              </a:solidFill>
              <a:latin typeface="Arial"/>
              <a:cs typeface="Arial"/>
            </a:rPr>
            <a:t>e) </a:t>
          </a:r>
          <a:r>
            <a:rPr lang="es-MX" sz="1050" b="1" i="0" strike="noStrike">
              <a:solidFill>
                <a:srgbClr val="000000"/>
              </a:solidFill>
              <a:latin typeface="Arial"/>
              <a:cs typeface="Arial"/>
            </a:rPr>
            <a:t>Costo</a:t>
          </a:r>
          <a:r>
            <a:rPr lang="es-MX" sz="1050" b="1" i="0" strike="noStrike" baseline="0">
              <a:solidFill>
                <a:srgbClr val="000000"/>
              </a:solidFill>
              <a:latin typeface="Arial"/>
              <a:cs typeface="Arial"/>
            </a:rPr>
            <a:t> total de la r</a:t>
          </a:r>
          <a:r>
            <a:rPr lang="es-MX" sz="1050" b="1" i="0" strike="noStrike">
              <a:solidFill>
                <a:srgbClr val="000000"/>
              </a:solidFill>
              <a:latin typeface="Arial"/>
              <a:cs typeface="Arial"/>
            </a:rPr>
            <a:t>enta:</a:t>
          </a:r>
          <a:r>
            <a:rPr lang="es-MX" sz="1050" b="0" i="0" strike="noStrike">
              <a:solidFill>
                <a:srgbClr val="000000"/>
              </a:solidFill>
              <a:latin typeface="Arial"/>
              <a:cs typeface="Arial"/>
            </a:rPr>
            <a:t> lo que el cliente tiene que pagar por el tiempo</a:t>
          </a:r>
          <a:r>
            <a:rPr lang="es-MX" sz="1050" b="0" i="0" strike="noStrike" baseline="0">
              <a:solidFill>
                <a:srgbClr val="000000"/>
              </a:solidFill>
              <a:latin typeface="Arial"/>
              <a:cs typeface="Arial"/>
            </a:rPr>
            <a:t> en minutos</a:t>
          </a:r>
          <a:r>
            <a:rPr lang="es-MX" sz="1050" b="0" i="0" strike="noStrike">
              <a:solidFill>
                <a:srgbClr val="000000"/>
              </a:solidFill>
              <a:latin typeface="Arial"/>
              <a:cs typeface="Arial"/>
            </a:rPr>
            <a:t> que rentó </a:t>
          </a:r>
          <a:r>
            <a:rPr lang="es-MX" sz="1050" b="0" i="0" strike="noStrike" baseline="0">
              <a:solidFill>
                <a:srgbClr val="000000"/>
              </a:solidFill>
              <a:latin typeface="Arial"/>
              <a:cs typeface="Arial"/>
            </a:rPr>
            <a:t> el equipo</a:t>
          </a:r>
          <a:r>
            <a:rPr lang="es-MX" sz="1050" b="0" i="0" strike="noStrike">
              <a:solidFill>
                <a:srgbClr val="000000"/>
              </a:solidFill>
              <a:latin typeface="Arial"/>
              <a:cs typeface="Arial"/>
            </a:rPr>
            <a:t>. El </a:t>
          </a:r>
          <a:r>
            <a:rPr lang="es-MX" sz="1050" b="0" i="0" u="sng" strike="noStrike">
              <a:solidFill>
                <a:srgbClr val="000000"/>
              </a:solidFill>
              <a:latin typeface="Arial"/>
              <a:cs typeface="Arial"/>
            </a:rPr>
            <a:t>costo por hora </a:t>
          </a:r>
          <a:r>
            <a:rPr lang="es-MX" sz="1050" b="0" i="0" strike="noStrike">
              <a:solidFill>
                <a:srgbClr val="000000"/>
              </a:solidFill>
              <a:latin typeface="Arial"/>
              <a:cs typeface="Arial"/>
            </a:rPr>
            <a:t>se encuentra en la tabla de precios.</a:t>
          </a:r>
        </a:p>
        <a:p>
          <a:pPr algn="l" rtl="0">
            <a:defRPr sz="1000"/>
          </a:pPr>
          <a:endParaRPr lang="es-MX" sz="1050" b="0" i="0" strike="noStrike">
            <a:solidFill>
              <a:srgbClr val="000000"/>
            </a:solidFill>
            <a:latin typeface="Arial"/>
            <a:cs typeface="Arial"/>
          </a:endParaRPr>
        </a:p>
      </xdr:txBody>
    </xdr:sp>
    <xdr:clientData/>
  </xdr:twoCellAnchor>
  <xdr:twoCellAnchor>
    <xdr:from>
      <xdr:col>1</xdr:col>
      <xdr:colOff>304800</xdr:colOff>
      <xdr:row>18</xdr:row>
      <xdr:rowOff>104775</xdr:rowOff>
    </xdr:from>
    <xdr:to>
      <xdr:col>4</xdr:col>
      <xdr:colOff>838200</xdr:colOff>
      <xdr:row>21</xdr:row>
      <xdr:rowOff>0</xdr:rowOff>
    </xdr:to>
    <xdr:sp macro="" textlink="">
      <xdr:nvSpPr>
        <xdr:cNvPr id="13" name="WordArt 15">
          <a:extLst>
            <a:ext uri="{FF2B5EF4-FFF2-40B4-BE49-F238E27FC236}">
              <a16:creationId xmlns:a16="http://schemas.microsoft.com/office/drawing/2014/main" id="{00000000-0008-0000-0300-00000D000000}"/>
            </a:ext>
          </a:extLst>
        </xdr:cNvPr>
        <xdr:cNvSpPr>
          <a:spLocks noChangeArrowheads="1" noChangeShapeType="1" noTextEdit="1"/>
        </xdr:cNvSpPr>
      </xdr:nvSpPr>
      <xdr:spPr bwMode="auto">
        <a:xfrm>
          <a:off x="1066800" y="3533775"/>
          <a:ext cx="2990850" cy="523875"/>
        </a:xfrm>
        <a:prstGeom prst="rect">
          <a:avLst/>
        </a:prstGeom>
      </xdr:spPr>
      <xdr:txBody>
        <a:bodyPr wrap="none" fromWordArt="1">
          <a:prstTxWarp prst="textPlain">
            <a:avLst>
              <a:gd name="adj" fmla="val 50000"/>
            </a:avLst>
          </a:prstTxWarp>
        </a:bodyPr>
        <a:lstStyle/>
        <a:p>
          <a:pPr algn="ctr" rtl="0"/>
          <a:r>
            <a:rPr lang="es-MX" sz="3600" kern="10" spc="0">
              <a:ln w="12700">
                <a:solidFill>
                  <a:srgbClr val="EAEAEA"/>
                </a:solidFill>
                <a:round/>
                <a:headEnd/>
                <a:tailEnd/>
              </a:ln>
              <a:gradFill rotWithShape="0">
                <a:gsLst>
                  <a:gs pos="0">
                    <a:srgbClr val="A603AB"/>
                  </a:gs>
                  <a:gs pos="12000">
                    <a:srgbClr val="E81766"/>
                  </a:gs>
                  <a:gs pos="27000">
                    <a:srgbClr val="EE3F17"/>
                  </a:gs>
                  <a:gs pos="48000">
                    <a:srgbClr val="FFFF00"/>
                  </a:gs>
                  <a:gs pos="64999">
                    <a:srgbClr val="1A8D48"/>
                  </a:gs>
                  <a:gs pos="78999">
                    <a:srgbClr val="0819FB"/>
                  </a:gs>
                  <a:gs pos="100000">
                    <a:srgbClr val="A603AB"/>
                  </a:gs>
                </a:gsLst>
                <a:lin ang="0" scaled="1"/>
              </a:gradFill>
              <a:effectLst>
                <a:outerShdw dist="35921" dir="2700000" sy="50000" kx="2115830" algn="bl" rotWithShape="0">
                  <a:srgbClr val="C0C0C0"/>
                </a:outerShdw>
              </a:effectLst>
              <a:latin typeface="Arial Black"/>
            </a:rPr>
            <a:t>Café Internet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1</xdr:row>
      <xdr:rowOff>38100</xdr:rowOff>
    </xdr:from>
    <xdr:to>
      <xdr:col>13</xdr:col>
      <xdr:colOff>619125</xdr:colOff>
      <xdr:row>10</xdr:row>
      <xdr:rowOff>123825</xdr:rowOff>
    </xdr:to>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47625" y="228600"/>
          <a:ext cx="10706100" cy="18002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strike="noStrike">
              <a:solidFill>
                <a:srgbClr val="000000"/>
              </a:solidFill>
              <a:latin typeface="Arial"/>
              <a:cs typeface="Arial"/>
            </a:rPr>
            <a:t>PAPELERÍA</a:t>
          </a:r>
          <a:r>
            <a:rPr lang="es-MX" sz="1100" b="0" i="0" strike="noStrike">
              <a:solidFill>
                <a:srgbClr val="000000"/>
              </a:solidFill>
              <a:latin typeface="Arial"/>
              <a:cs typeface="Arial"/>
            </a:rPr>
            <a:t>. Una tienda que vende artículos de oficina al mayoreo reporta los precios unitarios (un solo artículo) en la Tabla 1. Nota que los precios unitarios varian según el número de unidades vendidas a los clientes en un solo pedido . </a:t>
          </a:r>
        </a:p>
        <a:p>
          <a:pPr algn="l" rtl="0">
            <a:defRPr sz="1000"/>
          </a:pPr>
          <a:endParaRPr lang="es-MX" sz="1100" b="0" i="0" strike="noStrike">
            <a:solidFill>
              <a:srgbClr val="000000"/>
            </a:solidFill>
            <a:latin typeface="Arial"/>
            <a:cs typeface="Arial"/>
          </a:endParaRPr>
        </a:p>
        <a:p>
          <a:pPr algn="l" rtl="0">
            <a:defRPr sz="1000"/>
          </a:pPr>
          <a:r>
            <a:rPr lang="es-MX" sz="1100" b="0" i="0" strike="noStrike">
              <a:solidFill>
                <a:srgbClr val="000000"/>
              </a:solidFill>
              <a:latin typeface="Arial"/>
              <a:cs typeface="Arial"/>
            </a:rPr>
            <a:t>La Tabla 2 muestra la información de 50 pedidos, se incluye el nombre del cliente, el artículo y el número de unidades vendidas.  </a:t>
          </a:r>
        </a:p>
        <a:p>
          <a:pPr algn="l" rtl="0">
            <a:defRPr sz="1000"/>
          </a:pPr>
          <a:r>
            <a:rPr lang="es-MX" sz="1100" b="0" i="0" strike="noStrike">
              <a:solidFill>
                <a:srgbClr val="000000"/>
              </a:solidFill>
              <a:latin typeface="Arial"/>
              <a:cs typeface="Arial"/>
            </a:rPr>
            <a:t>En las Tablas 2 y 3 realiza lo siguiente:</a:t>
          </a:r>
        </a:p>
        <a:p>
          <a:pPr algn="l" rtl="0">
            <a:defRPr sz="1000"/>
          </a:pPr>
          <a:r>
            <a:rPr lang="es-MX" sz="1100" b="1" i="0" strike="noStrike">
              <a:solidFill>
                <a:srgbClr val="000000"/>
              </a:solidFill>
              <a:latin typeface="Arial"/>
              <a:cs typeface="Arial"/>
            </a:rPr>
            <a:t>a) </a:t>
          </a:r>
          <a:r>
            <a:rPr lang="es-MX" sz="1100" b="0" i="0" strike="noStrike">
              <a:solidFill>
                <a:srgbClr val="000000"/>
              </a:solidFill>
              <a:latin typeface="Arial"/>
              <a:cs typeface="Arial"/>
            </a:rPr>
            <a:t>Determina el Tipo para cada Pedido:</a:t>
          </a:r>
        </a:p>
        <a:p>
          <a:pPr algn="l" rtl="0">
            <a:defRPr sz="1000"/>
          </a:pPr>
          <a:r>
            <a:rPr lang="es-MX" sz="1100" b="0" i="0" strike="noStrike">
              <a:solidFill>
                <a:srgbClr val="000000"/>
              </a:solidFill>
              <a:latin typeface="Arial"/>
              <a:cs typeface="Arial"/>
            </a:rPr>
            <a:t>            Tipo 1: de 1 a 9 unidades;   Tipo 2: de 10 a 49 unidades;   Tipo 3: de 50 o más unidades;  </a:t>
          </a:r>
        </a:p>
        <a:p>
          <a:pPr algn="l" rtl="0">
            <a:defRPr sz="1000"/>
          </a:pPr>
          <a:r>
            <a:rPr lang="es-MX" sz="1100" b="1" i="0" strike="noStrike">
              <a:solidFill>
                <a:srgbClr val="000000"/>
              </a:solidFill>
              <a:latin typeface="Arial"/>
              <a:cs typeface="Arial"/>
            </a:rPr>
            <a:t>b) </a:t>
          </a:r>
          <a:r>
            <a:rPr lang="es-MX" sz="1100" b="0" i="0" strike="noStrike">
              <a:solidFill>
                <a:srgbClr val="000000"/>
              </a:solidFill>
              <a:latin typeface="Arial"/>
              <a:cs typeface="Arial"/>
            </a:rPr>
            <a:t>Determina para cada pedido, en las últimas dos columnas de la Tabla 2, el precio unitario y el monto del pedido :</a:t>
          </a:r>
        </a:p>
        <a:p>
          <a:pPr algn="l" rtl="0">
            <a:defRPr sz="1000"/>
          </a:pPr>
          <a:r>
            <a:rPr lang="es-MX" sz="1100" b="0" i="0" strike="noStrike">
              <a:solidFill>
                <a:srgbClr val="000000"/>
              </a:solidFill>
              <a:latin typeface="Arial"/>
              <a:cs typeface="Arial"/>
            </a:rPr>
            <a:t>                monto del pedido = precio unitario * número de unidades</a:t>
          </a:r>
        </a:p>
        <a:p>
          <a:pPr algn="l" rtl="0">
            <a:defRPr sz="1000"/>
          </a:pPr>
          <a:r>
            <a:rPr lang="es-MX" sz="1100" b="1" i="0" strike="noStrike">
              <a:solidFill>
                <a:srgbClr val="000000"/>
              </a:solidFill>
              <a:latin typeface="Arial"/>
              <a:cs typeface="Arial"/>
            </a:rPr>
            <a:t>c)</a:t>
          </a:r>
          <a:r>
            <a:rPr lang="es-MX" sz="1100" b="0" i="0" strike="noStrike">
              <a:solidFill>
                <a:srgbClr val="000000"/>
              </a:solidFill>
              <a:latin typeface="Arial"/>
              <a:cs typeface="Arial"/>
            </a:rPr>
            <a:t> Determina para cada </a:t>
          </a:r>
          <a:r>
            <a:rPr lang="es-MX" sz="1100" b="1" i="0" strike="noStrike">
              <a:solidFill>
                <a:srgbClr val="000000"/>
              </a:solidFill>
              <a:latin typeface="Arial"/>
              <a:cs typeface="Arial"/>
            </a:rPr>
            <a:t>cliente</a:t>
          </a:r>
          <a:r>
            <a:rPr lang="es-MX" sz="1100" b="0" i="0" strike="noStrike">
              <a:solidFill>
                <a:srgbClr val="000000"/>
              </a:solidFill>
              <a:latin typeface="Arial"/>
              <a:cs typeface="Arial"/>
            </a:rPr>
            <a:t> el monto total vendido (esto incluye todos sus pedidos)</a:t>
          </a:r>
        </a:p>
        <a:p>
          <a:pPr algn="l" rtl="0">
            <a:defRPr sz="1000"/>
          </a:pPr>
          <a:endParaRPr lang="es-MX" sz="1100" b="0" i="0" strike="noStrike">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0</xdr:row>
      <xdr:rowOff>57150</xdr:rowOff>
    </xdr:from>
    <xdr:to>
      <xdr:col>11</xdr:col>
      <xdr:colOff>228600</xdr:colOff>
      <xdr:row>6</xdr:row>
      <xdr:rowOff>114300</xdr:rowOff>
    </xdr:to>
    <xdr:sp macro="" textlink="">
      <xdr:nvSpPr>
        <xdr:cNvPr id="2" name="Text 1">
          <a:extLst>
            <a:ext uri="{FF2B5EF4-FFF2-40B4-BE49-F238E27FC236}">
              <a16:creationId xmlns:a16="http://schemas.microsoft.com/office/drawing/2014/main" id="{00000000-0008-0000-0500-000002000000}"/>
            </a:ext>
          </a:extLst>
        </xdr:cNvPr>
        <xdr:cNvSpPr txBox="1">
          <a:spLocks noChangeArrowheads="1"/>
        </xdr:cNvSpPr>
      </xdr:nvSpPr>
      <xdr:spPr bwMode="auto">
        <a:xfrm>
          <a:off x="809625" y="57150"/>
          <a:ext cx="8229600" cy="12001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800" b="1" i="0" strike="noStrike">
              <a:solidFill>
                <a:srgbClr val="000000"/>
              </a:solidFill>
              <a:latin typeface="Arial"/>
              <a:cs typeface="Arial"/>
            </a:rPr>
            <a:t>INPC (Indice Nacional de Precios al Consumidor) </a:t>
          </a:r>
        </a:p>
        <a:p>
          <a:pPr algn="l" rtl="0">
            <a:defRPr sz="1000"/>
          </a:pPr>
          <a:r>
            <a:rPr lang="es-MX" sz="800" b="1" i="0" strike="noStrike">
              <a:solidFill>
                <a:srgbClr val="FF0000"/>
              </a:solidFill>
              <a:latin typeface="Arial"/>
              <a:cs typeface="Arial"/>
            </a:rPr>
            <a:t>Objetivo</a:t>
          </a:r>
          <a:r>
            <a:rPr lang="es-MX" sz="800" b="0" i="0" strike="noStrike">
              <a:solidFill>
                <a:srgbClr val="000000"/>
              </a:solidFill>
              <a:latin typeface="Arial"/>
              <a:cs typeface="Arial"/>
            </a:rPr>
            <a:t>:</a:t>
          </a:r>
          <a:r>
            <a:rPr lang="es-MX" sz="800" b="1" i="0" strike="noStrike">
              <a:solidFill>
                <a:srgbClr val="000000"/>
              </a:solidFill>
              <a:latin typeface="Arial"/>
              <a:cs typeface="Arial"/>
            </a:rPr>
            <a:t> </a:t>
          </a:r>
          <a:r>
            <a:rPr lang="es-MX" sz="800" b="0" i="0" strike="noStrike">
              <a:solidFill>
                <a:srgbClr val="000000"/>
              </a:solidFill>
              <a:latin typeface="Arial"/>
              <a:cs typeface="Arial"/>
            </a:rPr>
            <a:t>Practicar el acceso y búsqueda de información en tablas, nombrar rangos y observar el cambio, durante un periodo, de los precios de los bienes </a:t>
          </a:r>
          <a:endParaRPr lang="es-MX" sz="800" b="1" i="0" strike="noStrike">
            <a:solidFill>
              <a:srgbClr val="000000"/>
            </a:solidFill>
            <a:latin typeface="Arial"/>
            <a:cs typeface="Arial"/>
          </a:endParaRPr>
        </a:p>
        <a:p>
          <a:pPr algn="l" rtl="0">
            <a:defRPr sz="1000"/>
          </a:pPr>
          <a:r>
            <a:rPr lang="es-MX" sz="800" b="1" i="0" strike="noStrike">
              <a:solidFill>
                <a:srgbClr val="FF0000"/>
              </a:solidFill>
              <a:latin typeface="Arial"/>
              <a:cs typeface="Arial"/>
            </a:rPr>
            <a:t>Instrucciones</a:t>
          </a:r>
          <a:r>
            <a:rPr lang="es-MX" sz="800" b="0" i="0" strike="noStrike">
              <a:solidFill>
                <a:srgbClr val="000000"/>
              </a:solidFill>
              <a:latin typeface="Arial"/>
              <a:cs typeface="Arial"/>
            </a:rPr>
            <a:t>: BUSCARV() o CONSULTAV(), AÑO(), MES(), DIA(), F5, F3 , rangos con nombre.</a:t>
          </a:r>
        </a:p>
        <a:p>
          <a:pPr algn="l" rtl="0">
            <a:defRPr sz="1000"/>
          </a:pPr>
          <a:r>
            <a:rPr lang="es-MX" sz="800" b="1" i="0" strike="noStrike">
              <a:solidFill>
                <a:srgbClr val="FF0000"/>
              </a:solidFill>
              <a:latin typeface="Arial"/>
              <a:cs typeface="Arial"/>
            </a:rPr>
            <a:t>Indicaciones</a:t>
          </a:r>
          <a:r>
            <a:rPr lang="es-MX" sz="800" b="0" i="0" strike="noStrike">
              <a:solidFill>
                <a:srgbClr val="000000"/>
              </a:solidFill>
              <a:latin typeface="Arial"/>
              <a:cs typeface="Arial"/>
            </a:rPr>
            <a:t>: 1) Nombrar el rango de la tabla.</a:t>
          </a:r>
        </a:p>
        <a:p>
          <a:pPr algn="l" rtl="0">
            <a:defRPr sz="1000"/>
          </a:pPr>
          <a:r>
            <a:rPr lang="es-MX" sz="800" b="0" i="0" strike="noStrike">
              <a:solidFill>
                <a:srgbClr val="000000"/>
              </a:solidFill>
              <a:latin typeface="Arial"/>
              <a:cs typeface="Arial"/>
            </a:rPr>
            <a:t>2) Dar la fecha y el precio</a:t>
          </a:r>
          <a:r>
            <a:rPr lang="es-MX" sz="800" b="0" i="0" strike="noStrike" baseline="0">
              <a:solidFill>
                <a:srgbClr val="000000"/>
              </a:solidFill>
              <a:latin typeface="Arial"/>
              <a:cs typeface="Arial"/>
            </a:rPr>
            <a:t> inicial</a:t>
          </a:r>
          <a:r>
            <a:rPr lang="es-MX" sz="800" b="0" i="0" strike="noStrike">
              <a:solidFill>
                <a:srgbClr val="000000"/>
              </a:solidFill>
              <a:latin typeface="Arial"/>
              <a:cs typeface="Arial"/>
            </a:rPr>
            <a:t>. Encontrar el Indice Nacional de Precios al Consumidor (INPC) correspondiente.</a:t>
          </a:r>
        </a:p>
        <a:p>
          <a:pPr algn="l" rtl="0">
            <a:defRPr sz="1000"/>
          </a:pPr>
          <a:r>
            <a:rPr lang="es-MX" sz="800" b="0" i="0" strike="noStrike">
              <a:solidFill>
                <a:srgbClr val="000000"/>
              </a:solidFill>
              <a:latin typeface="Arial"/>
              <a:cs typeface="Arial"/>
            </a:rPr>
            <a:t>3) Para las fechas finales listadas encontrar el INPC y calcular los precios finales</a:t>
          </a:r>
          <a:r>
            <a:rPr lang="es-MX" sz="800" b="0" i="0" strike="noStrike" baseline="0">
              <a:solidFill>
                <a:srgbClr val="000000"/>
              </a:solidFill>
              <a:latin typeface="Arial"/>
              <a:cs typeface="Arial"/>
            </a:rPr>
            <a:t> debidos a la inflación</a:t>
          </a:r>
          <a:r>
            <a:rPr lang="es-MX" sz="800" b="0" i="0" strike="noStrike">
              <a:solidFill>
                <a:srgbClr val="000000"/>
              </a:solidFill>
              <a:latin typeface="Arial"/>
              <a:cs typeface="Arial"/>
            </a:rPr>
            <a:t>.</a:t>
          </a:r>
        </a:p>
        <a:p>
          <a:pPr algn="l" rtl="0">
            <a:defRPr sz="1000"/>
          </a:pPr>
          <a:r>
            <a:rPr lang="es-MX" sz="800" b="0" i="0" strike="noStrike">
              <a:solidFill>
                <a:srgbClr val="000000"/>
              </a:solidFill>
              <a:latin typeface="Arial"/>
              <a:cs typeface="Arial"/>
            </a:rPr>
            <a:t>4) </a:t>
          </a:r>
          <a:r>
            <a:rPr lang="es-MX" sz="800" b="0" i="0" u="sng" strike="noStrike">
              <a:solidFill>
                <a:srgbClr val="000000"/>
              </a:solidFill>
              <a:latin typeface="Arial"/>
              <a:cs typeface="Arial"/>
            </a:rPr>
            <a:t>Indicar si el INPC de la fecha solicitada NO EXISTE</a:t>
          </a:r>
          <a:r>
            <a:rPr lang="es-MX" sz="800" b="0" i="0" strike="noStrike">
              <a:solidFill>
                <a:srgbClr val="000000"/>
              </a:solidFill>
              <a:latin typeface="Arial"/>
              <a:cs typeface="Arial"/>
            </a:rPr>
            <a:t>.</a:t>
          </a:r>
        </a:p>
      </xdr:txBody>
    </xdr:sp>
    <xdr:clientData/>
  </xdr:twoCellAnchor>
  <xdr:twoCellAnchor>
    <xdr:from>
      <xdr:col>9</xdr:col>
      <xdr:colOff>85725</xdr:colOff>
      <xdr:row>7</xdr:row>
      <xdr:rowOff>209550</xdr:rowOff>
    </xdr:from>
    <xdr:to>
      <xdr:col>14</xdr:col>
      <xdr:colOff>209550</xdr:colOff>
      <xdr:row>10</xdr:row>
      <xdr:rowOff>114300</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7296150" y="1552575"/>
          <a:ext cx="4010025" cy="647700"/>
        </a:xfrm>
        <a:prstGeom prst="wedgeEllipseCallout">
          <a:avLst>
            <a:gd name="adj1" fmla="val -72778"/>
            <a:gd name="adj2" fmla="val 94069"/>
          </a:avLst>
        </a:prstGeom>
        <a:solidFill>
          <a:srgbClr val="CCFFCC"/>
        </a:solidFill>
        <a:ln w="38100" cap="rnd">
          <a:solidFill>
            <a:srgbClr val="00FF00"/>
          </a:solidFill>
          <a:prstDash val="sysDot"/>
          <a:miter lim="800000"/>
          <a:headEnd/>
          <a:tailEnd/>
        </a:ln>
      </xdr:spPr>
      <xdr:txBody>
        <a:bodyPr vertOverflow="clip" wrap="square" lIns="27432" tIns="22860" rIns="27432" bIns="0" anchor="t" upright="1"/>
        <a:lstStyle/>
        <a:p>
          <a:pPr algn="ctr" rtl="0">
            <a:defRPr sz="1000"/>
          </a:pPr>
          <a:r>
            <a:rPr lang="es-MX" sz="800" b="1" i="0" strike="noStrike">
              <a:solidFill>
                <a:srgbClr val="000000"/>
              </a:solidFill>
              <a:latin typeface="Arial"/>
              <a:cs typeface="Arial"/>
            </a:rPr>
            <a:t>(INPC Final / INPC Inicial  * Precio Inicial</a:t>
          </a:r>
        </a:p>
      </xdr:txBody>
    </xdr:sp>
    <xdr:clientData/>
  </xdr:twoCellAnchor>
  <xdr:twoCellAnchor>
    <xdr:from>
      <xdr:col>0</xdr:col>
      <xdr:colOff>0</xdr:colOff>
      <xdr:row>7</xdr:row>
      <xdr:rowOff>180975</xdr:rowOff>
    </xdr:from>
    <xdr:to>
      <xdr:col>2</xdr:col>
      <xdr:colOff>0</xdr:colOff>
      <xdr:row>10</xdr:row>
      <xdr:rowOff>47625</xdr:rowOff>
    </xdr:to>
    <xdr:sp macro="" textlink="">
      <xdr:nvSpPr>
        <xdr:cNvPr id="4" name="AutoShape 3">
          <a:extLst>
            <a:ext uri="{FF2B5EF4-FFF2-40B4-BE49-F238E27FC236}">
              <a16:creationId xmlns:a16="http://schemas.microsoft.com/office/drawing/2014/main" id="{00000000-0008-0000-0500-000004000000}"/>
            </a:ext>
          </a:extLst>
        </xdr:cNvPr>
        <xdr:cNvSpPr>
          <a:spLocks noChangeArrowheads="1"/>
        </xdr:cNvSpPr>
      </xdr:nvSpPr>
      <xdr:spPr bwMode="auto">
        <a:xfrm>
          <a:off x="0" y="1524000"/>
          <a:ext cx="1524000" cy="609600"/>
        </a:xfrm>
        <a:prstGeom prst="wedgeRoundRectCallout">
          <a:avLst>
            <a:gd name="adj1" fmla="val 59301"/>
            <a:gd name="adj2" fmla="val 100907"/>
            <a:gd name="adj3" fmla="val 16667"/>
          </a:avLst>
        </a:prstGeom>
        <a:solidFill>
          <a:srgbClr val="CCFFFF"/>
        </a:solidFill>
        <a:ln w="19050">
          <a:solidFill>
            <a:srgbClr val="000000"/>
          </a:solidFill>
          <a:miter lim="800000"/>
          <a:headEnd/>
          <a:tailEnd/>
        </a:ln>
      </xdr:spPr>
      <xdr:txBody>
        <a:bodyPr vertOverflow="clip" wrap="square" lIns="27432" tIns="22860" rIns="0" bIns="0" anchor="t" upright="1"/>
        <a:lstStyle/>
        <a:p>
          <a:pPr algn="l" rtl="0">
            <a:defRPr sz="1000"/>
          </a:pPr>
          <a:r>
            <a:rPr lang="es-MX" sz="800" b="1" i="0" strike="noStrike">
              <a:solidFill>
                <a:srgbClr val="000000"/>
              </a:solidFill>
              <a:latin typeface="Arial"/>
              <a:cs typeface="Arial"/>
            </a:rPr>
            <a:t>si la fecha no existe en la tabla, qué pasa?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466724</xdr:colOff>
      <xdr:row>1</xdr:row>
      <xdr:rowOff>19049</xdr:rowOff>
    </xdr:from>
    <xdr:to>
      <xdr:col>7</xdr:col>
      <xdr:colOff>419099</xdr:colOff>
      <xdr:row>8</xdr:row>
      <xdr:rowOff>57149</xdr:rowOff>
    </xdr:to>
    <xdr:sp macro="" textlink="">
      <xdr:nvSpPr>
        <xdr:cNvPr id="2" name="Text Box 1">
          <a:extLst>
            <a:ext uri="{FF2B5EF4-FFF2-40B4-BE49-F238E27FC236}">
              <a16:creationId xmlns:a16="http://schemas.microsoft.com/office/drawing/2014/main" id="{00000000-0008-0000-0700-000002000000}"/>
            </a:ext>
          </a:extLst>
        </xdr:cNvPr>
        <xdr:cNvSpPr txBox="1">
          <a:spLocks noChangeArrowheads="1"/>
        </xdr:cNvSpPr>
      </xdr:nvSpPr>
      <xdr:spPr bwMode="auto">
        <a:xfrm>
          <a:off x="466724" y="180974"/>
          <a:ext cx="5229225" cy="11715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ysClr val="windowText" lastClr="000000"/>
              </a:solidFill>
              <a:latin typeface="Arial"/>
              <a:cs typeface="Arial"/>
            </a:rPr>
            <a:t>Funciones de selección y búsqueda</a:t>
          </a:r>
        </a:p>
        <a:p>
          <a:pPr algn="l" rtl="0">
            <a:defRPr sz="1000"/>
          </a:pPr>
          <a:r>
            <a:rPr lang="en-US" sz="1000" b="1" i="0" u="none" strike="noStrike" baseline="0">
              <a:solidFill>
                <a:srgbClr val="FF0000"/>
              </a:solidFill>
              <a:latin typeface="Arial"/>
              <a:cs typeface="Arial"/>
            </a:rPr>
            <a:t>Objetivo:</a:t>
          </a:r>
          <a:r>
            <a:rPr lang="en-US" sz="1000" b="0" i="0" u="none" strike="noStrike" baseline="0">
              <a:solidFill>
                <a:srgbClr val="000000"/>
              </a:solidFill>
              <a:latin typeface="Arial"/>
              <a:cs typeface="Arial"/>
            </a:rPr>
            <a:t> Ilustrar algunas diferencias entre las funciones SI(), ELEGIR() y BUSCARV().</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a:cs typeface="Arial"/>
            </a:rPr>
            <a:t>Elabore una tabla con los días de la semana, generando una sucesión de lunes a domingo a partir de la celda amarilla </a:t>
          </a:r>
          <a:r>
            <a:rPr lang="en-US" sz="1000" b="0" i="0" u="none" strike="noStrike" baseline="0">
              <a:solidFill>
                <a:srgbClr val="000000"/>
              </a:solidFill>
              <a:latin typeface="Arial"/>
              <a:ea typeface="+mn-ea"/>
              <a:cs typeface="Arial"/>
            </a:rPr>
            <a:t>J11. Complete las columnas correspondientes de la tabla dada abajo, empleando la función sugerida y los nombres escritos en la sucesión, para así encontrar el día de la semana de las fechas listadas.</a:t>
          </a:r>
          <a:endParaRPr lang="es-MX" sz="1000" b="0" i="0" u="none" strike="noStrike" baseline="0">
            <a:solidFill>
              <a:srgbClr val="000000"/>
            </a:solidFill>
            <a:latin typeface="Arial"/>
            <a:ea typeface="+mn-ea"/>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8"/>
  <sheetViews>
    <sheetView topLeftCell="A10" workbookViewId="0">
      <selection activeCell="H24" sqref="H24"/>
    </sheetView>
  </sheetViews>
  <sheetFormatPr baseColWidth="10" defaultRowHeight="14.25" x14ac:dyDescent="0.45"/>
  <cols>
    <col min="11" max="11" width="20.3984375" bestFit="1" customWidth="1"/>
    <col min="12" max="12" width="20.3984375" customWidth="1"/>
    <col min="13" max="13" width="10" customWidth="1"/>
    <col min="14" max="14" width="10.1328125" customWidth="1"/>
  </cols>
  <sheetData>
    <row r="1" spans="1:15" x14ac:dyDescent="0.45">
      <c r="A1" s="1"/>
      <c r="B1" s="1"/>
      <c r="C1" s="1"/>
      <c r="D1" s="1"/>
      <c r="E1" s="1"/>
      <c r="F1" s="1"/>
      <c r="G1" s="1"/>
      <c r="H1" s="1"/>
      <c r="I1" s="1"/>
      <c r="J1" s="1"/>
      <c r="K1" s="1"/>
      <c r="L1" s="1"/>
      <c r="M1" s="1"/>
      <c r="N1" s="1"/>
      <c r="O1" s="1"/>
    </row>
    <row r="2" spans="1:15" x14ac:dyDescent="0.45">
      <c r="A2" s="1"/>
      <c r="B2" s="1"/>
      <c r="C2" s="1"/>
      <c r="D2" s="1"/>
      <c r="E2" s="1"/>
      <c r="F2" s="1"/>
      <c r="G2" s="1"/>
      <c r="H2" s="1"/>
      <c r="I2" s="1"/>
      <c r="J2" s="1"/>
      <c r="K2" s="1"/>
      <c r="L2" s="1"/>
      <c r="M2" s="1"/>
      <c r="N2" s="1"/>
      <c r="O2" s="1"/>
    </row>
    <row r="3" spans="1:15" x14ac:dyDescent="0.45">
      <c r="A3" s="1"/>
      <c r="B3" s="1"/>
      <c r="C3" s="1"/>
      <c r="D3" s="1"/>
      <c r="E3" s="1"/>
      <c r="F3" s="1"/>
      <c r="G3" s="1"/>
      <c r="H3" s="1"/>
      <c r="I3" s="1"/>
      <c r="J3" s="1"/>
      <c r="K3" s="1"/>
      <c r="L3" s="1"/>
      <c r="M3" s="1"/>
      <c r="N3" s="1"/>
      <c r="O3" s="1"/>
    </row>
    <row r="4" spans="1:15" x14ac:dyDescent="0.45">
      <c r="A4" s="1"/>
      <c r="B4" s="1"/>
      <c r="C4" s="1"/>
      <c r="D4" s="1"/>
      <c r="E4" s="1"/>
      <c r="F4" s="1"/>
      <c r="G4" s="1"/>
      <c r="H4" s="1"/>
      <c r="I4" s="1"/>
      <c r="J4" s="1"/>
      <c r="K4" s="1"/>
      <c r="L4" s="1"/>
      <c r="M4" s="1"/>
      <c r="N4" s="1"/>
      <c r="O4" s="1"/>
    </row>
    <row r="5" spans="1:15" x14ac:dyDescent="0.45">
      <c r="A5" s="1"/>
      <c r="B5" s="1"/>
      <c r="C5" s="1"/>
      <c r="D5" s="1"/>
      <c r="E5" s="1"/>
      <c r="F5" s="1"/>
      <c r="G5" s="1"/>
      <c r="H5" s="1"/>
      <c r="I5" s="1"/>
      <c r="J5" s="1"/>
      <c r="K5" s="1"/>
      <c r="L5" s="1"/>
      <c r="M5" s="1"/>
      <c r="N5" s="1"/>
      <c r="O5" s="1"/>
    </row>
    <row r="6" spans="1:15" x14ac:dyDescent="0.45">
      <c r="A6" s="1"/>
      <c r="B6" s="1"/>
      <c r="C6" s="1"/>
      <c r="D6" s="1"/>
      <c r="E6" s="1"/>
      <c r="F6" s="1"/>
      <c r="G6" s="1"/>
      <c r="H6" s="1"/>
      <c r="I6" s="1"/>
      <c r="J6" s="1"/>
      <c r="K6" s="1"/>
      <c r="L6" s="1"/>
      <c r="M6" s="1"/>
      <c r="N6" s="1"/>
      <c r="O6" s="1"/>
    </row>
    <row r="7" spans="1:15" x14ac:dyDescent="0.45">
      <c r="A7" s="1"/>
      <c r="B7" s="1"/>
      <c r="C7" s="1"/>
      <c r="D7" s="1"/>
      <c r="E7" s="1"/>
      <c r="F7" s="1"/>
      <c r="G7" s="1"/>
      <c r="H7" s="1"/>
      <c r="I7" s="1"/>
      <c r="J7" s="1"/>
      <c r="K7" s="1"/>
      <c r="L7" s="1"/>
      <c r="M7" s="1"/>
      <c r="N7" s="1"/>
      <c r="O7" s="1"/>
    </row>
    <row r="8" spans="1:15" x14ac:dyDescent="0.45">
      <c r="A8" s="1"/>
      <c r="B8" s="1"/>
      <c r="C8" s="1"/>
      <c r="D8" s="1"/>
      <c r="E8" s="1"/>
      <c r="F8" s="1"/>
      <c r="G8" s="1"/>
      <c r="H8" s="1"/>
      <c r="I8" s="1"/>
      <c r="J8" s="1"/>
      <c r="K8" s="1"/>
      <c r="L8" s="1"/>
      <c r="M8" s="1"/>
      <c r="N8" s="1"/>
      <c r="O8" s="1"/>
    </row>
    <row r="9" spans="1:15" x14ac:dyDescent="0.45">
      <c r="A9" s="1"/>
      <c r="B9" s="1"/>
      <c r="C9" s="1"/>
      <c r="D9" s="1"/>
      <c r="E9" s="1"/>
      <c r="F9" s="1"/>
      <c r="G9" s="1"/>
      <c r="H9" s="1"/>
      <c r="I9" s="1"/>
      <c r="J9" s="1"/>
      <c r="K9" s="1"/>
      <c r="L9" s="1"/>
      <c r="M9" s="1"/>
      <c r="N9" s="1"/>
      <c r="O9" s="1"/>
    </row>
    <row r="10" spans="1:15" x14ac:dyDescent="0.45">
      <c r="A10" s="1"/>
      <c r="B10" s="1"/>
      <c r="C10" s="1"/>
      <c r="D10" s="1"/>
      <c r="E10" s="1"/>
      <c r="F10" s="1"/>
      <c r="G10" s="1"/>
      <c r="H10" s="1"/>
      <c r="I10" s="1"/>
      <c r="J10" s="1"/>
      <c r="K10" s="1"/>
      <c r="L10" s="1"/>
      <c r="M10" s="1"/>
      <c r="N10" s="1"/>
      <c r="O10" s="1"/>
    </row>
    <row r="11" spans="1:15" x14ac:dyDescent="0.45">
      <c r="A11" s="1"/>
      <c r="B11" s="1"/>
      <c r="C11" s="1"/>
      <c r="D11" s="1"/>
      <c r="E11" s="1"/>
      <c r="F11" s="1"/>
      <c r="G11" s="1"/>
      <c r="H11" s="1"/>
      <c r="I11" s="1"/>
      <c r="J11" s="1"/>
      <c r="K11" s="1"/>
      <c r="L11" s="1"/>
      <c r="M11" s="1"/>
      <c r="N11" s="1"/>
      <c r="O11" s="1"/>
    </row>
    <row r="12" spans="1:15" x14ac:dyDescent="0.45">
      <c r="A12" s="1"/>
      <c r="B12" s="1"/>
      <c r="C12" s="1"/>
      <c r="D12" s="1"/>
      <c r="E12" s="1"/>
      <c r="F12" s="1"/>
      <c r="G12" s="1"/>
      <c r="H12" s="1"/>
      <c r="I12" s="1"/>
      <c r="J12" s="1"/>
      <c r="K12" s="1"/>
      <c r="L12" s="1"/>
      <c r="M12" s="1"/>
      <c r="N12" s="1"/>
      <c r="O12" s="1"/>
    </row>
    <row r="13" spans="1:15" x14ac:dyDescent="0.45">
      <c r="A13" s="1"/>
      <c r="B13" s="1"/>
      <c r="C13" s="1"/>
      <c r="D13" s="1"/>
      <c r="E13" s="1"/>
      <c r="F13" s="1"/>
      <c r="G13" s="1"/>
      <c r="H13" s="1"/>
      <c r="I13" s="1"/>
      <c r="J13" s="1"/>
      <c r="K13" s="1"/>
      <c r="L13" s="1"/>
      <c r="M13" s="1"/>
      <c r="N13" s="1"/>
      <c r="O13" s="1"/>
    </row>
    <row r="14" spans="1:15" x14ac:dyDescent="0.45">
      <c r="A14" s="1"/>
      <c r="B14" s="1"/>
      <c r="C14" s="1"/>
      <c r="D14" s="1"/>
      <c r="E14" s="1"/>
      <c r="F14" s="1"/>
      <c r="G14" s="1"/>
      <c r="H14" s="1"/>
      <c r="I14" s="1"/>
      <c r="J14" s="1"/>
      <c r="K14" s="1"/>
      <c r="L14" s="1"/>
      <c r="M14" s="1"/>
      <c r="N14" s="1"/>
      <c r="O14" s="1"/>
    </row>
    <row r="15" spans="1:15" x14ac:dyDescent="0.45">
      <c r="A15" s="1"/>
      <c r="B15" s="1"/>
      <c r="C15" s="1"/>
      <c r="D15" s="1"/>
      <c r="E15" s="1"/>
      <c r="F15" s="1"/>
      <c r="G15" s="1"/>
      <c r="H15" s="1"/>
      <c r="I15" s="1"/>
      <c r="J15" s="1"/>
      <c r="K15" s="1"/>
      <c r="L15" s="1"/>
      <c r="M15" s="1"/>
      <c r="N15" s="1"/>
      <c r="O15" s="1"/>
    </row>
    <row r="16" spans="1:15" ht="14.65" thickBot="1" x14ac:dyDescent="0.5">
      <c r="A16" s="1"/>
      <c r="B16" s="1"/>
      <c r="C16" s="1"/>
      <c r="D16" s="1"/>
      <c r="E16" s="1"/>
      <c r="F16" s="1"/>
      <c r="G16" s="1"/>
      <c r="H16" s="1"/>
      <c r="I16" s="1"/>
      <c r="J16" s="1"/>
      <c r="K16" s="1"/>
      <c r="L16" s="1"/>
      <c r="M16" s="2"/>
      <c r="N16" s="2"/>
      <c r="O16" s="1"/>
    </row>
    <row r="17" spans="1:15" ht="14.65" thickBot="1" x14ac:dyDescent="0.5">
      <c r="A17" s="1"/>
      <c r="B17" s="1"/>
      <c r="C17" s="1"/>
      <c r="D17" s="1"/>
      <c r="E17" s="1"/>
      <c r="F17" s="1"/>
      <c r="G17" s="1"/>
      <c r="H17" s="1"/>
      <c r="I17" s="1"/>
      <c r="J17" s="127" t="s">
        <v>43</v>
      </c>
      <c r="K17" s="128"/>
      <c r="L17" s="128"/>
      <c r="M17" s="128"/>
      <c r="N17" s="128"/>
      <c r="O17" s="129"/>
    </row>
    <row r="18" spans="1:15" ht="52.9" thickBot="1" x14ac:dyDescent="0.5">
      <c r="A18" s="1"/>
      <c r="B18" s="3" t="s">
        <v>4</v>
      </c>
      <c r="C18" s="4" t="s">
        <v>36</v>
      </c>
      <c r="D18" s="3" t="s">
        <v>5</v>
      </c>
      <c r="E18" s="3" t="s">
        <v>1</v>
      </c>
      <c r="F18" s="3" t="s">
        <v>2</v>
      </c>
      <c r="G18" s="3" t="s">
        <v>0</v>
      </c>
      <c r="H18" s="4" t="s">
        <v>3</v>
      </c>
      <c r="I18" s="1"/>
      <c r="J18" s="64" t="s">
        <v>41</v>
      </c>
      <c r="K18" s="64" t="s">
        <v>19</v>
      </c>
      <c r="L18" s="63" t="s">
        <v>42</v>
      </c>
      <c r="M18" s="65" t="s">
        <v>1</v>
      </c>
      <c r="N18" s="5" t="s">
        <v>2</v>
      </c>
      <c r="O18" s="66" t="s">
        <v>50</v>
      </c>
    </row>
    <row r="19" spans="1:15" ht="14.65" thickBot="1" x14ac:dyDescent="0.5">
      <c r="A19" s="1"/>
      <c r="B19" s="6">
        <f ca="1">INDEX(J$19:J$35,RANDBETWEEN(1,COUNT(J19:J35)),1)</f>
        <v>115</v>
      </c>
      <c r="C19" s="7">
        <f ca="1">RANDBETWEEN(1,15)</f>
        <v>4</v>
      </c>
      <c r="D19" s="8">
        <f ca="1">VLOOKUP(B19,$J$19:$O$35,6)</f>
        <v>8</v>
      </c>
      <c r="E19" s="8">
        <f ca="1">VLOOKUP(B19,$J$19:$O$35,4)</f>
        <v>77.5</v>
      </c>
      <c r="F19" s="8">
        <f ca="1">VLOOKUP(B19,$J$19:$O$35,5)</f>
        <v>98.5</v>
      </c>
      <c r="G19" s="9">
        <f ca="1">F19-E19</f>
        <v>21</v>
      </c>
      <c r="H19" s="10">
        <f ca="1">G19*C19</f>
        <v>84</v>
      </c>
      <c r="I19" s="1"/>
      <c r="J19" s="11">
        <v>103</v>
      </c>
      <c r="K19" s="69" t="s">
        <v>6</v>
      </c>
      <c r="L19" s="43" t="s">
        <v>40</v>
      </c>
      <c r="M19" s="40">
        <v>67.5</v>
      </c>
      <c r="N19" s="12">
        <v>125</v>
      </c>
      <c r="O19" s="13">
        <v>6</v>
      </c>
    </row>
    <row r="20" spans="1:15" ht="14.65" thickBot="1" x14ac:dyDescent="0.5">
      <c r="A20" s="1"/>
      <c r="B20" s="6">
        <f t="shared" ref="B20:B23" ca="1" si="0">INDEX(J$19:J$35,RANDBETWEEN(1,COUNT(J20:J36)),1)</f>
        <v>113</v>
      </c>
      <c r="C20" s="7">
        <f t="shared" ref="C20:C23" ca="1" si="1">RANDBETWEEN(1,15)</f>
        <v>1</v>
      </c>
      <c r="D20" s="8">
        <f t="shared" ref="D20:D23" ca="1" si="2">VLOOKUP(B20,$J$19:$O$35,6)</f>
        <v>7</v>
      </c>
      <c r="E20" s="8">
        <f t="shared" ref="E20:E23" ca="1" si="3">VLOOKUP(B20,$J$19:$O$35,4)</f>
        <v>109.5</v>
      </c>
      <c r="F20" s="8">
        <f t="shared" ref="F20:F23" ca="1" si="4">VLOOKUP(B20,$J$19:$O$35,5)</f>
        <v>150</v>
      </c>
      <c r="G20" s="9">
        <f t="shared" ref="G20:G23" ca="1" si="5">F20-E20</f>
        <v>40.5</v>
      </c>
      <c r="H20" s="10">
        <f t="shared" ref="H20:H23" ca="1" si="6">G20*C20</f>
        <v>40.5</v>
      </c>
      <c r="I20" s="1"/>
      <c r="J20" s="14">
        <v>105</v>
      </c>
      <c r="K20" s="70" t="s">
        <v>7</v>
      </c>
      <c r="L20" s="44" t="s">
        <v>40</v>
      </c>
      <c r="M20" s="41">
        <v>125</v>
      </c>
      <c r="N20" s="15">
        <v>250</v>
      </c>
      <c r="O20" s="16">
        <v>10</v>
      </c>
    </row>
    <row r="21" spans="1:15" ht="14.65" thickBot="1" x14ac:dyDescent="0.5">
      <c r="A21" s="1"/>
      <c r="B21" s="6">
        <f t="shared" ca="1" si="0"/>
        <v>121</v>
      </c>
      <c r="C21" s="7">
        <f t="shared" ca="1" si="1"/>
        <v>15</v>
      </c>
      <c r="D21" s="8">
        <f t="shared" ca="1" si="2"/>
        <v>11</v>
      </c>
      <c r="E21" s="8">
        <f t="shared" ca="1" si="3"/>
        <v>90.5</v>
      </c>
      <c r="F21" s="8">
        <f t="shared" ca="1" si="4"/>
        <v>129.5</v>
      </c>
      <c r="G21" s="9">
        <f t="shared" ca="1" si="5"/>
        <v>39</v>
      </c>
      <c r="H21" s="10">
        <f t="shared" ca="1" si="6"/>
        <v>585</v>
      </c>
      <c r="I21" s="1"/>
      <c r="J21" s="14">
        <v>107</v>
      </c>
      <c r="K21" s="70" t="s">
        <v>8</v>
      </c>
      <c r="L21" s="44" t="s">
        <v>40</v>
      </c>
      <c r="M21" s="41">
        <v>149.6</v>
      </c>
      <c r="N21" s="15">
        <v>220</v>
      </c>
      <c r="O21" s="16">
        <v>10</v>
      </c>
    </row>
    <row r="22" spans="1:15" ht="14.65" thickBot="1" x14ac:dyDescent="0.5">
      <c r="A22" s="1"/>
      <c r="B22" s="6">
        <f t="shared" ca="1" si="0"/>
        <v>125</v>
      </c>
      <c r="C22" s="7">
        <f t="shared" ca="1" si="1"/>
        <v>2</v>
      </c>
      <c r="D22" s="8">
        <f t="shared" ca="1" si="2"/>
        <v>3</v>
      </c>
      <c r="E22" s="8">
        <f t="shared" ca="1" si="3"/>
        <v>107.5</v>
      </c>
      <c r="F22" s="8">
        <f t="shared" ca="1" si="4"/>
        <v>144.5</v>
      </c>
      <c r="G22" s="9">
        <f t="shared" ca="1" si="5"/>
        <v>37</v>
      </c>
      <c r="H22" s="10">
        <f t="shared" ca="1" si="6"/>
        <v>74</v>
      </c>
      <c r="I22" s="1"/>
      <c r="J22" s="14">
        <v>109</v>
      </c>
      <c r="K22" s="70" t="s">
        <v>9</v>
      </c>
      <c r="L22" s="44" t="s">
        <v>40</v>
      </c>
      <c r="M22" s="41">
        <v>82.5</v>
      </c>
      <c r="N22" s="15">
        <v>150</v>
      </c>
      <c r="O22" s="16">
        <v>4</v>
      </c>
    </row>
    <row r="23" spans="1:15" x14ac:dyDescent="0.45">
      <c r="A23" s="1"/>
      <c r="B23" s="6">
        <f t="shared" ca="1" si="0"/>
        <v>115</v>
      </c>
      <c r="C23" s="7">
        <f t="shared" ca="1" si="1"/>
        <v>15</v>
      </c>
      <c r="D23" s="8">
        <f t="shared" ca="1" si="2"/>
        <v>8</v>
      </c>
      <c r="E23" s="8">
        <f t="shared" ca="1" si="3"/>
        <v>77.5</v>
      </c>
      <c r="F23" s="8">
        <f t="shared" ca="1" si="4"/>
        <v>98.5</v>
      </c>
      <c r="G23" s="9">
        <f t="shared" ca="1" si="5"/>
        <v>21</v>
      </c>
      <c r="H23" s="10">
        <f t="shared" ca="1" si="6"/>
        <v>315</v>
      </c>
      <c r="I23" s="1"/>
      <c r="J23" s="14">
        <v>111</v>
      </c>
      <c r="K23" s="71" t="s">
        <v>48</v>
      </c>
      <c r="L23" s="44" t="s">
        <v>40</v>
      </c>
      <c r="M23" s="41">
        <v>122</v>
      </c>
      <c r="N23" s="15">
        <v>200</v>
      </c>
      <c r="O23" s="16">
        <v>2</v>
      </c>
    </row>
    <row r="24" spans="1:15" ht="14.65" thickBot="1" x14ac:dyDescent="0.5">
      <c r="A24" s="1"/>
      <c r="B24" s="1"/>
      <c r="C24" s="1"/>
      <c r="D24" s="1"/>
      <c r="E24" s="1"/>
      <c r="F24" s="1"/>
      <c r="G24" s="17"/>
      <c r="H24" s="18">
        <f ca="1">SUM(H19:H23)</f>
        <v>1098.5</v>
      </c>
      <c r="I24" s="19"/>
      <c r="J24" s="14">
        <v>113</v>
      </c>
      <c r="K24" s="70" t="s">
        <v>11</v>
      </c>
      <c r="L24" s="44" t="s">
        <v>40</v>
      </c>
      <c r="M24" s="41">
        <v>109.5</v>
      </c>
      <c r="N24" s="15">
        <v>150</v>
      </c>
      <c r="O24" s="16">
        <v>7</v>
      </c>
    </row>
    <row r="25" spans="1:15" x14ac:dyDescent="0.45">
      <c r="A25" s="1"/>
      <c r="B25" s="1"/>
      <c r="C25" s="1"/>
      <c r="D25" s="1"/>
      <c r="E25" s="1"/>
      <c r="F25" s="1"/>
      <c r="G25" s="1"/>
      <c r="H25" s="1"/>
      <c r="I25" s="1"/>
      <c r="J25" s="14">
        <v>115</v>
      </c>
      <c r="K25" s="70" t="s">
        <v>37</v>
      </c>
      <c r="L25" s="44" t="s">
        <v>40</v>
      </c>
      <c r="M25" s="41">
        <v>77.5</v>
      </c>
      <c r="N25" s="15">
        <v>98.5</v>
      </c>
      <c r="O25" s="16">
        <v>8</v>
      </c>
    </row>
    <row r="26" spans="1:15" x14ac:dyDescent="0.45">
      <c r="A26" s="1"/>
      <c r="B26" s="1"/>
      <c r="C26" s="1"/>
      <c r="D26" s="1"/>
      <c r="E26" s="1"/>
      <c r="F26" s="1"/>
      <c r="G26" s="1"/>
      <c r="H26" s="1"/>
      <c r="I26" s="1"/>
      <c r="J26" s="14">
        <v>117</v>
      </c>
      <c r="K26" s="70" t="s">
        <v>38</v>
      </c>
      <c r="L26" s="44" t="s">
        <v>40</v>
      </c>
      <c r="M26" s="41">
        <v>129</v>
      </c>
      <c r="N26" s="15">
        <v>152</v>
      </c>
      <c r="O26" s="16">
        <v>2</v>
      </c>
    </row>
    <row r="27" spans="1:15" x14ac:dyDescent="0.45">
      <c r="A27" s="1"/>
      <c r="B27" s="1"/>
      <c r="C27" s="1"/>
      <c r="D27" s="1"/>
      <c r="E27" s="1"/>
      <c r="F27" s="1"/>
      <c r="G27" s="1"/>
      <c r="H27" s="1"/>
      <c r="I27" s="1"/>
      <c r="J27" s="14">
        <v>119</v>
      </c>
      <c r="K27" s="70" t="s">
        <v>39</v>
      </c>
      <c r="L27" s="44" t="s">
        <v>40</v>
      </c>
      <c r="M27" s="41">
        <v>153.6</v>
      </c>
      <c r="N27" s="15">
        <v>184.6</v>
      </c>
      <c r="O27" s="16">
        <v>8</v>
      </c>
    </row>
    <row r="28" spans="1:15" x14ac:dyDescent="0.45">
      <c r="A28" s="1"/>
      <c r="B28" s="1"/>
      <c r="C28" s="1"/>
      <c r="D28" s="1"/>
      <c r="E28" s="1"/>
      <c r="F28" s="1"/>
      <c r="G28" s="1"/>
      <c r="H28" s="1"/>
      <c r="I28" s="1"/>
      <c r="J28" s="14">
        <v>121</v>
      </c>
      <c r="K28" s="70" t="s">
        <v>45</v>
      </c>
      <c r="L28" s="44" t="s">
        <v>40</v>
      </c>
      <c r="M28" s="41">
        <v>90.5</v>
      </c>
      <c r="N28" s="15">
        <v>129.5</v>
      </c>
      <c r="O28" s="16">
        <v>11</v>
      </c>
    </row>
    <row r="29" spans="1:15" x14ac:dyDescent="0.45">
      <c r="A29" s="1"/>
      <c r="B29" s="1"/>
      <c r="C29" s="1"/>
      <c r="D29" s="1"/>
      <c r="E29" s="1"/>
      <c r="F29" s="1"/>
      <c r="G29" s="1"/>
      <c r="H29" s="1"/>
      <c r="I29" s="1"/>
      <c r="J29" s="14">
        <v>123</v>
      </c>
      <c r="K29" s="70" t="s">
        <v>46</v>
      </c>
      <c r="L29" s="44" t="s">
        <v>40</v>
      </c>
      <c r="M29" s="41">
        <v>120</v>
      </c>
      <c r="N29" s="15">
        <v>139</v>
      </c>
      <c r="O29" s="16">
        <v>4</v>
      </c>
    </row>
    <row r="30" spans="1:15" x14ac:dyDescent="0.45">
      <c r="A30" s="1"/>
      <c r="B30" s="1"/>
      <c r="C30" s="1"/>
      <c r="D30" s="1"/>
      <c r="E30" s="1"/>
      <c r="F30" s="1"/>
      <c r="G30" s="1"/>
      <c r="H30" s="1"/>
      <c r="I30" s="1"/>
      <c r="J30" s="14">
        <v>125</v>
      </c>
      <c r="K30" s="70" t="s">
        <v>10</v>
      </c>
      <c r="L30" s="67" t="s">
        <v>44</v>
      </c>
      <c r="M30" s="41">
        <v>107.5</v>
      </c>
      <c r="N30" s="15">
        <v>144.5</v>
      </c>
      <c r="O30" s="16">
        <v>3</v>
      </c>
    </row>
    <row r="31" spans="1:15" x14ac:dyDescent="0.45">
      <c r="A31" s="1"/>
      <c r="B31" s="1"/>
      <c r="C31" s="1"/>
      <c r="D31" s="1"/>
      <c r="E31" s="1"/>
      <c r="F31" s="1"/>
      <c r="G31" s="1"/>
      <c r="H31" s="1"/>
      <c r="I31" s="1"/>
      <c r="J31" s="14">
        <v>127</v>
      </c>
      <c r="K31" s="70" t="s">
        <v>47</v>
      </c>
      <c r="L31" s="67" t="s">
        <v>44</v>
      </c>
      <c r="M31" s="41">
        <v>40.4</v>
      </c>
      <c r="N31" s="15">
        <v>69.400000000000006</v>
      </c>
      <c r="O31" s="16">
        <v>11</v>
      </c>
    </row>
    <row r="32" spans="1:15" x14ac:dyDescent="0.45">
      <c r="A32" s="1"/>
      <c r="B32" s="1"/>
      <c r="C32" s="1"/>
      <c r="D32" s="1"/>
      <c r="E32" s="1"/>
      <c r="F32" s="1"/>
      <c r="G32" s="1"/>
      <c r="H32" s="1"/>
      <c r="I32" s="1"/>
      <c r="J32" s="14">
        <v>129</v>
      </c>
      <c r="K32" s="71" t="s">
        <v>49</v>
      </c>
      <c r="L32" s="67" t="s">
        <v>44</v>
      </c>
      <c r="M32" s="41">
        <v>128</v>
      </c>
      <c r="N32" s="15">
        <v>158</v>
      </c>
      <c r="O32" s="16">
        <v>8</v>
      </c>
    </row>
    <row r="33" spans="1:15" x14ac:dyDescent="0.45">
      <c r="A33" s="1"/>
      <c r="B33" s="1"/>
      <c r="C33" s="1"/>
      <c r="D33" s="1"/>
      <c r="E33" s="1"/>
      <c r="F33" s="1"/>
      <c r="G33" s="1"/>
      <c r="H33" s="1"/>
      <c r="I33" s="1"/>
      <c r="J33" s="14">
        <v>131</v>
      </c>
      <c r="K33" s="44" t="s">
        <v>12</v>
      </c>
      <c r="L33" s="67" t="s">
        <v>44</v>
      </c>
      <c r="M33" s="41">
        <v>78.400000000000006</v>
      </c>
      <c r="N33" s="15">
        <v>140</v>
      </c>
      <c r="O33" s="16">
        <v>7</v>
      </c>
    </row>
    <row r="34" spans="1:15" x14ac:dyDescent="0.45">
      <c r="A34" s="1"/>
      <c r="B34" s="1"/>
      <c r="C34" s="1"/>
      <c r="D34" s="1"/>
      <c r="E34" s="1"/>
      <c r="F34" s="1"/>
      <c r="G34" s="1"/>
      <c r="H34" s="1"/>
      <c r="I34" s="1"/>
      <c r="J34" s="14">
        <v>133</v>
      </c>
      <c r="K34" s="44" t="s">
        <v>13</v>
      </c>
      <c r="L34" s="67" t="s">
        <v>44</v>
      </c>
      <c r="M34" s="41">
        <v>42.4</v>
      </c>
      <c r="N34" s="15">
        <v>80</v>
      </c>
      <c r="O34" s="16">
        <v>7</v>
      </c>
    </row>
    <row r="35" spans="1:15" ht="14.65" thickBot="1" x14ac:dyDescent="0.5">
      <c r="A35" s="1"/>
      <c r="B35" s="1"/>
      <c r="C35" s="1"/>
      <c r="D35" s="1"/>
      <c r="E35" s="1"/>
      <c r="F35" s="1"/>
      <c r="G35" s="1"/>
      <c r="H35" s="1"/>
      <c r="I35" s="1"/>
      <c r="J35" s="20">
        <v>135</v>
      </c>
      <c r="K35" s="45" t="s">
        <v>14</v>
      </c>
      <c r="L35" s="68" t="s">
        <v>44</v>
      </c>
      <c r="M35" s="42">
        <v>132</v>
      </c>
      <c r="N35" s="21">
        <v>220</v>
      </c>
      <c r="O35" s="22">
        <v>8</v>
      </c>
    </row>
    <row r="36" spans="1:15" x14ac:dyDescent="0.45">
      <c r="A36" s="1"/>
      <c r="B36" s="1"/>
      <c r="C36" s="1"/>
      <c r="D36" s="1"/>
      <c r="E36" s="1"/>
      <c r="F36" s="1"/>
      <c r="G36" s="1"/>
      <c r="H36" s="1"/>
      <c r="I36" s="1"/>
      <c r="J36" s="1"/>
      <c r="K36" s="1"/>
      <c r="L36" s="1"/>
      <c r="M36" s="1"/>
      <c r="N36" s="1"/>
      <c r="O36" s="1"/>
    </row>
    <row r="37" spans="1:15" x14ac:dyDescent="0.45">
      <c r="A37" s="1"/>
      <c r="B37" s="1"/>
      <c r="C37" s="1"/>
      <c r="D37" s="1"/>
      <c r="E37" s="1"/>
      <c r="F37" s="1"/>
      <c r="G37" s="1"/>
      <c r="H37" s="1"/>
      <c r="I37" s="1"/>
      <c r="J37" s="1"/>
      <c r="K37" s="1"/>
      <c r="L37" s="1"/>
      <c r="M37" s="1"/>
      <c r="N37" s="1"/>
      <c r="O37" s="1"/>
    </row>
    <row r="38" spans="1:15" x14ac:dyDescent="0.45">
      <c r="A38" s="1"/>
      <c r="B38" s="1"/>
      <c r="C38" s="1"/>
      <c r="D38" s="1"/>
      <c r="E38" s="1"/>
      <c r="F38" s="1"/>
      <c r="G38" s="1"/>
      <c r="H38" s="1"/>
      <c r="I38" s="1"/>
      <c r="J38" s="1"/>
      <c r="M38" s="1"/>
      <c r="N38" s="1"/>
      <c r="O38" s="1"/>
    </row>
  </sheetData>
  <mergeCells count="1">
    <mergeCell ref="J17:O17"/>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6"/>
  <sheetViews>
    <sheetView topLeftCell="C3" workbookViewId="0">
      <selection activeCell="N23" sqref="N23"/>
    </sheetView>
  </sheetViews>
  <sheetFormatPr baseColWidth="10" defaultRowHeight="14.25" x14ac:dyDescent="0.45"/>
  <cols>
    <col min="2" max="3" width="12.265625" bestFit="1" customWidth="1"/>
    <col min="4" max="4" width="11.59765625" bestFit="1" customWidth="1"/>
    <col min="7" max="7" width="17" customWidth="1"/>
    <col min="8" max="8" width="12.265625" bestFit="1" customWidth="1"/>
    <col min="9" max="9" width="11.265625" bestFit="1" customWidth="1"/>
    <col min="10" max="10" width="11" bestFit="1" customWidth="1"/>
    <col min="11" max="11" width="10.86328125" customWidth="1"/>
    <col min="12" max="12" width="11" bestFit="1" customWidth="1"/>
    <col min="14" max="14" width="11" bestFit="1" customWidth="1"/>
    <col min="16" max="16" width="12.265625" bestFit="1" customWidth="1"/>
  </cols>
  <sheetData>
    <row r="1" spans="1:16" x14ac:dyDescent="0.45">
      <c r="A1" s="23"/>
      <c r="B1" s="23"/>
      <c r="C1" s="23"/>
      <c r="D1" s="23"/>
      <c r="E1" s="23"/>
      <c r="F1" s="23"/>
      <c r="G1" s="23"/>
      <c r="H1" s="23"/>
      <c r="I1" s="23"/>
      <c r="J1" s="23"/>
      <c r="K1" s="23"/>
      <c r="L1" s="23"/>
      <c r="M1" s="23"/>
      <c r="N1" s="23"/>
      <c r="O1" s="23"/>
      <c r="P1" s="23"/>
    </row>
    <row r="2" spans="1:16" x14ac:dyDescent="0.45">
      <c r="A2" s="23"/>
      <c r="B2" s="23"/>
      <c r="C2" s="23"/>
      <c r="D2" s="23"/>
      <c r="E2" s="23"/>
      <c r="F2" s="23"/>
      <c r="G2" s="23"/>
      <c r="H2" s="23"/>
      <c r="I2" s="23"/>
      <c r="J2" s="23"/>
      <c r="K2" s="23"/>
      <c r="L2" s="23"/>
      <c r="M2" s="23"/>
      <c r="N2" s="23"/>
      <c r="O2" s="23"/>
      <c r="P2" s="23"/>
    </row>
    <row r="3" spans="1:16" x14ac:dyDescent="0.45">
      <c r="A3" s="23"/>
      <c r="B3" s="23"/>
      <c r="C3" s="23"/>
      <c r="D3" s="23"/>
      <c r="E3" s="23"/>
      <c r="F3" s="23"/>
      <c r="G3" s="23"/>
      <c r="H3" s="23"/>
      <c r="I3" s="23"/>
      <c r="J3" s="23"/>
      <c r="K3" s="23"/>
      <c r="L3" s="23"/>
      <c r="M3" s="23"/>
      <c r="N3" s="23"/>
      <c r="O3" s="23"/>
      <c r="P3" s="23"/>
    </row>
    <row r="4" spans="1:16" x14ac:dyDescent="0.45">
      <c r="A4" s="23"/>
      <c r="B4" s="23"/>
      <c r="C4" s="23"/>
      <c r="D4" s="23"/>
      <c r="E4" s="23"/>
      <c r="F4" s="23"/>
      <c r="G4" s="23"/>
      <c r="H4" s="23"/>
      <c r="I4" s="23"/>
      <c r="J4" s="23"/>
      <c r="K4" s="23"/>
      <c r="L4" s="23"/>
      <c r="M4" s="23"/>
      <c r="N4" s="23"/>
      <c r="O4" s="23"/>
      <c r="P4" s="23"/>
    </row>
    <row r="5" spans="1:16" x14ac:dyDescent="0.45">
      <c r="A5" s="23"/>
      <c r="B5" s="23"/>
      <c r="C5" s="23"/>
      <c r="D5" s="23"/>
      <c r="E5" s="23"/>
      <c r="F5" s="23"/>
      <c r="G5" s="23"/>
      <c r="H5" s="23"/>
      <c r="I5" s="23"/>
      <c r="J5" s="23"/>
      <c r="K5" s="23"/>
      <c r="L5" s="23"/>
      <c r="M5" s="23"/>
      <c r="N5" s="23"/>
      <c r="O5" s="23"/>
      <c r="P5" s="23"/>
    </row>
    <row r="6" spans="1:16" x14ac:dyDescent="0.45">
      <c r="A6" s="23"/>
      <c r="B6" s="23"/>
      <c r="C6" s="23"/>
      <c r="D6" s="23"/>
      <c r="E6" s="23"/>
      <c r="F6" s="23"/>
      <c r="G6" s="23"/>
      <c r="H6" s="23"/>
      <c r="I6" s="23"/>
      <c r="J6" s="23"/>
      <c r="K6" s="23"/>
      <c r="L6" s="23"/>
      <c r="M6" s="23"/>
      <c r="N6" s="23"/>
      <c r="O6" s="23"/>
      <c r="P6" s="23"/>
    </row>
    <row r="7" spans="1:16" x14ac:dyDescent="0.45">
      <c r="A7" s="23"/>
      <c r="B7" s="23"/>
      <c r="C7" s="23"/>
      <c r="D7" s="23"/>
      <c r="E7" s="23"/>
      <c r="F7" s="23"/>
      <c r="G7" s="23"/>
      <c r="H7" s="23"/>
      <c r="I7" s="23"/>
      <c r="J7" s="23"/>
      <c r="K7" s="23"/>
      <c r="L7" s="23"/>
      <c r="M7" s="23"/>
      <c r="N7" s="23"/>
      <c r="O7" s="23"/>
      <c r="P7" s="23"/>
    </row>
    <row r="8" spans="1:16" x14ac:dyDescent="0.45">
      <c r="A8" s="23"/>
      <c r="B8" s="23"/>
      <c r="C8" s="23"/>
      <c r="D8" s="23"/>
      <c r="E8" s="23"/>
      <c r="F8" s="23"/>
      <c r="G8" s="23"/>
      <c r="H8" s="23"/>
      <c r="I8" s="23"/>
      <c r="J8" s="23"/>
      <c r="K8" s="23"/>
      <c r="L8" s="23"/>
      <c r="M8" s="23"/>
      <c r="N8" s="23"/>
      <c r="O8" s="23"/>
      <c r="P8" s="23"/>
    </row>
    <row r="9" spans="1:16" x14ac:dyDescent="0.45">
      <c r="A9" s="23"/>
      <c r="B9" s="23"/>
      <c r="C9" s="23"/>
      <c r="D9" s="23"/>
      <c r="E9" s="23"/>
      <c r="F9" s="23"/>
      <c r="G9" s="23"/>
      <c r="H9" s="23"/>
      <c r="I9" s="23"/>
      <c r="J9" s="23"/>
      <c r="K9" s="23"/>
      <c r="L9" s="23"/>
      <c r="M9" s="23"/>
      <c r="N9" s="23"/>
      <c r="O9" s="23"/>
      <c r="P9" s="23"/>
    </row>
    <row r="10" spans="1:16" x14ac:dyDescent="0.45">
      <c r="A10" s="23"/>
      <c r="B10" s="23"/>
      <c r="C10" s="23"/>
      <c r="D10" s="23"/>
      <c r="E10" s="23"/>
      <c r="F10" s="23"/>
      <c r="G10" s="23"/>
      <c r="H10" s="23"/>
      <c r="I10" s="23"/>
      <c r="J10" s="23"/>
      <c r="K10" s="23"/>
      <c r="L10" s="23"/>
      <c r="M10" s="23"/>
      <c r="N10" s="23"/>
      <c r="O10" s="23"/>
      <c r="P10" s="23"/>
    </row>
    <row r="11" spans="1:16" x14ac:dyDescent="0.45">
      <c r="A11" s="23"/>
      <c r="B11" s="23"/>
      <c r="C11" s="23"/>
      <c r="D11" s="23"/>
      <c r="E11" s="23"/>
      <c r="F11" s="23"/>
      <c r="G11" s="23"/>
      <c r="H11" s="23"/>
      <c r="I11" s="23"/>
      <c r="J11" s="23"/>
      <c r="K11" s="23"/>
      <c r="L11" s="23"/>
      <c r="M11" s="23"/>
      <c r="N11" s="23"/>
      <c r="O11" s="23"/>
      <c r="P11" s="23"/>
    </row>
    <row r="12" spans="1:16" x14ac:dyDescent="0.45">
      <c r="A12" s="23"/>
      <c r="B12" s="23"/>
      <c r="C12" s="23"/>
      <c r="D12" s="23"/>
      <c r="E12" s="23"/>
      <c r="F12" s="23"/>
      <c r="G12" s="23"/>
      <c r="H12" s="23"/>
      <c r="I12" s="23"/>
      <c r="J12" s="23"/>
      <c r="K12" s="23"/>
      <c r="L12" s="23"/>
      <c r="M12" s="23"/>
      <c r="N12" s="23"/>
      <c r="O12" s="23"/>
      <c r="P12" s="23"/>
    </row>
    <row r="13" spans="1:16" x14ac:dyDescent="0.45">
      <c r="A13" s="23"/>
      <c r="B13" s="23"/>
      <c r="C13" s="23"/>
      <c r="D13" s="23"/>
      <c r="E13" s="23"/>
      <c r="F13" s="23"/>
      <c r="G13" s="23"/>
      <c r="H13" s="23"/>
      <c r="I13" s="23"/>
      <c r="J13" s="23"/>
      <c r="K13" s="23"/>
      <c r="L13" s="23"/>
      <c r="M13" s="23"/>
      <c r="N13" s="23"/>
      <c r="O13" s="23"/>
      <c r="P13" s="23"/>
    </row>
    <row r="14" spans="1:16" ht="14.65" thickBot="1" x14ac:dyDescent="0.5">
      <c r="A14" s="23"/>
      <c r="B14" s="23"/>
      <c r="C14" s="23"/>
      <c r="D14" s="23"/>
      <c r="E14" s="23"/>
      <c r="F14" s="23"/>
      <c r="G14" s="23"/>
      <c r="H14" s="23"/>
      <c r="I14" s="23"/>
      <c r="J14" s="23"/>
      <c r="K14" s="23" t="s">
        <v>164</v>
      </c>
      <c r="L14" s="23"/>
      <c r="M14" s="23"/>
      <c r="N14" s="23"/>
      <c r="O14" s="23"/>
      <c r="P14" s="23" t="s">
        <v>165</v>
      </c>
    </row>
    <row r="15" spans="1:16" ht="14.65" thickBot="1" x14ac:dyDescent="0.5">
      <c r="A15" s="23"/>
      <c r="B15" s="130" t="s">
        <v>28</v>
      </c>
      <c r="C15" s="131"/>
      <c r="D15" s="131"/>
      <c r="E15" s="132"/>
      <c r="F15" s="23"/>
      <c r="G15" s="23"/>
      <c r="H15" s="23" t="s">
        <v>163</v>
      </c>
      <c r="I15" s="23" t="s">
        <v>166</v>
      </c>
      <c r="J15" s="23"/>
      <c r="K15" s="130" t="s">
        <v>53</v>
      </c>
      <c r="L15" s="131"/>
      <c r="M15" s="132"/>
      <c r="N15" s="23"/>
      <c r="O15" s="130" t="s">
        <v>54</v>
      </c>
      <c r="P15" s="132"/>
    </row>
    <row r="16" spans="1:16" ht="66" thickBot="1" x14ac:dyDescent="0.5">
      <c r="A16" s="23"/>
      <c r="B16" s="24" t="s">
        <v>21</v>
      </c>
      <c r="C16" s="24" t="s">
        <v>22</v>
      </c>
      <c r="D16" s="24" t="s">
        <v>23</v>
      </c>
      <c r="E16" s="24" t="s">
        <v>52</v>
      </c>
      <c r="F16" s="23"/>
      <c r="G16" s="25" t="s">
        <v>15</v>
      </c>
      <c r="H16" s="53" t="s">
        <v>26</v>
      </c>
      <c r="I16" s="54" t="s">
        <v>27</v>
      </c>
      <c r="J16" s="26" t="s">
        <v>18</v>
      </c>
      <c r="K16" s="55" t="s">
        <v>21</v>
      </c>
      <c r="L16" s="27" t="s">
        <v>17</v>
      </c>
      <c r="M16" s="55" t="s">
        <v>52</v>
      </c>
      <c r="N16" s="55" t="s">
        <v>30</v>
      </c>
      <c r="O16" s="26" t="s">
        <v>24</v>
      </c>
      <c r="P16" s="56" t="s">
        <v>21</v>
      </c>
    </row>
    <row r="17" spans="1:16" x14ac:dyDescent="0.45">
      <c r="A17" s="23"/>
      <c r="B17" s="49">
        <v>0.01</v>
      </c>
      <c r="C17" s="49">
        <v>496.07</v>
      </c>
      <c r="D17" s="49">
        <v>0</v>
      </c>
      <c r="E17" s="47">
        <v>1.9199999999999998E-2</v>
      </c>
      <c r="F17" s="23"/>
      <c r="G17" s="28">
        <v>1</v>
      </c>
      <c r="H17" s="29">
        <f t="shared" ref="H17:H21" ca="1" si="0">ROUND(RAND()*(100000-0+1)+0,2)</f>
        <v>22324.44</v>
      </c>
      <c r="I17" s="30">
        <f ca="1">H17-J17</f>
        <v>18631.486271999998</v>
      </c>
      <c r="J17" s="30">
        <f ca="1">L17+(M17*N17)-O17</f>
        <v>3692.953728</v>
      </c>
      <c r="K17" s="30">
        <f ca="1">VLOOKUP(H17,$B$17:$E$27,1,TRUE)</f>
        <v>20770.3</v>
      </c>
      <c r="L17" s="30">
        <f ca="1">VLOOKUP(K17,$B$17:$E$27,3,FALSE)</f>
        <v>3327.42</v>
      </c>
      <c r="M17" s="31">
        <f ca="1">VLOOKUP(K17,$B$17:$E$27,4,FALSE)</f>
        <v>0.23519999999999999</v>
      </c>
      <c r="N17" s="126">
        <f ca="1">H17-K17</f>
        <v>1554.1399999999994</v>
      </c>
      <c r="O17" s="30">
        <f ca="1">VLOOKUP(P17,$B$32:$D$42,3,FALSE)</f>
        <v>0</v>
      </c>
      <c r="P17" s="30">
        <f ca="1">VLOOKUP(H17,$B$32:$D$42,1,TRUE)</f>
        <v>7382.34</v>
      </c>
    </row>
    <row r="18" spans="1:16" x14ac:dyDescent="0.45">
      <c r="A18" s="23"/>
      <c r="B18" s="49">
        <v>496.08</v>
      </c>
      <c r="C18" s="49">
        <v>4210.41</v>
      </c>
      <c r="D18" s="49">
        <v>9.52</v>
      </c>
      <c r="E18" s="46">
        <v>6.4000000000000001E-2</v>
      </c>
      <c r="F18" s="23"/>
      <c r="G18" s="28">
        <v>2</v>
      </c>
      <c r="H18" s="29">
        <f t="shared" ca="1" si="0"/>
        <v>99661.63</v>
      </c>
      <c r="I18" s="30">
        <f t="shared" ref="I18:I21" ca="1" si="1">H18-J18</f>
        <v>72372.441400000011</v>
      </c>
      <c r="J18" s="30">
        <f t="shared" ref="J18:J21" ca="1" si="2">L18+(M18*N18)-O18</f>
        <v>27289.188600000001</v>
      </c>
      <c r="K18" s="30">
        <f t="shared" ref="K18:K21" ca="1" si="3">VLOOKUP(H18,$B$17:$E$27,1,TRUE)</f>
        <v>83333.34</v>
      </c>
      <c r="L18" s="30">
        <f t="shared" ref="L18:L21" ca="1" si="4">VLOOKUP(K18,$B$17:$E$27,3,FALSE)</f>
        <v>21737.57</v>
      </c>
      <c r="M18" s="31">
        <f t="shared" ref="M18:M21" ca="1" si="5">VLOOKUP(K18,$B$17:$E$27,4,FALSE)</f>
        <v>0.34</v>
      </c>
      <c r="N18" s="126">
        <f t="shared" ref="N18:N21" ca="1" si="6">H18-K18</f>
        <v>16328.290000000008</v>
      </c>
      <c r="O18" s="30">
        <f t="shared" ref="O18:O21" ca="1" si="7">VLOOKUP(P18,$B$32:$D$42,3,FALSE)</f>
        <v>0</v>
      </c>
      <c r="P18" s="30">
        <f t="shared" ref="P18:P21" ca="1" si="8">VLOOKUP(H18,$B$32:$D$42,1,TRUE)</f>
        <v>7382.34</v>
      </c>
    </row>
    <row r="19" spans="1:16" x14ac:dyDescent="0.45">
      <c r="A19" s="23"/>
      <c r="B19" s="49">
        <v>4210.42</v>
      </c>
      <c r="C19" s="49">
        <v>7399.42</v>
      </c>
      <c r="D19" s="49">
        <v>247.24</v>
      </c>
      <c r="E19" s="46">
        <v>0.10879999999999999</v>
      </c>
      <c r="F19" s="23"/>
      <c r="G19" s="28">
        <v>3</v>
      </c>
      <c r="H19" s="29">
        <f t="shared" ca="1" si="0"/>
        <v>58429.14</v>
      </c>
      <c r="I19" s="30">
        <f t="shared" ca="1" si="1"/>
        <v>44579.5</v>
      </c>
      <c r="J19" s="30">
        <f t="shared" ca="1" si="2"/>
        <v>13849.64</v>
      </c>
      <c r="K19" s="30">
        <f t="shared" ca="1" si="3"/>
        <v>32736.84</v>
      </c>
      <c r="L19" s="30">
        <f t="shared" ca="1" si="4"/>
        <v>6141.95</v>
      </c>
      <c r="M19" s="31">
        <f t="shared" ca="1" si="5"/>
        <v>0.3</v>
      </c>
      <c r="N19" s="126">
        <f t="shared" ca="1" si="6"/>
        <v>25692.3</v>
      </c>
      <c r="O19" s="30">
        <f t="shared" ca="1" si="7"/>
        <v>0</v>
      </c>
      <c r="P19" s="30">
        <f t="shared" ca="1" si="8"/>
        <v>7382.34</v>
      </c>
    </row>
    <row r="20" spans="1:16" x14ac:dyDescent="0.45">
      <c r="A20" s="23"/>
      <c r="B20" s="49">
        <v>7399.43</v>
      </c>
      <c r="C20" s="49">
        <v>8601.5</v>
      </c>
      <c r="D20" s="49">
        <v>594.21</v>
      </c>
      <c r="E20" s="46">
        <v>0.16</v>
      </c>
      <c r="F20" s="23"/>
      <c r="G20" s="28">
        <v>4</v>
      </c>
      <c r="H20" s="29">
        <f t="shared" ca="1" si="0"/>
        <v>97715.73</v>
      </c>
      <c r="I20" s="30">
        <f t="shared" ca="1" si="1"/>
        <v>71088.147399999987</v>
      </c>
      <c r="J20" s="30">
        <f t="shared" ca="1" si="2"/>
        <v>26627.582600000002</v>
      </c>
      <c r="K20" s="30">
        <f t="shared" ca="1" si="3"/>
        <v>83333.34</v>
      </c>
      <c r="L20" s="30">
        <f t="shared" ca="1" si="4"/>
        <v>21737.57</v>
      </c>
      <c r="M20" s="31">
        <f t="shared" ca="1" si="5"/>
        <v>0.34</v>
      </c>
      <c r="N20" s="126">
        <f t="shared" ca="1" si="6"/>
        <v>14382.39</v>
      </c>
      <c r="O20" s="30">
        <f t="shared" ca="1" si="7"/>
        <v>0</v>
      </c>
      <c r="P20" s="30">
        <f t="shared" ca="1" si="8"/>
        <v>7382.34</v>
      </c>
    </row>
    <row r="21" spans="1:16" ht="14.65" thickBot="1" x14ac:dyDescent="0.5">
      <c r="A21" s="23"/>
      <c r="B21" s="49">
        <v>8601.51</v>
      </c>
      <c r="C21" s="49">
        <v>10298.35</v>
      </c>
      <c r="D21" s="49">
        <v>786.54</v>
      </c>
      <c r="E21" s="46">
        <v>0.1792</v>
      </c>
      <c r="F21" s="23"/>
      <c r="G21" s="32">
        <v>5</v>
      </c>
      <c r="H21" s="29">
        <f t="shared" ca="1" si="0"/>
        <v>21318.97</v>
      </c>
      <c r="I21" s="30">
        <f t="shared" ca="1" si="1"/>
        <v>17862.502816</v>
      </c>
      <c r="J21" s="30">
        <f t="shared" ca="1" si="2"/>
        <v>3456.4671840000005</v>
      </c>
      <c r="K21" s="30">
        <f t="shared" ca="1" si="3"/>
        <v>20770.3</v>
      </c>
      <c r="L21" s="30">
        <f t="shared" ca="1" si="4"/>
        <v>3327.42</v>
      </c>
      <c r="M21" s="31">
        <f t="shared" ca="1" si="5"/>
        <v>0.23519999999999999</v>
      </c>
      <c r="N21" s="126">
        <f t="shared" ca="1" si="6"/>
        <v>548.67000000000189</v>
      </c>
      <c r="O21" s="30">
        <f t="shared" ca="1" si="7"/>
        <v>0</v>
      </c>
      <c r="P21" s="30">
        <f t="shared" ca="1" si="8"/>
        <v>7382.34</v>
      </c>
    </row>
    <row r="22" spans="1:16" x14ac:dyDescent="0.45">
      <c r="A22" s="23"/>
      <c r="B22" s="49">
        <v>10298.36</v>
      </c>
      <c r="C22" s="49">
        <v>20770.29</v>
      </c>
      <c r="D22" s="49">
        <v>1090.6099999999999</v>
      </c>
      <c r="E22" s="46">
        <v>0.21360000000000001</v>
      </c>
      <c r="F22" s="23"/>
      <c r="G22" s="23"/>
      <c r="H22" s="23"/>
      <c r="I22" s="23"/>
      <c r="J22" s="23"/>
      <c r="K22" s="23"/>
      <c r="L22" s="23"/>
      <c r="M22" s="23"/>
      <c r="N22" s="23"/>
      <c r="O22" s="23"/>
      <c r="P22" s="23"/>
    </row>
    <row r="23" spans="1:16" x14ac:dyDescent="0.45">
      <c r="A23" s="23"/>
      <c r="B23" s="49">
        <v>20770.3</v>
      </c>
      <c r="C23" s="49">
        <v>32736.83</v>
      </c>
      <c r="D23" s="49">
        <v>3327.42</v>
      </c>
      <c r="E23" s="46">
        <v>0.23519999999999999</v>
      </c>
      <c r="F23" s="23"/>
      <c r="G23" s="23"/>
      <c r="H23" s="23"/>
      <c r="I23" s="23"/>
      <c r="J23" s="23"/>
      <c r="K23" s="23"/>
      <c r="L23" s="23"/>
      <c r="M23" s="23"/>
      <c r="N23" s="23"/>
      <c r="O23" s="23"/>
      <c r="P23" s="23"/>
    </row>
    <row r="24" spans="1:16" x14ac:dyDescent="0.45">
      <c r="A24" s="23"/>
      <c r="B24" s="49">
        <v>32736.84</v>
      </c>
      <c r="C24" s="49">
        <v>62500</v>
      </c>
      <c r="D24" s="49">
        <v>6141.95</v>
      </c>
      <c r="E24" s="46">
        <v>0.3</v>
      </c>
      <c r="F24" s="23"/>
      <c r="G24" s="23"/>
      <c r="H24" s="23"/>
      <c r="I24" s="23"/>
      <c r="J24" s="23"/>
      <c r="K24" s="23"/>
      <c r="L24" s="23"/>
      <c r="M24" s="23"/>
      <c r="N24" s="23"/>
      <c r="O24" s="23"/>
      <c r="P24" s="23"/>
    </row>
    <row r="25" spans="1:16" x14ac:dyDescent="0.45">
      <c r="A25" s="23"/>
      <c r="B25" s="49">
        <v>62500.01</v>
      </c>
      <c r="C25" s="49">
        <v>83333.33</v>
      </c>
      <c r="D25" s="49">
        <v>15070.9</v>
      </c>
      <c r="E25" s="46">
        <v>0.32</v>
      </c>
      <c r="F25" s="23"/>
      <c r="G25" s="23"/>
      <c r="H25" s="23"/>
      <c r="I25" s="23"/>
      <c r="J25" s="23"/>
      <c r="K25" s="23"/>
      <c r="L25" s="23"/>
      <c r="M25" s="23"/>
      <c r="N25" s="23"/>
      <c r="O25" s="23"/>
      <c r="P25" s="23"/>
    </row>
    <row r="26" spans="1:16" x14ac:dyDescent="0.45">
      <c r="A26" s="23"/>
      <c r="B26" s="49">
        <v>83333.34</v>
      </c>
      <c r="C26" s="49">
        <v>250000</v>
      </c>
      <c r="D26" s="49">
        <v>21737.57</v>
      </c>
      <c r="E26" s="46">
        <v>0.34</v>
      </c>
      <c r="F26" s="23"/>
      <c r="G26" s="23"/>
      <c r="H26" s="23"/>
      <c r="I26" s="23"/>
      <c r="J26" s="23"/>
      <c r="K26" s="23"/>
      <c r="L26" s="23"/>
      <c r="M26" s="23"/>
      <c r="N26" s="23"/>
      <c r="O26" s="23"/>
      <c r="P26" s="23"/>
    </row>
    <row r="27" spans="1:16" ht="14.65" thickBot="1" x14ac:dyDescent="0.5">
      <c r="A27" s="23"/>
      <c r="B27" s="50">
        <v>250000.01</v>
      </c>
      <c r="C27" s="50" t="s">
        <v>51</v>
      </c>
      <c r="D27" s="50">
        <v>78404.23</v>
      </c>
      <c r="E27" s="48">
        <v>0.35</v>
      </c>
      <c r="F27" s="23"/>
      <c r="G27" s="23"/>
      <c r="H27" s="23"/>
      <c r="I27" s="23"/>
      <c r="J27" s="23"/>
      <c r="K27" s="23"/>
      <c r="L27" s="23"/>
      <c r="M27" s="23"/>
      <c r="N27" s="23"/>
      <c r="O27" s="23"/>
      <c r="P27" s="23"/>
    </row>
    <row r="28" spans="1:16" x14ac:dyDescent="0.45">
      <c r="A28" s="23"/>
      <c r="B28" s="23"/>
      <c r="C28" s="23"/>
      <c r="D28" s="23"/>
      <c r="E28" s="23"/>
      <c r="F28" s="23"/>
      <c r="G28" s="23"/>
      <c r="H28" s="23"/>
      <c r="I28" s="23"/>
      <c r="J28" s="23"/>
      <c r="K28" s="23"/>
      <c r="L28" s="23"/>
      <c r="M28" s="23"/>
      <c r="N28" s="23"/>
      <c r="O28" s="23"/>
      <c r="P28" s="23"/>
    </row>
    <row r="29" spans="1:16" ht="14.65" thickBot="1" x14ac:dyDescent="0.5">
      <c r="A29" s="23"/>
      <c r="B29" s="23"/>
      <c r="C29" s="23"/>
      <c r="D29" s="23"/>
      <c r="E29" s="23"/>
      <c r="F29" s="23"/>
      <c r="G29" s="23"/>
      <c r="H29" s="23"/>
      <c r="I29" s="23"/>
      <c r="J29" s="23"/>
      <c r="K29" s="23"/>
      <c r="L29" s="23"/>
      <c r="M29" s="23"/>
      <c r="N29" s="23"/>
      <c r="O29" s="23"/>
      <c r="P29" s="23"/>
    </row>
    <row r="30" spans="1:16" ht="14.65" thickBot="1" x14ac:dyDescent="0.5">
      <c r="A30" s="23"/>
      <c r="B30" s="130" t="s">
        <v>29</v>
      </c>
      <c r="C30" s="131"/>
      <c r="D30" s="132"/>
      <c r="F30" s="23"/>
      <c r="G30" s="23"/>
      <c r="H30" s="23"/>
      <c r="I30" s="23"/>
      <c r="J30" s="23"/>
      <c r="K30" s="23"/>
      <c r="L30" s="23"/>
      <c r="M30" s="23"/>
      <c r="N30" s="23"/>
      <c r="O30" s="23"/>
      <c r="P30" s="23"/>
    </row>
    <row r="31" spans="1:16" ht="38.65" thickBot="1" x14ac:dyDescent="0.5">
      <c r="A31" s="23"/>
      <c r="B31" s="24" t="s">
        <v>21</v>
      </c>
      <c r="C31" s="24" t="s">
        <v>16</v>
      </c>
      <c r="D31" s="24" t="s">
        <v>24</v>
      </c>
      <c r="F31" s="23"/>
      <c r="G31" s="23"/>
      <c r="H31" s="23"/>
      <c r="I31" s="23"/>
      <c r="J31" s="23"/>
      <c r="K31" s="23"/>
      <c r="L31" s="23"/>
      <c r="M31" s="23"/>
      <c r="N31" s="23"/>
      <c r="O31" s="23"/>
      <c r="P31" s="23"/>
    </row>
    <row r="32" spans="1:16" x14ac:dyDescent="0.45">
      <c r="A32" s="23"/>
      <c r="B32" s="51">
        <v>0.01</v>
      </c>
      <c r="C32" s="51">
        <v>1768.96</v>
      </c>
      <c r="D32" s="51">
        <v>407.02</v>
      </c>
      <c r="F32" s="23"/>
      <c r="G32" s="23"/>
      <c r="H32" s="23"/>
      <c r="I32" s="23"/>
      <c r="J32" s="23"/>
      <c r="K32" s="23"/>
      <c r="L32" s="23"/>
      <c r="M32" s="23"/>
      <c r="N32" s="23"/>
      <c r="O32" s="23"/>
      <c r="P32" s="23"/>
    </row>
    <row r="33" spans="1:16" x14ac:dyDescent="0.45">
      <c r="A33" s="23"/>
      <c r="B33" s="51">
        <v>1768.97</v>
      </c>
      <c r="C33" s="51">
        <v>2653.38</v>
      </c>
      <c r="D33" s="51">
        <v>406.83</v>
      </c>
      <c r="F33" s="23"/>
      <c r="G33" s="23"/>
      <c r="H33" s="23"/>
      <c r="I33" s="23"/>
      <c r="J33" s="23"/>
      <c r="K33" s="23"/>
      <c r="L33" s="23"/>
      <c r="M33" s="23"/>
      <c r="N33" s="23"/>
      <c r="O33" s="23"/>
      <c r="P33" s="23"/>
    </row>
    <row r="34" spans="1:16" x14ac:dyDescent="0.45">
      <c r="A34" s="23"/>
      <c r="B34" s="51">
        <v>2653.39</v>
      </c>
      <c r="C34" s="51">
        <v>3472.84</v>
      </c>
      <c r="D34" s="51">
        <v>406.62</v>
      </c>
      <c r="F34" s="23"/>
      <c r="G34" s="23"/>
      <c r="H34" s="23"/>
      <c r="I34" s="23"/>
      <c r="J34" s="23"/>
      <c r="K34" s="23"/>
      <c r="L34" s="23"/>
      <c r="M34" s="23"/>
      <c r="N34" s="23"/>
      <c r="O34" s="23"/>
      <c r="P34" s="23"/>
    </row>
    <row r="35" spans="1:16" x14ac:dyDescent="0.45">
      <c r="A35" s="23"/>
      <c r="B35" s="51">
        <v>3472.85</v>
      </c>
      <c r="C35" s="51">
        <v>3537.87</v>
      </c>
      <c r="D35" s="51">
        <v>392.77</v>
      </c>
      <c r="F35" s="23"/>
      <c r="G35" s="23"/>
      <c r="H35" s="23"/>
      <c r="I35" s="23"/>
      <c r="J35" s="23"/>
      <c r="K35" s="23"/>
      <c r="L35" s="23"/>
      <c r="M35" s="23"/>
      <c r="N35" s="23"/>
      <c r="O35" s="23"/>
      <c r="P35" s="23"/>
    </row>
    <row r="36" spans="1:16" x14ac:dyDescent="0.45">
      <c r="A36" s="23"/>
      <c r="B36" s="51">
        <v>3537.88</v>
      </c>
      <c r="C36" s="51">
        <v>4446.1499999999996</v>
      </c>
      <c r="D36" s="51">
        <v>382.46</v>
      </c>
      <c r="F36" s="23"/>
      <c r="G36" s="23"/>
      <c r="H36" s="23"/>
      <c r="I36" s="23"/>
      <c r="J36" s="23"/>
      <c r="K36" s="23"/>
      <c r="L36" s="23"/>
      <c r="M36" s="23"/>
      <c r="N36" s="23"/>
      <c r="O36" s="23"/>
      <c r="P36" s="23"/>
    </row>
    <row r="37" spans="1:16" x14ac:dyDescent="0.45">
      <c r="A37" s="23"/>
      <c r="B37" s="51">
        <v>4446.16</v>
      </c>
      <c r="C37" s="51">
        <v>4717.18</v>
      </c>
      <c r="D37" s="51">
        <v>354.23</v>
      </c>
      <c r="F37" s="23"/>
      <c r="G37" s="23"/>
      <c r="H37" s="23"/>
      <c r="I37" s="23"/>
      <c r="J37" s="23"/>
      <c r="K37" s="23"/>
      <c r="L37" s="23"/>
      <c r="M37" s="23"/>
      <c r="N37" s="23"/>
      <c r="O37" s="23"/>
      <c r="P37" s="23"/>
    </row>
    <row r="38" spans="1:16" x14ac:dyDescent="0.45">
      <c r="A38" s="23"/>
      <c r="B38" s="51">
        <v>4717.1899999999996</v>
      </c>
      <c r="C38" s="51">
        <v>5335.42</v>
      </c>
      <c r="D38" s="51">
        <v>324.87</v>
      </c>
      <c r="F38" s="23"/>
      <c r="G38" s="23"/>
      <c r="H38" s="23"/>
      <c r="I38" s="23"/>
      <c r="J38" s="23"/>
      <c r="K38" s="23"/>
      <c r="L38" s="23"/>
      <c r="M38" s="23"/>
      <c r="N38" s="23"/>
      <c r="O38" s="23"/>
      <c r="P38" s="23"/>
    </row>
    <row r="39" spans="1:16" x14ac:dyDescent="0.45">
      <c r="A39" s="23"/>
      <c r="B39" s="51">
        <v>5335.43</v>
      </c>
      <c r="C39" s="51">
        <v>6224.67</v>
      </c>
      <c r="D39" s="51">
        <v>294.63</v>
      </c>
      <c r="F39" s="23"/>
      <c r="G39" s="23"/>
      <c r="H39" s="23"/>
      <c r="I39" s="23"/>
      <c r="J39" s="23"/>
      <c r="K39" s="23"/>
      <c r="L39" s="23"/>
      <c r="M39" s="23"/>
      <c r="N39" s="23"/>
      <c r="O39" s="23"/>
      <c r="P39" s="23"/>
    </row>
    <row r="40" spans="1:16" x14ac:dyDescent="0.45">
      <c r="A40" s="23"/>
      <c r="B40" s="51">
        <v>6224.68</v>
      </c>
      <c r="C40" s="51">
        <v>7113.9</v>
      </c>
      <c r="D40" s="51">
        <v>253.54</v>
      </c>
      <c r="F40" s="23"/>
      <c r="G40" s="23"/>
      <c r="H40" s="23"/>
      <c r="I40" s="23"/>
      <c r="J40" s="23"/>
      <c r="K40" s="23"/>
      <c r="L40" s="23"/>
      <c r="M40" s="23"/>
      <c r="N40" s="23"/>
      <c r="O40" s="23"/>
      <c r="P40" s="23"/>
    </row>
    <row r="41" spans="1:16" x14ac:dyDescent="0.45">
      <c r="A41" s="23"/>
      <c r="B41" s="51">
        <v>7113.91</v>
      </c>
      <c r="C41" s="51">
        <v>7382.33</v>
      </c>
      <c r="D41" s="51">
        <v>217.61</v>
      </c>
      <c r="F41" s="23"/>
      <c r="G41" s="23"/>
      <c r="H41" s="23"/>
      <c r="I41" s="23"/>
      <c r="J41" s="23"/>
      <c r="K41" s="23"/>
      <c r="L41" s="23"/>
      <c r="M41" s="23"/>
      <c r="N41" s="23"/>
      <c r="O41" s="23"/>
      <c r="P41" s="23"/>
    </row>
    <row r="42" spans="1:16" ht="14.65" thickBot="1" x14ac:dyDescent="0.5">
      <c r="B42" s="52">
        <v>7382.34</v>
      </c>
      <c r="C42" s="52" t="s">
        <v>25</v>
      </c>
      <c r="D42" s="52">
        <v>0</v>
      </c>
      <c r="F42" s="23"/>
      <c r="G42" s="23"/>
      <c r="H42" s="23"/>
      <c r="I42" s="23"/>
      <c r="J42" s="23"/>
      <c r="K42" s="23"/>
      <c r="L42" s="23"/>
      <c r="M42" s="23"/>
      <c r="N42" s="23"/>
      <c r="O42" s="23"/>
      <c r="P42" s="23"/>
    </row>
    <row r="43" spans="1:16" x14ac:dyDescent="0.45">
      <c r="F43" s="23"/>
      <c r="G43" s="23"/>
      <c r="H43" s="23"/>
      <c r="I43" s="23"/>
      <c r="J43" s="23"/>
      <c r="K43" s="23"/>
      <c r="L43" s="23"/>
      <c r="M43" s="23"/>
      <c r="N43" s="23"/>
      <c r="O43" s="23"/>
      <c r="P43" s="23"/>
    </row>
    <row r="44" spans="1:16" x14ac:dyDescent="0.45">
      <c r="F44" s="23"/>
      <c r="G44" s="23"/>
      <c r="H44" s="23"/>
      <c r="I44" s="23"/>
      <c r="J44" s="23"/>
      <c r="K44" s="23"/>
      <c r="L44" s="23"/>
      <c r="M44" s="23"/>
      <c r="N44" s="23"/>
      <c r="O44" s="23"/>
      <c r="P44" s="23"/>
    </row>
    <row r="45" spans="1:16" x14ac:dyDescent="0.45">
      <c r="F45" s="23"/>
      <c r="G45" s="23"/>
      <c r="H45" s="23"/>
      <c r="I45" s="23"/>
      <c r="J45" s="23"/>
      <c r="K45" s="23"/>
      <c r="L45" s="23"/>
      <c r="M45" s="23"/>
      <c r="N45" s="23"/>
      <c r="O45" s="23"/>
      <c r="P45" s="23"/>
    </row>
    <row r="46" spans="1:16" x14ac:dyDescent="0.45">
      <c r="F46" s="23"/>
      <c r="G46" s="23"/>
      <c r="H46" s="23"/>
      <c r="I46" s="23"/>
      <c r="J46" s="23"/>
      <c r="K46" s="23"/>
      <c r="L46" s="23"/>
      <c r="M46" s="23"/>
      <c r="N46" s="23"/>
      <c r="O46" s="23"/>
      <c r="P46" s="23"/>
    </row>
    <row r="47" spans="1:16" x14ac:dyDescent="0.45">
      <c r="F47" s="23"/>
      <c r="G47" s="23"/>
      <c r="H47" s="23"/>
      <c r="I47" s="23"/>
      <c r="J47" s="23"/>
      <c r="K47" s="23"/>
      <c r="L47" s="23"/>
      <c r="M47" s="23"/>
      <c r="N47" s="23"/>
      <c r="O47" s="23"/>
      <c r="P47" s="23"/>
    </row>
    <row r="48" spans="1:16" x14ac:dyDescent="0.45">
      <c r="F48" s="23"/>
      <c r="G48" s="23"/>
      <c r="H48" s="23"/>
      <c r="I48" s="23"/>
      <c r="J48" s="23"/>
      <c r="K48" s="23"/>
      <c r="L48" s="23"/>
      <c r="M48" s="23"/>
      <c r="N48" s="23"/>
      <c r="O48" s="23"/>
      <c r="P48" s="23"/>
    </row>
    <row r="49" spans="6:16" x14ac:dyDescent="0.45">
      <c r="F49" s="23"/>
      <c r="G49" s="23"/>
      <c r="H49" s="23"/>
      <c r="I49" s="23"/>
      <c r="J49" s="23"/>
      <c r="K49" s="23"/>
      <c r="L49" s="23"/>
      <c r="M49" s="23"/>
      <c r="N49" s="23"/>
      <c r="O49" s="23"/>
      <c r="P49" s="23"/>
    </row>
    <row r="50" spans="6:16" x14ac:dyDescent="0.45">
      <c r="F50" s="23"/>
      <c r="G50" s="23"/>
      <c r="H50" s="23"/>
      <c r="I50" s="23"/>
      <c r="J50" s="23"/>
      <c r="K50" s="23"/>
      <c r="L50" s="23"/>
      <c r="M50" s="23"/>
      <c r="N50" s="23"/>
      <c r="O50" s="23"/>
      <c r="P50" s="23"/>
    </row>
    <row r="51" spans="6:16" x14ac:dyDescent="0.45">
      <c r="F51" s="23"/>
      <c r="G51" s="23"/>
      <c r="H51" s="23"/>
      <c r="I51" s="23"/>
      <c r="J51" s="23"/>
      <c r="K51" s="23"/>
      <c r="L51" s="23"/>
      <c r="M51" s="23"/>
      <c r="N51" s="23"/>
      <c r="O51" s="23"/>
      <c r="P51" s="23"/>
    </row>
    <row r="52" spans="6:16" x14ac:dyDescent="0.45">
      <c r="F52" s="23"/>
      <c r="G52" s="23"/>
      <c r="H52" s="23"/>
      <c r="I52" s="23"/>
      <c r="J52" s="23"/>
      <c r="K52" s="23"/>
      <c r="L52" s="23"/>
      <c r="M52" s="23"/>
      <c r="N52" s="23"/>
      <c r="O52" s="23"/>
      <c r="P52" s="23"/>
    </row>
    <row r="53" spans="6:16" x14ac:dyDescent="0.45">
      <c r="F53" s="23"/>
      <c r="G53" s="23"/>
      <c r="H53" s="23"/>
      <c r="I53" s="23"/>
      <c r="J53" s="23"/>
      <c r="K53" s="23"/>
      <c r="L53" s="23"/>
      <c r="M53" s="23"/>
      <c r="N53" s="23"/>
      <c r="O53" s="23"/>
      <c r="P53" s="23"/>
    </row>
    <row r="54" spans="6:16" x14ac:dyDescent="0.45">
      <c r="F54" s="23"/>
      <c r="G54" s="23"/>
      <c r="H54" s="23"/>
      <c r="I54" s="23"/>
      <c r="J54" s="23"/>
      <c r="K54" s="23"/>
      <c r="L54" s="23"/>
      <c r="M54" s="23"/>
      <c r="N54" s="23"/>
      <c r="O54" s="23"/>
      <c r="P54" s="23"/>
    </row>
    <row r="55" spans="6:16" x14ac:dyDescent="0.45">
      <c r="F55" s="23"/>
      <c r="G55" s="23"/>
      <c r="H55" s="23"/>
      <c r="I55" s="23"/>
      <c r="J55" s="23"/>
      <c r="K55" s="23"/>
      <c r="L55" s="23"/>
      <c r="M55" s="23"/>
      <c r="N55" s="23"/>
      <c r="O55" s="23"/>
      <c r="P55" s="23"/>
    </row>
    <row r="56" spans="6:16" x14ac:dyDescent="0.45">
      <c r="F56" s="23"/>
      <c r="G56" s="23"/>
      <c r="H56" s="23"/>
      <c r="I56" s="23"/>
      <c r="J56" s="23"/>
      <c r="K56" s="23"/>
      <c r="L56" s="23"/>
      <c r="M56" s="23"/>
      <c r="N56" s="23"/>
      <c r="O56" s="23"/>
      <c r="P56" s="23"/>
    </row>
  </sheetData>
  <mergeCells count="4">
    <mergeCell ref="B15:E15"/>
    <mergeCell ref="B30:D30"/>
    <mergeCell ref="K15:M15"/>
    <mergeCell ref="O15:P15"/>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A371"/>
  <sheetViews>
    <sheetView topLeftCell="A23" workbookViewId="0">
      <selection activeCell="K25" sqref="K25"/>
    </sheetView>
  </sheetViews>
  <sheetFormatPr baseColWidth="10" defaultRowHeight="14.25" x14ac:dyDescent="0.45"/>
  <cols>
    <col min="2" max="2" width="10.3984375" customWidth="1"/>
    <col min="3" max="4" width="12.73046875" bestFit="1" customWidth="1"/>
    <col min="5" max="5" width="12.73046875" customWidth="1"/>
    <col min="6" max="6" width="15.265625" bestFit="1" customWidth="1"/>
    <col min="7" max="7" width="15.1328125" customWidth="1"/>
    <col min="8" max="8" width="13.86328125" bestFit="1" customWidth="1"/>
    <col min="9" max="9" width="14.86328125" bestFit="1" customWidth="1"/>
    <col min="10" max="10" width="18.73046875" bestFit="1" customWidth="1"/>
    <col min="11" max="11" width="15.86328125" bestFit="1" customWidth="1"/>
    <col min="12" max="12" width="14.86328125" bestFit="1" customWidth="1"/>
    <col min="13" max="14" width="13.86328125" bestFit="1" customWidth="1"/>
    <col min="15" max="15" width="14.86328125" bestFit="1" customWidth="1"/>
    <col min="16" max="17" width="13.86328125" bestFit="1" customWidth="1"/>
    <col min="18" max="19" width="14.86328125" bestFit="1" customWidth="1"/>
    <col min="20" max="20" width="12.265625" customWidth="1"/>
    <col min="21" max="21" width="14.86328125" bestFit="1" customWidth="1"/>
    <col min="22" max="22" width="13.86328125" bestFit="1" customWidth="1"/>
    <col min="23" max="24" width="14.86328125" bestFit="1" customWidth="1"/>
    <col min="25" max="26" width="13.86328125" bestFit="1" customWidth="1"/>
    <col min="27" max="27" width="14.86328125" bestFit="1" customWidth="1"/>
  </cols>
  <sheetData>
    <row r="1" spans="2:27" x14ac:dyDescent="0.45">
      <c r="B1" s="33"/>
      <c r="C1" s="33"/>
      <c r="D1" s="33"/>
      <c r="E1" s="33"/>
      <c r="F1" s="33"/>
      <c r="G1" s="33"/>
      <c r="H1" s="33"/>
      <c r="I1" s="33"/>
      <c r="J1" s="33"/>
      <c r="K1" s="33"/>
      <c r="L1" s="33"/>
    </row>
    <row r="2" spans="2:27" x14ac:dyDescent="0.45">
      <c r="B2" s="33"/>
      <c r="C2" s="33"/>
      <c r="D2" s="33"/>
      <c r="E2" s="33"/>
      <c r="F2" s="33"/>
      <c r="G2" s="33"/>
      <c r="H2" s="33"/>
      <c r="I2" s="33"/>
      <c r="J2" s="33"/>
      <c r="K2" s="33"/>
      <c r="L2" s="33"/>
    </row>
    <row r="3" spans="2:27" x14ac:dyDescent="0.45">
      <c r="B3" s="33"/>
      <c r="C3" s="33"/>
      <c r="D3" s="33"/>
      <c r="E3" s="33"/>
      <c r="F3" s="33"/>
      <c r="G3" s="33"/>
      <c r="H3" s="33"/>
      <c r="I3" s="33"/>
      <c r="J3" s="33"/>
      <c r="K3" s="33"/>
      <c r="L3" s="33"/>
    </row>
    <row r="4" spans="2:27" x14ac:dyDescent="0.45">
      <c r="B4" s="33"/>
      <c r="C4" s="33"/>
      <c r="D4" s="33"/>
      <c r="E4" s="33"/>
      <c r="F4" s="33"/>
      <c r="G4" s="33"/>
      <c r="H4" s="33"/>
      <c r="I4" s="33"/>
      <c r="J4" s="33"/>
      <c r="K4" s="33"/>
      <c r="L4" s="33"/>
    </row>
    <row r="5" spans="2:27" x14ac:dyDescent="0.45">
      <c r="B5" s="33"/>
      <c r="C5" s="33"/>
      <c r="D5" s="33"/>
      <c r="E5" s="33"/>
      <c r="F5" s="33"/>
      <c r="G5" s="33"/>
      <c r="H5" s="33"/>
      <c r="I5" s="33"/>
      <c r="J5" s="33"/>
      <c r="K5" s="33"/>
      <c r="L5" s="33"/>
    </row>
    <row r="6" spans="2:27" x14ac:dyDescent="0.45">
      <c r="B6" s="33"/>
      <c r="C6" s="33"/>
      <c r="D6" s="33"/>
      <c r="E6" s="33"/>
      <c r="F6" s="33"/>
      <c r="G6" s="33"/>
      <c r="H6" s="33"/>
      <c r="I6" s="33"/>
      <c r="J6" s="33"/>
      <c r="K6" s="33"/>
      <c r="L6" s="33"/>
    </row>
    <row r="7" spans="2:27" x14ac:dyDescent="0.45">
      <c r="B7" s="33"/>
      <c r="C7" s="33"/>
      <c r="D7" s="33"/>
      <c r="E7" s="33"/>
      <c r="F7" s="33"/>
      <c r="G7" s="33"/>
      <c r="H7" s="33"/>
      <c r="I7" s="33"/>
      <c r="J7" s="33"/>
      <c r="K7" s="33"/>
      <c r="L7" s="33"/>
    </row>
    <row r="8" spans="2:27" x14ac:dyDescent="0.45">
      <c r="B8" s="33"/>
      <c r="C8" s="33"/>
      <c r="D8" s="33"/>
      <c r="E8" s="33"/>
      <c r="F8" s="33"/>
      <c r="G8" s="33"/>
      <c r="H8" s="33"/>
      <c r="I8" s="33"/>
      <c r="J8" s="33"/>
      <c r="K8" s="33"/>
      <c r="L8" s="33"/>
    </row>
    <row r="9" spans="2:27" x14ac:dyDescent="0.45">
      <c r="B9" s="33"/>
      <c r="C9" s="33"/>
      <c r="D9" s="33"/>
      <c r="E9" s="33"/>
      <c r="F9" s="33"/>
      <c r="G9" s="33"/>
      <c r="H9" s="33"/>
      <c r="I9" s="33"/>
      <c r="J9" s="33"/>
      <c r="K9" s="33"/>
      <c r="L9" s="33"/>
    </row>
    <row r="10" spans="2:27" x14ac:dyDescent="0.45">
      <c r="B10" s="33"/>
      <c r="C10" s="33"/>
      <c r="D10" s="33"/>
      <c r="E10" s="33"/>
      <c r="F10" s="33"/>
      <c r="G10" s="33"/>
      <c r="H10" s="33"/>
      <c r="I10" s="33"/>
      <c r="J10" s="33"/>
      <c r="K10" s="33"/>
      <c r="L10" s="33"/>
    </row>
    <row r="11" spans="2:27" x14ac:dyDescent="0.45">
      <c r="B11" s="33"/>
      <c r="C11" s="33"/>
      <c r="D11" s="33"/>
      <c r="E11" s="33"/>
      <c r="F11" s="33"/>
      <c r="G11" s="33"/>
      <c r="H11" s="33"/>
      <c r="I11" s="33"/>
      <c r="J11" s="33"/>
      <c r="K11" s="33"/>
      <c r="L11" s="33"/>
    </row>
    <row r="12" spans="2:27" ht="14.65" thickBot="1" x14ac:dyDescent="0.5">
      <c r="B12" s="33"/>
      <c r="C12" s="33"/>
      <c r="D12" s="33"/>
      <c r="E12" s="33"/>
      <c r="F12" s="33"/>
      <c r="G12" s="33"/>
      <c r="H12" s="33"/>
      <c r="I12" s="33"/>
      <c r="J12" s="33"/>
      <c r="K12" s="33"/>
      <c r="L12" s="33"/>
    </row>
    <row r="13" spans="2:27" ht="14.65" thickBot="1" x14ac:dyDescent="0.5">
      <c r="B13" s="82" t="s">
        <v>69</v>
      </c>
      <c r="C13" s="141" t="s">
        <v>55</v>
      </c>
      <c r="D13" s="142"/>
      <c r="E13" s="145" t="s">
        <v>61</v>
      </c>
      <c r="F13" s="141"/>
      <c r="G13" s="146"/>
      <c r="H13" s="33"/>
      <c r="I13" s="33"/>
      <c r="J13" s="33"/>
      <c r="K13" s="33"/>
      <c r="L13" s="33"/>
      <c r="M13" s="33"/>
      <c r="N13" s="33"/>
      <c r="O13" s="33"/>
      <c r="P13" s="33"/>
      <c r="Q13" s="33"/>
      <c r="R13" s="33"/>
      <c r="S13" s="33"/>
      <c r="T13" s="33"/>
      <c r="U13" s="33"/>
      <c r="V13" s="33"/>
      <c r="W13" s="33"/>
      <c r="X13" s="33"/>
      <c r="Y13" s="33"/>
      <c r="Z13" s="33"/>
      <c r="AA13" s="33"/>
    </row>
    <row r="14" spans="2:27" ht="26.25" x14ac:dyDescent="0.45">
      <c r="B14" s="33"/>
      <c r="C14" s="34" t="s">
        <v>56</v>
      </c>
      <c r="D14" s="34" t="s">
        <v>57</v>
      </c>
      <c r="E14" s="72" t="s">
        <v>78</v>
      </c>
      <c r="F14" s="72" t="s">
        <v>79</v>
      </c>
      <c r="G14" s="72" t="s">
        <v>80</v>
      </c>
      <c r="H14" s="33"/>
      <c r="I14" s="33"/>
      <c r="J14" s="33"/>
      <c r="K14" s="33"/>
      <c r="L14" s="33"/>
      <c r="M14" s="33"/>
      <c r="N14" s="33"/>
      <c r="O14" s="33"/>
      <c r="P14" s="33"/>
      <c r="Q14" s="33"/>
      <c r="R14" s="33"/>
      <c r="S14" s="33"/>
      <c r="T14" s="33"/>
      <c r="U14" s="33"/>
      <c r="V14" s="33"/>
      <c r="W14" s="33"/>
      <c r="X14" s="33"/>
      <c r="Y14" s="33"/>
      <c r="Z14" s="33"/>
      <c r="AA14" s="33"/>
    </row>
    <row r="15" spans="2:27" x14ac:dyDescent="0.45">
      <c r="B15" s="33"/>
      <c r="C15" s="35">
        <v>0</v>
      </c>
      <c r="D15" s="35">
        <v>25000</v>
      </c>
      <c r="E15" s="74">
        <v>6.4799999999999996E-2</v>
      </c>
      <c r="F15" s="74">
        <v>5.1999999999999998E-2</v>
      </c>
      <c r="G15" s="74">
        <v>3.4500000000000003E-2</v>
      </c>
      <c r="H15" s="33"/>
      <c r="I15" s="33"/>
      <c r="J15" s="33"/>
      <c r="K15" s="33"/>
      <c r="L15" s="33"/>
      <c r="M15" s="33"/>
      <c r="N15" s="33"/>
      <c r="O15" s="33"/>
      <c r="P15" s="33"/>
      <c r="Q15" s="33"/>
      <c r="R15" s="33"/>
      <c r="S15" s="33"/>
      <c r="T15" s="33"/>
      <c r="U15" s="33"/>
      <c r="V15" s="33"/>
      <c r="W15" s="33"/>
      <c r="X15" s="33"/>
      <c r="Y15" s="33"/>
      <c r="Z15" s="33"/>
      <c r="AA15" s="33"/>
    </row>
    <row r="16" spans="2:27" x14ac:dyDescent="0.45">
      <c r="B16" s="33"/>
      <c r="C16" s="35">
        <v>25000.01</v>
      </c>
      <c r="D16" s="35">
        <v>50000</v>
      </c>
      <c r="E16" s="74">
        <v>6.9699999999999998E-2</v>
      </c>
      <c r="F16" s="74">
        <v>5.5E-2</v>
      </c>
      <c r="G16" s="74">
        <v>3.7199999999999997E-2</v>
      </c>
      <c r="H16" s="33"/>
      <c r="I16" s="33"/>
      <c r="J16" s="33"/>
      <c r="K16" s="33"/>
      <c r="L16" s="33"/>
      <c r="M16" s="33"/>
      <c r="N16" s="33"/>
      <c r="O16" s="33"/>
      <c r="P16" s="33"/>
      <c r="Q16" s="33"/>
      <c r="R16" s="33"/>
      <c r="S16" s="33"/>
      <c r="T16" s="33"/>
      <c r="U16" s="33"/>
      <c r="V16" s="33"/>
      <c r="W16" s="33"/>
      <c r="X16" s="33"/>
      <c r="Y16" s="33"/>
      <c r="Z16" s="33"/>
      <c r="AA16" s="33"/>
    </row>
    <row r="17" spans="2:27" x14ac:dyDescent="0.45">
      <c r="B17" s="33"/>
      <c r="C17" s="35">
        <v>50000.01</v>
      </c>
      <c r="D17" s="35">
        <v>100000</v>
      </c>
      <c r="E17" s="74">
        <v>7.4800000000000005E-2</v>
      </c>
      <c r="F17" s="74">
        <v>5.8099999999999999E-2</v>
      </c>
      <c r="G17" s="74">
        <v>3.9899999999999998E-2</v>
      </c>
      <c r="H17" s="33"/>
      <c r="I17" s="33"/>
      <c r="J17" s="33"/>
      <c r="K17" s="33"/>
      <c r="L17" s="33"/>
      <c r="M17" s="33"/>
      <c r="N17" s="33"/>
      <c r="O17" s="33"/>
      <c r="P17" s="33"/>
      <c r="Q17" s="33"/>
      <c r="R17" s="33"/>
      <c r="S17" s="33"/>
      <c r="T17" s="33"/>
      <c r="U17" s="33"/>
      <c r="V17" s="33"/>
      <c r="W17" s="33"/>
      <c r="X17" s="33"/>
      <c r="Y17" s="33"/>
      <c r="Z17" s="33"/>
      <c r="AA17" s="33"/>
    </row>
    <row r="18" spans="2:27" x14ac:dyDescent="0.45">
      <c r="B18" s="33"/>
      <c r="C18" s="35">
        <v>100000.01</v>
      </c>
      <c r="D18" s="35">
        <v>250000</v>
      </c>
      <c r="E18" s="74">
        <v>8.0100000000000005E-2</v>
      </c>
      <c r="F18" s="74">
        <v>6.13E-2</v>
      </c>
      <c r="G18" s="74">
        <v>4.2700000000000002E-2</v>
      </c>
      <c r="H18" s="33"/>
      <c r="I18" s="33"/>
      <c r="J18" s="33"/>
      <c r="K18" s="33"/>
      <c r="L18" s="33"/>
      <c r="M18" s="33"/>
      <c r="N18" s="33"/>
      <c r="O18" s="33"/>
      <c r="P18" s="33"/>
      <c r="Q18" s="33"/>
      <c r="R18" s="33"/>
      <c r="S18" s="33"/>
      <c r="T18" s="33"/>
      <c r="U18" s="33"/>
      <c r="V18" s="33"/>
      <c r="W18" s="33"/>
      <c r="X18" s="33"/>
      <c r="Y18" s="33"/>
      <c r="Z18" s="33"/>
      <c r="AA18" s="33"/>
    </row>
    <row r="19" spans="2:27" x14ac:dyDescent="0.45">
      <c r="B19" s="33"/>
      <c r="C19" s="35">
        <v>250000.01</v>
      </c>
      <c r="D19" s="35">
        <v>500000</v>
      </c>
      <c r="E19" s="74">
        <v>8.5500000000000007E-2</v>
      </c>
      <c r="F19" s="74">
        <v>6.4500000000000002E-2</v>
      </c>
      <c r="G19" s="74">
        <v>4.5600000000000002E-2</v>
      </c>
      <c r="H19" s="33"/>
      <c r="I19" s="33"/>
      <c r="J19" s="33"/>
      <c r="K19" s="33"/>
      <c r="L19" s="33"/>
      <c r="M19" s="33"/>
      <c r="N19" s="33"/>
      <c r="O19" s="33"/>
      <c r="P19" s="33"/>
      <c r="Q19" s="33"/>
      <c r="R19" s="33"/>
      <c r="S19" s="33"/>
      <c r="T19" s="33"/>
      <c r="U19" s="33"/>
      <c r="V19" s="33"/>
      <c r="W19" s="33"/>
      <c r="X19" s="33"/>
      <c r="Y19" s="33"/>
      <c r="Z19" s="33"/>
      <c r="AA19" s="33"/>
    </row>
    <row r="20" spans="2:27" x14ac:dyDescent="0.45">
      <c r="B20" s="33"/>
      <c r="C20" s="35">
        <v>500000.01</v>
      </c>
      <c r="D20" s="35">
        <v>1000000</v>
      </c>
      <c r="E20" s="74">
        <v>9.0999999999999998E-2</v>
      </c>
      <c r="F20" s="74">
        <v>6.7799999999999999E-2</v>
      </c>
      <c r="G20" s="74">
        <v>4.8500000000000001E-2</v>
      </c>
      <c r="H20" s="33"/>
      <c r="I20" s="33"/>
      <c r="J20" s="33"/>
      <c r="K20" s="33"/>
      <c r="L20" s="33"/>
      <c r="M20" s="33"/>
      <c r="N20" s="33"/>
      <c r="O20" s="33"/>
      <c r="P20" s="33"/>
      <c r="Q20" s="33"/>
      <c r="R20" s="33"/>
      <c r="S20" s="33"/>
      <c r="T20" s="33"/>
      <c r="U20" s="33"/>
      <c r="V20" s="33"/>
      <c r="W20" s="33"/>
      <c r="X20" s="33"/>
      <c r="Y20" s="33"/>
      <c r="Z20" s="33"/>
      <c r="AA20" s="33"/>
    </row>
    <row r="21" spans="2:27" ht="25.5" x14ac:dyDescent="0.75">
      <c r="B21" s="33"/>
      <c r="C21" s="35">
        <v>1000000.01</v>
      </c>
      <c r="D21" s="73" t="s">
        <v>59</v>
      </c>
      <c r="E21" s="74">
        <v>9.6799999999999997E-2</v>
      </c>
      <c r="F21" s="74">
        <v>7.1199999999999999E-2</v>
      </c>
      <c r="G21" s="74">
        <v>5.1499999999999997E-2</v>
      </c>
      <c r="H21" s="33"/>
      <c r="I21" s="33"/>
      <c r="J21" s="33"/>
      <c r="K21" s="33"/>
      <c r="L21" s="33"/>
      <c r="M21" s="33"/>
      <c r="N21" s="33"/>
      <c r="O21" s="33"/>
      <c r="P21" s="33"/>
      <c r="Q21" s="33"/>
      <c r="R21" s="33"/>
      <c r="S21" s="33"/>
      <c r="T21" s="33"/>
      <c r="U21" s="33"/>
      <c r="V21" s="33"/>
      <c r="W21" s="33"/>
      <c r="X21" s="33"/>
      <c r="Y21" s="33"/>
      <c r="Z21" s="33"/>
      <c r="AA21" s="33"/>
    </row>
    <row r="22" spans="2:27" ht="14.65" thickBot="1" x14ac:dyDescent="0.5">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row>
    <row r="23" spans="2:27" ht="40.5" customHeight="1" thickBot="1" x14ac:dyDescent="0.5">
      <c r="B23" s="82" t="s">
        <v>70</v>
      </c>
      <c r="C23" s="81" t="s">
        <v>82</v>
      </c>
      <c r="D23" s="81" t="s">
        <v>58</v>
      </c>
      <c r="E23" s="33"/>
      <c r="F23" s="82" t="s">
        <v>71</v>
      </c>
      <c r="G23" s="81" t="s">
        <v>81</v>
      </c>
      <c r="J23" s="82" t="s">
        <v>73</v>
      </c>
      <c r="K23" s="143" t="s">
        <v>74</v>
      </c>
      <c r="L23" s="144"/>
      <c r="O23" s="82" t="s">
        <v>76</v>
      </c>
      <c r="P23" s="133" t="s">
        <v>77</v>
      </c>
      <c r="Q23" s="134"/>
      <c r="R23" s="134"/>
      <c r="S23" s="135"/>
    </row>
    <row r="24" spans="2:27" ht="26.25" customHeight="1" thickBot="1" x14ac:dyDescent="0.5">
      <c r="C24" s="76" t="s">
        <v>80</v>
      </c>
      <c r="D24" s="75">
        <v>1</v>
      </c>
      <c r="G24" s="75" t="s">
        <v>65</v>
      </c>
      <c r="J24" s="81" t="s">
        <v>58</v>
      </c>
      <c r="K24" s="81" t="s">
        <v>62</v>
      </c>
      <c r="L24" s="81" t="s">
        <v>72</v>
      </c>
      <c r="N24" s="140"/>
      <c r="O24" s="140"/>
      <c r="P24" s="75" t="s">
        <v>65</v>
      </c>
      <c r="Q24" s="75" t="s">
        <v>66</v>
      </c>
      <c r="R24" s="75" t="s">
        <v>67</v>
      </c>
      <c r="S24" s="83" t="s">
        <v>68</v>
      </c>
      <c r="T24" s="81" t="s">
        <v>64</v>
      </c>
    </row>
    <row r="25" spans="2:27" ht="26.25" customHeight="1" thickBot="1" x14ac:dyDescent="0.5">
      <c r="C25" s="76" t="s">
        <v>79</v>
      </c>
      <c r="D25" s="75">
        <v>2</v>
      </c>
      <c r="G25" s="75" t="s">
        <v>66</v>
      </c>
      <c r="I25" s="33"/>
      <c r="J25" s="36">
        <v>1</v>
      </c>
      <c r="K25" s="125">
        <f>SUMIFS($G$30:$G$371,$E$30:$E$371,"=1")/COUNTIFS(E30:E371,"=1")</f>
        <v>1317639.9349090906</v>
      </c>
      <c r="L25" s="125">
        <f>SUMIFS($H$30:$H$371,$E$30:$E$371,"=1")/COUNTIFS(E30:E371,"=1")</f>
        <v>125382.98545387272</v>
      </c>
      <c r="N25" s="81" t="s">
        <v>58</v>
      </c>
      <c r="O25" s="77">
        <v>1</v>
      </c>
      <c r="P25" s="37">
        <f>SUMIFS($G$30:$G$371,$E$30:$E$371,"=1",$D$30:$D$371,"=corporativo")</f>
        <v>47023841.5</v>
      </c>
      <c r="Q25" s="37">
        <f>SUMIFS($G$30:$G$371,$E$30:$E$371,"=1",$D$30:$D$371,"=privado")</f>
        <v>43858102.760000013</v>
      </c>
      <c r="R25" s="37">
        <f>SUMIFS($G$30:$G$371,$E$30:$E$371,"=1",$D$30:$D$371,"=público")</f>
        <v>22243795.159999996</v>
      </c>
      <c r="S25" s="37">
        <f>SUMIFS($G$30:$G$371,$E$30:$E$371,"=1",$D$30:$D$371,"=extranjero")</f>
        <v>31814653.420000002</v>
      </c>
      <c r="T25" s="138"/>
    </row>
    <row r="26" spans="2:27" ht="26.25" x14ac:dyDescent="0.45">
      <c r="C26" s="76" t="s">
        <v>78</v>
      </c>
      <c r="D26" s="75">
        <v>3</v>
      </c>
      <c r="G26" s="75" t="s">
        <v>67</v>
      </c>
      <c r="I26" s="33"/>
      <c r="J26" s="36">
        <v>2</v>
      </c>
      <c r="K26" s="125">
        <f>SUMIFS($G$30:$G$371,$E$30:$E$371,"=2")/COUNTIFS(E31:E372,"=2")</f>
        <v>1863174.504563106</v>
      </c>
      <c r="L26" s="125">
        <f>SUMIFS($H$30:$H$371,$E$30:$E$371,"=2")/COUNTIFS(E31:E372,"=2")</f>
        <v>131500.55722803882</v>
      </c>
      <c r="N26" s="136"/>
      <c r="O26" s="36">
        <v>2</v>
      </c>
      <c r="P26" s="37">
        <f>SUMIFS($G$30:$G$371,$E$30:$E$371,"=2",$D$30:$D$371,"=corporativo")</f>
        <v>40964546.340000004</v>
      </c>
      <c r="Q26" s="37">
        <f>SUMIFS($G$30:$G$371,$E$30:$E$371,"=2",$D$30:$D$371,"=privado")</f>
        <v>65574551.799999982</v>
      </c>
      <c r="R26" s="37">
        <f>SUMIFS($G$30:$G$371,$E$30:$E$371,"=2",$D$30:$D$371,"=público")</f>
        <v>35849801.989999995</v>
      </c>
      <c r="S26" s="37">
        <f>SUMIFS($G$30:$G$371,$E$30:$E$371,"=2",$D$30:$D$371,"=extranjero")</f>
        <v>49518073.839999989</v>
      </c>
      <c r="T26" s="139"/>
    </row>
    <row r="27" spans="2:27" x14ac:dyDescent="0.45">
      <c r="G27" s="75" t="s">
        <v>68</v>
      </c>
      <c r="H27" s="33"/>
      <c r="I27" s="33"/>
      <c r="J27" s="36">
        <v>3</v>
      </c>
      <c r="K27" s="125">
        <f>SUMIFS($G$30:$G$371,$E$30:$E$371,"=3")/COUNTIFS(E32:E373,"=3")</f>
        <v>1575511.1907812506</v>
      </c>
      <c r="L27" s="125">
        <f>SUMIFS($H$30:$H$371,$E$30:$E$371,"=3")/COUNTIFS(E32:E373,"=3")</f>
        <v>80020.008107414076</v>
      </c>
      <c r="N27" s="137"/>
      <c r="O27" s="36">
        <v>3</v>
      </c>
      <c r="P27" s="37">
        <f>SUMIFS($G$30:$G$371,$E$30:$E$371,"=3",$D$30:$D$371,"=corporativo")</f>
        <v>7913757.0700000012</v>
      </c>
      <c r="Q27" s="37">
        <f>SUMIFS($G$30:$G$371,$E$30:$E$371,"=3",$D$30:$D$371,"=privado")</f>
        <v>47487950.880000003</v>
      </c>
      <c r="R27" s="37">
        <f>SUMIFS($G$30:$G$371,$E$30:$E$371,"=3",$D$30:$D$371,"=público")</f>
        <v>72081920.659999996</v>
      </c>
      <c r="S27" s="37">
        <f>SUMIFS($G$30:$G$371,$E$30:$E$371,"=3",$D$30:$D$371,"=extranjero")</f>
        <v>74181803.809999987</v>
      </c>
      <c r="T27" s="139"/>
    </row>
    <row r="28" spans="2:27" ht="14.65" thickBot="1" x14ac:dyDescent="0.5">
      <c r="I28" s="33"/>
      <c r="J28" s="33"/>
      <c r="K28" s="33"/>
      <c r="L28" s="33"/>
    </row>
    <row r="29" spans="2:27" ht="26.65" thickBot="1" x14ac:dyDescent="0.5">
      <c r="B29" s="82" t="s">
        <v>75</v>
      </c>
      <c r="C29" s="81" t="s">
        <v>60</v>
      </c>
      <c r="D29" s="81" t="s">
        <v>64</v>
      </c>
      <c r="E29" s="81" t="s">
        <v>58</v>
      </c>
      <c r="F29" s="81" t="s">
        <v>63</v>
      </c>
      <c r="G29" s="81" t="s">
        <v>62</v>
      </c>
      <c r="H29" s="81" t="s">
        <v>72</v>
      </c>
      <c r="I29" s="33"/>
      <c r="J29" s="33"/>
      <c r="K29" s="33"/>
    </row>
    <row r="30" spans="2:27" x14ac:dyDescent="0.45">
      <c r="B30" s="33"/>
      <c r="C30" s="36">
        <v>1</v>
      </c>
      <c r="D30" s="36" t="s">
        <v>68</v>
      </c>
      <c r="E30" s="36">
        <v>3</v>
      </c>
      <c r="F30" s="38">
        <f>VLOOKUP(G30,$C$15:$G$21,E30+2,TRUE)</f>
        <v>4.2700000000000002E-2</v>
      </c>
      <c r="G30" s="78">
        <v>114072.65</v>
      </c>
      <c r="H30" s="39">
        <f>G30*F30</f>
        <v>4870.9021549999998</v>
      </c>
      <c r="I30" s="33"/>
      <c r="J30" s="33"/>
      <c r="K30" s="33"/>
    </row>
    <row r="31" spans="2:27" x14ac:dyDescent="0.45">
      <c r="B31" s="33"/>
      <c r="C31" s="36">
        <v>2</v>
      </c>
      <c r="D31" s="36" t="s">
        <v>68</v>
      </c>
      <c r="E31" s="36">
        <v>1</v>
      </c>
      <c r="F31" s="38">
        <f t="shared" ref="F31:F94" si="0">VLOOKUP(G31,$C$15:$G$21,E31+2,TRUE)</f>
        <v>9.6799999999999997E-2</v>
      </c>
      <c r="G31" s="79">
        <v>6767352.0599999996</v>
      </c>
      <c r="H31" s="39">
        <f t="shared" ref="H31:H94" si="1">G31*F31</f>
        <v>655079.67940799997</v>
      </c>
      <c r="I31" s="33"/>
      <c r="J31" s="33"/>
      <c r="K31" s="33"/>
    </row>
    <row r="32" spans="2:27" x14ac:dyDescent="0.45">
      <c r="B32" s="33"/>
      <c r="C32" s="36">
        <v>3</v>
      </c>
      <c r="D32" s="36" t="s">
        <v>66</v>
      </c>
      <c r="E32" s="36">
        <v>2</v>
      </c>
      <c r="F32" s="38">
        <f t="shared" si="0"/>
        <v>5.5E-2</v>
      </c>
      <c r="G32" s="79">
        <v>44803.21</v>
      </c>
      <c r="H32" s="39">
        <f t="shared" si="1"/>
        <v>2464.1765500000001</v>
      </c>
      <c r="I32" s="33"/>
      <c r="J32" s="33"/>
      <c r="K32" s="33"/>
    </row>
    <row r="33" spans="2:11" x14ac:dyDescent="0.45">
      <c r="B33" s="33"/>
      <c r="C33" s="36">
        <v>4</v>
      </c>
      <c r="D33" s="36" t="s">
        <v>65</v>
      </c>
      <c r="E33" s="36">
        <v>3</v>
      </c>
      <c r="F33" s="38">
        <f t="shared" si="0"/>
        <v>3.9899999999999998E-2</v>
      </c>
      <c r="G33" s="79">
        <v>50642.54</v>
      </c>
      <c r="H33" s="39">
        <f t="shared" si="1"/>
        <v>2020.637346</v>
      </c>
      <c r="I33" s="33"/>
      <c r="J33" s="33"/>
      <c r="K33" s="33"/>
    </row>
    <row r="34" spans="2:11" x14ac:dyDescent="0.45">
      <c r="B34" s="33"/>
      <c r="C34" s="36">
        <v>5</v>
      </c>
      <c r="D34" s="36" t="s">
        <v>68</v>
      </c>
      <c r="E34" s="36">
        <v>3</v>
      </c>
      <c r="F34" s="38">
        <f t="shared" si="0"/>
        <v>3.9899999999999998E-2</v>
      </c>
      <c r="G34" s="79">
        <v>57467.16</v>
      </c>
      <c r="H34" s="39">
        <f t="shared" si="1"/>
        <v>2292.9396839999999</v>
      </c>
      <c r="I34" s="33"/>
      <c r="J34" s="33"/>
      <c r="K34" s="33"/>
    </row>
    <row r="35" spans="2:11" x14ac:dyDescent="0.45">
      <c r="B35" s="33"/>
      <c r="C35" s="36">
        <v>6</v>
      </c>
      <c r="D35" s="36" t="s">
        <v>67</v>
      </c>
      <c r="E35" s="36">
        <v>2</v>
      </c>
      <c r="F35" s="38">
        <f t="shared" si="0"/>
        <v>7.1199999999999999E-2</v>
      </c>
      <c r="G35" s="79">
        <v>6261253.3899999997</v>
      </c>
      <c r="H35" s="39">
        <f t="shared" si="1"/>
        <v>445801.24136799999</v>
      </c>
      <c r="I35" s="33"/>
      <c r="J35" s="33"/>
      <c r="K35" s="33"/>
    </row>
    <row r="36" spans="2:11" x14ac:dyDescent="0.45">
      <c r="B36" s="33"/>
      <c r="C36" s="36">
        <v>7</v>
      </c>
      <c r="D36" s="36" t="s">
        <v>66</v>
      </c>
      <c r="E36" s="36">
        <v>2</v>
      </c>
      <c r="F36" s="38">
        <f t="shared" si="0"/>
        <v>5.5E-2</v>
      </c>
      <c r="G36" s="79">
        <v>46894.68</v>
      </c>
      <c r="H36" s="39">
        <f t="shared" si="1"/>
        <v>2579.2074000000002</v>
      </c>
      <c r="I36" s="33"/>
      <c r="J36" s="33"/>
      <c r="K36" s="33"/>
    </row>
    <row r="37" spans="2:11" x14ac:dyDescent="0.45">
      <c r="B37" s="33"/>
      <c r="C37" s="36">
        <v>8</v>
      </c>
      <c r="D37" s="36" t="s">
        <v>65</v>
      </c>
      <c r="E37" s="36">
        <v>1</v>
      </c>
      <c r="F37" s="38">
        <f t="shared" si="0"/>
        <v>8.0100000000000005E-2</v>
      </c>
      <c r="G37" s="79">
        <v>108454.83</v>
      </c>
      <c r="H37" s="39">
        <f t="shared" si="1"/>
        <v>8687.2318830000004</v>
      </c>
      <c r="I37" s="33"/>
      <c r="J37" s="33"/>
      <c r="K37" s="33"/>
    </row>
    <row r="38" spans="2:11" x14ac:dyDescent="0.45">
      <c r="B38" s="33"/>
      <c r="C38" s="36">
        <v>9</v>
      </c>
      <c r="D38" s="36" t="s">
        <v>68</v>
      </c>
      <c r="E38" s="36">
        <v>3</v>
      </c>
      <c r="F38" s="38">
        <f t="shared" si="0"/>
        <v>4.2700000000000002E-2</v>
      </c>
      <c r="G38" s="79">
        <v>109881.19</v>
      </c>
      <c r="H38" s="39">
        <f t="shared" si="1"/>
        <v>4691.926813</v>
      </c>
      <c r="I38" s="33"/>
      <c r="J38" s="33"/>
      <c r="K38" s="33"/>
    </row>
    <row r="39" spans="2:11" x14ac:dyDescent="0.45">
      <c r="B39" s="33"/>
      <c r="C39" s="36">
        <v>10</v>
      </c>
      <c r="D39" s="36" t="s">
        <v>65</v>
      </c>
      <c r="E39" s="36">
        <v>2</v>
      </c>
      <c r="F39" s="38">
        <f t="shared" si="0"/>
        <v>6.7799999999999999E-2</v>
      </c>
      <c r="G39" s="79">
        <v>899971.08</v>
      </c>
      <c r="H39" s="39">
        <f t="shared" si="1"/>
        <v>61018.039223999993</v>
      </c>
      <c r="I39" s="33"/>
      <c r="J39" s="33"/>
      <c r="K39" s="33"/>
    </row>
    <row r="40" spans="2:11" x14ac:dyDescent="0.45">
      <c r="B40" s="33"/>
      <c r="C40" s="36">
        <v>11</v>
      </c>
      <c r="D40" s="36" t="s">
        <v>66</v>
      </c>
      <c r="E40" s="36">
        <v>2</v>
      </c>
      <c r="F40" s="38">
        <f t="shared" si="0"/>
        <v>6.4500000000000002E-2</v>
      </c>
      <c r="G40" s="79">
        <v>459084.83</v>
      </c>
      <c r="H40" s="39">
        <f t="shared" si="1"/>
        <v>29610.971535000001</v>
      </c>
      <c r="I40" s="33"/>
      <c r="J40" s="33"/>
      <c r="K40" s="33"/>
    </row>
    <row r="41" spans="2:11" x14ac:dyDescent="0.45">
      <c r="B41" s="33"/>
      <c r="C41" s="36">
        <v>12</v>
      </c>
      <c r="D41" s="36" t="s">
        <v>65</v>
      </c>
      <c r="E41" s="36">
        <v>1</v>
      </c>
      <c r="F41" s="38">
        <f t="shared" si="0"/>
        <v>7.4800000000000005E-2</v>
      </c>
      <c r="G41" s="79">
        <v>91008.63</v>
      </c>
      <c r="H41" s="39">
        <f t="shared" si="1"/>
        <v>6807.4455240000007</v>
      </c>
      <c r="I41" s="33"/>
      <c r="J41" s="33"/>
      <c r="K41" s="33"/>
    </row>
    <row r="42" spans="2:11" x14ac:dyDescent="0.45">
      <c r="B42" s="33"/>
      <c r="C42" s="36">
        <v>13</v>
      </c>
      <c r="D42" s="36" t="s">
        <v>68</v>
      </c>
      <c r="E42" s="36">
        <v>1</v>
      </c>
      <c r="F42" s="38">
        <f t="shared" si="0"/>
        <v>6.4799999999999996E-2</v>
      </c>
      <c r="G42" s="79">
        <v>9305.9699999999993</v>
      </c>
      <c r="H42" s="39">
        <f t="shared" si="1"/>
        <v>603.02685599999995</v>
      </c>
      <c r="I42" s="33"/>
      <c r="J42" s="33"/>
      <c r="K42" s="33"/>
    </row>
    <row r="43" spans="2:11" x14ac:dyDescent="0.45">
      <c r="B43" s="33"/>
      <c r="C43" s="36">
        <v>14</v>
      </c>
      <c r="D43" s="36" t="s">
        <v>65</v>
      </c>
      <c r="E43" s="36">
        <v>1</v>
      </c>
      <c r="F43" s="38">
        <f t="shared" si="0"/>
        <v>7.4800000000000005E-2</v>
      </c>
      <c r="G43" s="79">
        <v>57467.16</v>
      </c>
      <c r="H43" s="39">
        <f t="shared" si="1"/>
        <v>4298.543568000001</v>
      </c>
      <c r="I43" s="33"/>
      <c r="J43" s="33"/>
      <c r="K43" s="33"/>
    </row>
    <row r="44" spans="2:11" x14ac:dyDescent="0.45">
      <c r="B44" s="33"/>
      <c r="C44" s="36">
        <v>15</v>
      </c>
      <c r="D44" s="36" t="s">
        <v>68</v>
      </c>
      <c r="E44" s="36">
        <v>1</v>
      </c>
      <c r="F44" s="38">
        <f t="shared" si="0"/>
        <v>9.0999999999999998E-2</v>
      </c>
      <c r="G44" s="79">
        <v>986147.19</v>
      </c>
      <c r="H44" s="39">
        <f t="shared" si="1"/>
        <v>89739.394289999997</v>
      </c>
      <c r="I44" s="33"/>
      <c r="J44" s="33"/>
      <c r="K44" s="33"/>
    </row>
    <row r="45" spans="2:11" x14ac:dyDescent="0.45">
      <c r="B45" s="33"/>
      <c r="C45" s="36">
        <v>16</v>
      </c>
      <c r="D45" s="36" t="s">
        <v>67</v>
      </c>
      <c r="E45" s="36">
        <v>2</v>
      </c>
      <c r="F45" s="38">
        <f t="shared" si="0"/>
        <v>6.7799999999999999E-2</v>
      </c>
      <c r="G45" s="79">
        <v>696599.74</v>
      </c>
      <c r="H45" s="39">
        <f t="shared" si="1"/>
        <v>47229.462372000002</v>
      </c>
      <c r="I45" s="33"/>
      <c r="J45" s="33"/>
      <c r="K45" s="33"/>
    </row>
    <row r="46" spans="2:11" x14ac:dyDescent="0.45">
      <c r="B46" s="33"/>
      <c r="C46" s="36">
        <v>17</v>
      </c>
      <c r="D46" s="36" t="s">
        <v>67</v>
      </c>
      <c r="E46" s="36">
        <v>3</v>
      </c>
      <c r="F46" s="38">
        <f t="shared" si="0"/>
        <v>5.1499999999999997E-2</v>
      </c>
      <c r="G46" s="79">
        <v>10782592.529999999</v>
      </c>
      <c r="H46" s="39">
        <f t="shared" si="1"/>
        <v>555303.51529499993</v>
      </c>
      <c r="I46" s="33"/>
      <c r="J46" s="33"/>
      <c r="K46" s="33"/>
    </row>
    <row r="47" spans="2:11" x14ac:dyDescent="0.45">
      <c r="B47" s="33"/>
      <c r="C47" s="36">
        <v>18</v>
      </c>
      <c r="D47" s="36" t="s">
        <v>65</v>
      </c>
      <c r="E47" s="36">
        <v>3</v>
      </c>
      <c r="F47" s="38">
        <f t="shared" si="0"/>
        <v>4.5600000000000002E-2</v>
      </c>
      <c r="G47" s="79">
        <v>408319.59</v>
      </c>
      <c r="H47" s="39">
        <f t="shared" si="1"/>
        <v>18619.373304000001</v>
      </c>
      <c r="I47" s="33"/>
      <c r="J47" s="33"/>
      <c r="K47" s="33"/>
    </row>
    <row r="48" spans="2:11" x14ac:dyDescent="0.45">
      <c r="B48" s="33"/>
      <c r="C48" s="36">
        <v>19</v>
      </c>
      <c r="D48" s="36" t="s">
        <v>68</v>
      </c>
      <c r="E48" s="36">
        <v>1</v>
      </c>
      <c r="F48" s="38">
        <f t="shared" si="0"/>
        <v>8.0100000000000005E-2</v>
      </c>
      <c r="G48" s="79">
        <v>139189.25</v>
      </c>
      <c r="H48" s="39">
        <f t="shared" si="1"/>
        <v>11149.058925000001</v>
      </c>
      <c r="I48" s="33"/>
      <c r="J48" s="33"/>
      <c r="K48" s="33"/>
    </row>
    <row r="49" spans="2:11" x14ac:dyDescent="0.45">
      <c r="B49" s="33"/>
      <c r="C49" s="36">
        <v>20</v>
      </c>
      <c r="D49" s="36" t="s">
        <v>67</v>
      </c>
      <c r="E49" s="36">
        <v>1</v>
      </c>
      <c r="F49" s="38">
        <f t="shared" si="0"/>
        <v>6.9699999999999998E-2</v>
      </c>
      <c r="G49" s="79">
        <v>38657.379999999997</v>
      </c>
      <c r="H49" s="39">
        <f t="shared" si="1"/>
        <v>2694.4193859999996</v>
      </c>
      <c r="I49" s="33"/>
      <c r="J49" s="33"/>
      <c r="K49" s="33"/>
    </row>
    <row r="50" spans="2:11" x14ac:dyDescent="0.45">
      <c r="B50" s="33"/>
      <c r="C50" s="36">
        <v>21</v>
      </c>
      <c r="D50" s="36" t="s">
        <v>67</v>
      </c>
      <c r="E50" s="36">
        <v>2</v>
      </c>
      <c r="F50" s="38">
        <f t="shared" si="0"/>
        <v>5.1999999999999998E-2</v>
      </c>
      <c r="G50" s="79">
        <v>24908.74</v>
      </c>
      <c r="H50" s="39">
        <f t="shared" si="1"/>
        <v>1295.2544800000001</v>
      </c>
      <c r="I50" s="33"/>
      <c r="J50" s="33"/>
      <c r="K50" s="33"/>
    </row>
    <row r="51" spans="2:11" x14ac:dyDescent="0.45">
      <c r="B51" s="33"/>
      <c r="C51" s="36">
        <v>22</v>
      </c>
      <c r="D51" s="36" t="s">
        <v>65</v>
      </c>
      <c r="E51" s="36">
        <v>3</v>
      </c>
      <c r="F51" s="38">
        <f t="shared" si="0"/>
        <v>3.9899999999999998E-2</v>
      </c>
      <c r="G51" s="79">
        <v>86876.43</v>
      </c>
      <c r="H51" s="39">
        <f t="shared" si="1"/>
        <v>3466.3695569999995</v>
      </c>
      <c r="I51" s="33"/>
      <c r="J51" s="33"/>
      <c r="K51" s="33"/>
    </row>
    <row r="52" spans="2:11" x14ac:dyDescent="0.45">
      <c r="B52" s="33"/>
      <c r="C52" s="36">
        <v>23</v>
      </c>
      <c r="D52" s="36" t="s">
        <v>68</v>
      </c>
      <c r="E52" s="36">
        <v>3</v>
      </c>
      <c r="F52" s="38">
        <f t="shared" si="0"/>
        <v>4.5600000000000002E-2</v>
      </c>
      <c r="G52" s="79">
        <v>405663.83</v>
      </c>
      <c r="H52" s="39">
        <f t="shared" si="1"/>
        <v>18498.270648000002</v>
      </c>
      <c r="I52" s="33"/>
      <c r="J52" s="33"/>
      <c r="K52" s="33"/>
    </row>
    <row r="53" spans="2:11" x14ac:dyDescent="0.45">
      <c r="B53" s="33"/>
      <c r="C53" s="36">
        <v>24</v>
      </c>
      <c r="D53" s="36" t="s">
        <v>68</v>
      </c>
      <c r="E53" s="36">
        <v>3</v>
      </c>
      <c r="F53" s="38">
        <f t="shared" si="0"/>
        <v>3.7199999999999997E-2</v>
      </c>
      <c r="G53" s="79">
        <v>44890.36</v>
      </c>
      <c r="H53" s="39">
        <f t="shared" si="1"/>
        <v>1669.921392</v>
      </c>
      <c r="I53" s="33"/>
      <c r="J53" s="33"/>
      <c r="K53" s="33"/>
    </row>
    <row r="54" spans="2:11" x14ac:dyDescent="0.45">
      <c r="B54" s="33"/>
      <c r="C54" s="36">
        <v>25</v>
      </c>
      <c r="D54" s="36" t="s">
        <v>68</v>
      </c>
      <c r="E54" s="36">
        <v>3</v>
      </c>
      <c r="F54" s="38">
        <f t="shared" si="0"/>
        <v>3.7199999999999997E-2</v>
      </c>
      <c r="G54" s="79">
        <v>42146.77</v>
      </c>
      <c r="H54" s="39">
        <f t="shared" si="1"/>
        <v>1567.8598439999998</v>
      </c>
      <c r="I54" s="33"/>
      <c r="J54" s="33"/>
      <c r="K54" s="33"/>
    </row>
    <row r="55" spans="2:11" x14ac:dyDescent="0.45">
      <c r="B55" s="33"/>
      <c r="C55" s="36">
        <v>26</v>
      </c>
      <c r="D55" s="36" t="s">
        <v>65</v>
      </c>
      <c r="E55" s="36">
        <v>2</v>
      </c>
      <c r="F55" s="38">
        <f t="shared" si="0"/>
        <v>5.8099999999999999E-2</v>
      </c>
      <c r="G55" s="79">
        <v>85023.31</v>
      </c>
      <c r="H55" s="39">
        <f t="shared" si="1"/>
        <v>4939.8543110000001</v>
      </c>
      <c r="I55" s="33"/>
      <c r="J55" s="33"/>
      <c r="K55" s="33"/>
    </row>
    <row r="56" spans="2:11" x14ac:dyDescent="0.45">
      <c r="B56" s="33"/>
      <c r="C56" s="36">
        <v>27</v>
      </c>
      <c r="D56" s="36" t="s">
        <v>66</v>
      </c>
      <c r="E56" s="36">
        <v>2</v>
      </c>
      <c r="F56" s="38">
        <f t="shared" si="0"/>
        <v>5.5E-2</v>
      </c>
      <c r="G56" s="79">
        <v>46732.59</v>
      </c>
      <c r="H56" s="39">
        <f t="shared" si="1"/>
        <v>2570.2924499999999</v>
      </c>
      <c r="I56" s="33"/>
      <c r="J56" s="33"/>
      <c r="K56" s="33"/>
    </row>
    <row r="57" spans="2:11" x14ac:dyDescent="0.45">
      <c r="B57" s="33"/>
      <c r="C57" s="36">
        <v>28</v>
      </c>
      <c r="D57" s="36" t="s">
        <v>65</v>
      </c>
      <c r="E57" s="36">
        <v>3</v>
      </c>
      <c r="F57" s="38">
        <f t="shared" si="0"/>
        <v>3.4500000000000003E-2</v>
      </c>
      <c r="G57" s="79">
        <v>13612.01</v>
      </c>
      <c r="H57" s="39">
        <f t="shared" si="1"/>
        <v>469.61434500000007</v>
      </c>
      <c r="I57" s="33"/>
      <c r="J57" s="33"/>
      <c r="K57" s="33"/>
    </row>
    <row r="58" spans="2:11" x14ac:dyDescent="0.45">
      <c r="B58" s="33"/>
      <c r="C58" s="36">
        <v>29</v>
      </c>
      <c r="D58" s="36" t="s">
        <v>67</v>
      </c>
      <c r="E58" s="36">
        <v>3</v>
      </c>
      <c r="F58" s="38">
        <f t="shared" si="0"/>
        <v>3.4500000000000003E-2</v>
      </c>
      <c r="G58" s="79">
        <v>1741.54</v>
      </c>
      <c r="H58" s="39">
        <f t="shared" si="1"/>
        <v>60.083130000000004</v>
      </c>
      <c r="I58" s="33"/>
      <c r="J58" s="33"/>
      <c r="K58" s="33"/>
    </row>
    <row r="59" spans="2:11" x14ac:dyDescent="0.45">
      <c r="B59" s="33"/>
      <c r="C59" s="36">
        <v>30</v>
      </c>
      <c r="D59" s="36" t="s">
        <v>67</v>
      </c>
      <c r="E59" s="36">
        <v>3</v>
      </c>
      <c r="F59" s="38">
        <f t="shared" si="0"/>
        <v>3.9899999999999998E-2</v>
      </c>
      <c r="G59" s="79">
        <v>85023.31</v>
      </c>
      <c r="H59" s="39">
        <f t="shared" si="1"/>
        <v>3392.4300689999995</v>
      </c>
      <c r="I59" s="33"/>
      <c r="J59" s="33"/>
      <c r="K59" s="33"/>
    </row>
    <row r="60" spans="2:11" x14ac:dyDescent="0.45">
      <c r="B60" s="33"/>
      <c r="C60" s="36">
        <v>31</v>
      </c>
      <c r="D60" s="36" t="s">
        <v>66</v>
      </c>
      <c r="E60" s="36">
        <v>3</v>
      </c>
      <c r="F60" s="38">
        <f t="shared" si="0"/>
        <v>5.1499999999999997E-2</v>
      </c>
      <c r="G60" s="79">
        <v>15678119.42</v>
      </c>
      <c r="H60" s="39">
        <f t="shared" si="1"/>
        <v>807423.15012999997</v>
      </c>
      <c r="I60" s="33"/>
      <c r="J60" s="33"/>
      <c r="K60" s="33"/>
    </row>
    <row r="61" spans="2:11" x14ac:dyDescent="0.45">
      <c r="B61" s="33"/>
      <c r="C61" s="36">
        <v>32</v>
      </c>
      <c r="D61" s="36" t="s">
        <v>66</v>
      </c>
      <c r="E61" s="36">
        <v>1</v>
      </c>
      <c r="F61" s="38">
        <f t="shared" si="0"/>
        <v>8.5500000000000007E-2</v>
      </c>
      <c r="G61" s="79">
        <v>297067.65000000002</v>
      </c>
      <c r="H61" s="39">
        <f t="shared" si="1"/>
        <v>25399.284075000003</v>
      </c>
      <c r="I61" s="33"/>
      <c r="J61" s="33"/>
      <c r="K61" s="33"/>
    </row>
    <row r="62" spans="2:11" x14ac:dyDescent="0.45">
      <c r="B62" s="33"/>
      <c r="C62" s="36">
        <v>33</v>
      </c>
      <c r="D62" s="36" t="s">
        <v>66</v>
      </c>
      <c r="E62" s="36">
        <v>3</v>
      </c>
      <c r="F62" s="38">
        <f t="shared" si="0"/>
        <v>3.7199999999999997E-2</v>
      </c>
      <c r="G62" s="79">
        <v>29695.46</v>
      </c>
      <c r="H62" s="39">
        <f t="shared" si="1"/>
        <v>1104.6711119999998</v>
      </c>
      <c r="I62" s="33"/>
      <c r="J62" s="33"/>
      <c r="K62" s="33"/>
    </row>
    <row r="63" spans="2:11" x14ac:dyDescent="0.45">
      <c r="B63" s="33"/>
      <c r="C63" s="36">
        <v>34</v>
      </c>
      <c r="D63" s="36" t="s">
        <v>66</v>
      </c>
      <c r="E63" s="36">
        <v>2</v>
      </c>
      <c r="F63" s="38">
        <f t="shared" si="0"/>
        <v>5.1999999999999998E-2</v>
      </c>
      <c r="G63" s="79">
        <v>1324.71</v>
      </c>
      <c r="H63" s="39">
        <f t="shared" si="1"/>
        <v>68.884919999999994</v>
      </c>
      <c r="I63" s="33"/>
      <c r="J63" s="33"/>
      <c r="K63" s="33"/>
    </row>
    <row r="64" spans="2:11" x14ac:dyDescent="0.45">
      <c r="B64" s="33"/>
      <c r="C64" s="36">
        <v>35</v>
      </c>
      <c r="D64" s="36" t="s">
        <v>68</v>
      </c>
      <c r="E64" s="36">
        <v>1</v>
      </c>
      <c r="F64" s="38">
        <f t="shared" si="0"/>
        <v>7.4800000000000005E-2</v>
      </c>
      <c r="G64" s="79">
        <v>76928.800000000003</v>
      </c>
      <c r="H64" s="39">
        <f t="shared" si="1"/>
        <v>5754.2742400000006</v>
      </c>
      <c r="I64" s="33"/>
      <c r="J64" s="33"/>
      <c r="K64" s="33"/>
    </row>
    <row r="65" spans="2:11" x14ac:dyDescent="0.45">
      <c r="B65" s="33"/>
      <c r="C65" s="36">
        <v>36</v>
      </c>
      <c r="D65" s="36" t="s">
        <v>66</v>
      </c>
      <c r="E65" s="36">
        <v>1</v>
      </c>
      <c r="F65" s="38">
        <f t="shared" si="0"/>
        <v>9.0999999999999998E-2</v>
      </c>
      <c r="G65" s="79">
        <v>591052.66</v>
      </c>
      <c r="H65" s="39">
        <f t="shared" si="1"/>
        <v>53785.79206</v>
      </c>
      <c r="I65" s="33"/>
      <c r="J65" s="33"/>
      <c r="K65" s="33"/>
    </row>
    <row r="66" spans="2:11" x14ac:dyDescent="0.45">
      <c r="B66" s="33"/>
      <c r="C66" s="36">
        <v>37</v>
      </c>
      <c r="D66" s="36" t="s">
        <v>66</v>
      </c>
      <c r="E66" s="36">
        <v>3</v>
      </c>
      <c r="F66" s="38">
        <f t="shared" si="0"/>
        <v>3.7199999999999997E-2</v>
      </c>
      <c r="G66" s="79">
        <v>49780.67</v>
      </c>
      <c r="H66" s="39">
        <f t="shared" si="1"/>
        <v>1851.8409239999999</v>
      </c>
      <c r="I66" s="33"/>
      <c r="J66" s="33"/>
      <c r="K66" s="33"/>
    </row>
    <row r="67" spans="2:11" x14ac:dyDescent="0.45">
      <c r="B67" s="33"/>
      <c r="C67" s="36">
        <v>38</v>
      </c>
      <c r="D67" s="36" t="s">
        <v>66</v>
      </c>
      <c r="E67" s="36">
        <v>1</v>
      </c>
      <c r="F67" s="38">
        <f t="shared" si="0"/>
        <v>8.5500000000000007E-2</v>
      </c>
      <c r="G67" s="79">
        <v>258240.74</v>
      </c>
      <c r="H67" s="39">
        <f t="shared" si="1"/>
        <v>22079.583269999999</v>
      </c>
    </row>
    <row r="68" spans="2:11" x14ac:dyDescent="0.45">
      <c r="B68" s="33"/>
      <c r="C68" s="36">
        <v>39</v>
      </c>
      <c r="D68" s="36" t="s">
        <v>66</v>
      </c>
      <c r="E68" s="36">
        <v>3</v>
      </c>
      <c r="F68" s="38">
        <f t="shared" si="0"/>
        <v>4.2700000000000002E-2</v>
      </c>
      <c r="G68" s="79">
        <v>139189.25</v>
      </c>
      <c r="H68" s="39">
        <f t="shared" si="1"/>
        <v>5943.380975</v>
      </c>
    </row>
    <row r="69" spans="2:11" x14ac:dyDescent="0.45">
      <c r="B69" s="33"/>
      <c r="C69" s="36">
        <v>40</v>
      </c>
      <c r="D69" s="36" t="s">
        <v>68</v>
      </c>
      <c r="E69" s="36">
        <v>2</v>
      </c>
      <c r="F69" s="38">
        <f t="shared" si="0"/>
        <v>6.13E-2</v>
      </c>
      <c r="G69" s="79">
        <v>171913.92</v>
      </c>
      <c r="H69" s="39">
        <f t="shared" si="1"/>
        <v>10538.323296</v>
      </c>
    </row>
    <row r="70" spans="2:11" x14ac:dyDescent="0.45">
      <c r="C70" s="36">
        <v>41</v>
      </c>
      <c r="D70" s="36" t="s">
        <v>68</v>
      </c>
      <c r="E70" s="36">
        <v>1</v>
      </c>
      <c r="F70" s="38">
        <f t="shared" si="0"/>
        <v>6.9699999999999998E-2</v>
      </c>
      <c r="G70" s="79">
        <v>49780.67</v>
      </c>
      <c r="H70" s="39">
        <f t="shared" si="1"/>
        <v>3469.7126989999997</v>
      </c>
    </row>
    <row r="71" spans="2:11" x14ac:dyDescent="0.45">
      <c r="C71" s="36">
        <v>42</v>
      </c>
      <c r="D71" s="36" t="s">
        <v>68</v>
      </c>
      <c r="E71" s="36">
        <v>2</v>
      </c>
      <c r="F71" s="38">
        <f t="shared" si="0"/>
        <v>5.8099999999999999E-2</v>
      </c>
      <c r="G71" s="79">
        <v>74193.47</v>
      </c>
      <c r="H71" s="39">
        <f t="shared" si="1"/>
        <v>4310.6406070000003</v>
      </c>
    </row>
    <row r="72" spans="2:11" x14ac:dyDescent="0.45">
      <c r="C72" s="36">
        <v>43</v>
      </c>
      <c r="D72" s="36" t="s">
        <v>67</v>
      </c>
      <c r="E72" s="36">
        <v>1</v>
      </c>
      <c r="F72" s="38">
        <f t="shared" si="0"/>
        <v>8.5500000000000007E-2</v>
      </c>
      <c r="G72" s="79">
        <v>405663.83</v>
      </c>
      <c r="H72" s="39">
        <f t="shared" si="1"/>
        <v>34684.257465000002</v>
      </c>
    </row>
    <row r="73" spans="2:11" x14ac:dyDescent="0.45">
      <c r="C73" s="36">
        <v>44</v>
      </c>
      <c r="D73" s="36" t="s">
        <v>66</v>
      </c>
      <c r="E73" s="36">
        <v>3</v>
      </c>
      <c r="F73" s="38">
        <f t="shared" si="0"/>
        <v>4.8500000000000001E-2</v>
      </c>
      <c r="G73" s="79">
        <v>591052.66</v>
      </c>
      <c r="H73" s="39">
        <f t="shared" si="1"/>
        <v>28666.054010000003</v>
      </c>
    </row>
    <row r="74" spans="2:11" x14ac:dyDescent="0.45">
      <c r="C74" s="36">
        <v>45</v>
      </c>
      <c r="D74" s="36" t="s">
        <v>66</v>
      </c>
      <c r="E74" s="36">
        <v>2</v>
      </c>
      <c r="F74" s="38">
        <f t="shared" si="0"/>
        <v>7.1199999999999999E-2</v>
      </c>
      <c r="G74" s="79">
        <v>2299078.04</v>
      </c>
      <c r="H74" s="39">
        <f t="shared" si="1"/>
        <v>163694.35644800001</v>
      </c>
    </row>
    <row r="75" spans="2:11" x14ac:dyDescent="0.45">
      <c r="C75" s="36">
        <v>46</v>
      </c>
      <c r="D75" s="36" t="s">
        <v>68</v>
      </c>
      <c r="E75" s="36">
        <v>3</v>
      </c>
      <c r="F75" s="38">
        <f t="shared" si="0"/>
        <v>3.4500000000000003E-2</v>
      </c>
      <c r="G75" s="79">
        <v>20455.650000000001</v>
      </c>
      <c r="H75" s="39">
        <f t="shared" si="1"/>
        <v>705.7199250000001</v>
      </c>
    </row>
    <row r="76" spans="2:11" x14ac:dyDescent="0.45">
      <c r="C76" s="36">
        <v>47</v>
      </c>
      <c r="D76" s="36" t="s">
        <v>65</v>
      </c>
      <c r="E76" s="36">
        <v>3</v>
      </c>
      <c r="F76" s="38">
        <f t="shared" si="0"/>
        <v>4.2700000000000002E-2</v>
      </c>
      <c r="G76" s="79">
        <v>182755.72</v>
      </c>
      <c r="H76" s="39">
        <f t="shared" si="1"/>
        <v>7803.6692440000006</v>
      </c>
    </row>
    <row r="77" spans="2:11" x14ac:dyDescent="0.45">
      <c r="C77" s="36">
        <v>48</v>
      </c>
      <c r="D77" s="36" t="s">
        <v>67</v>
      </c>
      <c r="E77" s="36">
        <v>3</v>
      </c>
      <c r="F77" s="38">
        <f t="shared" si="0"/>
        <v>3.9899999999999998E-2</v>
      </c>
      <c r="G77" s="79">
        <v>58234.22</v>
      </c>
      <c r="H77" s="39">
        <f t="shared" si="1"/>
        <v>2323.5453779999998</v>
      </c>
    </row>
    <row r="78" spans="2:11" x14ac:dyDescent="0.45">
      <c r="C78" s="36">
        <v>49</v>
      </c>
      <c r="D78" s="36" t="s">
        <v>65</v>
      </c>
      <c r="E78" s="36">
        <v>3</v>
      </c>
      <c r="F78" s="38">
        <f t="shared" si="0"/>
        <v>4.5600000000000002E-2</v>
      </c>
      <c r="G78" s="79">
        <v>377729.16</v>
      </c>
      <c r="H78" s="39">
        <f t="shared" si="1"/>
        <v>17224.449696</v>
      </c>
    </row>
    <row r="79" spans="2:11" x14ac:dyDescent="0.45">
      <c r="C79" s="36">
        <v>50</v>
      </c>
      <c r="D79" s="36" t="s">
        <v>67</v>
      </c>
      <c r="E79" s="36">
        <v>1</v>
      </c>
      <c r="F79" s="38">
        <f t="shared" si="0"/>
        <v>9.0999999999999998E-2</v>
      </c>
      <c r="G79" s="79">
        <v>813189.41</v>
      </c>
      <c r="H79" s="39">
        <f t="shared" si="1"/>
        <v>74000.236310000008</v>
      </c>
    </row>
    <row r="80" spans="2:11" x14ac:dyDescent="0.45">
      <c r="C80" s="36">
        <v>51</v>
      </c>
      <c r="D80" s="36" t="s">
        <v>68</v>
      </c>
      <c r="E80" s="36">
        <v>2</v>
      </c>
      <c r="F80" s="38">
        <f t="shared" si="0"/>
        <v>6.4500000000000002E-2</v>
      </c>
      <c r="G80" s="79">
        <v>450677.57</v>
      </c>
      <c r="H80" s="39">
        <f t="shared" si="1"/>
        <v>29068.703265</v>
      </c>
    </row>
    <row r="81" spans="3:8" x14ac:dyDescent="0.45">
      <c r="C81" s="36">
        <v>52</v>
      </c>
      <c r="D81" s="36" t="s">
        <v>65</v>
      </c>
      <c r="E81" s="36">
        <v>3</v>
      </c>
      <c r="F81" s="38">
        <f t="shared" si="0"/>
        <v>3.7199999999999997E-2</v>
      </c>
      <c r="G81" s="79">
        <v>38657.379999999997</v>
      </c>
      <c r="H81" s="39">
        <f t="shared" si="1"/>
        <v>1438.0545359999999</v>
      </c>
    </row>
    <row r="82" spans="3:8" x14ac:dyDescent="0.45">
      <c r="C82" s="36">
        <v>53</v>
      </c>
      <c r="D82" s="36" t="s">
        <v>65</v>
      </c>
      <c r="E82" s="36">
        <v>3</v>
      </c>
      <c r="F82" s="38">
        <f t="shared" si="0"/>
        <v>4.2700000000000002E-2</v>
      </c>
      <c r="G82" s="79">
        <v>138919.54</v>
      </c>
      <c r="H82" s="39">
        <f t="shared" si="1"/>
        <v>5931.8643580000007</v>
      </c>
    </row>
    <row r="83" spans="3:8" x14ac:dyDescent="0.45">
      <c r="C83" s="36">
        <v>54</v>
      </c>
      <c r="D83" s="36" t="s">
        <v>65</v>
      </c>
      <c r="E83" s="36">
        <v>1</v>
      </c>
      <c r="F83" s="38">
        <f t="shared" si="0"/>
        <v>6.4799999999999996E-2</v>
      </c>
      <c r="G83" s="79">
        <v>7436.15</v>
      </c>
      <c r="H83" s="39">
        <f t="shared" si="1"/>
        <v>481.86251999999996</v>
      </c>
    </row>
    <row r="84" spans="3:8" x14ac:dyDescent="0.45">
      <c r="C84" s="36">
        <v>55</v>
      </c>
      <c r="D84" s="36" t="s">
        <v>67</v>
      </c>
      <c r="E84" s="36">
        <v>1</v>
      </c>
      <c r="F84" s="38">
        <f t="shared" si="0"/>
        <v>8.5500000000000007E-2</v>
      </c>
      <c r="G84" s="79">
        <v>399623.67</v>
      </c>
      <c r="H84" s="39">
        <f t="shared" si="1"/>
        <v>34167.823785</v>
      </c>
    </row>
    <row r="85" spans="3:8" x14ac:dyDescent="0.45">
      <c r="C85" s="36">
        <v>56</v>
      </c>
      <c r="D85" s="36" t="s">
        <v>67</v>
      </c>
      <c r="E85" s="36">
        <v>1</v>
      </c>
      <c r="F85" s="38">
        <f t="shared" si="0"/>
        <v>9.0999999999999998E-2</v>
      </c>
      <c r="G85" s="79">
        <v>550157.84</v>
      </c>
      <c r="H85" s="39">
        <f t="shared" si="1"/>
        <v>50064.363439999994</v>
      </c>
    </row>
    <row r="86" spans="3:8" x14ac:dyDescent="0.45">
      <c r="C86" s="36">
        <v>57</v>
      </c>
      <c r="D86" s="36" t="s">
        <v>66</v>
      </c>
      <c r="E86" s="36">
        <v>3</v>
      </c>
      <c r="F86" s="38">
        <f t="shared" si="0"/>
        <v>3.9899999999999998E-2</v>
      </c>
      <c r="G86" s="79">
        <v>50407.39</v>
      </c>
      <c r="H86" s="39">
        <f t="shared" si="1"/>
        <v>2011.2548609999999</v>
      </c>
    </row>
    <row r="87" spans="3:8" x14ac:dyDescent="0.45">
      <c r="C87" s="36">
        <v>58</v>
      </c>
      <c r="D87" s="36" t="s">
        <v>67</v>
      </c>
      <c r="E87" s="36">
        <v>2</v>
      </c>
      <c r="F87" s="38">
        <f t="shared" si="0"/>
        <v>6.4500000000000002E-2</v>
      </c>
      <c r="G87" s="79">
        <v>496623.47</v>
      </c>
      <c r="H87" s="39">
        <f t="shared" si="1"/>
        <v>32032.213814999999</v>
      </c>
    </row>
    <row r="88" spans="3:8" x14ac:dyDescent="0.45">
      <c r="C88" s="36">
        <v>59</v>
      </c>
      <c r="D88" s="36" t="s">
        <v>67</v>
      </c>
      <c r="E88" s="36">
        <v>2</v>
      </c>
      <c r="F88" s="38">
        <f t="shared" si="0"/>
        <v>5.5E-2</v>
      </c>
      <c r="G88" s="79">
        <v>34392.58</v>
      </c>
      <c r="H88" s="39">
        <f t="shared" si="1"/>
        <v>1891.5919000000001</v>
      </c>
    </row>
    <row r="89" spans="3:8" x14ac:dyDescent="0.45">
      <c r="C89" s="36">
        <v>60</v>
      </c>
      <c r="D89" s="36" t="s">
        <v>66</v>
      </c>
      <c r="E89" s="36">
        <v>3</v>
      </c>
      <c r="F89" s="38">
        <f t="shared" si="0"/>
        <v>3.4500000000000003E-2</v>
      </c>
      <c r="G89" s="79">
        <v>3806.56</v>
      </c>
      <c r="H89" s="39">
        <f t="shared" si="1"/>
        <v>131.32632000000001</v>
      </c>
    </row>
    <row r="90" spans="3:8" x14ac:dyDescent="0.45">
      <c r="C90" s="36">
        <v>61</v>
      </c>
      <c r="D90" s="36" t="s">
        <v>66</v>
      </c>
      <c r="E90" s="36">
        <v>3</v>
      </c>
      <c r="F90" s="38">
        <f t="shared" si="0"/>
        <v>3.7199999999999997E-2</v>
      </c>
      <c r="G90" s="79">
        <v>49780.67</v>
      </c>
      <c r="H90" s="39">
        <f t="shared" si="1"/>
        <v>1851.8409239999999</v>
      </c>
    </row>
    <row r="91" spans="3:8" x14ac:dyDescent="0.45">
      <c r="C91" s="36">
        <v>62</v>
      </c>
      <c r="D91" s="36" t="s">
        <v>65</v>
      </c>
      <c r="E91" s="36">
        <v>2</v>
      </c>
      <c r="F91" s="38">
        <f t="shared" si="0"/>
        <v>7.1199999999999999E-2</v>
      </c>
      <c r="G91" s="79">
        <v>14669144.130000001</v>
      </c>
      <c r="H91" s="39">
        <f t="shared" si="1"/>
        <v>1044443.062056</v>
      </c>
    </row>
    <row r="92" spans="3:8" x14ac:dyDescent="0.45">
      <c r="C92" s="36">
        <v>63</v>
      </c>
      <c r="D92" s="36" t="s">
        <v>65</v>
      </c>
      <c r="E92" s="36">
        <v>1</v>
      </c>
      <c r="F92" s="38">
        <f t="shared" si="0"/>
        <v>9.0999999999999998E-2</v>
      </c>
      <c r="G92" s="79">
        <v>506252.62</v>
      </c>
      <c r="H92" s="39">
        <f t="shared" si="1"/>
        <v>46068.988420000001</v>
      </c>
    </row>
    <row r="93" spans="3:8" x14ac:dyDescent="0.45">
      <c r="C93" s="36">
        <v>64</v>
      </c>
      <c r="D93" s="36" t="s">
        <v>66</v>
      </c>
      <c r="E93" s="36">
        <v>3</v>
      </c>
      <c r="F93" s="38">
        <f t="shared" si="0"/>
        <v>4.8500000000000001E-2</v>
      </c>
      <c r="G93" s="79">
        <v>669710.78</v>
      </c>
      <c r="H93" s="39">
        <f t="shared" si="1"/>
        <v>32480.972830000002</v>
      </c>
    </row>
    <row r="94" spans="3:8" x14ac:dyDescent="0.45">
      <c r="C94" s="36">
        <v>65</v>
      </c>
      <c r="D94" s="36" t="s">
        <v>68</v>
      </c>
      <c r="E94" s="36">
        <v>3</v>
      </c>
      <c r="F94" s="38">
        <f t="shared" si="0"/>
        <v>5.1499999999999997E-2</v>
      </c>
      <c r="G94" s="79">
        <v>3855414.33</v>
      </c>
      <c r="H94" s="39">
        <f t="shared" si="1"/>
        <v>198553.83799499998</v>
      </c>
    </row>
    <row r="95" spans="3:8" x14ac:dyDescent="0.45">
      <c r="C95" s="36">
        <v>66</v>
      </c>
      <c r="D95" s="36" t="s">
        <v>66</v>
      </c>
      <c r="E95" s="36">
        <v>2</v>
      </c>
      <c r="F95" s="38">
        <f t="shared" ref="F95:F158" si="2">VLOOKUP(G95,$C$15:$G$21,E95+2,TRUE)</f>
        <v>6.4500000000000002E-2</v>
      </c>
      <c r="G95" s="79">
        <v>273261.69</v>
      </c>
      <c r="H95" s="39">
        <f t="shared" ref="H95:H158" si="3">G95*F95</f>
        <v>17625.379004999999</v>
      </c>
    </row>
    <row r="96" spans="3:8" x14ac:dyDescent="0.45">
      <c r="C96" s="36">
        <v>67</v>
      </c>
      <c r="D96" s="36" t="s">
        <v>68</v>
      </c>
      <c r="E96" s="36">
        <v>3</v>
      </c>
      <c r="F96" s="38">
        <f t="shared" si="2"/>
        <v>4.5600000000000002E-2</v>
      </c>
      <c r="G96" s="79">
        <v>271622.40000000002</v>
      </c>
      <c r="H96" s="39">
        <f t="shared" si="3"/>
        <v>12385.981440000001</v>
      </c>
    </row>
    <row r="97" spans="3:8" x14ac:dyDescent="0.45">
      <c r="C97" s="36">
        <v>68</v>
      </c>
      <c r="D97" s="36" t="s">
        <v>67</v>
      </c>
      <c r="E97" s="36">
        <v>3</v>
      </c>
      <c r="F97" s="38">
        <f t="shared" si="2"/>
        <v>4.8500000000000001E-2</v>
      </c>
      <c r="G97" s="79">
        <v>863942.95</v>
      </c>
      <c r="H97" s="39">
        <f t="shared" si="3"/>
        <v>41901.233074999996</v>
      </c>
    </row>
    <row r="98" spans="3:8" x14ac:dyDescent="0.45">
      <c r="C98" s="36">
        <v>69</v>
      </c>
      <c r="D98" s="36" t="s">
        <v>65</v>
      </c>
      <c r="E98" s="36">
        <v>1</v>
      </c>
      <c r="F98" s="38">
        <f t="shared" si="2"/>
        <v>8.0100000000000005E-2</v>
      </c>
      <c r="G98" s="79">
        <v>182755.72</v>
      </c>
      <c r="H98" s="39">
        <f t="shared" si="3"/>
        <v>14638.733172</v>
      </c>
    </row>
    <row r="99" spans="3:8" x14ac:dyDescent="0.45">
      <c r="C99" s="36">
        <v>70</v>
      </c>
      <c r="D99" s="36" t="s">
        <v>66</v>
      </c>
      <c r="E99" s="36">
        <v>2</v>
      </c>
      <c r="F99" s="38">
        <f t="shared" si="2"/>
        <v>6.13E-2</v>
      </c>
      <c r="G99" s="79">
        <v>244382.09</v>
      </c>
      <c r="H99" s="39">
        <f t="shared" si="3"/>
        <v>14980.622116999999</v>
      </c>
    </row>
    <row r="100" spans="3:8" x14ac:dyDescent="0.45">
      <c r="C100" s="36">
        <v>71</v>
      </c>
      <c r="D100" s="36" t="s">
        <v>65</v>
      </c>
      <c r="E100" s="36">
        <v>1</v>
      </c>
      <c r="F100" s="38">
        <f t="shared" si="2"/>
        <v>7.4800000000000005E-2</v>
      </c>
      <c r="G100" s="79">
        <v>91008.63</v>
      </c>
      <c r="H100" s="39">
        <f t="shared" si="3"/>
        <v>6807.4455240000007</v>
      </c>
    </row>
    <row r="101" spans="3:8" x14ac:dyDescent="0.45">
      <c r="C101" s="36">
        <v>72</v>
      </c>
      <c r="D101" s="36" t="s">
        <v>67</v>
      </c>
      <c r="E101" s="36">
        <v>2</v>
      </c>
      <c r="F101" s="38">
        <f t="shared" si="2"/>
        <v>6.7799999999999999E-2</v>
      </c>
      <c r="G101" s="79">
        <v>863942.95</v>
      </c>
      <c r="H101" s="39">
        <f t="shared" si="3"/>
        <v>58575.332009999998</v>
      </c>
    </row>
    <row r="102" spans="3:8" x14ac:dyDescent="0.45">
      <c r="C102" s="36">
        <v>73</v>
      </c>
      <c r="D102" s="36" t="s">
        <v>68</v>
      </c>
      <c r="E102" s="36">
        <v>3</v>
      </c>
      <c r="F102" s="38">
        <f t="shared" si="2"/>
        <v>5.1499999999999997E-2</v>
      </c>
      <c r="G102" s="79">
        <v>19009594.690000001</v>
      </c>
      <c r="H102" s="39">
        <f t="shared" si="3"/>
        <v>978994.12653500005</v>
      </c>
    </row>
    <row r="103" spans="3:8" x14ac:dyDescent="0.45">
      <c r="C103" s="36">
        <v>74</v>
      </c>
      <c r="D103" s="36" t="s">
        <v>68</v>
      </c>
      <c r="E103" s="36">
        <v>1</v>
      </c>
      <c r="F103" s="38">
        <f t="shared" si="2"/>
        <v>6.9699999999999998E-2</v>
      </c>
      <c r="G103" s="79">
        <v>26756.99</v>
      </c>
      <c r="H103" s="39">
        <f t="shared" si="3"/>
        <v>1864.962203</v>
      </c>
    </row>
    <row r="104" spans="3:8" x14ac:dyDescent="0.45">
      <c r="C104" s="36">
        <v>75</v>
      </c>
      <c r="D104" s="36" t="s">
        <v>65</v>
      </c>
      <c r="E104" s="36">
        <v>3</v>
      </c>
      <c r="F104" s="38">
        <f t="shared" si="2"/>
        <v>3.7199999999999997E-2</v>
      </c>
      <c r="G104" s="79">
        <v>41758.980000000003</v>
      </c>
      <c r="H104" s="39">
        <f t="shared" si="3"/>
        <v>1553.4340560000001</v>
      </c>
    </row>
    <row r="105" spans="3:8" x14ac:dyDescent="0.45">
      <c r="C105" s="36">
        <v>76</v>
      </c>
      <c r="D105" s="36" t="s">
        <v>65</v>
      </c>
      <c r="E105" s="36">
        <v>3</v>
      </c>
      <c r="F105" s="38">
        <f t="shared" si="2"/>
        <v>3.4500000000000003E-2</v>
      </c>
      <c r="G105" s="79">
        <v>14465.61</v>
      </c>
      <c r="H105" s="39">
        <f t="shared" si="3"/>
        <v>499.06354500000009</v>
      </c>
    </row>
    <row r="106" spans="3:8" x14ac:dyDescent="0.45">
      <c r="C106" s="36">
        <v>77</v>
      </c>
      <c r="D106" s="36" t="s">
        <v>67</v>
      </c>
      <c r="E106" s="36">
        <v>3</v>
      </c>
      <c r="F106" s="38">
        <f t="shared" si="2"/>
        <v>3.4500000000000003E-2</v>
      </c>
      <c r="G106" s="79">
        <v>4843.12</v>
      </c>
      <c r="H106" s="39">
        <f t="shared" si="3"/>
        <v>167.08764000000002</v>
      </c>
    </row>
    <row r="107" spans="3:8" x14ac:dyDescent="0.45">
      <c r="C107" s="36">
        <v>78</v>
      </c>
      <c r="D107" s="36" t="s">
        <v>68</v>
      </c>
      <c r="E107" s="36">
        <v>3</v>
      </c>
      <c r="F107" s="38">
        <f t="shared" si="2"/>
        <v>4.2700000000000002E-2</v>
      </c>
      <c r="G107" s="79">
        <v>178050.88</v>
      </c>
      <c r="H107" s="39">
        <f t="shared" si="3"/>
        <v>7602.7725760000003</v>
      </c>
    </row>
    <row r="108" spans="3:8" x14ac:dyDescent="0.45">
      <c r="C108" s="36">
        <v>79</v>
      </c>
      <c r="D108" s="36" t="s">
        <v>68</v>
      </c>
      <c r="E108" s="36">
        <v>3</v>
      </c>
      <c r="F108" s="38">
        <f t="shared" si="2"/>
        <v>4.5600000000000002E-2</v>
      </c>
      <c r="G108" s="79">
        <v>302735.71999999997</v>
      </c>
      <c r="H108" s="39">
        <f t="shared" si="3"/>
        <v>13804.748831999999</v>
      </c>
    </row>
    <row r="109" spans="3:8" x14ac:dyDescent="0.45">
      <c r="C109" s="36">
        <v>80</v>
      </c>
      <c r="D109" s="36" t="s">
        <v>68</v>
      </c>
      <c r="E109" s="36">
        <v>3</v>
      </c>
      <c r="F109" s="38">
        <f t="shared" si="2"/>
        <v>3.9899999999999998E-2</v>
      </c>
      <c r="G109" s="79">
        <v>86876.43</v>
      </c>
      <c r="H109" s="39">
        <f t="shared" si="3"/>
        <v>3466.3695569999995</v>
      </c>
    </row>
    <row r="110" spans="3:8" x14ac:dyDescent="0.45">
      <c r="C110" s="36">
        <v>81</v>
      </c>
      <c r="D110" s="36" t="s">
        <v>65</v>
      </c>
      <c r="E110" s="36">
        <v>3</v>
      </c>
      <c r="F110" s="38">
        <f t="shared" si="2"/>
        <v>3.4500000000000003E-2</v>
      </c>
      <c r="G110" s="79">
        <v>1876.78</v>
      </c>
      <c r="H110" s="39">
        <f t="shared" si="3"/>
        <v>64.748910000000009</v>
      </c>
    </row>
    <row r="111" spans="3:8" x14ac:dyDescent="0.45">
      <c r="C111" s="36">
        <v>82</v>
      </c>
      <c r="D111" s="36" t="s">
        <v>66</v>
      </c>
      <c r="E111" s="36">
        <v>1</v>
      </c>
      <c r="F111" s="38">
        <f t="shared" si="2"/>
        <v>8.5500000000000007E-2</v>
      </c>
      <c r="G111" s="79">
        <v>272605.40000000002</v>
      </c>
      <c r="H111" s="39">
        <f t="shared" si="3"/>
        <v>23307.761700000003</v>
      </c>
    </row>
    <row r="112" spans="3:8" x14ac:dyDescent="0.45">
      <c r="C112" s="36">
        <v>83</v>
      </c>
      <c r="D112" s="36" t="s">
        <v>66</v>
      </c>
      <c r="E112" s="36">
        <v>3</v>
      </c>
      <c r="F112" s="38">
        <f t="shared" si="2"/>
        <v>4.5600000000000002E-2</v>
      </c>
      <c r="G112" s="79">
        <v>495405.21</v>
      </c>
      <c r="H112" s="39">
        <f t="shared" si="3"/>
        <v>22590.477576000001</v>
      </c>
    </row>
    <row r="113" spans="3:8" x14ac:dyDescent="0.45">
      <c r="C113" s="36">
        <v>84</v>
      </c>
      <c r="D113" s="36" t="s">
        <v>66</v>
      </c>
      <c r="E113" s="36">
        <v>1</v>
      </c>
      <c r="F113" s="38">
        <f t="shared" si="2"/>
        <v>6.4799999999999996E-2</v>
      </c>
      <c r="G113" s="79">
        <v>12900.78</v>
      </c>
      <c r="H113" s="39">
        <f t="shared" si="3"/>
        <v>835.97054400000002</v>
      </c>
    </row>
    <row r="114" spans="3:8" x14ac:dyDescent="0.45">
      <c r="C114" s="36">
        <v>85</v>
      </c>
      <c r="D114" s="36" t="s">
        <v>67</v>
      </c>
      <c r="E114" s="36">
        <v>3</v>
      </c>
      <c r="F114" s="38">
        <f t="shared" si="2"/>
        <v>3.9899999999999998E-2</v>
      </c>
      <c r="G114" s="79">
        <v>97807.6</v>
      </c>
      <c r="H114" s="39">
        <f t="shared" si="3"/>
        <v>3902.52324</v>
      </c>
    </row>
    <row r="115" spans="3:8" x14ac:dyDescent="0.45">
      <c r="C115" s="36">
        <v>86</v>
      </c>
      <c r="D115" s="36" t="s">
        <v>66</v>
      </c>
      <c r="E115" s="36">
        <v>2</v>
      </c>
      <c r="F115" s="38">
        <f t="shared" si="2"/>
        <v>7.1199999999999999E-2</v>
      </c>
      <c r="G115" s="79">
        <v>18617785.739999998</v>
      </c>
      <c r="H115" s="39">
        <f t="shared" si="3"/>
        <v>1325586.3446879999</v>
      </c>
    </row>
    <row r="116" spans="3:8" x14ac:dyDescent="0.45">
      <c r="C116" s="36">
        <v>87</v>
      </c>
      <c r="D116" s="36" t="s">
        <v>67</v>
      </c>
      <c r="E116" s="36">
        <v>3</v>
      </c>
      <c r="F116" s="38">
        <f t="shared" si="2"/>
        <v>5.1499999999999997E-2</v>
      </c>
      <c r="G116" s="79">
        <v>14669144.130000001</v>
      </c>
      <c r="H116" s="39">
        <f t="shared" si="3"/>
        <v>755460.92269499996</v>
      </c>
    </row>
    <row r="117" spans="3:8" x14ac:dyDescent="0.45">
      <c r="C117" s="36">
        <v>88</v>
      </c>
      <c r="D117" s="36" t="s">
        <v>65</v>
      </c>
      <c r="E117" s="36">
        <v>1</v>
      </c>
      <c r="F117" s="38">
        <f t="shared" si="2"/>
        <v>9.6799999999999997E-2</v>
      </c>
      <c r="G117" s="79">
        <v>13095535.630000001</v>
      </c>
      <c r="H117" s="39">
        <f t="shared" si="3"/>
        <v>1267647.848984</v>
      </c>
    </row>
    <row r="118" spans="3:8" x14ac:dyDescent="0.45">
      <c r="C118" s="36">
        <v>89</v>
      </c>
      <c r="D118" s="36" t="s">
        <v>67</v>
      </c>
      <c r="E118" s="36">
        <v>2</v>
      </c>
      <c r="F118" s="38">
        <f t="shared" si="2"/>
        <v>5.1999999999999998E-2</v>
      </c>
      <c r="G118" s="79">
        <v>5223.21</v>
      </c>
      <c r="H118" s="39">
        <f t="shared" si="3"/>
        <v>271.60692</v>
      </c>
    </row>
    <row r="119" spans="3:8" x14ac:dyDescent="0.45">
      <c r="C119" s="36">
        <v>90</v>
      </c>
      <c r="D119" s="36" t="s">
        <v>67</v>
      </c>
      <c r="E119" s="36">
        <v>2</v>
      </c>
      <c r="F119" s="38">
        <f t="shared" si="2"/>
        <v>7.1199999999999999E-2</v>
      </c>
      <c r="G119" s="79">
        <v>15890264.84</v>
      </c>
      <c r="H119" s="39">
        <f t="shared" si="3"/>
        <v>1131386.8566079999</v>
      </c>
    </row>
    <row r="120" spans="3:8" x14ac:dyDescent="0.45">
      <c r="C120" s="36">
        <v>91</v>
      </c>
      <c r="D120" s="36" t="s">
        <v>67</v>
      </c>
      <c r="E120" s="36">
        <v>1</v>
      </c>
      <c r="F120" s="38">
        <f t="shared" si="2"/>
        <v>6.4799999999999996E-2</v>
      </c>
      <c r="G120" s="79">
        <v>23491.07</v>
      </c>
      <c r="H120" s="39">
        <f t="shared" si="3"/>
        <v>1522.2213359999998</v>
      </c>
    </row>
    <row r="121" spans="3:8" x14ac:dyDescent="0.45">
      <c r="C121" s="36">
        <v>92</v>
      </c>
      <c r="D121" s="36" t="s">
        <v>65</v>
      </c>
      <c r="E121" s="36">
        <v>2</v>
      </c>
      <c r="F121" s="38">
        <f t="shared" si="2"/>
        <v>6.13E-2</v>
      </c>
      <c r="G121" s="79">
        <v>185293.36</v>
      </c>
      <c r="H121" s="39">
        <f t="shared" si="3"/>
        <v>11358.482967999998</v>
      </c>
    </row>
    <row r="122" spans="3:8" x14ac:dyDescent="0.45">
      <c r="C122" s="36">
        <v>93</v>
      </c>
      <c r="D122" s="36" t="s">
        <v>68</v>
      </c>
      <c r="E122" s="36">
        <v>2</v>
      </c>
      <c r="F122" s="38">
        <f t="shared" si="2"/>
        <v>7.1199999999999999E-2</v>
      </c>
      <c r="G122" s="79">
        <v>1953669.37</v>
      </c>
      <c r="H122" s="39">
        <f t="shared" si="3"/>
        <v>139101.25914400001</v>
      </c>
    </row>
    <row r="123" spans="3:8" x14ac:dyDescent="0.45">
      <c r="C123" s="36">
        <v>94</v>
      </c>
      <c r="D123" s="36" t="s">
        <v>66</v>
      </c>
      <c r="E123" s="36">
        <v>3</v>
      </c>
      <c r="F123" s="38">
        <f t="shared" si="2"/>
        <v>3.9899999999999998E-2</v>
      </c>
      <c r="G123" s="79">
        <v>89001.27</v>
      </c>
      <c r="H123" s="39">
        <f t="shared" si="3"/>
        <v>3551.1506730000001</v>
      </c>
    </row>
    <row r="124" spans="3:8" x14ac:dyDescent="0.45">
      <c r="C124" s="36">
        <v>95</v>
      </c>
      <c r="D124" s="36" t="s">
        <v>68</v>
      </c>
      <c r="E124" s="36">
        <v>3</v>
      </c>
      <c r="F124" s="38">
        <f t="shared" si="2"/>
        <v>4.8500000000000001E-2</v>
      </c>
      <c r="G124" s="79">
        <v>789102.45</v>
      </c>
      <c r="H124" s="39">
        <f t="shared" si="3"/>
        <v>38271.468824999996</v>
      </c>
    </row>
    <row r="125" spans="3:8" x14ac:dyDescent="0.45">
      <c r="C125" s="36">
        <v>96</v>
      </c>
      <c r="D125" s="36" t="s">
        <v>65</v>
      </c>
      <c r="E125" s="36">
        <v>3</v>
      </c>
      <c r="F125" s="38">
        <f t="shared" si="2"/>
        <v>4.5600000000000002E-2</v>
      </c>
      <c r="G125" s="79">
        <v>261355.64</v>
      </c>
      <c r="H125" s="39">
        <f t="shared" si="3"/>
        <v>11917.817184000001</v>
      </c>
    </row>
    <row r="126" spans="3:8" x14ac:dyDescent="0.45">
      <c r="C126" s="36">
        <v>97</v>
      </c>
      <c r="D126" s="36" t="s">
        <v>68</v>
      </c>
      <c r="E126" s="36">
        <v>3</v>
      </c>
      <c r="F126" s="38">
        <f t="shared" si="2"/>
        <v>5.1499999999999997E-2</v>
      </c>
      <c r="G126" s="79">
        <v>2567157.65</v>
      </c>
      <c r="H126" s="39">
        <f t="shared" si="3"/>
        <v>132208.61897499999</v>
      </c>
    </row>
    <row r="127" spans="3:8" x14ac:dyDescent="0.45">
      <c r="C127" s="36">
        <v>98</v>
      </c>
      <c r="D127" s="36" t="s">
        <v>65</v>
      </c>
      <c r="E127" s="36">
        <v>2</v>
      </c>
      <c r="F127" s="38">
        <f t="shared" si="2"/>
        <v>6.13E-2</v>
      </c>
      <c r="G127" s="79">
        <v>185293.36</v>
      </c>
      <c r="H127" s="39">
        <f t="shared" si="3"/>
        <v>11358.482967999998</v>
      </c>
    </row>
    <row r="128" spans="3:8" x14ac:dyDescent="0.45">
      <c r="C128" s="36">
        <v>99</v>
      </c>
      <c r="D128" s="36" t="s">
        <v>65</v>
      </c>
      <c r="E128" s="36">
        <v>3</v>
      </c>
      <c r="F128" s="38">
        <f t="shared" si="2"/>
        <v>4.8500000000000001E-2</v>
      </c>
      <c r="G128" s="79">
        <v>591052.66</v>
      </c>
      <c r="H128" s="39">
        <f t="shared" si="3"/>
        <v>28666.054010000003</v>
      </c>
    </row>
    <row r="129" spans="3:8" x14ac:dyDescent="0.45">
      <c r="C129" s="36">
        <v>100</v>
      </c>
      <c r="D129" s="36" t="s">
        <v>66</v>
      </c>
      <c r="E129" s="36">
        <v>1</v>
      </c>
      <c r="F129" s="38">
        <f t="shared" si="2"/>
        <v>6.9699999999999998E-2</v>
      </c>
      <c r="G129" s="79">
        <v>29695.46</v>
      </c>
      <c r="H129" s="39">
        <f t="shared" si="3"/>
        <v>2069.7735619999999</v>
      </c>
    </row>
    <row r="130" spans="3:8" x14ac:dyDescent="0.45">
      <c r="C130" s="36">
        <v>101</v>
      </c>
      <c r="D130" s="36" t="s">
        <v>66</v>
      </c>
      <c r="E130" s="36">
        <v>1</v>
      </c>
      <c r="F130" s="38">
        <f t="shared" si="2"/>
        <v>8.0100000000000005E-2</v>
      </c>
      <c r="G130" s="79">
        <v>229053.79</v>
      </c>
      <c r="H130" s="39">
        <f t="shared" si="3"/>
        <v>18347.208579000002</v>
      </c>
    </row>
    <row r="131" spans="3:8" x14ac:dyDescent="0.45">
      <c r="C131" s="36">
        <v>102</v>
      </c>
      <c r="D131" s="36" t="s">
        <v>65</v>
      </c>
      <c r="E131" s="36">
        <v>3</v>
      </c>
      <c r="F131" s="38">
        <f t="shared" si="2"/>
        <v>4.5600000000000002E-2</v>
      </c>
      <c r="G131" s="79">
        <v>261355.64</v>
      </c>
      <c r="H131" s="39">
        <f t="shared" si="3"/>
        <v>11917.817184000001</v>
      </c>
    </row>
    <row r="132" spans="3:8" x14ac:dyDescent="0.45">
      <c r="C132" s="36">
        <v>103</v>
      </c>
      <c r="D132" s="36" t="s">
        <v>68</v>
      </c>
      <c r="E132" s="36">
        <v>2</v>
      </c>
      <c r="F132" s="38">
        <f t="shared" si="2"/>
        <v>6.4500000000000002E-2</v>
      </c>
      <c r="G132" s="79">
        <v>492374.65</v>
      </c>
      <c r="H132" s="39">
        <f t="shared" si="3"/>
        <v>31758.164925000001</v>
      </c>
    </row>
    <row r="133" spans="3:8" x14ac:dyDescent="0.45">
      <c r="C133" s="36">
        <v>104</v>
      </c>
      <c r="D133" s="36" t="s">
        <v>67</v>
      </c>
      <c r="E133" s="36">
        <v>2</v>
      </c>
      <c r="F133" s="38">
        <f t="shared" si="2"/>
        <v>6.7799999999999999E-2</v>
      </c>
      <c r="G133" s="79">
        <v>789102.45</v>
      </c>
      <c r="H133" s="39">
        <f t="shared" si="3"/>
        <v>53501.146109999994</v>
      </c>
    </row>
    <row r="134" spans="3:8" x14ac:dyDescent="0.45">
      <c r="C134" s="36">
        <v>105</v>
      </c>
      <c r="D134" s="36" t="s">
        <v>67</v>
      </c>
      <c r="E134" s="36">
        <v>3</v>
      </c>
      <c r="F134" s="38">
        <f t="shared" si="2"/>
        <v>5.1499999999999997E-2</v>
      </c>
      <c r="G134" s="79">
        <v>2854669.13</v>
      </c>
      <c r="H134" s="39">
        <f t="shared" si="3"/>
        <v>147015.46019499999</v>
      </c>
    </row>
    <row r="135" spans="3:8" x14ac:dyDescent="0.45">
      <c r="C135" s="36">
        <v>106</v>
      </c>
      <c r="D135" s="36" t="s">
        <v>67</v>
      </c>
      <c r="E135" s="36">
        <v>3</v>
      </c>
      <c r="F135" s="38">
        <f t="shared" si="2"/>
        <v>3.4500000000000003E-2</v>
      </c>
      <c r="G135" s="79">
        <v>1781.87</v>
      </c>
      <c r="H135" s="39">
        <f t="shared" si="3"/>
        <v>61.474515000000004</v>
      </c>
    </row>
    <row r="136" spans="3:8" x14ac:dyDescent="0.45">
      <c r="C136" s="36">
        <v>107</v>
      </c>
      <c r="D136" s="36" t="s">
        <v>66</v>
      </c>
      <c r="E136" s="36">
        <v>3</v>
      </c>
      <c r="F136" s="38">
        <f t="shared" si="2"/>
        <v>4.8500000000000001E-2</v>
      </c>
      <c r="G136" s="79">
        <v>997180.98</v>
      </c>
      <c r="H136" s="39">
        <f t="shared" si="3"/>
        <v>48363.277529999999</v>
      </c>
    </row>
    <row r="137" spans="3:8" x14ac:dyDescent="0.45">
      <c r="C137" s="36">
        <v>108</v>
      </c>
      <c r="D137" s="36" t="s">
        <v>68</v>
      </c>
      <c r="E137" s="36">
        <v>1</v>
      </c>
      <c r="F137" s="38">
        <f t="shared" si="2"/>
        <v>6.4799999999999996E-2</v>
      </c>
      <c r="G137" s="79">
        <v>22227.83</v>
      </c>
      <c r="H137" s="39">
        <f t="shared" si="3"/>
        <v>1440.363384</v>
      </c>
    </row>
    <row r="138" spans="3:8" x14ac:dyDescent="0.45">
      <c r="C138" s="36">
        <v>109</v>
      </c>
      <c r="D138" s="36" t="s">
        <v>68</v>
      </c>
      <c r="E138" s="36">
        <v>1</v>
      </c>
      <c r="F138" s="38">
        <f t="shared" si="2"/>
        <v>9.6799999999999997E-2</v>
      </c>
      <c r="G138" s="79">
        <v>16747692.83</v>
      </c>
      <c r="H138" s="39">
        <f t="shared" si="3"/>
        <v>1621176.665944</v>
      </c>
    </row>
    <row r="139" spans="3:8" x14ac:dyDescent="0.45">
      <c r="C139" s="36">
        <v>110</v>
      </c>
      <c r="D139" s="36" t="s">
        <v>68</v>
      </c>
      <c r="E139" s="36">
        <v>3</v>
      </c>
      <c r="F139" s="38">
        <f t="shared" si="2"/>
        <v>4.2700000000000002E-2</v>
      </c>
      <c r="G139" s="79">
        <v>123526.78</v>
      </c>
      <c r="H139" s="39">
        <f t="shared" si="3"/>
        <v>5274.5935060000002</v>
      </c>
    </row>
    <row r="140" spans="3:8" x14ac:dyDescent="0.45">
      <c r="C140" s="36">
        <v>111</v>
      </c>
      <c r="D140" s="36" t="s">
        <v>67</v>
      </c>
      <c r="E140" s="36">
        <v>1</v>
      </c>
      <c r="F140" s="38">
        <f t="shared" si="2"/>
        <v>8.0100000000000005E-2</v>
      </c>
      <c r="G140" s="79">
        <v>138919.54</v>
      </c>
      <c r="H140" s="39">
        <f t="shared" si="3"/>
        <v>11127.455154000001</v>
      </c>
    </row>
    <row r="141" spans="3:8" x14ac:dyDescent="0.45">
      <c r="C141" s="36">
        <v>112</v>
      </c>
      <c r="D141" s="36" t="s">
        <v>65</v>
      </c>
      <c r="E141" s="36">
        <v>2</v>
      </c>
      <c r="F141" s="38">
        <f t="shared" si="2"/>
        <v>6.4500000000000002E-2</v>
      </c>
      <c r="G141" s="79">
        <v>492374.65</v>
      </c>
      <c r="H141" s="39">
        <f t="shared" si="3"/>
        <v>31758.164925000001</v>
      </c>
    </row>
    <row r="142" spans="3:8" x14ac:dyDescent="0.45">
      <c r="C142" s="36">
        <v>113</v>
      </c>
      <c r="D142" s="36" t="s">
        <v>67</v>
      </c>
      <c r="E142" s="36">
        <v>1</v>
      </c>
      <c r="F142" s="38">
        <f t="shared" si="2"/>
        <v>6.9699999999999998E-2</v>
      </c>
      <c r="G142" s="79">
        <v>27793.17</v>
      </c>
      <c r="H142" s="39">
        <f t="shared" si="3"/>
        <v>1937.1839489999998</v>
      </c>
    </row>
    <row r="143" spans="3:8" x14ac:dyDescent="0.45">
      <c r="C143" s="36">
        <v>114</v>
      </c>
      <c r="D143" s="36" t="s">
        <v>66</v>
      </c>
      <c r="E143" s="36">
        <v>2</v>
      </c>
      <c r="F143" s="38">
        <f t="shared" si="2"/>
        <v>5.1999999999999998E-2</v>
      </c>
      <c r="G143" s="79">
        <v>8242.8799999999992</v>
      </c>
      <c r="H143" s="39">
        <f t="shared" si="3"/>
        <v>428.62975999999992</v>
      </c>
    </row>
    <row r="144" spans="3:8" x14ac:dyDescent="0.45">
      <c r="C144" s="36">
        <v>115</v>
      </c>
      <c r="D144" s="36" t="s">
        <v>67</v>
      </c>
      <c r="E144" s="36">
        <v>3</v>
      </c>
      <c r="F144" s="38">
        <f t="shared" si="2"/>
        <v>3.7199999999999997E-2</v>
      </c>
      <c r="G144" s="79">
        <v>41758.980000000003</v>
      </c>
      <c r="H144" s="39">
        <f t="shared" si="3"/>
        <v>1553.4340560000001</v>
      </c>
    </row>
    <row r="145" spans="3:8" x14ac:dyDescent="0.45">
      <c r="C145" s="36">
        <v>116</v>
      </c>
      <c r="D145" s="36" t="s">
        <v>66</v>
      </c>
      <c r="E145" s="36">
        <v>3</v>
      </c>
      <c r="F145" s="38">
        <f t="shared" si="2"/>
        <v>4.8500000000000001E-2</v>
      </c>
      <c r="G145" s="79">
        <v>997180.98</v>
      </c>
      <c r="H145" s="39">
        <f t="shared" si="3"/>
        <v>48363.277529999999</v>
      </c>
    </row>
    <row r="146" spans="3:8" x14ac:dyDescent="0.45">
      <c r="C146" s="36">
        <v>117</v>
      </c>
      <c r="D146" s="36" t="s">
        <v>67</v>
      </c>
      <c r="E146" s="36">
        <v>3</v>
      </c>
      <c r="F146" s="38">
        <f t="shared" si="2"/>
        <v>5.1499999999999997E-2</v>
      </c>
      <c r="G146" s="79">
        <v>6767352.0599999996</v>
      </c>
      <c r="H146" s="39">
        <f t="shared" si="3"/>
        <v>348518.63108999998</v>
      </c>
    </row>
    <row r="147" spans="3:8" x14ac:dyDescent="0.45">
      <c r="C147" s="36">
        <v>118</v>
      </c>
      <c r="D147" s="36" t="s">
        <v>66</v>
      </c>
      <c r="E147" s="36">
        <v>1</v>
      </c>
      <c r="F147" s="38">
        <f t="shared" si="2"/>
        <v>8.5500000000000007E-2</v>
      </c>
      <c r="G147" s="79">
        <v>271181.49</v>
      </c>
      <c r="H147" s="39">
        <f t="shared" si="3"/>
        <v>23186.017395000003</v>
      </c>
    </row>
    <row r="148" spans="3:8" x14ac:dyDescent="0.45">
      <c r="C148" s="36">
        <v>119</v>
      </c>
      <c r="D148" s="36" t="s">
        <v>66</v>
      </c>
      <c r="E148" s="36">
        <v>1</v>
      </c>
      <c r="F148" s="38">
        <f t="shared" si="2"/>
        <v>9.6799999999999997E-2</v>
      </c>
      <c r="G148" s="79">
        <v>12464507.58</v>
      </c>
      <c r="H148" s="39">
        <f t="shared" si="3"/>
        <v>1206564.3337439999</v>
      </c>
    </row>
    <row r="149" spans="3:8" x14ac:dyDescent="0.45">
      <c r="C149" s="36">
        <v>120</v>
      </c>
      <c r="D149" s="36" t="s">
        <v>67</v>
      </c>
      <c r="E149" s="36">
        <v>3</v>
      </c>
      <c r="F149" s="38">
        <f t="shared" si="2"/>
        <v>5.1499999999999997E-2</v>
      </c>
      <c r="G149" s="79">
        <v>4390442.66</v>
      </c>
      <c r="H149" s="39">
        <f t="shared" si="3"/>
        <v>226107.79699</v>
      </c>
    </row>
    <row r="150" spans="3:8" x14ac:dyDescent="0.45">
      <c r="C150" s="36">
        <v>121</v>
      </c>
      <c r="D150" s="36" t="s">
        <v>67</v>
      </c>
      <c r="E150" s="36">
        <v>1</v>
      </c>
      <c r="F150" s="38">
        <f t="shared" si="2"/>
        <v>7.4800000000000005E-2</v>
      </c>
      <c r="G150" s="79">
        <v>75881.399999999994</v>
      </c>
      <c r="H150" s="39">
        <f t="shared" si="3"/>
        <v>5675.9287199999999</v>
      </c>
    </row>
    <row r="151" spans="3:8" x14ac:dyDescent="0.45">
      <c r="C151" s="36">
        <v>122</v>
      </c>
      <c r="D151" s="36" t="s">
        <v>65</v>
      </c>
      <c r="E151" s="36">
        <v>1</v>
      </c>
      <c r="F151" s="38">
        <f t="shared" si="2"/>
        <v>6.4799999999999996E-2</v>
      </c>
      <c r="G151" s="79">
        <v>12384.67</v>
      </c>
      <c r="H151" s="39">
        <f t="shared" si="3"/>
        <v>802.52661599999999</v>
      </c>
    </row>
    <row r="152" spans="3:8" x14ac:dyDescent="0.45">
      <c r="C152" s="36">
        <v>123</v>
      </c>
      <c r="D152" s="36" t="s">
        <v>68</v>
      </c>
      <c r="E152" s="36">
        <v>2</v>
      </c>
      <c r="F152" s="38">
        <f t="shared" si="2"/>
        <v>5.8099999999999999E-2</v>
      </c>
      <c r="G152" s="79">
        <v>74981.73</v>
      </c>
      <c r="H152" s="39">
        <f t="shared" si="3"/>
        <v>4356.4385130000001</v>
      </c>
    </row>
    <row r="153" spans="3:8" x14ac:dyDescent="0.45">
      <c r="C153" s="36">
        <v>124</v>
      </c>
      <c r="D153" s="36" t="s">
        <v>68</v>
      </c>
      <c r="E153" s="36">
        <v>2</v>
      </c>
      <c r="F153" s="38">
        <f t="shared" si="2"/>
        <v>5.8099999999999999E-2</v>
      </c>
      <c r="G153" s="79">
        <v>68616.600000000006</v>
      </c>
      <c r="H153" s="39">
        <f t="shared" si="3"/>
        <v>3986.6244600000005</v>
      </c>
    </row>
    <row r="154" spans="3:8" x14ac:dyDescent="0.45">
      <c r="C154" s="36">
        <v>125</v>
      </c>
      <c r="D154" s="36" t="s">
        <v>66</v>
      </c>
      <c r="E154" s="36">
        <v>2</v>
      </c>
      <c r="F154" s="38">
        <f t="shared" si="2"/>
        <v>7.1199999999999999E-2</v>
      </c>
      <c r="G154" s="79">
        <v>18617785.739999998</v>
      </c>
      <c r="H154" s="39">
        <f t="shared" si="3"/>
        <v>1325586.3446879999</v>
      </c>
    </row>
    <row r="155" spans="3:8" x14ac:dyDescent="0.45">
      <c r="C155" s="36">
        <v>126</v>
      </c>
      <c r="D155" s="36" t="s">
        <v>67</v>
      </c>
      <c r="E155" s="36">
        <v>3</v>
      </c>
      <c r="F155" s="38">
        <f t="shared" si="2"/>
        <v>4.8500000000000001E-2</v>
      </c>
      <c r="G155" s="79">
        <v>506252.62</v>
      </c>
      <c r="H155" s="39">
        <f t="shared" si="3"/>
        <v>24553.252070000002</v>
      </c>
    </row>
    <row r="156" spans="3:8" x14ac:dyDescent="0.45">
      <c r="C156" s="36">
        <v>127</v>
      </c>
      <c r="D156" s="36" t="s">
        <v>68</v>
      </c>
      <c r="E156" s="36">
        <v>2</v>
      </c>
      <c r="F156" s="38">
        <f t="shared" si="2"/>
        <v>6.4500000000000002E-2</v>
      </c>
      <c r="G156" s="79">
        <v>432707.13</v>
      </c>
      <c r="H156" s="39">
        <f t="shared" si="3"/>
        <v>27909.609885000002</v>
      </c>
    </row>
    <row r="157" spans="3:8" x14ac:dyDescent="0.45">
      <c r="C157" s="36">
        <v>128</v>
      </c>
      <c r="D157" s="36" t="s">
        <v>67</v>
      </c>
      <c r="E157" s="36">
        <v>3</v>
      </c>
      <c r="F157" s="38">
        <f t="shared" si="2"/>
        <v>5.1499999999999997E-2</v>
      </c>
      <c r="G157" s="79">
        <v>2567157.65</v>
      </c>
      <c r="H157" s="39">
        <f t="shared" si="3"/>
        <v>132208.61897499999</v>
      </c>
    </row>
    <row r="158" spans="3:8" x14ac:dyDescent="0.45">
      <c r="C158" s="36">
        <v>129</v>
      </c>
      <c r="D158" s="36" t="s">
        <v>66</v>
      </c>
      <c r="E158" s="36">
        <v>3</v>
      </c>
      <c r="F158" s="38">
        <f t="shared" si="2"/>
        <v>4.5600000000000002E-2</v>
      </c>
      <c r="G158" s="79">
        <v>495405.21</v>
      </c>
      <c r="H158" s="39">
        <f t="shared" si="3"/>
        <v>22590.477576000001</v>
      </c>
    </row>
    <row r="159" spans="3:8" x14ac:dyDescent="0.45">
      <c r="C159" s="36">
        <v>130</v>
      </c>
      <c r="D159" s="36" t="s">
        <v>67</v>
      </c>
      <c r="E159" s="36">
        <v>3</v>
      </c>
      <c r="F159" s="38">
        <f t="shared" ref="F159:F222" si="4">VLOOKUP(G159,$C$15:$G$21,E159+2,TRUE)</f>
        <v>4.8500000000000001E-2</v>
      </c>
      <c r="G159" s="79">
        <v>968711.04</v>
      </c>
      <c r="H159" s="39">
        <f t="shared" ref="H159:H222" si="5">G159*F159</f>
        <v>46982.485440000004</v>
      </c>
    </row>
    <row r="160" spans="3:8" x14ac:dyDescent="0.45">
      <c r="C160" s="36">
        <v>131</v>
      </c>
      <c r="D160" s="36" t="s">
        <v>66</v>
      </c>
      <c r="E160" s="36">
        <v>3</v>
      </c>
      <c r="F160" s="38">
        <f t="shared" si="4"/>
        <v>3.9899999999999998E-2</v>
      </c>
      <c r="G160" s="79">
        <v>91008.63</v>
      </c>
      <c r="H160" s="39">
        <f t="shared" si="5"/>
        <v>3631.2443370000001</v>
      </c>
    </row>
    <row r="161" spans="3:8" x14ac:dyDescent="0.45">
      <c r="C161" s="36">
        <v>132</v>
      </c>
      <c r="D161" s="36" t="s">
        <v>66</v>
      </c>
      <c r="E161" s="36">
        <v>3</v>
      </c>
      <c r="F161" s="38">
        <f t="shared" si="4"/>
        <v>4.2700000000000002E-2</v>
      </c>
      <c r="G161" s="79">
        <v>101633.35</v>
      </c>
      <c r="H161" s="39">
        <f t="shared" si="5"/>
        <v>4339.7440450000004</v>
      </c>
    </row>
    <row r="162" spans="3:8" x14ac:dyDescent="0.45">
      <c r="C162" s="36">
        <v>133</v>
      </c>
      <c r="D162" s="36" t="s">
        <v>66</v>
      </c>
      <c r="E162" s="36">
        <v>3</v>
      </c>
      <c r="F162" s="38">
        <f t="shared" si="4"/>
        <v>3.4500000000000003E-2</v>
      </c>
      <c r="G162" s="79">
        <v>13612.01</v>
      </c>
      <c r="H162" s="39">
        <f t="shared" si="5"/>
        <v>469.61434500000007</v>
      </c>
    </row>
    <row r="163" spans="3:8" x14ac:dyDescent="0.45">
      <c r="C163" s="36">
        <v>134</v>
      </c>
      <c r="D163" s="36" t="s">
        <v>65</v>
      </c>
      <c r="E163" s="36">
        <v>1</v>
      </c>
      <c r="F163" s="38">
        <f t="shared" si="4"/>
        <v>9.0999999999999998E-2</v>
      </c>
      <c r="G163" s="79">
        <v>968711.04</v>
      </c>
      <c r="H163" s="39">
        <f t="shared" si="5"/>
        <v>88152.704639999996</v>
      </c>
    </row>
    <row r="164" spans="3:8" x14ac:dyDescent="0.45">
      <c r="C164" s="36">
        <v>135</v>
      </c>
      <c r="D164" s="36" t="s">
        <v>68</v>
      </c>
      <c r="E164" s="36">
        <v>1</v>
      </c>
      <c r="F164" s="38">
        <f t="shared" si="4"/>
        <v>8.5500000000000007E-2</v>
      </c>
      <c r="G164" s="79">
        <v>294782.69</v>
      </c>
      <c r="H164" s="39">
        <f t="shared" si="5"/>
        <v>25203.919995000004</v>
      </c>
    </row>
    <row r="165" spans="3:8" x14ac:dyDescent="0.45">
      <c r="C165" s="36">
        <v>136</v>
      </c>
      <c r="D165" s="36" t="s">
        <v>66</v>
      </c>
      <c r="E165" s="36">
        <v>1</v>
      </c>
      <c r="F165" s="38">
        <f t="shared" si="4"/>
        <v>9.0999999999999998E-2</v>
      </c>
      <c r="G165" s="79">
        <v>529974.21</v>
      </c>
      <c r="H165" s="39">
        <f t="shared" si="5"/>
        <v>48227.653109999992</v>
      </c>
    </row>
    <row r="166" spans="3:8" x14ac:dyDescent="0.45">
      <c r="C166" s="36">
        <v>137</v>
      </c>
      <c r="D166" s="36" t="s">
        <v>67</v>
      </c>
      <c r="E166" s="36">
        <v>3</v>
      </c>
      <c r="F166" s="38">
        <f t="shared" si="4"/>
        <v>4.5600000000000002E-2</v>
      </c>
      <c r="G166" s="79">
        <v>283655.24</v>
      </c>
      <c r="H166" s="39">
        <f t="shared" si="5"/>
        <v>12934.678943999999</v>
      </c>
    </row>
    <row r="167" spans="3:8" x14ac:dyDescent="0.45">
      <c r="C167" s="36">
        <v>138</v>
      </c>
      <c r="D167" s="36" t="s">
        <v>65</v>
      </c>
      <c r="E167" s="36">
        <v>3</v>
      </c>
      <c r="F167" s="38">
        <f t="shared" si="4"/>
        <v>4.2700000000000002E-2</v>
      </c>
      <c r="G167" s="79">
        <v>185293.36</v>
      </c>
      <c r="H167" s="39">
        <f t="shared" si="5"/>
        <v>7912.0264719999996</v>
      </c>
    </row>
    <row r="168" spans="3:8" x14ac:dyDescent="0.45">
      <c r="C168" s="36">
        <v>139</v>
      </c>
      <c r="D168" s="36" t="s">
        <v>65</v>
      </c>
      <c r="E168" s="36">
        <v>1</v>
      </c>
      <c r="F168" s="38">
        <f t="shared" si="4"/>
        <v>8.5500000000000007E-2</v>
      </c>
      <c r="G168" s="79">
        <v>327970.7</v>
      </c>
      <c r="H168" s="39">
        <f t="shared" si="5"/>
        <v>28041.494850000003</v>
      </c>
    </row>
    <row r="169" spans="3:8" x14ac:dyDescent="0.45">
      <c r="C169" s="36">
        <v>140</v>
      </c>
      <c r="D169" s="36" t="s">
        <v>67</v>
      </c>
      <c r="E169" s="36">
        <v>3</v>
      </c>
      <c r="F169" s="38">
        <f t="shared" si="4"/>
        <v>4.8500000000000001E-2</v>
      </c>
      <c r="G169" s="79">
        <v>968711.04</v>
      </c>
      <c r="H169" s="39">
        <f t="shared" si="5"/>
        <v>46982.485440000004</v>
      </c>
    </row>
    <row r="170" spans="3:8" x14ac:dyDescent="0.45">
      <c r="C170" s="36">
        <v>141</v>
      </c>
      <c r="D170" s="36" t="s">
        <v>68</v>
      </c>
      <c r="E170" s="36">
        <v>2</v>
      </c>
      <c r="F170" s="38">
        <f t="shared" si="4"/>
        <v>7.1199999999999999E-2</v>
      </c>
      <c r="G170" s="79">
        <v>13095535.630000001</v>
      </c>
      <c r="H170" s="39">
        <f t="shared" si="5"/>
        <v>932402.13685600006</v>
      </c>
    </row>
    <row r="171" spans="3:8" x14ac:dyDescent="0.45">
      <c r="C171" s="36">
        <v>142</v>
      </c>
      <c r="D171" s="36" t="s">
        <v>66</v>
      </c>
      <c r="E171" s="36">
        <v>3</v>
      </c>
      <c r="F171" s="38">
        <f t="shared" si="4"/>
        <v>3.7199999999999997E-2</v>
      </c>
      <c r="G171" s="79">
        <v>28754.31</v>
      </c>
      <c r="H171" s="39">
        <f t="shared" si="5"/>
        <v>1069.6603319999999</v>
      </c>
    </row>
    <row r="172" spans="3:8" x14ac:dyDescent="0.45">
      <c r="C172" s="36">
        <v>143</v>
      </c>
      <c r="D172" s="36" t="s">
        <v>65</v>
      </c>
      <c r="E172" s="36">
        <v>2</v>
      </c>
      <c r="F172" s="38">
        <f t="shared" si="4"/>
        <v>6.13E-2</v>
      </c>
      <c r="G172" s="79">
        <v>126273.1</v>
      </c>
      <c r="H172" s="39">
        <f t="shared" si="5"/>
        <v>7740.5410300000003</v>
      </c>
    </row>
    <row r="173" spans="3:8" x14ac:dyDescent="0.45">
      <c r="C173" s="36">
        <v>144</v>
      </c>
      <c r="D173" s="36" t="s">
        <v>65</v>
      </c>
      <c r="E173" s="36">
        <v>2</v>
      </c>
      <c r="F173" s="38">
        <f t="shared" si="4"/>
        <v>6.7799999999999999E-2</v>
      </c>
      <c r="G173" s="79">
        <v>817242.15</v>
      </c>
      <c r="H173" s="39">
        <f t="shared" si="5"/>
        <v>55409.017769999999</v>
      </c>
    </row>
    <row r="174" spans="3:8" x14ac:dyDescent="0.45">
      <c r="C174" s="36">
        <v>145</v>
      </c>
      <c r="D174" s="36" t="s">
        <v>65</v>
      </c>
      <c r="E174" s="36">
        <v>3</v>
      </c>
      <c r="F174" s="38">
        <f t="shared" si="4"/>
        <v>4.5600000000000002E-2</v>
      </c>
      <c r="G174" s="79">
        <v>362313.66</v>
      </c>
      <c r="H174" s="39">
        <f t="shared" si="5"/>
        <v>16521.502895999998</v>
      </c>
    </row>
    <row r="175" spans="3:8" x14ac:dyDescent="0.45">
      <c r="C175" s="36">
        <v>146</v>
      </c>
      <c r="D175" s="36" t="s">
        <v>67</v>
      </c>
      <c r="E175" s="36">
        <v>3</v>
      </c>
      <c r="F175" s="38">
        <f t="shared" si="4"/>
        <v>3.7199999999999997E-2</v>
      </c>
      <c r="G175" s="79">
        <v>40341.980000000003</v>
      </c>
      <c r="H175" s="39">
        <f t="shared" si="5"/>
        <v>1500.7216559999999</v>
      </c>
    </row>
    <row r="176" spans="3:8" x14ac:dyDescent="0.45">
      <c r="C176" s="36">
        <v>147</v>
      </c>
      <c r="D176" s="36" t="s">
        <v>68</v>
      </c>
      <c r="E176" s="36">
        <v>3</v>
      </c>
      <c r="F176" s="38">
        <f t="shared" si="4"/>
        <v>4.8500000000000001E-2</v>
      </c>
      <c r="G176" s="79">
        <v>746782.31</v>
      </c>
      <c r="H176" s="39">
        <f t="shared" si="5"/>
        <v>36218.942035000007</v>
      </c>
    </row>
    <row r="177" spans="3:8" x14ac:dyDescent="0.45">
      <c r="C177" s="36">
        <v>148</v>
      </c>
      <c r="D177" s="36" t="s">
        <v>68</v>
      </c>
      <c r="E177" s="36">
        <v>1</v>
      </c>
      <c r="F177" s="38">
        <f t="shared" si="4"/>
        <v>6.4799999999999996E-2</v>
      </c>
      <c r="G177" s="79">
        <v>1700.54</v>
      </c>
      <c r="H177" s="39">
        <f t="shared" si="5"/>
        <v>110.19499199999998</v>
      </c>
    </row>
    <row r="178" spans="3:8" x14ac:dyDescent="0.45">
      <c r="C178" s="36">
        <v>149</v>
      </c>
      <c r="D178" s="36" t="s">
        <v>66</v>
      </c>
      <c r="E178" s="36">
        <v>1</v>
      </c>
      <c r="F178" s="38">
        <f t="shared" si="4"/>
        <v>9.0999999999999998E-2</v>
      </c>
      <c r="G178" s="79">
        <v>750623.62</v>
      </c>
      <c r="H178" s="39">
        <f t="shared" si="5"/>
        <v>68306.749419999993</v>
      </c>
    </row>
    <row r="179" spans="3:8" x14ac:dyDescent="0.45">
      <c r="C179" s="36">
        <v>150</v>
      </c>
      <c r="D179" s="36" t="s">
        <v>65</v>
      </c>
      <c r="E179" s="36">
        <v>1</v>
      </c>
      <c r="F179" s="38">
        <f t="shared" si="4"/>
        <v>9.6799999999999997E-2</v>
      </c>
      <c r="G179" s="79">
        <v>14669144.130000001</v>
      </c>
      <c r="H179" s="39">
        <f t="shared" si="5"/>
        <v>1419973.151784</v>
      </c>
    </row>
    <row r="180" spans="3:8" x14ac:dyDescent="0.45">
      <c r="C180" s="36">
        <v>151</v>
      </c>
      <c r="D180" s="36" t="s">
        <v>67</v>
      </c>
      <c r="E180" s="36">
        <v>1</v>
      </c>
      <c r="F180" s="38">
        <f t="shared" si="4"/>
        <v>8.5500000000000007E-2</v>
      </c>
      <c r="G180" s="79">
        <v>261355.64</v>
      </c>
      <c r="H180" s="39">
        <f t="shared" si="5"/>
        <v>22345.907220000005</v>
      </c>
    </row>
    <row r="181" spans="3:8" x14ac:dyDescent="0.45">
      <c r="C181" s="36">
        <v>152</v>
      </c>
      <c r="D181" s="36" t="s">
        <v>66</v>
      </c>
      <c r="E181" s="36">
        <v>2</v>
      </c>
      <c r="F181" s="38">
        <f t="shared" si="4"/>
        <v>6.4500000000000002E-2</v>
      </c>
      <c r="G181" s="79">
        <v>448474.72</v>
      </c>
      <c r="H181" s="39">
        <f t="shared" si="5"/>
        <v>28926.619439999999</v>
      </c>
    </row>
    <row r="182" spans="3:8" x14ac:dyDescent="0.45">
      <c r="C182" s="36">
        <v>153</v>
      </c>
      <c r="D182" s="36" t="s">
        <v>68</v>
      </c>
      <c r="E182" s="36">
        <v>1</v>
      </c>
      <c r="F182" s="38">
        <f t="shared" si="4"/>
        <v>6.4799999999999996E-2</v>
      </c>
      <c r="G182" s="79">
        <v>1324.71</v>
      </c>
      <c r="H182" s="39">
        <f t="shared" si="5"/>
        <v>85.841207999999995</v>
      </c>
    </row>
    <row r="183" spans="3:8" x14ac:dyDescent="0.45">
      <c r="C183" s="36">
        <v>154</v>
      </c>
      <c r="D183" s="36" t="s">
        <v>68</v>
      </c>
      <c r="E183" s="36">
        <v>1</v>
      </c>
      <c r="F183" s="38">
        <f t="shared" si="4"/>
        <v>6.4799999999999996E-2</v>
      </c>
      <c r="G183" s="79">
        <v>6057.12</v>
      </c>
      <c r="H183" s="39">
        <f t="shared" si="5"/>
        <v>392.50137599999999</v>
      </c>
    </row>
    <row r="184" spans="3:8" x14ac:dyDescent="0.45">
      <c r="C184" s="36">
        <v>155</v>
      </c>
      <c r="D184" s="36" t="s">
        <v>66</v>
      </c>
      <c r="E184" s="36">
        <v>1</v>
      </c>
      <c r="F184" s="38">
        <f t="shared" si="4"/>
        <v>7.4800000000000005E-2</v>
      </c>
      <c r="G184" s="79">
        <v>65100.78</v>
      </c>
      <c r="H184" s="39">
        <f t="shared" si="5"/>
        <v>4869.5383440000005</v>
      </c>
    </row>
    <row r="185" spans="3:8" x14ac:dyDescent="0.45">
      <c r="C185" s="36">
        <v>156</v>
      </c>
      <c r="D185" s="36" t="s">
        <v>67</v>
      </c>
      <c r="E185" s="36">
        <v>3</v>
      </c>
      <c r="F185" s="38">
        <f t="shared" si="4"/>
        <v>5.1499999999999997E-2</v>
      </c>
      <c r="G185" s="79">
        <v>3839547.89</v>
      </c>
      <c r="H185" s="39">
        <f t="shared" si="5"/>
        <v>197736.716335</v>
      </c>
    </row>
    <row r="186" spans="3:8" x14ac:dyDescent="0.45">
      <c r="C186" s="36">
        <v>157</v>
      </c>
      <c r="D186" s="36" t="s">
        <v>66</v>
      </c>
      <c r="E186" s="36">
        <v>2</v>
      </c>
      <c r="F186" s="38">
        <f t="shared" si="4"/>
        <v>5.5E-2</v>
      </c>
      <c r="G186" s="79">
        <v>45303.81</v>
      </c>
      <c r="H186" s="39">
        <f t="shared" si="5"/>
        <v>2491.70955</v>
      </c>
    </row>
    <row r="187" spans="3:8" x14ac:dyDescent="0.45">
      <c r="C187" s="36">
        <v>158</v>
      </c>
      <c r="D187" s="36" t="s">
        <v>68</v>
      </c>
      <c r="E187" s="36">
        <v>2</v>
      </c>
      <c r="F187" s="38">
        <f t="shared" si="4"/>
        <v>7.1199999999999999E-2</v>
      </c>
      <c r="G187" s="79">
        <v>17330230.75</v>
      </c>
      <c r="H187" s="39">
        <f t="shared" si="5"/>
        <v>1233912.4294</v>
      </c>
    </row>
    <row r="188" spans="3:8" x14ac:dyDescent="0.45">
      <c r="C188" s="36">
        <v>159</v>
      </c>
      <c r="D188" s="36" t="s">
        <v>68</v>
      </c>
      <c r="E188" s="36">
        <v>1</v>
      </c>
      <c r="F188" s="38">
        <f t="shared" si="4"/>
        <v>8.5500000000000007E-2</v>
      </c>
      <c r="G188" s="79">
        <v>272605.40000000002</v>
      </c>
      <c r="H188" s="39">
        <f t="shared" si="5"/>
        <v>23307.761700000003</v>
      </c>
    </row>
    <row r="189" spans="3:8" x14ac:dyDescent="0.45">
      <c r="C189" s="36">
        <v>160</v>
      </c>
      <c r="D189" s="36" t="s">
        <v>68</v>
      </c>
      <c r="E189" s="36">
        <v>2</v>
      </c>
      <c r="F189" s="38">
        <f t="shared" si="4"/>
        <v>5.8099999999999999E-2</v>
      </c>
      <c r="G189" s="79">
        <v>78689.820000000007</v>
      </c>
      <c r="H189" s="39">
        <f t="shared" si="5"/>
        <v>4571.8785420000004</v>
      </c>
    </row>
    <row r="190" spans="3:8" x14ac:dyDescent="0.45">
      <c r="C190" s="36">
        <v>161</v>
      </c>
      <c r="D190" s="36" t="s">
        <v>66</v>
      </c>
      <c r="E190" s="36">
        <v>3</v>
      </c>
      <c r="F190" s="38">
        <f t="shared" si="4"/>
        <v>4.2700000000000002E-2</v>
      </c>
      <c r="G190" s="79">
        <v>170758.68</v>
      </c>
      <c r="H190" s="39">
        <f t="shared" si="5"/>
        <v>7291.3956360000002</v>
      </c>
    </row>
    <row r="191" spans="3:8" x14ac:dyDescent="0.45">
      <c r="C191" s="36">
        <v>162</v>
      </c>
      <c r="D191" s="36" t="s">
        <v>65</v>
      </c>
      <c r="E191" s="36">
        <v>2</v>
      </c>
      <c r="F191" s="38">
        <f t="shared" si="4"/>
        <v>5.8099999999999999E-2</v>
      </c>
      <c r="G191" s="79">
        <v>74193.47</v>
      </c>
      <c r="H191" s="39">
        <f t="shared" si="5"/>
        <v>4310.6406070000003</v>
      </c>
    </row>
    <row r="192" spans="3:8" x14ac:dyDescent="0.45">
      <c r="C192" s="36">
        <v>163</v>
      </c>
      <c r="D192" s="36" t="s">
        <v>65</v>
      </c>
      <c r="E192" s="36">
        <v>3</v>
      </c>
      <c r="F192" s="38">
        <f t="shared" si="4"/>
        <v>4.2700000000000002E-2</v>
      </c>
      <c r="G192" s="79">
        <v>132299.79</v>
      </c>
      <c r="H192" s="39">
        <f t="shared" si="5"/>
        <v>5649.2010330000003</v>
      </c>
    </row>
    <row r="193" spans="3:8" x14ac:dyDescent="0.45">
      <c r="C193" s="36">
        <v>164</v>
      </c>
      <c r="D193" s="36" t="s">
        <v>68</v>
      </c>
      <c r="E193" s="36">
        <v>2</v>
      </c>
      <c r="F193" s="38">
        <f t="shared" si="4"/>
        <v>6.4500000000000002E-2</v>
      </c>
      <c r="G193" s="79">
        <v>302735.71999999997</v>
      </c>
      <c r="H193" s="39">
        <f t="shared" si="5"/>
        <v>19526.453939999999</v>
      </c>
    </row>
    <row r="194" spans="3:8" x14ac:dyDescent="0.45">
      <c r="C194" s="36">
        <v>165</v>
      </c>
      <c r="D194" s="36" t="s">
        <v>68</v>
      </c>
      <c r="E194" s="36">
        <v>1</v>
      </c>
      <c r="F194" s="38">
        <f t="shared" si="4"/>
        <v>7.4800000000000005E-2</v>
      </c>
      <c r="G194" s="79">
        <v>70820.600000000006</v>
      </c>
      <c r="H194" s="39">
        <f t="shared" si="5"/>
        <v>5297.3808800000006</v>
      </c>
    </row>
    <row r="195" spans="3:8" x14ac:dyDescent="0.45">
      <c r="C195" s="36">
        <v>166</v>
      </c>
      <c r="D195" s="36" t="s">
        <v>65</v>
      </c>
      <c r="E195" s="36">
        <v>1</v>
      </c>
      <c r="F195" s="38">
        <f t="shared" si="4"/>
        <v>9.0999999999999998E-2</v>
      </c>
      <c r="G195" s="79">
        <v>938085.54</v>
      </c>
      <c r="H195" s="39">
        <f t="shared" si="5"/>
        <v>85365.784140000003</v>
      </c>
    </row>
    <row r="196" spans="3:8" x14ac:dyDescent="0.45">
      <c r="C196" s="36">
        <v>167</v>
      </c>
      <c r="D196" s="36" t="s">
        <v>66</v>
      </c>
      <c r="E196" s="36">
        <v>2</v>
      </c>
      <c r="F196" s="38">
        <f t="shared" si="4"/>
        <v>6.4500000000000002E-2</v>
      </c>
      <c r="G196" s="79">
        <v>405663.83</v>
      </c>
      <c r="H196" s="39">
        <f t="shared" si="5"/>
        <v>26165.317035</v>
      </c>
    </row>
    <row r="197" spans="3:8" x14ac:dyDescent="0.45">
      <c r="C197" s="36">
        <v>168</v>
      </c>
      <c r="D197" s="36" t="s">
        <v>66</v>
      </c>
      <c r="E197" s="36">
        <v>2</v>
      </c>
      <c r="F197" s="38">
        <f t="shared" si="4"/>
        <v>6.13E-2</v>
      </c>
      <c r="G197" s="79">
        <v>114439.56</v>
      </c>
      <c r="H197" s="39">
        <f t="shared" si="5"/>
        <v>7015.1450279999999</v>
      </c>
    </row>
    <row r="198" spans="3:8" x14ac:dyDescent="0.45">
      <c r="C198" s="36">
        <v>169</v>
      </c>
      <c r="D198" s="36" t="s">
        <v>66</v>
      </c>
      <c r="E198" s="36">
        <v>1</v>
      </c>
      <c r="F198" s="38">
        <f t="shared" si="4"/>
        <v>8.5500000000000007E-2</v>
      </c>
      <c r="G198" s="79">
        <v>284612.21999999997</v>
      </c>
      <c r="H198" s="39">
        <f t="shared" si="5"/>
        <v>24334.344809999999</v>
      </c>
    </row>
    <row r="199" spans="3:8" x14ac:dyDescent="0.45">
      <c r="C199" s="36">
        <v>170</v>
      </c>
      <c r="D199" s="36" t="s">
        <v>65</v>
      </c>
      <c r="E199" s="36">
        <v>2</v>
      </c>
      <c r="F199" s="38">
        <f t="shared" si="4"/>
        <v>5.1999999999999998E-2</v>
      </c>
      <c r="G199" s="79">
        <v>6321.35</v>
      </c>
      <c r="H199" s="39">
        <f t="shared" si="5"/>
        <v>328.71019999999999</v>
      </c>
    </row>
    <row r="200" spans="3:8" x14ac:dyDescent="0.45">
      <c r="C200" s="36">
        <v>171</v>
      </c>
      <c r="D200" s="36" t="s">
        <v>67</v>
      </c>
      <c r="E200" s="36">
        <v>1</v>
      </c>
      <c r="F200" s="38">
        <f t="shared" si="4"/>
        <v>9.0999999999999998E-2</v>
      </c>
      <c r="G200" s="79">
        <v>529974.21</v>
      </c>
      <c r="H200" s="39">
        <f t="shared" si="5"/>
        <v>48227.653109999992</v>
      </c>
    </row>
    <row r="201" spans="3:8" x14ac:dyDescent="0.45">
      <c r="C201" s="36">
        <v>172</v>
      </c>
      <c r="D201" s="36" t="s">
        <v>65</v>
      </c>
      <c r="E201" s="36">
        <v>1</v>
      </c>
      <c r="F201" s="38">
        <f t="shared" si="4"/>
        <v>7.4800000000000005E-2</v>
      </c>
      <c r="G201" s="79">
        <v>78689.820000000007</v>
      </c>
      <c r="H201" s="39">
        <f t="shared" si="5"/>
        <v>5885.998536000001</v>
      </c>
    </row>
    <row r="202" spans="3:8" x14ac:dyDescent="0.45">
      <c r="C202" s="36">
        <v>173</v>
      </c>
      <c r="D202" s="36" t="s">
        <v>66</v>
      </c>
      <c r="E202" s="36">
        <v>2</v>
      </c>
      <c r="F202" s="38">
        <f t="shared" si="4"/>
        <v>6.13E-2</v>
      </c>
      <c r="G202" s="79">
        <v>170098.75</v>
      </c>
      <c r="H202" s="39">
        <f t="shared" si="5"/>
        <v>10427.053375</v>
      </c>
    </row>
    <row r="203" spans="3:8" x14ac:dyDescent="0.45">
      <c r="C203" s="36">
        <v>174</v>
      </c>
      <c r="D203" s="36" t="s">
        <v>66</v>
      </c>
      <c r="E203" s="36">
        <v>3</v>
      </c>
      <c r="F203" s="38">
        <f t="shared" si="4"/>
        <v>4.5600000000000002E-2</v>
      </c>
      <c r="G203" s="79">
        <v>399623.67</v>
      </c>
      <c r="H203" s="39">
        <f t="shared" si="5"/>
        <v>18222.839351999999</v>
      </c>
    </row>
    <row r="204" spans="3:8" x14ac:dyDescent="0.45">
      <c r="C204" s="36">
        <v>175</v>
      </c>
      <c r="D204" s="36" t="s">
        <v>67</v>
      </c>
      <c r="E204" s="36">
        <v>2</v>
      </c>
      <c r="F204" s="38">
        <f t="shared" si="4"/>
        <v>5.5E-2</v>
      </c>
      <c r="G204" s="79">
        <v>45906.25</v>
      </c>
      <c r="H204" s="39">
        <f t="shared" si="5"/>
        <v>2524.84375</v>
      </c>
    </row>
    <row r="205" spans="3:8" x14ac:dyDescent="0.45">
      <c r="C205" s="36">
        <v>176</v>
      </c>
      <c r="D205" s="36" t="s">
        <v>65</v>
      </c>
      <c r="E205" s="36">
        <v>1</v>
      </c>
      <c r="F205" s="38">
        <f t="shared" si="4"/>
        <v>8.0100000000000005E-2</v>
      </c>
      <c r="G205" s="79">
        <v>135121.25</v>
      </c>
      <c r="H205" s="39">
        <f t="shared" si="5"/>
        <v>10823.212125</v>
      </c>
    </row>
    <row r="206" spans="3:8" x14ac:dyDescent="0.45">
      <c r="C206" s="36">
        <v>177</v>
      </c>
      <c r="D206" s="36" t="s">
        <v>66</v>
      </c>
      <c r="E206" s="36">
        <v>2</v>
      </c>
      <c r="F206" s="38">
        <f t="shared" si="4"/>
        <v>7.1199999999999999E-2</v>
      </c>
      <c r="G206" s="79">
        <v>15890264.84</v>
      </c>
      <c r="H206" s="39">
        <f t="shared" si="5"/>
        <v>1131386.8566079999</v>
      </c>
    </row>
    <row r="207" spans="3:8" x14ac:dyDescent="0.45">
      <c r="C207" s="36">
        <v>178</v>
      </c>
      <c r="D207" s="36" t="s">
        <v>65</v>
      </c>
      <c r="E207" s="36">
        <v>2</v>
      </c>
      <c r="F207" s="38">
        <f t="shared" si="4"/>
        <v>7.1199999999999999E-2</v>
      </c>
      <c r="G207" s="79">
        <v>9991061.5999999996</v>
      </c>
      <c r="H207" s="39">
        <f t="shared" si="5"/>
        <v>711363.58591999998</v>
      </c>
    </row>
    <row r="208" spans="3:8" x14ac:dyDescent="0.45">
      <c r="C208" s="36">
        <v>179</v>
      </c>
      <c r="D208" s="36" t="s">
        <v>66</v>
      </c>
      <c r="E208" s="36">
        <v>3</v>
      </c>
      <c r="F208" s="38">
        <f t="shared" si="4"/>
        <v>5.1499999999999997E-2</v>
      </c>
      <c r="G208" s="79">
        <v>6767352.0599999996</v>
      </c>
      <c r="H208" s="39">
        <f t="shared" si="5"/>
        <v>348518.63108999998</v>
      </c>
    </row>
    <row r="209" spans="3:8" x14ac:dyDescent="0.45">
      <c r="C209" s="36">
        <v>180</v>
      </c>
      <c r="D209" s="36" t="s">
        <v>65</v>
      </c>
      <c r="E209" s="36">
        <v>2</v>
      </c>
      <c r="F209" s="38">
        <f t="shared" si="4"/>
        <v>5.5E-2</v>
      </c>
      <c r="G209" s="79">
        <v>32670.89</v>
      </c>
      <c r="H209" s="39">
        <f t="shared" si="5"/>
        <v>1796.89895</v>
      </c>
    </row>
    <row r="210" spans="3:8" x14ac:dyDescent="0.45">
      <c r="C210" s="36">
        <v>181</v>
      </c>
      <c r="D210" s="36" t="s">
        <v>67</v>
      </c>
      <c r="E210" s="36">
        <v>2</v>
      </c>
      <c r="F210" s="38">
        <f t="shared" si="4"/>
        <v>7.1199999999999999E-2</v>
      </c>
      <c r="G210" s="79">
        <v>9991061.5999999996</v>
      </c>
      <c r="H210" s="39">
        <f t="shared" si="5"/>
        <v>711363.58591999998</v>
      </c>
    </row>
    <row r="211" spans="3:8" x14ac:dyDescent="0.45">
      <c r="C211" s="36">
        <v>182</v>
      </c>
      <c r="D211" s="36" t="s">
        <v>68</v>
      </c>
      <c r="E211" s="36">
        <v>2</v>
      </c>
      <c r="F211" s="38">
        <f t="shared" si="4"/>
        <v>7.1199999999999999E-2</v>
      </c>
      <c r="G211" s="79">
        <v>4390442.66</v>
      </c>
      <c r="H211" s="39">
        <f t="shared" si="5"/>
        <v>312599.51739200001</v>
      </c>
    </row>
    <row r="212" spans="3:8" x14ac:dyDescent="0.45">
      <c r="C212" s="36">
        <v>183</v>
      </c>
      <c r="D212" s="36" t="s">
        <v>65</v>
      </c>
      <c r="E212" s="36">
        <v>1</v>
      </c>
      <c r="F212" s="38">
        <f t="shared" si="4"/>
        <v>6.9699999999999998E-2</v>
      </c>
      <c r="G212" s="79">
        <v>46894.68</v>
      </c>
      <c r="H212" s="39">
        <f t="shared" si="5"/>
        <v>3268.5591960000002</v>
      </c>
    </row>
    <row r="213" spans="3:8" x14ac:dyDescent="0.45">
      <c r="C213" s="36">
        <v>184</v>
      </c>
      <c r="D213" s="36" t="s">
        <v>65</v>
      </c>
      <c r="E213" s="36">
        <v>2</v>
      </c>
      <c r="F213" s="38">
        <f t="shared" si="4"/>
        <v>6.7799999999999999E-2</v>
      </c>
      <c r="G213" s="79">
        <v>855594.8</v>
      </c>
      <c r="H213" s="39">
        <f t="shared" si="5"/>
        <v>58009.327440000001</v>
      </c>
    </row>
    <row r="214" spans="3:8" x14ac:dyDescent="0.45">
      <c r="C214" s="36">
        <v>185</v>
      </c>
      <c r="D214" s="36" t="s">
        <v>66</v>
      </c>
      <c r="E214" s="36">
        <v>1</v>
      </c>
      <c r="F214" s="38">
        <f t="shared" si="4"/>
        <v>8.5500000000000007E-2</v>
      </c>
      <c r="G214" s="79">
        <v>271622.40000000002</v>
      </c>
      <c r="H214" s="39">
        <f t="shared" si="5"/>
        <v>23223.715200000002</v>
      </c>
    </row>
    <row r="215" spans="3:8" x14ac:dyDescent="0.45">
      <c r="C215" s="36">
        <v>186</v>
      </c>
      <c r="D215" s="36" t="s">
        <v>66</v>
      </c>
      <c r="E215" s="36">
        <v>1</v>
      </c>
      <c r="F215" s="38">
        <f t="shared" si="4"/>
        <v>6.9699999999999998E-2</v>
      </c>
      <c r="G215" s="79">
        <v>48746.1</v>
      </c>
      <c r="H215" s="39">
        <f t="shared" si="5"/>
        <v>3397.6031699999999</v>
      </c>
    </row>
    <row r="216" spans="3:8" x14ac:dyDescent="0.45">
      <c r="C216" s="36">
        <v>187</v>
      </c>
      <c r="D216" s="36" t="s">
        <v>67</v>
      </c>
      <c r="E216" s="36">
        <v>3</v>
      </c>
      <c r="F216" s="38">
        <f t="shared" si="4"/>
        <v>3.4500000000000003E-2</v>
      </c>
      <c r="G216" s="79">
        <v>24360.5</v>
      </c>
      <c r="H216" s="39">
        <f t="shared" si="5"/>
        <v>840.43725000000006</v>
      </c>
    </row>
    <row r="217" spans="3:8" x14ac:dyDescent="0.45">
      <c r="C217" s="36">
        <v>188</v>
      </c>
      <c r="D217" s="36" t="s">
        <v>66</v>
      </c>
      <c r="E217" s="36">
        <v>1</v>
      </c>
      <c r="F217" s="38">
        <f t="shared" si="4"/>
        <v>6.4799999999999996E-2</v>
      </c>
      <c r="G217" s="79">
        <v>1741.54</v>
      </c>
      <c r="H217" s="39">
        <f t="shared" si="5"/>
        <v>112.85179199999999</v>
      </c>
    </row>
    <row r="218" spans="3:8" x14ac:dyDescent="0.45">
      <c r="C218" s="36">
        <v>189</v>
      </c>
      <c r="D218" s="36" t="s">
        <v>67</v>
      </c>
      <c r="E218" s="36">
        <v>1</v>
      </c>
      <c r="F218" s="38">
        <f t="shared" si="4"/>
        <v>6.9699999999999998E-2</v>
      </c>
      <c r="G218" s="79">
        <v>39435.49</v>
      </c>
      <c r="H218" s="39">
        <f t="shared" si="5"/>
        <v>2748.6536529999998</v>
      </c>
    </row>
    <row r="219" spans="3:8" x14ac:dyDescent="0.45">
      <c r="C219" s="36">
        <v>190</v>
      </c>
      <c r="D219" s="36" t="s">
        <v>66</v>
      </c>
      <c r="E219" s="36">
        <v>2</v>
      </c>
      <c r="F219" s="38">
        <f t="shared" si="4"/>
        <v>5.8099999999999999E-2</v>
      </c>
      <c r="G219" s="79">
        <v>63573.69</v>
      </c>
      <c r="H219" s="39">
        <f t="shared" si="5"/>
        <v>3693.6313890000001</v>
      </c>
    </row>
    <row r="220" spans="3:8" x14ac:dyDescent="0.45">
      <c r="C220" s="36">
        <v>191</v>
      </c>
      <c r="D220" s="36" t="s">
        <v>67</v>
      </c>
      <c r="E220" s="36">
        <v>3</v>
      </c>
      <c r="F220" s="38">
        <f t="shared" si="4"/>
        <v>3.9899999999999998E-2</v>
      </c>
      <c r="G220" s="79">
        <v>76394.83</v>
      </c>
      <c r="H220" s="39">
        <f t="shared" si="5"/>
        <v>3048.1537169999997</v>
      </c>
    </row>
    <row r="221" spans="3:8" x14ac:dyDescent="0.45">
      <c r="C221" s="36">
        <v>192</v>
      </c>
      <c r="D221" s="36" t="s">
        <v>68</v>
      </c>
      <c r="E221" s="36">
        <v>3</v>
      </c>
      <c r="F221" s="38">
        <f t="shared" si="4"/>
        <v>3.4500000000000003E-2</v>
      </c>
      <c r="G221" s="79">
        <v>2109.1</v>
      </c>
      <c r="H221" s="39">
        <f t="shared" si="5"/>
        <v>72.763950000000008</v>
      </c>
    </row>
    <row r="222" spans="3:8" x14ac:dyDescent="0.45">
      <c r="C222" s="36">
        <v>193</v>
      </c>
      <c r="D222" s="36" t="s">
        <v>67</v>
      </c>
      <c r="E222" s="36">
        <v>3</v>
      </c>
      <c r="F222" s="38">
        <f t="shared" si="4"/>
        <v>5.1499999999999997E-2</v>
      </c>
      <c r="G222" s="79">
        <v>15678119.42</v>
      </c>
      <c r="H222" s="39">
        <f t="shared" si="5"/>
        <v>807423.15012999997</v>
      </c>
    </row>
    <row r="223" spans="3:8" x14ac:dyDescent="0.45">
      <c r="C223" s="36">
        <v>194</v>
      </c>
      <c r="D223" s="36" t="s">
        <v>66</v>
      </c>
      <c r="E223" s="36">
        <v>3</v>
      </c>
      <c r="F223" s="38">
        <f t="shared" ref="F223:F286" si="6">VLOOKUP(G223,$C$15:$G$21,E223+2,TRUE)</f>
        <v>4.8500000000000001E-2</v>
      </c>
      <c r="G223" s="79">
        <v>977563.29</v>
      </c>
      <c r="H223" s="39">
        <f t="shared" ref="H223:H286" si="7">G223*F223</f>
        <v>47411.819565000005</v>
      </c>
    </row>
    <row r="224" spans="3:8" x14ac:dyDescent="0.45">
      <c r="C224" s="36">
        <v>195</v>
      </c>
      <c r="D224" s="36" t="s">
        <v>66</v>
      </c>
      <c r="E224" s="36">
        <v>2</v>
      </c>
      <c r="F224" s="38">
        <f t="shared" si="6"/>
        <v>5.1999999999999998E-2</v>
      </c>
      <c r="G224" s="79">
        <v>13152.94</v>
      </c>
      <c r="H224" s="39">
        <f t="shared" si="7"/>
        <v>683.95288000000005</v>
      </c>
    </row>
    <row r="225" spans="3:8" x14ac:dyDescent="0.45">
      <c r="C225" s="36">
        <v>196</v>
      </c>
      <c r="D225" s="36" t="s">
        <v>67</v>
      </c>
      <c r="E225" s="36">
        <v>1</v>
      </c>
      <c r="F225" s="38">
        <f t="shared" si="6"/>
        <v>8.5500000000000007E-2</v>
      </c>
      <c r="G225" s="79">
        <v>408319.59</v>
      </c>
      <c r="H225" s="39">
        <f t="shared" si="7"/>
        <v>34911.324945000008</v>
      </c>
    </row>
    <row r="226" spans="3:8" x14ac:dyDescent="0.45">
      <c r="C226" s="36">
        <v>197</v>
      </c>
      <c r="D226" s="36" t="s">
        <v>65</v>
      </c>
      <c r="E226" s="36">
        <v>1</v>
      </c>
      <c r="F226" s="38">
        <f t="shared" si="6"/>
        <v>9.6799999999999997E-2</v>
      </c>
      <c r="G226" s="79">
        <v>12464507.58</v>
      </c>
      <c r="H226" s="39">
        <f t="shared" si="7"/>
        <v>1206564.3337439999</v>
      </c>
    </row>
    <row r="227" spans="3:8" x14ac:dyDescent="0.45">
      <c r="C227" s="36">
        <v>198</v>
      </c>
      <c r="D227" s="36" t="s">
        <v>65</v>
      </c>
      <c r="E227" s="36">
        <v>2</v>
      </c>
      <c r="F227" s="38">
        <f t="shared" si="6"/>
        <v>5.1999999999999998E-2</v>
      </c>
      <c r="G227" s="79">
        <v>23803.47</v>
      </c>
      <c r="H227" s="39">
        <f t="shared" si="7"/>
        <v>1237.78044</v>
      </c>
    </row>
    <row r="228" spans="3:8" x14ac:dyDescent="0.45">
      <c r="C228" s="36">
        <v>199</v>
      </c>
      <c r="D228" s="36" t="s">
        <v>65</v>
      </c>
      <c r="E228" s="36">
        <v>1</v>
      </c>
      <c r="F228" s="38">
        <f t="shared" si="6"/>
        <v>7.4800000000000005E-2</v>
      </c>
      <c r="G228" s="79">
        <v>60285.97</v>
      </c>
      <c r="H228" s="39">
        <f t="shared" si="7"/>
        <v>4509.3905560000003</v>
      </c>
    </row>
    <row r="229" spans="3:8" x14ac:dyDescent="0.45">
      <c r="C229" s="36">
        <v>200</v>
      </c>
      <c r="D229" s="36" t="s">
        <v>67</v>
      </c>
      <c r="E229" s="36">
        <v>3</v>
      </c>
      <c r="F229" s="38">
        <f t="shared" si="6"/>
        <v>4.8500000000000001E-2</v>
      </c>
      <c r="G229" s="79">
        <v>813189.41</v>
      </c>
      <c r="H229" s="39">
        <f t="shared" si="7"/>
        <v>39439.686385000001</v>
      </c>
    </row>
    <row r="230" spans="3:8" x14ac:dyDescent="0.45">
      <c r="C230" s="36">
        <v>201</v>
      </c>
      <c r="D230" s="36" t="s">
        <v>67</v>
      </c>
      <c r="E230" s="36">
        <v>2</v>
      </c>
      <c r="F230" s="38">
        <f t="shared" si="6"/>
        <v>5.1999999999999998E-2</v>
      </c>
      <c r="G230" s="79">
        <v>9305.9699999999993</v>
      </c>
      <c r="H230" s="39">
        <f t="shared" si="7"/>
        <v>483.91043999999994</v>
      </c>
    </row>
    <row r="231" spans="3:8" x14ac:dyDescent="0.45">
      <c r="C231" s="36">
        <v>202</v>
      </c>
      <c r="D231" s="36" t="s">
        <v>68</v>
      </c>
      <c r="E231" s="36">
        <v>3</v>
      </c>
      <c r="F231" s="38">
        <f t="shared" si="6"/>
        <v>3.7199999999999997E-2</v>
      </c>
      <c r="G231" s="79">
        <v>46732.59</v>
      </c>
      <c r="H231" s="39">
        <f t="shared" si="7"/>
        <v>1738.4523479999998</v>
      </c>
    </row>
    <row r="232" spans="3:8" x14ac:dyDescent="0.45">
      <c r="C232" s="36">
        <v>203</v>
      </c>
      <c r="D232" s="36" t="s">
        <v>65</v>
      </c>
      <c r="E232" s="36">
        <v>2</v>
      </c>
      <c r="F232" s="38">
        <f t="shared" si="6"/>
        <v>6.4500000000000002E-2</v>
      </c>
      <c r="G232" s="79">
        <v>442214.1</v>
      </c>
      <c r="H232" s="39">
        <f t="shared" si="7"/>
        <v>28522.809450000001</v>
      </c>
    </row>
    <row r="233" spans="3:8" x14ac:dyDescent="0.45">
      <c r="C233" s="36">
        <v>204</v>
      </c>
      <c r="D233" s="36" t="s">
        <v>65</v>
      </c>
      <c r="E233" s="36">
        <v>3</v>
      </c>
      <c r="F233" s="38">
        <f t="shared" si="6"/>
        <v>4.8500000000000001E-2</v>
      </c>
      <c r="G233" s="79">
        <v>938085.54</v>
      </c>
      <c r="H233" s="39">
        <f t="shared" si="7"/>
        <v>45497.148690000002</v>
      </c>
    </row>
    <row r="234" spans="3:8" x14ac:dyDescent="0.45">
      <c r="C234" s="36">
        <v>205</v>
      </c>
      <c r="D234" s="36" t="s">
        <v>67</v>
      </c>
      <c r="E234" s="36">
        <v>3</v>
      </c>
      <c r="F234" s="38">
        <f t="shared" si="6"/>
        <v>3.4500000000000003E-2</v>
      </c>
      <c r="G234" s="79">
        <v>13608.75</v>
      </c>
      <c r="H234" s="39">
        <f t="shared" si="7"/>
        <v>469.50187500000004</v>
      </c>
    </row>
    <row r="235" spans="3:8" x14ac:dyDescent="0.45">
      <c r="C235" s="36">
        <v>206</v>
      </c>
      <c r="D235" s="36" t="s">
        <v>68</v>
      </c>
      <c r="E235" s="36">
        <v>1</v>
      </c>
      <c r="F235" s="38">
        <f t="shared" si="6"/>
        <v>7.4800000000000005E-2</v>
      </c>
      <c r="G235" s="79">
        <v>57307.23</v>
      </c>
      <c r="H235" s="39">
        <f t="shared" si="7"/>
        <v>4286.5808040000002</v>
      </c>
    </row>
    <row r="236" spans="3:8" x14ac:dyDescent="0.45">
      <c r="C236" s="36">
        <v>207</v>
      </c>
      <c r="D236" s="36" t="s">
        <v>66</v>
      </c>
      <c r="E236" s="36">
        <v>1</v>
      </c>
      <c r="F236" s="38">
        <f t="shared" si="6"/>
        <v>6.4799999999999996E-2</v>
      </c>
      <c r="G236" s="79">
        <v>3178.72</v>
      </c>
      <c r="H236" s="39">
        <f t="shared" si="7"/>
        <v>205.98105599999997</v>
      </c>
    </row>
    <row r="237" spans="3:8" x14ac:dyDescent="0.45">
      <c r="C237" s="36">
        <v>208</v>
      </c>
      <c r="D237" s="36" t="s">
        <v>65</v>
      </c>
      <c r="E237" s="36">
        <v>2</v>
      </c>
      <c r="F237" s="38">
        <f t="shared" si="6"/>
        <v>5.5E-2</v>
      </c>
      <c r="G237" s="79">
        <v>32670.89</v>
      </c>
      <c r="H237" s="39">
        <f t="shared" si="7"/>
        <v>1796.89895</v>
      </c>
    </row>
    <row r="238" spans="3:8" x14ac:dyDescent="0.45">
      <c r="C238" s="36">
        <v>209</v>
      </c>
      <c r="D238" s="36" t="s">
        <v>67</v>
      </c>
      <c r="E238" s="36">
        <v>1</v>
      </c>
      <c r="F238" s="38">
        <f t="shared" si="6"/>
        <v>9.0999999999999998E-2</v>
      </c>
      <c r="G238" s="79">
        <v>550157.84</v>
      </c>
      <c r="H238" s="39">
        <f t="shared" si="7"/>
        <v>50064.363439999994</v>
      </c>
    </row>
    <row r="239" spans="3:8" x14ac:dyDescent="0.45">
      <c r="C239" s="36">
        <v>210</v>
      </c>
      <c r="D239" s="36" t="s">
        <v>66</v>
      </c>
      <c r="E239" s="36">
        <v>1</v>
      </c>
      <c r="F239" s="38">
        <f t="shared" si="6"/>
        <v>9.6799999999999997E-2</v>
      </c>
      <c r="G239" s="79">
        <v>5775375.5499999998</v>
      </c>
      <c r="H239" s="39">
        <f t="shared" si="7"/>
        <v>559056.35323999997</v>
      </c>
    </row>
    <row r="240" spans="3:8" x14ac:dyDescent="0.45">
      <c r="C240" s="36">
        <v>211</v>
      </c>
      <c r="D240" s="36" t="s">
        <v>67</v>
      </c>
      <c r="E240" s="36">
        <v>2</v>
      </c>
      <c r="F240" s="38">
        <f t="shared" si="6"/>
        <v>6.13E-2</v>
      </c>
      <c r="G240" s="79">
        <v>165172.97</v>
      </c>
      <c r="H240" s="39">
        <f t="shared" si="7"/>
        <v>10125.103061</v>
      </c>
    </row>
    <row r="241" spans="3:8" x14ac:dyDescent="0.45">
      <c r="C241" s="36">
        <v>212</v>
      </c>
      <c r="D241" s="36" t="s">
        <v>67</v>
      </c>
      <c r="E241" s="36">
        <v>3</v>
      </c>
      <c r="F241" s="38">
        <f t="shared" si="6"/>
        <v>3.7199999999999997E-2</v>
      </c>
      <c r="G241" s="79">
        <v>44890.36</v>
      </c>
      <c r="H241" s="39">
        <f t="shared" si="7"/>
        <v>1669.921392</v>
      </c>
    </row>
    <row r="242" spans="3:8" x14ac:dyDescent="0.45">
      <c r="C242" s="36">
        <v>213</v>
      </c>
      <c r="D242" s="36" t="s">
        <v>65</v>
      </c>
      <c r="E242" s="36">
        <v>3</v>
      </c>
      <c r="F242" s="38">
        <f t="shared" si="6"/>
        <v>3.9899999999999998E-2</v>
      </c>
      <c r="G242" s="79">
        <v>85023.31</v>
      </c>
      <c r="H242" s="39">
        <f t="shared" si="7"/>
        <v>3392.4300689999995</v>
      </c>
    </row>
    <row r="243" spans="3:8" x14ac:dyDescent="0.45">
      <c r="C243" s="36">
        <v>214</v>
      </c>
      <c r="D243" s="36" t="s">
        <v>68</v>
      </c>
      <c r="E243" s="36">
        <v>3</v>
      </c>
      <c r="F243" s="38">
        <f t="shared" si="6"/>
        <v>3.9899999999999998E-2</v>
      </c>
      <c r="G243" s="79">
        <v>89001.27</v>
      </c>
      <c r="H243" s="39">
        <f t="shared" si="7"/>
        <v>3551.1506730000001</v>
      </c>
    </row>
    <row r="244" spans="3:8" x14ac:dyDescent="0.45">
      <c r="C244" s="36">
        <v>215</v>
      </c>
      <c r="D244" s="36" t="s">
        <v>66</v>
      </c>
      <c r="E244" s="36">
        <v>2</v>
      </c>
      <c r="F244" s="38">
        <f t="shared" si="6"/>
        <v>7.1199999999999999E-2</v>
      </c>
      <c r="G244" s="79">
        <v>4921039.96</v>
      </c>
      <c r="H244" s="39">
        <f t="shared" si="7"/>
        <v>350378.04515199998</v>
      </c>
    </row>
    <row r="245" spans="3:8" x14ac:dyDescent="0.45">
      <c r="C245" s="36">
        <v>216</v>
      </c>
      <c r="D245" s="36" t="s">
        <v>67</v>
      </c>
      <c r="E245" s="36">
        <v>2</v>
      </c>
      <c r="F245" s="38">
        <f t="shared" si="6"/>
        <v>5.5E-2</v>
      </c>
      <c r="G245" s="79">
        <v>46732.59</v>
      </c>
      <c r="H245" s="39">
        <f t="shared" si="7"/>
        <v>2570.2924499999999</v>
      </c>
    </row>
    <row r="246" spans="3:8" x14ac:dyDescent="0.45">
      <c r="C246" s="36">
        <v>217</v>
      </c>
      <c r="D246" s="36" t="s">
        <v>67</v>
      </c>
      <c r="E246" s="36">
        <v>2</v>
      </c>
      <c r="F246" s="38">
        <f t="shared" si="6"/>
        <v>5.8099999999999999E-2</v>
      </c>
      <c r="G246" s="79">
        <v>74981.73</v>
      </c>
      <c r="H246" s="39">
        <f t="shared" si="7"/>
        <v>4356.4385130000001</v>
      </c>
    </row>
    <row r="247" spans="3:8" x14ac:dyDescent="0.45">
      <c r="C247" s="36">
        <v>218</v>
      </c>
      <c r="D247" s="36" t="s">
        <v>68</v>
      </c>
      <c r="E247" s="36">
        <v>3</v>
      </c>
      <c r="F247" s="38">
        <f t="shared" si="6"/>
        <v>3.7199999999999997E-2</v>
      </c>
      <c r="G247" s="79">
        <v>25963.01</v>
      </c>
      <c r="H247" s="39">
        <f t="shared" si="7"/>
        <v>965.82397199999991</v>
      </c>
    </row>
    <row r="248" spans="3:8" x14ac:dyDescent="0.45">
      <c r="C248" s="36">
        <v>219</v>
      </c>
      <c r="D248" s="36" t="s">
        <v>67</v>
      </c>
      <c r="E248" s="36">
        <v>2</v>
      </c>
      <c r="F248" s="38">
        <f t="shared" si="6"/>
        <v>5.8099999999999999E-2</v>
      </c>
      <c r="G248" s="79">
        <v>52877.05</v>
      </c>
      <c r="H248" s="39">
        <f t="shared" si="7"/>
        <v>3072.1566050000001</v>
      </c>
    </row>
    <row r="249" spans="3:8" x14ac:dyDescent="0.45">
      <c r="C249" s="36">
        <v>220</v>
      </c>
      <c r="D249" s="36" t="s">
        <v>66</v>
      </c>
      <c r="E249" s="36">
        <v>1</v>
      </c>
      <c r="F249" s="38">
        <f t="shared" si="6"/>
        <v>9.6799999999999997E-2</v>
      </c>
      <c r="G249" s="79">
        <v>19009594.690000001</v>
      </c>
      <c r="H249" s="39">
        <f t="shared" si="7"/>
        <v>1840128.765992</v>
      </c>
    </row>
    <row r="250" spans="3:8" x14ac:dyDescent="0.45">
      <c r="C250" s="36">
        <v>221</v>
      </c>
      <c r="D250" s="36" t="s">
        <v>66</v>
      </c>
      <c r="E250" s="36">
        <v>1</v>
      </c>
      <c r="F250" s="38">
        <f t="shared" si="6"/>
        <v>9.0999999999999998E-2</v>
      </c>
      <c r="G250" s="79">
        <v>696599.74</v>
      </c>
      <c r="H250" s="39">
        <f t="shared" si="7"/>
        <v>63390.57634</v>
      </c>
    </row>
    <row r="251" spans="3:8" x14ac:dyDescent="0.45">
      <c r="C251" s="36">
        <v>222</v>
      </c>
      <c r="D251" s="36" t="s">
        <v>68</v>
      </c>
      <c r="E251" s="36">
        <v>3</v>
      </c>
      <c r="F251" s="38">
        <f t="shared" si="6"/>
        <v>5.1499999999999997E-2</v>
      </c>
      <c r="G251" s="79">
        <v>17570121.91</v>
      </c>
      <c r="H251" s="39">
        <f t="shared" si="7"/>
        <v>904861.27836499992</v>
      </c>
    </row>
    <row r="252" spans="3:8" x14ac:dyDescent="0.45">
      <c r="C252" s="36">
        <v>223</v>
      </c>
      <c r="D252" s="36" t="s">
        <v>66</v>
      </c>
      <c r="E252" s="36">
        <v>3</v>
      </c>
      <c r="F252" s="38">
        <f t="shared" si="6"/>
        <v>3.9899999999999998E-2</v>
      </c>
      <c r="G252" s="79">
        <v>50642.54</v>
      </c>
      <c r="H252" s="39">
        <f t="shared" si="7"/>
        <v>2020.637346</v>
      </c>
    </row>
    <row r="253" spans="3:8" x14ac:dyDescent="0.45">
      <c r="C253" s="36">
        <v>224</v>
      </c>
      <c r="D253" s="36" t="s">
        <v>66</v>
      </c>
      <c r="E253" s="36">
        <v>2</v>
      </c>
      <c r="F253" s="38">
        <f t="shared" si="6"/>
        <v>5.8099999999999999E-2</v>
      </c>
      <c r="G253" s="79">
        <v>89001.27</v>
      </c>
      <c r="H253" s="39">
        <f t="shared" si="7"/>
        <v>5170.9737869999999</v>
      </c>
    </row>
    <row r="254" spans="3:8" x14ac:dyDescent="0.45">
      <c r="C254" s="36">
        <v>225</v>
      </c>
      <c r="D254" s="36" t="s">
        <v>68</v>
      </c>
      <c r="E254" s="36">
        <v>3</v>
      </c>
      <c r="F254" s="38">
        <f t="shared" si="6"/>
        <v>4.2700000000000002E-2</v>
      </c>
      <c r="G254" s="79">
        <v>232102.42</v>
      </c>
      <c r="H254" s="39">
        <f t="shared" si="7"/>
        <v>9910.7733340000013</v>
      </c>
    </row>
    <row r="255" spans="3:8" x14ac:dyDescent="0.45">
      <c r="C255" s="36">
        <v>226</v>
      </c>
      <c r="D255" s="36" t="s">
        <v>66</v>
      </c>
      <c r="E255" s="36">
        <v>2</v>
      </c>
      <c r="F255" s="38">
        <f t="shared" si="6"/>
        <v>5.1999999999999998E-2</v>
      </c>
      <c r="G255" s="79">
        <v>1781.87</v>
      </c>
      <c r="H255" s="39">
        <f t="shared" si="7"/>
        <v>92.657239999999987</v>
      </c>
    </row>
    <row r="256" spans="3:8" x14ac:dyDescent="0.45">
      <c r="C256" s="36">
        <v>227</v>
      </c>
      <c r="D256" s="36" t="s">
        <v>66</v>
      </c>
      <c r="E256" s="36">
        <v>3</v>
      </c>
      <c r="F256" s="38">
        <f t="shared" si="6"/>
        <v>3.7199999999999997E-2</v>
      </c>
      <c r="G256" s="79">
        <v>39500.76</v>
      </c>
      <c r="H256" s="39">
        <f t="shared" si="7"/>
        <v>1469.4282719999999</v>
      </c>
    </row>
    <row r="257" spans="3:8" x14ac:dyDescent="0.45">
      <c r="C257" s="36">
        <v>228</v>
      </c>
      <c r="D257" s="36" t="s">
        <v>68</v>
      </c>
      <c r="E257" s="36">
        <v>3</v>
      </c>
      <c r="F257" s="38">
        <f t="shared" si="6"/>
        <v>3.4500000000000003E-2</v>
      </c>
      <c r="G257" s="79">
        <v>1741.54</v>
      </c>
      <c r="H257" s="39">
        <f t="shared" si="7"/>
        <v>60.083130000000004</v>
      </c>
    </row>
    <row r="258" spans="3:8" x14ac:dyDescent="0.45">
      <c r="C258" s="36">
        <v>229</v>
      </c>
      <c r="D258" s="36" t="s">
        <v>65</v>
      </c>
      <c r="E258" s="36">
        <v>1</v>
      </c>
      <c r="F258" s="38">
        <f t="shared" si="6"/>
        <v>9.0999999999999998E-2</v>
      </c>
      <c r="G258" s="79">
        <v>899971.08</v>
      </c>
      <c r="H258" s="39">
        <f t="shared" si="7"/>
        <v>81897.368279999995</v>
      </c>
    </row>
    <row r="259" spans="3:8" x14ac:dyDescent="0.45">
      <c r="C259" s="36">
        <v>230</v>
      </c>
      <c r="D259" s="36" t="s">
        <v>67</v>
      </c>
      <c r="E259" s="36">
        <v>1</v>
      </c>
      <c r="F259" s="38">
        <f t="shared" si="6"/>
        <v>7.4800000000000005E-2</v>
      </c>
      <c r="G259" s="79">
        <v>50407.39</v>
      </c>
      <c r="H259" s="39">
        <f t="shared" si="7"/>
        <v>3770.4727720000001</v>
      </c>
    </row>
    <row r="260" spans="3:8" x14ac:dyDescent="0.45">
      <c r="C260" s="36">
        <v>231</v>
      </c>
      <c r="D260" s="36" t="s">
        <v>66</v>
      </c>
      <c r="E260" s="36">
        <v>3</v>
      </c>
      <c r="F260" s="38">
        <f t="shared" si="6"/>
        <v>3.7199999999999997E-2</v>
      </c>
      <c r="G260" s="79">
        <v>39435.49</v>
      </c>
      <c r="H260" s="39">
        <f t="shared" si="7"/>
        <v>1467.0002279999999</v>
      </c>
    </row>
    <row r="261" spans="3:8" x14ac:dyDescent="0.45">
      <c r="C261" s="36">
        <v>232</v>
      </c>
      <c r="D261" s="36" t="s">
        <v>67</v>
      </c>
      <c r="E261" s="36">
        <v>1</v>
      </c>
      <c r="F261" s="38">
        <f t="shared" si="6"/>
        <v>9.6799999999999997E-2</v>
      </c>
      <c r="G261" s="79">
        <v>15890264.84</v>
      </c>
      <c r="H261" s="39">
        <f t="shared" si="7"/>
        <v>1538177.6365119999</v>
      </c>
    </row>
    <row r="262" spans="3:8" x14ac:dyDescent="0.45">
      <c r="C262" s="36">
        <v>233</v>
      </c>
      <c r="D262" s="36" t="s">
        <v>66</v>
      </c>
      <c r="E262" s="36">
        <v>1</v>
      </c>
      <c r="F262" s="38">
        <f t="shared" si="6"/>
        <v>6.9699999999999998E-2</v>
      </c>
      <c r="G262" s="79">
        <v>38657.379999999997</v>
      </c>
      <c r="H262" s="39">
        <f t="shared" si="7"/>
        <v>2694.4193859999996</v>
      </c>
    </row>
    <row r="263" spans="3:8" x14ac:dyDescent="0.45">
      <c r="C263" s="36">
        <v>234</v>
      </c>
      <c r="D263" s="36" t="s">
        <v>66</v>
      </c>
      <c r="E263" s="36">
        <v>3</v>
      </c>
      <c r="F263" s="38">
        <f t="shared" si="6"/>
        <v>4.8500000000000001E-2</v>
      </c>
      <c r="G263" s="79">
        <v>750623.62</v>
      </c>
      <c r="H263" s="39">
        <f t="shared" si="7"/>
        <v>36405.245569999999</v>
      </c>
    </row>
    <row r="264" spans="3:8" x14ac:dyDescent="0.45">
      <c r="C264" s="36">
        <v>235</v>
      </c>
      <c r="D264" s="36" t="s">
        <v>65</v>
      </c>
      <c r="E264" s="36">
        <v>2</v>
      </c>
      <c r="F264" s="38">
        <f t="shared" si="6"/>
        <v>5.5E-2</v>
      </c>
      <c r="G264" s="79">
        <v>40341.980000000003</v>
      </c>
      <c r="H264" s="39">
        <f t="shared" si="7"/>
        <v>2218.8089</v>
      </c>
    </row>
    <row r="265" spans="3:8" x14ac:dyDescent="0.45">
      <c r="C265" s="36">
        <v>236</v>
      </c>
      <c r="D265" s="36" t="s">
        <v>65</v>
      </c>
      <c r="E265" s="36">
        <v>1</v>
      </c>
      <c r="F265" s="38">
        <f t="shared" si="6"/>
        <v>6.4799999999999996E-2</v>
      </c>
      <c r="G265" s="79">
        <v>4843.12</v>
      </c>
      <c r="H265" s="39">
        <f t="shared" si="7"/>
        <v>313.83417599999996</v>
      </c>
    </row>
    <row r="266" spans="3:8" x14ac:dyDescent="0.45">
      <c r="C266" s="36">
        <v>237</v>
      </c>
      <c r="D266" s="36" t="s">
        <v>67</v>
      </c>
      <c r="E266" s="36">
        <v>1</v>
      </c>
      <c r="F266" s="38">
        <f t="shared" si="6"/>
        <v>8.0100000000000005E-2</v>
      </c>
      <c r="G266" s="79">
        <v>108454.83</v>
      </c>
      <c r="H266" s="39">
        <f t="shared" si="7"/>
        <v>8687.2318830000004</v>
      </c>
    </row>
    <row r="267" spans="3:8" x14ac:dyDescent="0.45">
      <c r="C267" s="36">
        <v>238</v>
      </c>
      <c r="D267" s="36" t="s">
        <v>67</v>
      </c>
      <c r="E267" s="36">
        <v>2</v>
      </c>
      <c r="F267" s="38">
        <f t="shared" si="6"/>
        <v>5.1999999999999998E-2</v>
      </c>
      <c r="G267" s="79">
        <v>7436.15</v>
      </c>
      <c r="H267" s="39">
        <f t="shared" si="7"/>
        <v>386.67979999999994</v>
      </c>
    </row>
    <row r="268" spans="3:8" x14ac:dyDescent="0.45">
      <c r="C268" s="36">
        <v>239</v>
      </c>
      <c r="D268" s="36" t="s">
        <v>66</v>
      </c>
      <c r="E268" s="36">
        <v>3</v>
      </c>
      <c r="F268" s="38">
        <f t="shared" si="6"/>
        <v>4.8500000000000001E-2</v>
      </c>
      <c r="G268" s="79">
        <v>506252.62</v>
      </c>
      <c r="H268" s="39">
        <f t="shared" si="7"/>
        <v>24553.252070000002</v>
      </c>
    </row>
    <row r="269" spans="3:8" x14ac:dyDescent="0.45">
      <c r="C269" s="36">
        <v>240</v>
      </c>
      <c r="D269" s="36" t="s">
        <v>67</v>
      </c>
      <c r="E269" s="36">
        <v>1</v>
      </c>
      <c r="F269" s="38">
        <f t="shared" si="6"/>
        <v>8.0100000000000005E-2</v>
      </c>
      <c r="G269" s="79">
        <v>232032.07</v>
      </c>
      <c r="H269" s="39">
        <f t="shared" si="7"/>
        <v>18585.768807</v>
      </c>
    </row>
    <row r="270" spans="3:8" x14ac:dyDescent="0.45">
      <c r="C270" s="36">
        <v>241</v>
      </c>
      <c r="D270" s="36" t="s">
        <v>65</v>
      </c>
      <c r="E270" s="36">
        <v>1</v>
      </c>
      <c r="F270" s="38">
        <f t="shared" si="6"/>
        <v>8.5500000000000007E-2</v>
      </c>
      <c r="G270" s="79">
        <v>277118.84999999998</v>
      </c>
      <c r="H270" s="39">
        <f t="shared" si="7"/>
        <v>23693.661674999999</v>
      </c>
    </row>
    <row r="271" spans="3:8" x14ac:dyDescent="0.45">
      <c r="C271" s="36">
        <v>242</v>
      </c>
      <c r="D271" s="36" t="s">
        <v>65</v>
      </c>
      <c r="E271" s="36">
        <v>2</v>
      </c>
      <c r="F271" s="38">
        <f t="shared" si="6"/>
        <v>6.13E-2</v>
      </c>
      <c r="G271" s="79">
        <v>229053.79</v>
      </c>
      <c r="H271" s="39">
        <f t="shared" si="7"/>
        <v>14040.997327000001</v>
      </c>
    </row>
    <row r="272" spans="3:8" x14ac:dyDescent="0.45">
      <c r="C272" s="36">
        <v>243</v>
      </c>
      <c r="D272" s="36" t="s">
        <v>66</v>
      </c>
      <c r="E272" s="36">
        <v>3</v>
      </c>
      <c r="F272" s="38">
        <f t="shared" si="6"/>
        <v>4.2700000000000002E-2</v>
      </c>
      <c r="G272" s="79">
        <v>147366.18</v>
      </c>
      <c r="H272" s="39">
        <f t="shared" si="7"/>
        <v>6292.5358859999997</v>
      </c>
    </row>
    <row r="273" spans="3:8" x14ac:dyDescent="0.45">
      <c r="C273" s="36">
        <v>244</v>
      </c>
      <c r="D273" s="36" t="s">
        <v>66</v>
      </c>
      <c r="E273" s="36">
        <v>2</v>
      </c>
      <c r="F273" s="38">
        <f t="shared" si="6"/>
        <v>5.5E-2</v>
      </c>
      <c r="G273" s="79">
        <v>39784.080000000002</v>
      </c>
      <c r="H273" s="39">
        <f t="shared" si="7"/>
        <v>2188.1244000000002</v>
      </c>
    </row>
    <row r="274" spans="3:8" x14ac:dyDescent="0.45">
      <c r="C274" s="36">
        <v>245</v>
      </c>
      <c r="D274" s="36" t="s">
        <v>67</v>
      </c>
      <c r="E274" s="36">
        <v>3</v>
      </c>
      <c r="F274" s="38">
        <f t="shared" si="6"/>
        <v>3.7199999999999997E-2</v>
      </c>
      <c r="G274" s="79">
        <v>29695.46</v>
      </c>
      <c r="H274" s="39">
        <f t="shared" si="7"/>
        <v>1104.6711119999998</v>
      </c>
    </row>
    <row r="275" spans="3:8" x14ac:dyDescent="0.45">
      <c r="C275" s="36">
        <v>246</v>
      </c>
      <c r="D275" s="36" t="s">
        <v>67</v>
      </c>
      <c r="E275" s="36">
        <v>1</v>
      </c>
      <c r="F275" s="38">
        <f t="shared" si="6"/>
        <v>9.0999999999999998E-2</v>
      </c>
      <c r="G275" s="79">
        <v>914473.74</v>
      </c>
      <c r="H275" s="39">
        <f t="shared" si="7"/>
        <v>83217.110339999999</v>
      </c>
    </row>
    <row r="276" spans="3:8" x14ac:dyDescent="0.45">
      <c r="C276" s="36">
        <v>247</v>
      </c>
      <c r="D276" s="36" t="s">
        <v>66</v>
      </c>
      <c r="E276" s="36">
        <v>3</v>
      </c>
      <c r="F276" s="38">
        <f t="shared" si="6"/>
        <v>3.9899999999999998E-2</v>
      </c>
      <c r="G276" s="79">
        <v>75881.399999999994</v>
      </c>
      <c r="H276" s="39">
        <f t="shared" si="7"/>
        <v>3027.6678599999996</v>
      </c>
    </row>
    <row r="277" spans="3:8" x14ac:dyDescent="0.45">
      <c r="C277" s="36">
        <v>248</v>
      </c>
      <c r="D277" s="36" t="s">
        <v>66</v>
      </c>
      <c r="E277" s="36">
        <v>1</v>
      </c>
      <c r="F277" s="38">
        <f t="shared" si="6"/>
        <v>7.4800000000000005E-2</v>
      </c>
      <c r="G277" s="79">
        <v>89001.27</v>
      </c>
      <c r="H277" s="39">
        <f t="shared" si="7"/>
        <v>6657.2949960000005</v>
      </c>
    </row>
    <row r="278" spans="3:8" x14ac:dyDescent="0.45">
      <c r="C278" s="36">
        <v>249</v>
      </c>
      <c r="D278" s="36" t="s">
        <v>66</v>
      </c>
      <c r="E278" s="36">
        <v>3</v>
      </c>
      <c r="F278" s="38">
        <f t="shared" si="6"/>
        <v>4.8500000000000001E-2</v>
      </c>
      <c r="G278" s="79">
        <v>654805.23</v>
      </c>
      <c r="H278" s="39">
        <f t="shared" si="7"/>
        <v>31758.053655</v>
      </c>
    </row>
    <row r="279" spans="3:8" x14ac:dyDescent="0.45">
      <c r="C279" s="36">
        <v>250</v>
      </c>
      <c r="D279" s="36" t="s">
        <v>67</v>
      </c>
      <c r="E279" s="36">
        <v>2</v>
      </c>
      <c r="F279" s="38">
        <f t="shared" si="6"/>
        <v>5.5E-2</v>
      </c>
      <c r="G279" s="79">
        <v>39784.080000000002</v>
      </c>
      <c r="H279" s="39">
        <f t="shared" si="7"/>
        <v>2188.1244000000002</v>
      </c>
    </row>
    <row r="280" spans="3:8" x14ac:dyDescent="0.45">
      <c r="C280" s="36">
        <v>251</v>
      </c>
      <c r="D280" s="36" t="s">
        <v>68</v>
      </c>
      <c r="E280" s="36">
        <v>2</v>
      </c>
      <c r="F280" s="38">
        <f t="shared" si="6"/>
        <v>7.1199999999999999E-2</v>
      </c>
      <c r="G280" s="79">
        <v>6767352.0599999996</v>
      </c>
      <c r="H280" s="39">
        <f t="shared" si="7"/>
        <v>481835.46667199995</v>
      </c>
    </row>
    <row r="281" spans="3:8" x14ac:dyDescent="0.45">
      <c r="C281" s="36">
        <v>252</v>
      </c>
      <c r="D281" s="36" t="s">
        <v>66</v>
      </c>
      <c r="E281" s="36">
        <v>3</v>
      </c>
      <c r="F281" s="38">
        <f t="shared" si="6"/>
        <v>4.8500000000000001E-2</v>
      </c>
      <c r="G281" s="79">
        <v>706547.46</v>
      </c>
      <c r="H281" s="39">
        <f t="shared" si="7"/>
        <v>34267.551809999997</v>
      </c>
    </row>
    <row r="282" spans="3:8" x14ac:dyDescent="0.45">
      <c r="C282" s="36">
        <v>253</v>
      </c>
      <c r="D282" s="36" t="s">
        <v>65</v>
      </c>
      <c r="E282" s="36">
        <v>3</v>
      </c>
      <c r="F282" s="38">
        <f t="shared" si="6"/>
        <v>4.8500000000000001E-2</v>
      </c>
      <c r="G282" s="79">
        <v>968711.04</v>
      </c>
      <c r="H282" s="39">
        <f t="shared" si="7"/>
        <v>46982.485440000004</v>
      </c>
    </row>
    <row r="283" spans="3:8" x14ac:dyDescent="0.45">
      <c r="C283" s="36">
        <v>254</v>
      </c>
      <c r="D283" s="36" t="s">
        <v>65</v>
      </c>
      <c r="E283" s="36">
        <v>3</v>
      </c>
      <c r="F283" s="38">
        <f t="shared" si="6"/>
        <v>3.9899999999999998E-2</v>
      </c>
      <c r="G283" s="79">
        <v>89623.360000000001</v>
      </c>
      <c r="H283" s="39">
        <f t="shared" si="7"/>
        <v>3575.972064</v>
      </c>
    </row>
    <row r="284" spans="3:8" x14ac:dyDescent="0.45">
      <c r="C284" s="36">
        <v>255</v>
      </c>
      <c r="D284" s="36" t="s">
        <v>66</v>
      </c>
      <c r="E284" s="36">
        <v>3</v>
      </c>
      <c r="F284" s="38">
        <f t="shared" si="6"/>
        <v>4.2700000000000002E-2</v>
      </c>
      <c r="G284" s="79">
        <v>219054.17</v>
      </c>
      <c r="H284" s="39">
        <f t="shared" si="7"/>
        <v>9353.6130590000012</v>
      </c>
    </row>
    <row r="285" spans="3:8" x14ac:dyDescent="0.45">
      <c r="C285" s="36">
        <v>256</v>
      </c>
      <c r="D285" s="36" t="s">
        <v>66</v>
      </c>
      <c r="E285" s="36">
        <v>1</v>
      </c>
      <c r="F285" s="38">
        <f t="shared" si="6"/>
        <v>8.5500000000000007E-2</v>
      </c>
      <c r="G285" s="79">
        <v>362313.66</v>
      </c>
      <c r="H285" s="39">
        <f t="shared" si="7"/>
        <v>30977.817930000001</v>
      </c>
    </row>
    <row r="286" spans="3:8" x14ac:dyDescent="0.45">
      <c r="C286" s="36">
        <v>257</v>
      </c>
      <c r="D286" s="36" t="s">
        <v>68</v>
      </c>
      <c r="E286" s="36">
        <v>1</v>
      </c>
      <c r="F286" s="38">
        <f t="shared" si="6"/>
        <v>6.4799999999999996E-2</v>
      </c>
      <c r="G286" s="79">
        <v>20233.169999999998</v>
      </c>
      <c r="H286" s="39">
        <f t="shared" si="7"/>
        <v>1311.1094159999998</v>
      </c>
    </row>
    <row r="287" spans="3:8" x14ac:dyDescent="0.45">
      <c r="C287" s="36">
        <v>258</v>
      </c>
      <c r="D287" s="36" t="s">
        <v>68</v>
      </c>
      <c r="E287" s="36">
        <v>2</v>
      </c>
      <c r="F287" s="38">
        <f t="shared" ref="F287:F350" si="8">VLOOKUP(G287,$C$15:$G$21,E287+2,TRUE)</f>
        <v>6.4500000000000002E-2</v>
      </c>
      <c r="G287" s="79">
        <v>314855.28999999998</v>
      </c>
      <c r="H287" s="39">
        <f t="shared" ref="H287:H350" si="9">G287*F287</f>
        <v>20308.166204999998</v>
      </c>
    </row>
    <row r="288" spans="3:8" x14ac:dyDescent="0.45">
      <c r="C288" s="36">
        <v>259</v>
      </c>
      <c r="D288" s="36" t="s">
        <v>68</v>
      </c>
      <c r="E288" s="36">
        <v>1</v>
      </c>
      <c r="F288" s="38">
        <f t="shared" si="8"/>
        <v>9.0999999999999998E-2</v>
      </c>
      <c r="G288" s="79">
        <v>737198.16</v>
      </c>
      <c r="H288" s="39">
        <f t="shared" si="9"/>
        <v>67085.032560000007</v>
      </c>
    </row>
    <row r="289" spans="3:8" x14ac:dyDescent="0.45">
      <c r="C289" s="36">
        <v>260</v>
      </c>
      <c r="D289" s="36" t="s">
        <v>65</v>
      </c>
      <c r="E289" s="36">
        <v>2</v>
      </c>
      <c r="F289" s="38">
        <f t="shared" si="8"/>
        <v>5.1999999999999998E-2</v>
      </c>
      <c r="G289" s="79">
        <v>10066.64</v>
      </c>
      <c r="H289" s="39">
        <f t="shared" si="9"/>
        <v>523.46527999999989</v>
      </c>
    </row>
    <row r="290" spans="3:8" x14ac:dyDescent="0.45">
      <c r="C290" s="36">
        <v>261</v>
      </c>
      <c r="D290" s="36" t="s">
        <v>66</v>
      </c>
      <c r="E290" s="36">
        <v>1</v>
      </c>
      <c r="F290" s="38">
        <f t="shared" si="8"/>
        <v>6.4799999999999996E-2</v>
      </c>
      <c r="G290" s="79">
        <v>23491.07</v>
      </c>
      <c r="H290" s="39">
        <f t="shared" si="9"/>
        <v>1522.2213359999998</v>
      </c>
    </row>
    <row r="291" spans="3:8" x14ac:dyDescent="0.45">
      <c r="C291" s="36">
        <v>262</v>
      </c>
      <c r="D291" s="36" t="s">
        <v>65</v>
      </c>
      <c r="E291" s="36">
        <v>3</v>
      </c>
      <c r="F291" s="38">
        <f t="shared" si="8"/>
        <v>4.5600000000000002E-2</v>
      </c>
      <c r="G291" s="79">
        <v>284612.21999999997</v>
      </c>
      <c r="H291" s="39">
        <f t="shared" si="9"/>
        <v>12978.317231999999</v>
      </c>
    </row>
    <row r="292" spans="3:8" x14ac:dyDescent="0.45">
      <c r="C292" s="36">
        <v>263</v>
      </c>
      <c r="D292" s="36" t="s">
        <v>67</v>
      </c>
      <c r="E292" s="36">
        <v>3</v>
      </c>
      <c r="F292" s="38">
        <f t="shared" si="8"/>
        <v>4.8500000000000001E-2</v>
      </c>
      <c r="G292" s="79">
        <v>692190.23</v>
      </c>
      <c r="H292" s="39">
        <f t="shared" si="9"/>
        <v>33571.226154999997</v>
      </c>
    </row>
    <row r="293" spans="3:8" x14ac:dyDescent="0.45">
      <c r="C293" s="36">
        <v>264</v>
      </c>
      <c r="D293" s="36" t="s">
        <v>67</v>
      </c>
      <c r="E293" s="36">
        <v>2</v>
      </c>
      <c r="F293" s="38">
        <f t="shared" si="8"/>
        <v>6.13E-2</v>
      </c>
      <c r="G293" s="79">
        <v>170758.68</v>
      </c>
      <c r="H293" s="39">
        <f t="shared" si="9"/>
        <v>10467.507083999999</v>
      </c>
    </row>
    <row r="294" spans="3:8" x14ac:dyDescent="0.45">
      <c r="C294" s="36">
        <v>265</v>
      </c>
      <c r="D294" s="36" t="s">
        <v>65</v>
      </c>
      <c r="E294" s="36">
        <v>2</v>
      </c>
      <c r="F294" s="38">
        <f t="shared" si="8"/>
        <v>6.13E-2</v>
      </c>
      <c r="G294" s="79">
        <v>123526.78</v>
      </c>
      <c r="H294" s="39">
        <f t="shared" si="9"/>
        <v>7572.1916140000003</v>
      </c>
    </row>
    <row r="295" spans="3:8" x14ac:dyDescent="0.45">
      <c r="C295" s="36">
        <v>266</v>
      </c>
      <c r="D295" s="36" t="s">
        <v>65</v>
      </c>
      <c r="E295" s="36">
        <v>1</v>
      </c>
      <c r="F295" s="38">
        <f t="shared" si="8"/>
        <v>8.0100000000000005E-2</v>
      </c>
      <c r="G295" s="79">
        <v>109881.19</v>
      </c>
      <c r="H295" s="39">
        <f t="shared" si="9"/>
        <v>8801.4833190000008</v>
      </c>
    </row>
    <row r="296" spans="3:8" x14ac:dyDescent="0.45">
      <c r="C296" s="36">
        <v>267</v>
      </c>
      <c r="D296" s="36" t="s">
        <v>65</v>
      </c>
      <c r="E296" s="36">
        <v>3</v>
      </c>
      <c r="F296" s="38">
        <f t="shared" si="8"/>
        <v>3.9899999999999998E-2</v>
      </c>
      <c r="G296" s="79">
        <v>89623.360000000001</v>
      </c>
      <c r="H296" s="39">
        <f t="shared" si="9"/>
        <v>3575.972064</v>
      </c>
    </row>
    <row r="297" spans="3:8" x14ac:dyDescent="0.45">
      <c r="C297" s="36">
        <v>268</v>
      </c>
      <c r="D297" s="36" t="s">
        <v>68</v>
      </c>
      <c r="E297" s="36">
        <v>2</v>
      </c>
      <c r="F297" s="38">
        <f t="shared" si="8"/>
        <v>5.1999999999999998E-2</v>
      </c>
      <c r="G297" s="79">
        <v>22227.83</v>
      </c>
      <c r="H297" s="39">
        <f t="shared" si="9"/>
        <v>1155.84716</v>
      </c>
    </row>
    <row r="298" spans="3:8" x14ac:dyDescent="0.45">
      <c r="C298" s="36">
        <v>269</v>
      </c>
      <c r="D298" s="36" t="s">
        <v>67</v>
      </c>
      <c r="E298" s="36">
        <v>1</v>
      </c>
      <c r="F298" s="38">
        <f t="shared" si="8"/>
        <v>8.0100000000000005E-2</v>
      </c>
      <c r="G298" s="79">
        <v>146409.35999999999</v>
      </c>
      <c r="H298" s="39">
        <f t="shared" si="9"/>
        <v>11727.389735999999</v>
      </c>
    </row>
    <row r="299" spans="3:8" x14ac:dyDescent="0.45">
      <c r="C299" s="36">
        <v>270</v>
      </c>
      <c r="D299" s="36" t="s">
        <v>67</v>
      </c>
      <c r="E299" s="36">
        <v>3</v>
      </c>
      <c r="F299" s="38">
        <f t="shared" si="8"/>
        <v>5.1499999999999997E-2</v>
      </c>
      <c r="G299" s="79">
        <v>3855414.33</v>
      </c>
      <c r="H299" s="39">
        <f t="shared" si="9"/>
        <v>198553.83799499998</v>
      </c>
    </row>
    <row r="300" spans="3:8" x14ac:dyDescent="0.45">
      <c r="C300" s="36">
        <v>271</v>
      </c>
      <c r="D300" s="36" t="s">
        <v>67</v>
      </c>
      <c r="E300" s="36">
        <v>1</v>
      </c>
      <c r="F300" s="38">
        <f t="shared" si="8"/>
        <v>6.9699999999999998E-2</v>
      </c>
      <c r="G300" s="79">
        <v>44803.21</v>
      </c>
      <c r="H300" s="39">
        <f t="shared" si="9"/>
        <v>3122.7837369999997</v>
      </c>
    </row>
    <row r="301" spans="3:8" x14ac:dyDescent="0.45">
      <c r="C301" s="36">
        <v>272</v>
      </c>
      <c r="D301" s="36" t="s">
        <v>65</v>
      </c>
      <c r="E301" s="36">
        <v>1</v>
      </c>
      <c r="F301" s="38">
        <f t="shared" si="8"/>
        <v>6.9699999999999998E-2</v>
      </c>
      <c r="G301" s="79">
        <v>44890.36</v>
      </c>
      <c r="H301" s="39">
        <f t="shared" si="9"/>
        <v>3128.8580919999999</v>
      </c>
    </row>
    <row r="302" spans="3:8" x14ac:dyDescent="0.45">
      <c r="C302" s="36">
        <v>273</v>
      </c>
      <c r="D302" s="36" t="s">
        <v>67</v>
      </c>
      <c r="E302" s="36">
        <v>1</v>
      </c>
      <c r="F302" s="38">
        <f t="shared" si="8"/>
        <v>7.4800000000000005E-2</v>
      </c>
      <c r="G302" s="79">
        <v>53816.35</v>
      </c>
      <c r="H302" s="39">
        <f t="shared" si="9"/>
        <v>4025.4629800000002</v>
      </c>
    </row>
    <row r="303" spans="3:8" x14ac:dyDescent="0.45">
      <c r="C303" s="36">
        <v>274</v>
      </c>
      <c r="D303" s="36" t="s">
        <v>67</v>
      </c>
      <c r="E303" s="36">
        <v>2</v>
      </c>
      <c r="F303" s="38">
        <f t="shared" si="8"/>
        <v>5.1999999999999998E-2</v>
      </c>
      <c r="G303" s="79">
        <v>3806.56</v>
      </c>
      <c r="H303" s="39">
        <f t="shared" si="9"/>
        <v>197.94111999999998</v>
      </c>
    </row>
    <row r="304" spans="3:8" x14ac:dyDescent="0.45">
      <c r="C304" s="36">
        <v>275</v>
      </c>
      <c r="D304" s="36" t="s">
        <v>68</v>
      </c>
      <c r="E304" s="36">
        <v>1</v>
      </c>
      <c r="F304" s="38">
        <f t="shared" si="8"/>
        <v>6.4799999999999996E-2</v>
      </c>
      <c r="G304" s="79">
        <v>24908.74</v>
      </c>
      <c r="H304" s="39">
        <f t="shared" si="9"/>
        <v>1614.086352</v>
      </c>
    </row>
    <row r="305" spans="3:8" x14ac:dyDescent="0.45">
      <c r="C305" s="36">
        <v>276</v>
      </c>
      <c r="D305" s="36" t="s">
        <v>68</v>
      </c>
      <c r="E305" s="36">
        <v>2</v>
      </c>
      <c r="F305" s="38">
        <f t="shared" si="8"/>
        <v>6.7799999999999999E-2</v>
      </c>
      <c r="G305" s="79">
        <v>997180.98</v>
      </c>
      <c r="H305" s="39">
        <f t="shared" si="9"/>
        <v>67608.870444</v>
      </c>
    </row>
    <row r="306" spans="3:8" x14ac:dyDescent="0.45">
      <c r="C306" s="36">
        <v>277</v>
      </c>
      <c r="D306" s="36" t="s">
        <v>66</v>
      </c>
      <c r="E306" s="36">
        <v>1</v>
      </c>
      <c r="F306" s="38">
        <f t="shared" si="8"/>
        <v>6.9699999999999998E-2</v>
      </c>
      <c r="G306" s="79">
        <v>32670.89</v>
      </c>
      <c r="H306" s="39">
        <f t="shared" si="9"/>
        <v>2277.1610329999999</v>
      </c>
    </row>
    <row r="307" spans="3:8" x14ac:dyDescent="0.45">
      <c r="C307" s="36">
        <v>278</v>
      </c>
      <c r="D307" s="36" t="s">
        <v>65</v>
      </c>
      <c r="E307" s="36">
        <v>3</v>
      </c>
      <c r="F307" s="38">
        <f t="shared" si="8"/>
        <v>3.9899999999999998E-2</v>
      </c>
      <c r="G307" s="79">
        <v>57307.23</v>
      </c>
      <c r="H307" s="39">
        <f t="shared" si="9"/>
        <v>2286.558477</v>
      </c>
    </row>
    <row r="308" spans="3:8" x14ac:dyDescent="0.45">
      <c r="C308" s="36">
        <v>279</v>
      </c>
      <c r="D308" s="36" t="s">
        <v>66</v>
      </c>
      <c r="E308" s="36">
        <v>2</v>
      </c>
      <c r="F308" s="38">
        <f t="shared" si="8"/>
        <v>5.5E-2</v>
      </c>
      <c r="G308" s="79">
        <v>39951.410000000003</v>
      </c>
      <c r="H308" s="39">
        <f t="shared" si="9"/>
        <v>2197.3275500000004</v>
      </c>
    </row>
    <row r="309" spans="3:8" x14ac:dyDescent="0.45">
      <c r="C309" s="36">
        <v>280</v>
      </c>
      <c r="D309" s="36" t="s">
        <v>67</v>
      </c>
      <c r="E309" s="36">
        <v>3</v>
      </c>
      <c r="F309" s="38">
        <f t="shared" si="8"/>
        <v>4.2700000000000002E-2</v>
      </c>
      <c r="G309" s="79">
        <v>232102.42</v>
      </c>
      <c r="H309" s="39">
        <f t="shared" si="9"/>
        <v>9910.7733340000013</v>
      </c>
    </row>
    <row r="310" spans="3:8" x14ac:dyDescent="0.45">
      <c r="C310" s="36">
        <v>281</v>
      </c>
      <c r="D310" s="36" t="s">
        <v>66</v>
      </c>
      <c r="E310" s="36">
        <v>3</v>
      </c>
      <c r="F310" s="38">
        <f t="shared" si="8"/>
        <v>3.9899999999999998E-2</v>
      </c>
      <c r="G310" s="79">
        <v>76394.83</v>
      </c>
      <c r="H310" s="39">
        <f t="shared" si="9"/>
        <v>3048.1537169999997</v>
      </c>
    </row>
    <row r="311" spans="3:8" x14ac:dyDescent="0.45">
      <c r="C311" s="36">
        <v>282</v>
      </c>
      <c r="D311" s="36" t="s">
        <v>65</v>
      </c>
      <c r="E311" s="36">
        <v>1</v>
      </c>
      <c r="F311" s="38">
        <f t="shared" si="8"/>
        <v>7.4800000000000005E-2</v>
      </c>
      <c r="G311" s="79">
        <v>97807.6</v>
      </c>
      <c r="H311" s="39">
        <f t="shared" si="9"/>
        <v>7316.0084800000013</v>
      </c>
    </row>
    <row r="312" spans="3:8" x14ac:dyDescent="0.45">
      <c r="C312" s="36">
        <v>283</v>
      </c>
      <c r="D312" s="36" t="s">
        <v>66</v>
      </c>
      <c r="E312" s="36">
        <v>3</v>
      </c>
      <c r="F312" s="38">
        <f t="shared" si="8"/>
        <v>5.1499999999999997E-2</v>
      </c>
      <c r="G312" s="79">
        <v>13620571.41</v>
      </c>
      <c r="H312" s="39">
        <f t="shared" si="9"/>
        <v>701459.42761499994</v>
      </c>
    </row>
    <row r="313" spans="3:8" x14ac:dyDescent="0.45">
      <c r="C313" s="36">
        <v>284</v>
      </c>
      <c r="D313" s="36" t="s">
        <v>68</v>
      </c>
      <c r="E313" s="36">
        <v>2</v>
      </c>
      <c r="F313" s="38">
        <f t="shared" si="8"/>
        <v>5.1999999999999998E-2</v>
      </c>
      <c r="G313" s="79">
        <v>1700.54</v>
      </c>
      <c r="H313" s="39">
        <f t="shared" si="9"/>
        <v>88.428079999999994</v>
      </c>
    </row>
    <row r="314" spans="3:8" x14ac:dyDescent="0.45">
      <c r="C314" s="36">
        <v>285</v>
      </c>
      <c r="D314" s="36" t="s">
        <v>66</v>
      </c>
      <c r="E314" s="36">
        <v>1</v>
      </c>
      <c r="F314" s="38">
        <f t="shared" si="8"/>
        <v>9.0999999999999998E-2</v>
      </c>
      <c r="G314" s="79">
        <v>863942.95</v>
      </c>
      <c r="H314" s="39">
        <f t="shared" si="9"/>
        <v>78618.808449999997</v>
      </c>
    </row>
    <row r="315" spans="3:8" x14ac:dyDescent="0.45">
      <c r="C315" s="36">
        <v>286</v>
      </c>
      <c r="D315" s="36" t="s">
        <v>68</v>
      </c>
      <c r="E315" s="36">
        <v>1</v>
      </c>
      <c r="F315" s="38">
        <f t="shared" si="8"/>
        <v>6.9699999999999998E-2</v>
      </c>
      <c r="G315" s="79">
        <v>45303.81</v>
      </c>
      <c r="H315" s="39">
        <f t="shared" si="9"/>
        <v>3157.6755569999996</v>
      </c>
    </row>
    <row r="316" spans="3:8" x14ac:dyDescent="0.45">
      <c r="C316" s="36">
        <v>287</v>
      </c>
      <c r="D316" s="36" t="s">
        <v>65</v>
      </c>
      <c r="E316" s="36">
        <v>2</v>
      </c>
      <c r="F316" s="38">
        <f t="shared" si="8"/>
        <v>6.4500000000000002E-2</v>
      </c>
      <c r="G316" s="79">
        <v>475286.08</v>
      </c>
      <c r="H316" s="39">
        <f t="shared" si="9"/>
        <v>30655.952160000001</v>
      </c>
    </row>
    <row r="317" spans="3:8" x14ac:dyDescent="0.45">
      <c r="C317" s="36">
        <v>288</v>
      </c>
      <c r="D317" s="36" t="s">
        <v>68</v>
      </c>
      <c r="E317" s="36">
        <v>1</v>
      </c>
      <c r="F317" s="38">
        <f t="shared" si="8"/>
        <v>9.0999999999999998E-2</v>
      </c>
      <c r="G317" s="79">
        <v>870026.19</v>
      </c>
      <c r="H317" s="39">
        <f t="shared" si="9"/>
        <v>79172.383289999998</v>
      </c>
    </row>
    <row r="318" spans="3:8" x14ac:dyDescent="0.45">
      <c r="C318" s="36">
        <v>289</v>
      </c>
      <c r="D318" s="36" t="s">
        <v>65</v>
      </c>
      <c r="E318" s="36">
        <v>3</v>
      </c>
      <c r="F318" s="38">
        <f t="shared" si="8"/>
        <v>4.8500000000000001E-2</v>
      </c>
      <c r="G318" s="79">
        <v>977563.29</v>
      </c>
      <c r="H318" s="39">
        <f t="shared" si="9"/>
        <v>47411.819565000005</v>
      </c>
    </row>
    <row r="319" spans="3:8" x14ac:dyDescent="0.45">
      <c r="C319" s="36">
        <v>290</v>
      </c>
      <c r="D319" s="36" t="s">
        <v>66</v>
      </c>
      <c r="E319" s="36">
        <v>2</v>
      </c>
      <c r="F319" s="38">
        <f t="shared" si="8"/>
        <v>6.7799999999999999E-2</v>
      </c>
      <c r="G319" s="79">
        <v>985724.16</v>
      </c>
      <c r="H319" s="39">
        <f t="shared" si="9"/>
        <v>66832.098048</v>
      </c>
    </row>
    <row r="320" spans="3:8" x14ac:dyDescent="0.45">
      <c r="C320" s="36">
        <v>291</v>
      </c>
      <c r="D320" s="36" t="s">
        <v>67</v>
      </c>
      <c r="E320" s="36">
        <v>2</v>
      </c>
      <c r="F320" s="38">
        <f t="shared" si="8"/>
        <v>5.8099999999999999E-2</v>
      </c>
      <c r="G320" s="79">
        <v>74193.47</v>
      </c>
      <c r="H320" s="39">
        <f t="shared" si="9"/>
        <v>4310.6406070000003</v>
      </c>
    </row>
    <row r="321" spans="3:8" x14ac:dyDescent="0.45">
      <c r="C321" s="36">
        <v>292</v>
      </c>
      <c r="D321" s="36" t="s">
        <v>67</v>
      </c>
      <c r="E321" s="36">
        <v>1</v>
      </c>
      <c r="F321" s="38">
        <f t="shared" si="8"/>
        <v>8.5500000000000007E-2</v>
      </c>
      <c r="G321" s="79">
        <v>297067.65000000002</v>
      </c>
      <c r="H321" s="39">
        <f t="shared" si="9"/>
        <v>25399.284075000003</v>
      </c>
    </row>
    <row r="322" spans="3:8" x14ac:dyDescent="0.45">
      <c r="C322" s="36">
        <v>293</v>
      </c>
      <c r="D322" s="36" t="s">
        <v>67</v>
      </c>
      <c r="E322" s="36">
        <v>1</v>
      </c>
      <c r="F322" s="38">
        <f t="shared" si="8"/>
        <v>6.9699999999999998E-2</v>
      </c>
      <c r="G322" s="79">
        <v>26789.43</v>
      </c>
      <c r="H322" s="39">
        <f t="shared" si="9"/>
        <v>1867.2232710000001</v>
      </c>
    </row>
    <row r="323" spans="3:8" x14ac:dyDescent="0.45">
      <c r="C323" s="36">
        <v>294</v>
      </c>
      <c r="D323" s="36" t="s">
        <v>65</v>
      </c>
      <c r="E323" s="36">
        <v>1</v>
      </c>
      <c r="F323" s="38">
        <f t="shared" si="8"/>
        <v>6.9699999999999998E-2</v>
      </c>
      <c r="G323" s="79">
        <v>42146.77</v>
      </c>
      <c r="H323" s="39">
        <f t="shared" si="9"/>
        <v>2937.6298689999999</v>
      </c>
    </row>
    <row r="324" spans="3:8" x14ac:dyDescent="0.45">
      <c r="C324" s="36">
        <v>295</v>
      </c>
      <c r="D324" s="36" t="s">
        <v>68</v>
      </c>
      <c r="E324" s="36">
        <v>2</v>
      </c>
      <c r="F324" s="38">
        <f t="shared" si="8"/>
        <v>5.1999999999999998E-2</v>
      </c>
      <c r="G324" s="79">
        <v>9056.6200000000008</v>
      </c>
      <c r="H324" s="39">
        <f t="shared" si="9"/>
        <v>470.94424000000004</v>
      </c>
    </row>
    <row r="325" spans="3:8" x14ac:dyDescent="0.45">
      <c r="C325" s="36">
        <v>296</v>
      </c>
      <c r="D325" s="36" t="s">
        <v>68</v>
      </c>
      <c r="E325" s="36">
        <v>3</v>
      </c>
      <c r="F325" s="38">
        <f t="shared" si="8"/>
        <v>5.1499999999999997E-2</v>
      </c>
      <c r="G325" s="79">
        <v>17330230.75</v>
      </c>
      <c r="H325" s="39">
        <f t="shared" si="9"/>
        <v>892506.8836249999</v>
      </c>
    </row>
    <row r="326" spans="3:8" x14ac:dyDescent="0.45">
      <c r="C326" s="36">
        <v>297</v>
      </c>
      <c r="D326" s="36" t="s">
        <v>68</v>
      </c>
      <c r="E326" s="36">
        <v>2</v>
      </c>
      <c r="F326" s="38">
        <f t="shared" si="8"/>
        <v>5.1999999999999998E-2</v>
      </c>
      <c r="G326" s="79">
        <v>19094.78</v>
      </c>
      <c r="H326" s="39">
        <f t="shared" si="9"/>
        <v>992.92855999999995</v>
      </c>
    </row>
    <row r="327" spans="3:8" x14ac:dyDescent="0.45">
      <c r="C327" s="36">
        <v>298</v>
      </c>
      <c r="D327" s="36" t="s">
        <v>68</v>
      </c>
      <c r="E327" s="36">
        <v>2</v>
      </c>
      <c r="F327" s="38">
        <f t="shared" si="8"/>
        <v>6.13E-2</v>
      </c>
      <c r="G327" s="79">
        <v>170758.68</v>
      </c>
      <c r="H327" s="39">
        <f t="shared" si="9"/>
        <v>10467.507083999999</v>
      </c>
    </row>
    <row r="328" spans="3:8" x14ac:dyDescent="0.45">
      <c r="C328" s="36">
        <v>299</v>
      </c>
      <c r="D328" s="36" t="s">
        <v>66</v>
      </c>
      <c r="E328" s="36">
        <v>3</v>
      </c>
      <c r="F328" s="38">
        <f t="shared" si="8"/>
        <v>4.8500000000000001E-2</v>
      </c>
      <c r="G328" s="79">
        <v>655987.43000000005</v>
      </c>
      <c r="H328" s="39">
        <f t="shared" si="9"/>
        <v>31815.390355000003</v>
      </c>
    </row>
    <row r="329" spans="3:8" x14ac:dyDescent="0.45">
      <c r="C329" s="36">
        <v>300</v>
      </c>
      <c r="D329" s="36" t="s">
        <v>65</v>
      </c>
      <c r="E329" s="36">
        <v>3</v>
      </c>
      <c r="F329" s="38">
        <f t="shared" si="8"/>
        <v>4.5600000000000002E-2</v>
      </c>
      <c r="G329" s="79">
        <v>302735.71999999997</v>
      </c>
      <c r="H329" s="39">
        <f t="shared" si="9"/>
        <v>13804.748831999999</v>
      </c>
    </row>
    <row r="330" spans="3:8" x14ac:dyDescent="0.45">
      <c r="C330" s="36">
        <v>301</v>
      </c>
      <c r="D330" s="36" t="s">
        <v>68</v>
      </c>
      <c r="E330" s="36">
        <v>1</v>
      </c>
      <c r="F330" s="38">
        <f t="shared" si="8"/>
        <v>8.5500000000000007E-2</v>
      </c>
      <c r="G330" s="79">
        <v>496623.47</v>
      </c>
      <c r="H330" s="39">
        <f t="shared" si="9"/>
        <v>42461.306685000003</v>
      </c>
    </row>
    <row r="331" spans="3:8" x14ac:dyDescent="0.45">
      <c r="C331" s="36">
        <v>302</v>
      </c>
      <c r="D331" s="36" t="s">
        <v>65</v>
      </c>
      <c r="E331" s="36">
        <v>1</v>
      </c>
      <c r="F331" s="38">
        <f t="shared" si="8"/>
        <v>9.0999999999999998E-2</v>
      </c>
      <c r="G331" s="79">
        <v>968711.04</v>
      </c>
      <c r="H331" s="39">
        <f t="shared" si="9"/>
        <v>88152.704639999996</v>
      </c>
    </row>
    <row r="332" spans="3:8" x14ac:dyDescent="0.45">
      <c r="C332" s="36">
        <v>303</v>
      </c>
      <c r="D332" s="36" t="s">
        <v>67</v>
      </c>
      <c r="E332" s="36">
        <v>3</v>
      </c>
      <c r="F332" s="38">
        <f t="shared" si="8"/>
        <v>3.4500000000000003E-2</v>
      </c>
      <c r="G332" s="79">
        <v>23803.47</v>
      </c>
      <c r="H332" s="39">
        <f t="shared" si="9"/>
        <v>821.21971500000006</v>
      </c>
    </row>
    <row r="333" spans="3:8" x14ac:dyDescent="0.45">
      <c r="C333" s="36">
        <v>304</v>
      </c>
      <c r="D333" s="36" t="s">
        <v>66</v>
      </c>
      <c r="E333" s="36">
        <v>2</v>
      </c>
      <c r="F333" s="38">
        <f t="shared" si="8"/>
        <v>6.4500000000000002E-2</v>
      </c>
      <c r="G333" s="79">
        <v>399623.67</v>
      </c>
      <c r="H333" s="39">
        <f t="shared" si="9"/>
        <v>25775.726715000001</v>
      </c>
    </row>
    <row r="334" spans="3:8" x14ac:dyDescent="0.45">
      <c r="C334" s="36">
        <v>305</v>
      </c>
      <c r="D334" s="36" t="s">
        <v>68</v>
      </c>
      <c r="E334" s="36">
        <v>3</v>
      </c>
      <c r="F334" s="38">
        <f t="shared" si="8"/>
        <v>5.1499999999999997E-2</v>
      </c>
      <c r="G334" s="79">
        <v>10111803.390000001</v>
      </c>
      <c r="H334" s="39">
        <f t="shared" si="9"/>
        <v>520757.87458499998</v>
      </c>
    </row>
    <row r="335" spans="3:8" x14ac:dyDescent="0.45">
      <c r="C335" s="36">
        <v>306</v>
      </c>
      <c r="D335" s="36" t="s">
        <v>66</v>
      </c>
      <c r="E335" s="36">
        <v>3</v>
      </c>
      <c r="F335" s="38">
        <f t="shared" si="8"/>
        <v>4.2700000000000002E-2</v>
      </c>
      <c r="G335" s="79">
        <v>232102.42</v>
      </c>
      <c r="H335" s="39">
        <f t="shared" si="9"/>
        <v>9910.7733340000013</v>
      </c>
    </row>
    <row r="336" spans="3:8" x14ac:dyDescent="0.45">
      <c r="C336" s="36">
        <v>307</v>
      </c>
      <c r="D336" s="36" t="s">
        <v>67</v>
      </c>
      <c r="E336" s="36">
        <v>2</v>
      </c>
      <c r="F336" s="38">
        <f t="shared" si="8"/>
        <v>5.1999999999999998E-2</v>
      </c>
      <c r="G336" s="79">
        <v>1700.54</v>
      </c>
      <c r="H336" s="39">
        <f t="shared" si="9"/>
        <v>88.428079999999994</v>
      </c>
    </row>
    <row r="337" spans="3:8" x14ac:dyDescent="0.45">
      <c r="C337" s="36">
        <v>308</v>
      </c>
      <c r="D337" s="36" t="s">
        <v>67</v>
      </c>
      <c r="E337" s="36">
        <v>2</v>
      </c>
      <c r="F337" s="38">
        <f t="shared" si="8"/>
        <v>5.1999999999999998E-2</v>
      </c>
      <c r="G337" s="79">
        <v>5223.21</v>
      </c>
      <c r="H337" s="39">
        <f t="shared" si="9"/>
        <v>271.60692</v>
      </c>
    </row>
    <row r="338" spans="3:8" x14ac:dyDescent="0.45">
      <c r="C338" s="36">
        <v>309</v>
      </c>
      <c r="D338" s="36" t="s">
        <v>68</v>
      </c>
      <c r="E338" s="36">
        <v>1</v>
      </c>
      <c r="F338" s="38">
        <f t="shared" si="8"/>
        <v>9.0999999999999998E-2</v>
      </c>
      <c r="G338" s="79">
        <v>591052.66</v>
      </c>
      <c r="H338" s="39">
        <f t="shared" si="9"/>
        <v>53785.79206</v>
      </c>
    </row>
    <row r="339" spans="3:8" x14ac:dyDescent="0.45">
      <c r="C339" s="36">
        <v>310</v>
      </c>
      <c r="D339" s="36" t="s">
        <v>68</v>
      </c>
      <c r="E339" s="36">
        <v>2</v>
      </c>
      <c r="F339" s="38">
        <f t="shared" si="8"/>
        <v>7.1199999999999999E-2</v>
      </c>
      <c r="G339" s="79">
        <v>2299078.04</v>
      </c>
      <c r="H339" s="39">
        <f t="shared" si="9"/>
        <v>163694.35644800001</v>
      </c>
    </row>
    <row r="340" spans="3:8" x14ac:dyDescent="0.45">
      <c r="C340" s="36">
        <v>311</v>
      </c>
      <c r="D340" s="36" t="s">
        <v>68</v>
      </c>
      <c r="E340" s="36">
        <v>3</v>
      </c>
      <c r="F340" s="38">
        <f t="shared" si="8"/>
        <v>3.7199999999999997E-2</v>
      </c>
      <c r="G340" s="79">
        <v>46556.58</v>
      </c>
      <c r="H340" s="39">
        <f t="shared" si="9"/>
        <v>1731.9047759999999</v>
      </c>
    </row>
    <row r="341" spans="3:8" x14ac:dyDescent="0.45">
      <c r="C341" s="36">
        <v>312</v>
      </c>
      <c r="D341" s="36" t="s">
        <v>65</v>
      </c>
      <c r="E341" s="36">
        <v>2</v>
      </c>
      <c r="F341" s="38">
        <f t="shared" si="8"/>
        <v>5.1999999999999998E-2</v>
      </c>
      <c r="G341" s="79">
        <v>13152.94</v>
      </c>
      <c r="H341" s="39">
        <f t="shared" si="9"/>
        <v>683.95288000000005</v>
      </c>
    </row>
    <row r="342" spans="3:8" x14ac:dyDescent="0.45">
      <c r="C342" s="36">
        <v>313</v>
      </c>
      <c r="D342" s="36" t="s">
        <v>67</v>
      </c>
      <c r="E342" s="36">
        <v>3</v>
      </c>
      <c r="F342" s="38">
        <f t="shared" si="8"/>
        <v>4.8500000000000001E-2</v>
      </c>
      <c r="G342" s="79">
        <v>655987.43000000005</v>
      </c>
      <c r="H342" s="39">
        <f t="shared" si="9"/>
        <v>31815.390355000003</v>
      </c>
    </row>
    <row r="343" spans="3:8" x14ac:dyDescent="0.45">
      <c r="C343" s="36">
        <v>314</v>
      </c>
      <c r="D343" s="36" t="s">
        <v>68</v>
      </c>
      <c r="E343" s="36">
        <v>1</v>
      </c>
      <c r="F343" s="38">
        <f t="shared" si="8"/>
        <v>9.6799999999999997E-2</v>
      </c>
      <c r="G343" s="79">
        <v>3076187.51</v>
      </c>
      <c r="H343" s="39">
        <f t="shared" si="9"/>
        <v>297774.95096799999</v>
      </c>
    </row>
    <row r="344" spans="3:8" x14ac:dyDescent="0.45">
      <c r="C344" s="36">
        <v>315</v>
      </c>
      <c r="D344" s="36" t="s">
        <v>66</v>
      </c>
      <c r="E344" s="36">
        <v>1</v>
      </c>
      <c r="F344" s="38">
        <f t="shared" si="8"/>
        <v>6.9699999999999998E-2</v>
      </c>
      <c r="G344" s="79">
        <v>34392.58</v>
      </c>
      <c r="H344" s="39">
        <f t="shared" si="9"/>
        <v>2397.1628260000002</v>
      </c>
    </row>
    <row r="345" spans="3:8" x14ac:dyDescent="0.45">
      <c r="C345" s="36">
        <v>316</v>
      </c>
      <c r="D345" s="36" t="s">
        <v>68</v>
      </c>
      <c r="E345" s="36">
        <v>1</v>
      </c>
      <c r="F345" s="38">
        <f t="shared" si="8"/>
        <v>7.4800000000000005E-2</v>
      </c>
      <c r="G345" s="79">
        <v>58234.22</v>
      </c>
      <c r="H345" s="39">
        <f t="shared" si="9"/>
        <v>4355.919656</v>
      </c>
    </row>
    <row r="346" spans="3:8" x14ac:dyDescent="0.45">
      <c r="C346" s="36">
        <v>317</v>
      </c>
      <c r="D346" s="36" t="s">
        <v>66</v>
      </c>
      <c r="E346" s="36">
        <v>3</v>
      </c>
      <c r="F346" s="38">
        <f t="shared" si="8"/>
        <v>3.9899999999999998E-2</v>
      </c>
      <c r="G346" s="79">
        <v>57307.23</v>
      </c>
      <c r="H346" s="39">
        <f t="shared" si="9"/>
        <v>2286.558477</v>
      </c>
    </row>
    <row r="347" spans="3:8" x14ac:dyDescent="0.45">
      <c r="C347" s="36">
        <v>318</v>
      </c>
      <c r="D347" s="36" t="s">
        <v>68</v>
      </c>
      <c r="E347" s="36">
        <v>1</v>
      </c>
      <c r="F347" s="38">
        <f t="shared" si="8"/>
        <v>8.5500000000000007E-2</v>
      </c>
      <c r="G347" s="79">
        <v>284612.21999999997</v>
      </c>
      <c r="H347" s="39">
        <f t="shared" si="9"/>
        <v>24334.344809999999</v>
      </c>
    </row>
    <row r="348" spans="3:8" x14ac:dyDescent="0.45">
      <c r="C348" s="36">
        <v>319</v>
      </c>
      <c r="D348" s="36" t="s">
        <v>67</v>
      </c>
      <c r="E348" s="36">
        <v>1</v>
      </c>
      <c r="F348" s="38">
        <f t="shared" si="8"/>
        <v>8.0100000000000005E-2</v>
      </c>
      <c r="G348" s="79">
        <v>147366.18</v>
      </c>
      <c r="H348" s="39">
        <f t="shared" si="9"/>
        <v>11804.031018</v>
      </c>
    </row>
    <row r="349" spans="3:8" x14ac:dyDescent="0.45">
      <c r="C349" s="36">
        <v>320</v>
      </c>
      <c r="D349" s="36" t="s">
        <v>66</v>
      </c>
      <c r="E349" s="36">
        <v>1</v>
      </c>
      <c r="F349" s="38">
        <f t="shared" si="8"/>
        <v>9.0999999999999998E-2</v>
      </c>
      <c r="G349" s="79">
        <v>550157.84</v>
      </c>
      <c r="H349" s="39">
        <f t="shared" si="9"/>
        <v>50064.363439999994</v>
      </c>
    </row>
    <row r="350" spans="3:8" x14ac:dyDescent="0.45">
      <c r="C350" s="36">
        <v>321</v>
      </c>
      <c r="D350" s="36" t="s">
        <v>66</v>
      </c>
      <c r="E350" s="36">
        <v>3</v>
      </c>
      <c r="F350" s="38">
        <f t="shared" si="8"/>
        <v>3.4500000000000003E-2</v>
      </c>
      <c r="G350" s="79">
        <v>5223.21</v>
      </c>
      <c r="H350" s="39">
        <f t="shared" si="9"/>
        <v>180.20074500000001</v>
      </c>
    </row>
    <row r="351" spans="3:8" x14ac:dyDescent="0.45">
      <c r="C351" s="36">
        <v>322</v>
      </c>
      <c r="D351" s="36" t="s">
        <v>66</v>
      </c>
      <c r="E351" s="36">
        <v>2</v>
      </c>
      <c r="F351" s="38">
        <f t="shared" ref="F351:F371" si="10">VLOOKUP(G351,$C$15:$G$21,E351+2,TRUE)</f>
        <v>5.1999999999999998E-2</v>
      </c>
      <c r="G351" s="79">
        <v>23491.07</v>
      </c>
      <c r="H351" s="39">
        <f t="shared" ref="H351:H371" si="11">G351*F351</f>
        <v>1221.5356399999998</v>
      </c>
    </row>
    <row r="352" spans="3:8" x14ac:dyDescent="0.45">
      <c r="C352" s="36">
        <v>323</v>
      </c>
      <c r="D352" s="36" t="s">
        <v>67</v>
      </c>
      <c r="E352" s="36">
        <v>2</v>
      </c>
      <c r="F352" s="38">
        <f t="shared" si="10"/>
        <v>5.5E-2</v>
      </c>
      <c r="G352" s="79">
        <v>48769.1</v>
      </c>
      <c r="H352" s="39">
        <f t="shared" si="11"/>
        <v>2682.3004999999998</v>
      </c>
    </row>
    <row r="353" spans="3:8" x14ac:dyDescent="0.45">
      <c r="C353" s="36">
        <v>324</v>
      </c>
      <c r="D353" s="36" t="s">
        <v>65</v>
      </c>
      <c r="E353" s="36">
        <v>3</v>
      </c>
      <c r="F353" s="38">
        <f t="shared" si="10"/>
        <v>4.8500000000000001E-2</v>
      </c>
      <c r="G353" s="79">
        <v>925883.7</v>
      </c>
      <c r="H353" s="39">
        <f t="shared" si="11"/>
        <v>44905.359449999996</v>
      </c>
    </row>
    <row r="354" spans="3:8" x14ac:dyDescent="0.45">
      <c r="C354" s="36">
        <v>325</v>
      </c>
      <c r="D354" s="36" t="s">
        <v>66</v>
      </c>
      <c r="E354" s="36">
        <v>3</v>
      </c>
      <c r="F354" s="38">
        <f t="shared" si="10"/>
        <v>4.8500000000000001E-2</v>
      </c>
      <c r="G354" s="79">
        <v>750623.62</v>
      </c>
      <c r="H354" s="39">
        <f t="shared" si="11"/>
        <v>36405.245569999999</v>
      </c>
    </row>
    <row r="355" spans="3:8" x14ac:dyDescent="0.45">
      <c r="C355" s="36">
        <v>326</v>
      </c>
      <c r="D355" s="36" t="s">
        <v>68</v>
      </c>
      <c r="E355" s="36">
        <v>1</v>
      </c>
      <c r="F355" s="38">
        <f t="shared" si="10"/>
        <v>6.9699999999999998E-2</v>
      </c>
      <c r="G355" s="79">
        <v>40341.980000000003</v>
      </c>
      <c r="H355" s="39">
        <f t="shared" si="11"/>
        <v>2811.836006</v>
      </c>
    </row>
    <row r="356" spans="3:8" x14ac:dyDescent="0.45">
      <c r="C356" s="36">
        <v>327</v>
      </c>
      <c r="D356" s="36" t="s">
        <v>65</v>
      </c>
      <c r="E356" s="36">
        <v>3</v>
      </c>
      <c r="F356" s="38">
        <f t="shared" si="10"/>
        <v>3.7199999999999997E-2</v>
      </c>
      <c r="G356" s="79">
        <v>45303.81</v>
      </c>
      <c r="H356" s="39">
        <f t="shared" si="11"/>
        <v>1685.3017319999997</v>
      </c>
    </row>
    <row r="357" spans="3:8" x14ac:dyDescent="0.45">
      <c r="C357" s="36">
        <v>328</v>
      </c>
      <c r="D357" s="36" t="s">
        <v>65</v>
      </c>
      <c r="E357" s="36">
        <v>1</v>
      </c>
      <c r="F357" s="38">
        <f t="shared" si="10"/>
        <v>8.0100000000000005E-2</v>
      </c>
      <c r="G357" s="79">
        <v>244382.09</v>
      </c>
      <c r="H357" s="39">
        <f t="shared" si="11"/>
        <v>19575.005409000001</v>
      </c>
    </row>
    <row r="358" spans="3:8" x14ac:dyDescent="0.45">
      <c r="C358" s="36">
        <v>329</v>
      </c>
      <c r="D358" s="36" t="s">
        <v>66</v>
      </c>
      <c r="E358" s="36">
        <v>2</v>
      </c>
      <c r="F358" s="38">
        <f t="shared" si="10"/>
        <v>5.1999999999999998E-2</v>
      </c>
      <c r="G358" s="79">
        <v>19451.560000000001</v>
      </c>
      <c r="H358" s="39">
        <f t="shared" si="11"/>
        <v>1011.48112</v>
      </c>
    </row>
    <row r="359" spans="3:8" x14ac:dyDescent="0.45">
      <c r="C359" s="36">
        <v>330</v>
      </c>
      <c r="D359" s="36" t="s">
        <v>65</v>
      </c>
      <c r="E359" s="36">
        <v>1</v>
      </c>
      <c r="F359" s="38">
        <f t="shared" si="10"/>
        <v>8.5500000000000007E-2</v>
      </c>
      <c r="G359" s="79">
        <v>492374.65</v>
      </c>
      <c r="H359" s="39">
        <f t="shared" si="11"/>
        <v>42098.032575000005</v>
      </c>
    </row>
    <row r="360" spans="3:8" x14ac:dyDescent="0.45">
      <c r="C360" s="36">
        <v>331</v>
      </c>
      <c r="D360" s="36" t="s">
        <v>66</v>
      </c>
      <c r="E360" s="36">
        <v>2</v>
      </c>
      <c r="F360" s="38">
        <f t="shared" si="10"/>
        <v>6.7799999999999999E-2</v>
      </c>
      <c r="G360" s="79">
        <v>654805.23</v>
      </c>
      <c r="H360" s="39">
        <f t="shared" si="11"/>
        <v>44395.794593999999</v>
      </c>
    </row>
    <row r="361" spans="3:8" x14ac:dyDescent="0.45">
      <c r="C361" s="36">
        <v>332</v>
      </c>
      <c r="D361" s="36" t="s">
        <v>67</v>
      </c>
      <c r="E361" s="36">
        <v>1</v>
      </c>
      <c r="F361" s="38">
        <f t="shared" si="10"/>
        <v>7.4800000000000005E-2</v>
      </c>
      <c r="G361" s="79">
        <v>69290.03</v>
      </c>
      <c r="H361" s="39">
        <f t="shared" si="11"/>
        <v>5182.8942440000001</v>
      </c>
    </row>
    <row r="362" spans="3:8" x14ac:dyDescent="0.45">
      <c r="C362" s="36">
        <v>333</v>
      </c>
      <c r="D362" s="36" t="s">
        <v>67</v>
      </c>
      <c r="E362" s="36">
        <v>3</v>
      </c>
      <c r="F362" s="38">
        <f t="shared" si="10"/>
        <v>3.7199999999999997E-2</v>
      </c>
      <c r="G362" s="79">
        <v>34379.839999999997</v>
      </c>
      <c r="H362" s="39">
        <f t="shared" si="11"/>
        <v>1278.9300479999997</v>
      </c>
    </row>
    <row r="363" spans="3:8" x14ac:dyDescent="0.45">
      <c r="C363" s="36">
        <v>334</v>
      </c>
      <c r="D363" s="36" t="s">
        <v>65</v>
      </c>
      <c r="E363" s="36">
        <v>2</v>
      </c>
      <c r="F363" s="38">
        <f t="shared" si="10"/>
        <v>5.8099999999999999E-2</v>
      </c>
      <c r="G363" s="79">
        <v>98526</v>
      </c>
      <c r="H363" s="39">
        <f t="shared" si="11"/>
        <v>5724.3606</v>
      </c>
    </row>
    <row r="364" spans="3:8" x14ac:dyDescent="0.45">
      <c r="C364" s="36">
        <v>335</v>
      </c>
      <c r="D364" s="36" t="s">
        <v>68</v>
      </c>
      <c r="E364" s="36">
        <v>1</v>
      </c>
      <c r="F364" s="38">
        <f t="shared" si="10"/>
        <v>6.9699999999999998E-2</v>
      </c>
      <c r="G364" s="79">
        <v>39951.410000000003</v>
      </c>
      <c r="H364" s="39">
        <f t="shared" si="11"/>
        <v>2784.6132770000004</v>
      </c>
    </row>
    <row r="365" spans="3:8" x14ac:dyDescent="0.45">
      <c r="C365" s="36">
        <v>336</v>
      </c>
      <c r="D365" s="36" t="s">
        <v>66</v>
      </c>
      <c r="E365" s="36">
        <v>3</v>
      </c>
      <c r="F365" s="38">
        <f t="shared" si="10"/>
        <v>3.4500000000000003E-2</v>
      </c>
      <c r="G365" s="79">
        <v>13608.75</v>
      </c>
      <c r="H365" s="39">
        <f t="shared" si="11"/>
        <v>469.50187500000004</v>
      </c>
    </row>
    <row r="366" spans="3:8" x14ac:dyDescent="0.45">
      <c r="C366" s="36">
        <v>337</v>
      </c>
      <c r="D366" s="36" t="s">
        <v>66</v>
      </c>
      <c r="E366" s="36">
        <v>2</v>
      </c>
      <c r="F366" s="38">
        <f t="shared" si="10"/>
        <v>6.7799999999999999E-2</v>
      </c>
      <c r="G366" s="79">
        <v>589549.18000000005</v>
      </c>
      <c r="H366" s="39">
        <f t="shared" si="11"/>
        <v>39971.434404</v>
      </c>
    </row>
    <row r="367" spans="3:8" x14ac:dyDescent="0.45">
      <c r="C367" s="36">
        <v>338</v>
      </c>
      <c r="D367" s="36" t="s">
        <v>65</v>
      </c>
      <c r="E367" s="36">
        <v>2</v>
      </c>
      <c r="F367" s="38">
        <f t="shared" si="10"/>
        <v>7.1199999999999999E-2</v>
      </c>
      <c r="G367" s="79">
        <v>9991061.5999999996</v>
      </c>
      <c r="H367" s="39">
        <f t="shared" si="11"/>
        <v>711363.58591999998</v>
      </c>
    </row>
    <row r="368" spans="3:8" x14ac:dyDescent="0.45">
      <c r="C368" s="36">
        <v>339</v>
      </c>
      <c r="D368" s="36" t="s">
        <v>67</v>
      </c>
      <c r="E368" s="36">
        <v>2</v>
      </c>
      <c r="F368" s="38">
        <f t="shared" si="10"/>
        <v>5.5E-2</v>
      </c>
      <c r="G368" s="79">
        <v>49780.67</v>
      </c>
      <c r="H368" s="39">
        <f t="shared" si="11"/>
        <v>2737.93685</v>
      </c>
    </row>
    <row r="369" spans="3:8" x14ac:dyDescent="0.45">
      <c r="C369" s="36">
        <v>340</v>
      </c>
      <c r="D369" s="36" t="s">
        <v>65</v>
      </c>
      <c r="E369" s="36">
        <v>2</v>
      </c>
      <c r="F369" s="38">
        <f t="shared" si="10"/>
        <v>6.13E-2</v>
      </c>
      <c r="G369" s="79">
        <v>227861.31</v>
      </c>
      <c r="H369" s="39">
        <f t="shared" si="11"/>
        <v>13967.898303</v>
      </c>
    </row>
    <row r="370" spans="3:8" x14ac:dyDescent="0.45">
      <c r="C370" s="36">
        <v>341</v>
      </c>
      <c r="D370" s="36" t="s">
        <v>67</v>
      </c>
      <c r="E370" s="36">
        <v>3</v>
      </c>
      <c r="F370" s="38">
        <f t="shared" si="10"/>
        <v>4.2700000000000002E-2</v>
      </c>
      <c r="G370" s="79">
        <v>114072.65</v>
      </c>
      <c r="H370" s="39">
        <f t="shared" si="11"/>
        <v>4870.9021549999998</v>
      </c>
    </row>
    <row r="371" spans="3:8" x14ac:dyDescent="0.45">
      <c r="C371" s="36">
        <v>342</v>
      </c>
      <c r="D371" s="36" t="s">
        <v>65</v>
      </c>
      <c r="E371" s="36">
        <v>2</v>
      </c>
      <c r="F371" s="38">
        <f t="shared" si="10"/>
        <v>6.7799999999999999E-2</v>
      </c>
      <c r="G371" s="80">
        <v>836523.51</v>
      </c>
      <c r="H371" s="39">
        <f t="shared" si="11"/>
        <v>56716.293978000002</v>
      </c>
    </row>
  </sheetData>
  <mergeCells count="7">
    <mergeCell ref="P23:S23"/>
    <mergeCell ref="N26:N27"/>
    <mergeCell ref="T25:T27"/>
    <mergeCell ref="N24:O24"/>
    <mergeCell ref="C13:D13"/>
    <mergeCell ref="K23:L23"/>
    <mergeCell ref="E13:G1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6:M178"/>
  <sheetViews>
    <sheetView topLeftCell="A19" workbookViewId="0">
      <selection activeCell="G30" sqref="G30"/>
    </sheetView>
  </sheetViews>
  <sheetFormatPr baseColWidth="10" defaultRowHeight="14.25" x14ac:dyDescent="0.45"/>
  <cols>
    <col min="3" max="3" width="15.1328125" customWidth="1"/>
    <col min="7" max="7" width="13.59765625" customWidth="1"/>
    <col min="10" max="10" width="41.59765625" bestFit="1" customWidth="1"/>
    <col min="11" max="11" width="15.1328125" bestFit="1" customWidth="1"/>
  </cols>
  <sheetData>
    <row r="16" spans="10:10" x14ac:dyDescent="0.45">
      <c r="J16" s="97">
        <v>1</v>
      </c>
    </row>
    <row r="19" spans="1:13" ht="17.25" x14ac:dyDescent="0.45">
      <c r="A19" s="98"/>
    </row>
    <row r="20" spans="1:13" x14ac:dyDescent="0.45">
      <c r="G20" s="99"/>
    </row>
    <row r="21" spans="1:13" x14ac:dyDescent="0.45">
      <c r="G21" s="99"/>
    </row>
    <row r="22" spans="1:13" x14ac:dyDescent="0.45">
      <c r="G22" s="99"/>
    </row>
    <row r="23" spans="1:13" x14ac:dyDescent="0.45">
      <c r="G23" s="99"/>
    </row>
    <row r="24" spans="1:13" x14ac:dyDescent="0.45">
      <c r="G24" s="99"/>
    </row>
    <row r="26" spans="1:13" ht="52.9" x14ac:dyDescent="0.45">
      <c r="A26" s="100" t="s">
        <v>102</v>
      </c>
      <c r="B26" s="100" t="s">
        <v>119</v>
      </c>
      <c r="C26" s="100" t="s">
        <v>120</v>
      </c>
      <c r="D26" s="100" t="s">
        <v>121</v>
      </c>
      <c r="E26" s="100" t="s">
        <v>122</v>
      </c>
      <c r="F26" s="100" t="s">
        <v>123</v>
      </c>
      <c r="G26" s="100" t="s">
        <v>124</v>
      </c>
      <c r="H26" s="101"/>
      <c r="I26" s="101"/>
      <c r="J26" s="102" t="s">
        <v>125</v>
      </c>
      <c r="K26" s="101"/>
      <c r="L26" s="101"/>
      <c r="M26" s="101"/>
    </row>
    <row r="27" spans="1:13" ht="26.65" x14ac:dyDescent="0.45">
      <c r="A27" s="97">
        <v>1</v>
      </c>
      <c r="B27" s="97">
        <f ca="1">RANDBETWEEN(1,4)</f>
        <v>1</v>
      </c>
      <c r="C27" s="97" t="str">
        <f ca="1">VLOOKUP(B27,$I$29:$K$32,2,FALSE)</f>
        <v>2 Mbps</v>
      </c>
      <c r="D27" s="97">
        <f ca="1">RANDBETWEEN(0,24)</f>
        <v>19</v>
      </c>
      <c r="E27" s="97">
        <f ca="1">RANDBETWEEN(D27,24)</f>
        <v>20</v>
      </c>
      <c r="F27" s="97">
        <f ca="1">(E27-D27)*60</f>
        <v>60</v>
      </c>
      <c r="G27" s="97">
        <f ca="1">(E27-D27)*VLOOKUP(B27,$I$29:$K$32,3,FALSE)</f>
        <v>27.8</v>
      </c>
      <c r="I27" s="103" t="s">
        <v>126</v>
      </c>
      <c r="J27" s="101"/>
      <c r="K27" s="101"/>
    </row>
    <row r="28" spans="1:13" ht="26.65" x14ac:dyDescent="0.45">
      <c r="A28" s="97">
        <v>2</v>
      </c>
      <c r="B28" s="97">
        <f t="shared" ref="B28:B56" ca="1" si="0">RANDBETWEEN(1,4)</f>
        <v>1</v>
      </c>
      <c r="C28" s="97" t="str">
        <f t="shared" ref="C28:C56" ca="1" si="1">VLOOKUP(B28,$I$29:$K$32,2,FALSE)</f>
        <v>2 Mbps</v>
      </c>
      <c r="D28" s="97">
        <f t="shared" ref="D28:D56" ca="1" si="2">RANDBETWEEN(0,24)</f>
        <v>2</v>
      </c>
      <c r="E28" s="97">
        <f t="shared" ref="E28:E56" ca="1" si="3">RANDBETWEEN(D28,24)</f>
        <v>17</v>
      </c>
      <c r="F28" s="97">
        <f t="shared" ref="F28:F56" ca="1" si="4">(E28-D28)*60</f>
        <v>900</v>
      </c>
      <c r="G28" s="97">
        <f t="shared" ref="G28:G56" ca="1" si="5">(E28-D28)*VLOOKUP(B28,$I$29:$K$32,3,FALSE)</f>
        <v>417</v>
      </c>
      <c r="I28" s="104" t="s">
        <v>127</v>
      </c>
      <c r="J28" s="104" t="s">
        <v>120</v>
      </c>
      <c r="K28" s="104" t="s">
        <v>128</v>
      </c>
    </row>
    <row r="29" spans="1:13" x14ac:dyDescent="0.45">
      <c r="A29" s="97">
        <v>3</v>
      </c>
      <c r="B29" s="97">
        <f t="shared" ca="1" si="0"/>
        <v>1</v>
      </c>
      <c r="C29" s="97" t="str">
        <f t="shared" ca="1" si="1"/>
        <v>2 Mbps</v>
      </c>
      <c r="D29" s="97">
        <f t="shared" ca="1" si="2"/>
        <v>2</v>
      </c>
      <c r="E29" s="97">
        <f t="shared" ca="1" si="3"/>
        <v>19</v>
      </c>
      <c r="F29" s="97">
        <f t="shared" ca="1" si="4"/>
        <v>1020</v>
      </c>
      <c r="G29" s="97">
        <f t="shared" ca="1" si="5"/>
        <v>472.6</v>
      </c>
      <c r="I29" s="105">
        <v>1</v>
      </c>
      <c r="J29" s="106" t="s">
        <v>129</v>
      </c>
      <c r="K29" s="107">
        <v>27.8</v>
      </c>
    </row>
    <row r="30" spans="1:13" x14ac:dyDescent="0.45">
      <c r="A30" s="97">
        <v>4</v>
      </c>
      <c r="B30" s="97">
        <f t="shared" ca="1" si="0"/>
        <v>4</v>
      </c>
      <c r="C30" s="97" t="str">
        <f t="shared" ca="1" si="1"/>
        <v>16 Mbps</v>
      </c>
      <c r="D30" s="97">
        <f t="shared" ca="1" si="2"/>
        <v>14</v>
      </c>
      <c r="E30" s="97">
        <f t="shared" ca="1" si="3"/>
        <v>24</v>
      </c>
      <c r="F30" s="97">
        <f t="shared" ca="1" si="4"/>
        <v>600</v>
      </c>
      <c r="G30" s="97">
        <f t="shared" ca="1" si="5"/>
        <v>1055</v>
      </c>
      <c r="I30" s="105">
        <v>2</v>
      </c>
      <c r="J30" s="106" t="s">
        <v>130</v>
      </c>
      <c r="K30" s="107">
        <v>49.99</v>
      </c>
    </row>
    <row r="31" spans="1:13" x14ac:dyDescent="0.45">
      <c r="A31" s="97">
        <v>5</v>
      </c>
      <c r="B31" s="97">
        <f t="shared" ca="1" si="0"/>
        <v>3</v>
      </c>
      <c r="C31" s="97" t="str">
        <f t="shared" ca="1" si="1"/>
        <v>8 Mbps</v>
      </c>
      <c r="D31" s="97">
        <f t="shared" ca="1" si="2"/>
        <v>7</v>
      </c>
      <c r="E31" s="97">
        <f t="shared" ca="1" si="3"/>
        <v>18</v>
      </c>
      <c r="F31" s="97">
        <f t="shared" ca="1" si="4"/>
        <v>660</v>
      </c>
      <c r="G31" s="97">
        <f t="shared" ca="1" si="5"/>
        <v>918.5</v>
      </c>
      <c r="I31" s="105">
        <v>3</v>
      </c>
      <c r="J31" s="106" t="s">
        <v>131</v>
      </c>
      <c r="K31" s="107">
        <v>83.5</v>
      </c>
    </row>
    <row r="32" spans="1:13" x14ac:dyDescent="0.45">
      <c r="A32" s="97">
        <v>6</v>
      </c>
      <c r="B32" s="97">
        <f t="shared" ca="1" si="0"/>
        <v>2</v>
      </c>
      <c r="C32" s="97" t="str">
        <f t="shared" ca="1" si="1"/>
        <v>4 Mbps</v>
      </c>
      <c r="D32" s="97">
        <f t="shared" ca="1" si="2"/>
        <v>15</v>
      </c>
      <c r="E32" s="97">
        <f t="shared" ca="1" si="3"/>
        <v>16</v>
      </c>
      <c r="F32" s="97">
        <f t="shared" ca="1" si="4"/>
        <v>60</v>
      </c>
      <c r="G32" s="97">
        <f t="shared" ca="1" si="5"/>
        <v>49.99</v>
      </c>
      <c r="I32" s="105">
        <v>4</v>
      </c>
      <c r="J32" s="106" t="s">
        <v>132</v>
      </c>
      <c r="K32" s="107">
        <v>105.5</v>
      </c>
    </row>
    <row r="33" spans="1:7" x14ac:dyDescent="0.45">
      <c r="A33" s="97">
        <v>7</v>
      </c>
      <c r="B33" s="97">
        <f t="shared" ca="1" si="0"/>
        <v>3</v>
      </c>
      <c r="C33" s="97" t="str">
        <f t="shared" ca="1" si="1"/>
        <v>8 Mbps</v>
      </c>
      <c r="D33" s="97">
        <f t="shared" ca="1" si="2"/>
        <v>20</v>
      </c>
      <c r="E33" s="97">
        <f t="shared" ca="1" si="3"/>
        <v>23</v>
      </c>
      <c r="F33" s="97">
        <f t="shared" ca="1" si="4"/>
        <v>180</v>
      </c>
      <c r="G33" s="97">
        <f t="shared" ca="1" si="5"/>
        <v>250.5</v>
      </c>
    </row>
    <row r="34" spans="1:7" x14ac:dyDescent="0.45">
      <c r="A34" s="97">
        <v>8</v>
      </c>
      <c r="B34" s="97">
        <f t="shared" ca="1" si="0"/>
        <v>4</v>
      </c>
      <c r="C34" s="97" t="str">
        <f t="shared" ca="1" si="1"/>
        <v>16 Mbps</v>
      </c>
      <c r="D34" s="97">
        <f t="shared" ca="1" si="2"/>
        <v>20</v>
      </c>
      <c r="E34" s="97">
        <f t="shared" ca="1" si="3"/>
        <v>24</v>
      </c>
      <c r="F34" s="97">
        <f t="shared" ca="1" si="4"/>
        <v>240</v>
      </c>
      <c r="G34" s="97">
        <f t="shared" ca="1" si="5"/>
        <v>422</v>
      </c>
    </row>
    <row r="35" spans="1:7" x14ac:dyDescent="0.45">
      <c r="A35" s="97">
        <v>9</v>
      </c>
      <c r="B35" s="97">
        <f t="shared" ca="1" si="0"/>
        <v>4</v>
      </c>
      <c r="C35" s="97" t="str">
        <f t="shared" ca="1" si="1"/>
        <v>16 Mbps</v>
      </c>
      <c r="D35" s="97">
        <f t="shared" ca="1" si="2"/>
        <v>19</v>
      </c>
      <c r="E35" s="97">
        <f t="shared" ca="1" si="3"/>
        <v>22</v>
      </c>
      <c r="F35" s="97">
        <f t="shared" ca="1" si="4"/>
        <v>180</v>
      </c>
      <c r="G35" s="97">
        <f t="shared" ca="1" si="5"/>
        <v>316.5</v>
      </c>
    </row>
    <row r="36" spans="1:7" x14ac:dyDescent="0.45">
      <c r="A36" s="97">
        <v>10</v>
      </c>
      <c r="B36" s="97">
        <f t="shared" ca="1" si="0"/>
        <v>3</v>
      </c>
      <c r="C36" s="97" t="str">
        <f t="shared" ca="1" si="1"/>
        <v>8 Mbps</v>
      </c>
      <c r="D36" s="97">
        <f t="shared" ca="1" si="2"/>
        <v>11</v>
      </c>
      <c r="E36" s="97">
        <f t="shared" ca="1" si="3"/>
        <v>11</v>
      </c>
      <c r="F36" s="97">
        <f t="shared" ca="1" si="4"/>
        <v>0</v>
      </c>
      <c r="G36" s="97">
        <f t="shared" ca="1" si="5"/>
        <v>0</v>
      </c>
    </row>
    <row r="37" spans="1:7" x14ac:dyDescent="0.45">
      <c r="A37" s="97">
        <v>11</v>
      </c>
      <c r="B37" s="97">
        <f t="shared" ca="1" si="0"/>
        <v>3</v>
      </c>
      <c r="C37" s="97" t="str">
        <f t="shared" ca="1" si="1"/>
        <v>8 Mbps</v>
      </c>
      <c r="D37" s="97">
        <f t="shared" ca="1" si="2"/>
        <v>12</v>
      </c>
      <c r="E37" s="97">
        <f t="shared" ca="1" si="3"/>
        <v>19</v>
      </c>
      <c r="F37" s="97">
        <f t="shared" ca="1" si="4"/>
        <v>420</v>
      </c>
      <c r="G37" s="97">
        <f t="shared" ca="1" si="5"/>
        <v>584.5</v>
      </c>
    </row>
    <row r="38" spans="1:7" x14ac:dyDescent="0.45">
      <c r="A38" s="97">
        <v>12</v>
      </c>
      <c r="B38" s="97">
        <f t="shared" ca="1" si="0"/>
        <v>1</v>
      </c>
      <c r="C38" s="97" t="str">
        <f t="shared" ca="1" si="1"/>
        <v>2 Mbps</v>
      </c>
      <c r="D38" s="97">
        <f t="shared" ca="1" si="2"/>
        <v>14</v>
      </c>
      <c r="E38" s="97">
        <f t="shared" ca="1" si="3"/>
        <v>20</v>
      </c>
      <c r="F38" s="97">
        <f t="shared" ca="1" si="4"/>
        <v>360</v>
      </c>
      <c r="G38" s="97">
        <f t="shared" ca="1" si="5"/>
        <v>166.8</v>
      </c>
    </row>
    <row r="39" spans="1:7" x14ac:dyDescent="0.45">
      <c r="A39" s="97">
        <v>13</v>
      </c>
      <c r="B39" s="97">
        <f t="shared" ca="1" si="0"/>
        <v>3</v>
      </c>
      <c r="C39" s="97" t="str">
        <f t="shared" ca="1" si="1"/>
        <v>8 Mbps</v>
      </c>
      <c r="D39" s="97">
        <f t="shared" ca="1" si="2"/>
        <v>9</v>
      </c>
      <c r="E39" s="97">
        <f t="shared" ca="1" si="3"/>
        <v>14</v>
      </c>
      <c r="F39" s="97">
        <f t="shared" ca="1" si="4"/>
        <v>300</v>
      </c>
      <c r="G39" s="97">
        <f t="shared" ca="1" si="5"/>
        <v>417.5</v>
      </c>
    </row>
    <row r="40" spans="1:7" x14ac:dyDescent="0.45">
      <c r="A40" s="97">
        <v>14</v>
      </c>
      <c r="B40" s="97">
        <f t="shared" ca="1" si="0"/>
        <v>4</v>
      </c>
      <c r="C40" s="97" t="str">
        <f t="shared" ca="1" si="1"/>
        <v>16 Mbps</v>
      </c>
      <c r="D40" s="97">
        <f t="shared" ca="1" si="2"/>
        <v>11</v>
      </c>
      <c r="E40" s="97">
        <f t="shared" ca="1" si="3"/>
        <v>20</v>
      </c>
      <c r="F40" s="97">
        <f t="shared" ca="1" si="4"/>
        <v>540</v>
      </c>
      <c r="G40" s="97">
        <f t="shared" ca="1" si="5"/>
        <v>949.5</v>
      </c>
    </row>
    <row r="41" spans="1:7" x14ac:dyDescent="0.45">
      <c r="A41" s="97">
        <v>15</v>
      </c>
      <c r="B41" s="97">
        <f t="shared" ca="1" si="0"/>
        <v>3</v>
      </c>
      <c r="C41" s="97" t="str">
        <f t="shared" ca="1" si="1"/>
        <v>8 Mbps</v>
      </c>
      <c r="D41" s="97">
        <f t="shared" ca="1" si="2"/>
        <v>17</v>
      </c>
      <c r="E41" s="97">
        <f t="shared" ca="1" si="3"/>
        <v>24</v>
      </c>
      <c r="F41" s="97">
        <f t="shared" ca="1" si="4"/>
        <v>420</v>
      </c>
      <c r="G41" s="97">
        <f t="shared" ca="1" si="5"/>
        <v>584.5</v>
      </c>
    </row>
    <row r="42" spans="1:7" x14ac:dyDescent="0.45">
      <c r="A42" s="97">
        <v>16</v>
      </c>
      <c r="B42" s="97">
        <f t="shared" ca="1" si="0"/>
        <v>3</v>
      </c>
      <c r="C42" s="97" t="str">
        <f t="shared" ca="1" si="1"/>
        <v>8 Mbps</v>
      </c>
      <c r="D42" s="97">
        <f t="shared" ca="1" si="2"/>
        <v>4</v>
      </c>
      <c r="E42" s="97">
        <f t="shared" ca="1" si="3"/>
        <v>14</v>
      </c>
      <c r="F42" s="97">
        <f t="shared" ca="1" si="4"/>
        <v>600</v>
      </c>
      <c r="G42" s="97">
        <f t="shared" ca="1" si="5"/>
        <v>835</v>
      </c>
    </row>
    <row r="43" spans="1:7" x14ac:dyDescent="0.45">
      <c r="A43" s="97">
        <v>17</v>
      </c>
      <c r="B43" s="97">
        <f t="shared" ca="1" si="0"/>
        <v>4</v>
      </c>
      <c r="C43" s="97" t="str">
        <f t="shared" ca="1" si="1"/>
        <v>16 Mbps</v>
      </c>
      <c r="D43" s="97">
        <f t="shared" ca="1" si="2"/>
        <v>12</v>
      </c>
      <c r="E43" s="97">
        <f t="shared" ca="1" si="3"/>
        <v>13</v>
      </c>
      <c r="F43" s="97">
        <f t="shared" ca="1" si="4"/>
        <v>60</v>
      </c>
      <c r="G43" s="97">
        <f t="shared" ca="1" si="5"/>
        <v>105.5</v>
      </c>
    </row>
    <row r="44" spans="1:7" x14ac:dyDescent="0.45">
      <c r="A44" s="97">
        <v>18</v>
      </c>
      <c r="B44" s="97">
        <f t="shared" ca="1" si="0"/>
        <v>4</v>
      </c>
      <c r="C44" s="97" t="str">
        <f t="shared" ca="1" si="1"/>
        <v>16 Mbps</v>
      </c>
      <c r="D44" s="97">
        <f t="shared" ca="1" si="2"/>
        <v>13</v>
      </c>
      <c r="E44" s="97">
        <f t="shared" ca="1" si="3"/>
        <v>23</v>
      </c>
      <c r="F44" s="97">
        <f t="shared" ca="1" si="4"/>
        <v>600</v>
      </c>
      <c r="G44" s="97">
        <f t="shared" ca="1" si="5"/>
        <v>1055</v>
      </c>
    </row>
    <row r="45" spans="1:7" x14ac:dyDescent="0.45">
      <c r="A45" s="97">
        <v>19</v>
      </c>
      <c r="B45" s="97">
        <f t="shared" ca="1" si="0"/>
        <v>4</v>
      </c>
      <c r="C45" s="97" t="str">
        <f t="shared" ca="1" si="1"/>
        <v>16 Mbps</v>
      </c>
      <c r="D45" s="97">
        <f t="shared" ca="1" si="2"/>
        <v>6</v>
      </c>
      <c r="E45" s="97">
        <f t="shared" ca="1" si="3"/>
        <v>11</v>
      </c>
      <c r="F45" s="97">
        <f t="shared" ca="1" si="4"/>
        <v>300</v>
      </c>
      <c r="G45" s="97">
        <f t="shared" ca="1" si="5"/>
        <v>527.5</v>
      </c>
    </row>
    <row r="46" spans="1:7" x14ac:dyDescent="0.45">
      <c r="A46" s="97">
        <v>20</v>
      </c>
      <c r="B46" s="97">
        <f t="shared" ca="1" si="0"/>
        <v>4</v>
      </c>
      <c r="C46" s="97" t="str">
        <f t="shared" ca="1" si="1"/>
        <v>16 Mbps</v>
      </c>
      <c r="D46" s="97">
        <f t="shared" ca="1" si="2"/>
        <v>11</v>
      </c>
      <c r="E46" s="97">
        <f t="shared" ca="1" si="3"/>
        <v>16</v>
      </c>
      <c r="F46" s="97">
        <f t="shared" ca="1" si="4"/>
        <v>300</v>
      </c>
      <c r="G46" s="97">
        <f t="shared" ca="1" si="5"/>
        <v>527.5</v>
      </c>
    </row>
    <row r="47" spans="1:7" x14ac:dyDescent="0.45">
      <c r="A47" s="97">
        <v>21</v>
      </c>
      <c r="B47" s="97">
        <f t="shared" ca="1" si="0"/>
        <v>3</v>
      </c>
      <c r="C47" s="97" t="str">
        <f t="shared" ca="1" si="1"/>
        <v>8 Mbps</v>
      </c>
      <c r="D47" s="97">
        <f t="shared" ca="1" si="2"/>
        <v>10</v>
      </c>
      <c r="E47" s="97">
        <f t="shared" ca="1" si="3"/>
        <v>24</v>
      </c>
      <c r="F47" s="97">
        <f t="shared" ca="1" si="4"/>
        <v>840</v>
      </c>
      <c r="G47" s="97">
        <f t="shared" ca="1" si="5"/>
        <v>1169</v>
      </c>
    </row>
    <row r="48" spans="1:7" x14ac:dyDescent="0.45">
      <c r="A48" s="97">
        <v>22</v>
      </c>
      <c r="B48" s="97">
        <f t="shared" ca="1" si="0"/>
        <v>2</v>
      </c>
      <c r="C48" s="97" t="str">
        <f t="shared" ca="1" si="1"/>
        <v>4 Mbps</v>
      </c>
      <c r="D48" s="97">
        <f t="shared" ca="1" si="2"/>
        <v>12</v>
      </c>
      <c r="E48" s="97">
        <f t="shared" ca="1" si="3"/>
        <v>19</v>
      </c>
      <c r="F48" s="97">
        <f t="shared" ca="1" si="4"/>
        <v>420</v>
      </c>
      <c r="G48" s="97">
        <f t="shared" ca="1" si="5"/>
        <v>349.93</v>
      </c>
    </row>
    <row r="49" spans="1:7" x14ac:dyDescent="0.45">
      <c r="A49" s="97">
        <v>23</v>
      </c>
      <c r="B49" s="97">
        <f t="shared" ca="1" si="0"/>
        <v>2</v>
      </c>
      <c r="C49" s="97" t="str">
        <f t="shared" ca="1" si="1"/>
        <v>4 Mbps</v>
      </c>
      <c r="D49" s="97">
        <f t="shared" ca="1" si="2"/>
        <v>17</v>
      </c>
      <c r="E49" s="97">
        <f t="shared" ca="1" si="3"/>
        <v>17</v>
      </c>
      <c r="F49" s="97">
        <f t="shared" ca="1" si="4"/>
        <v>0</v>
      </c>
      <c r="G49" s="97">
        <f t="shared" ca="1" si="5"/>
        <v>0</v>
      </c>
    </row>
    <row r="50" spans="1:7" x14ac:dyDescent="0.45">
      <c r="A50" s="97">
        <v>24</v>
      </c>
      <c r="B50" s="97">
        <f t="shared" ca="1" si="0"/>
        <v>4</v>
      </c>
      <c r="C50" s="97" t="str">
        <f t="shared" ca="1" si="1"/>
        <v>16 Mbps</v>
      </c>
      <c r="D50" s="97">
        <f t="shared" ca="1" si="2"/>
        <v>16</v>
      </c>
      <c r="E50" s="97">
        <f t="shared" ca="1" si="3"/>
        <v>21</v>
      </c>
      <c r="F50" s="97">
        <f t="shared" ca="1" si="4"/>
        <v>300</v>
      </c>
      <c r="G50" s="97">
        <f t="shared" ca="1" si="5"/>
        <v>527.5</v>
      </c>
    </row>
    <row r="51" spans="1:7" x14ac:dyDescent="0.45">
      <c r="A51" s="97">
        <v>25</v>
      </c>
      <c r="B51" s="97">
        <f t="shared" ca="1" si="0"/>
        <v>1</v>
      </c>
      <c r="C51" s="97" t="str">
        <f t="shared" ca="1" si="1"/>
        <v>2 Mbps</v>
      </c>
      <c r="D51" s="97">
        <f t="shared" ca="1" si="2"/>
        <v>8</v>
      </c>
      <c r="E51" s="97">
        <f t="shared" ca="1" si="3"/>
        <v>11</v>
      </c>
      <c r="F51" s="97">
        <f t="shared" ca="1" si="4"/>
        <v>180</v>
      </c>
      <c r="G51" s="97">
        <f t="shared" ca="1" si="5"/>
        <v>83.4</v>
      </c>
    </row>
    <row r="52" spans="1:7" x14ac:dyDescent="0.45">
      <c r="A52" s="97">
        <v>26</v>
      </c>
      <c r="B52" s="97">
        <f t="shared" ca="1" si="0"/>
        <v>1</v>
      </c>
      <c r="C52" s="97" t="str">
        <f t="shared" ca="1" si="1"/>
        <v>2 Mbps</v>
      </c>
      <c r="D52" s="97">
        <f t="shared" ca="1" si="2"/>
        <v>2</v>
      </c>
      <c r="E52" s="97">
        <f t="shared" ca="1" si="3"/>
        <v>5</v>
      </c>
      <c r="F52" s="97">
        <f t="shared" ca="1" si="4"/>
        <v>180</v>
      </c>
      <c r="G52" s="97">
        <f t="shared" ca="1" si="5"/>
        <v>83.4</v>
      </c>
    </row>
    <row r="53" spans="1:7" x14ac:dyDescent="0.45">
      <c r="A53" s="97">
        <v>27</v>
      </c>
      <c r="B53" s="97">
        <f t="shared" ca="1" si="0"/>
        <v>1</v>
      </c>
      <c r="C53" s="97" t="str">
        <f t="shared" ca="1" si="1"/>
        <v>2 Mbps</v>
      </c>
      <c r="D53" s="97">
        <f t="shared" ca="1" si="2"/>
        <v>22</v>
      </c>
      <c r="E53" s="97">
        <f t="shared" ca="1" si="3"/>
        <v>24</v>
      </c>
      <c r="F53" s="97">
        <f t="shared" ca="1" si="4"/>
        <v>120</v>
      </c>
      <c r="G53" s="97">
        <f t="shared" ca="1" si="5"/>
        <v>55.6</v>
      </c>
    </row>
    <row r="54" spans="1:7" x14ac:dyDescent="0.45">
      <c r="A54" s="97">
        <v>28</v>
      </c>
      <c r="B54" s="97">
        <f t="shared" ca="1" si="0"/>
        <v>1</v>
      </c>
      <c r="C54" s="97" t="str">
        <f t="shared" ca="1" si="1"/>
        <v>2 Mbps</v>
      </c>
      <c r="D54" s="97">
        <f t="shared" ca="1" si="2"/>
        <v>18</v>
      </c>
      <c r="E54" s="97">
        <f t="shared" ca="1" si="3"/>
        <v>22</v>
      </c>
      <c r="F54" s="97">
        <f t="shared" ca="1" si="4"/>
        <v>240</v>
      </c>
      <c r="G54" s="97">
        <f t="shared" ca="1" si="5"/>
        <v>111.2</v>
      </c>
    </row>
    <row r="55" spans="1:7" x14ac:dyDescent="0.45">
      <c r="A55" s="97">
        <v>29</v>
      </c>
      <c r="B55" s="97">
        <f t="shared" ca="1" si="0"/>
        <v>4</v>
      </c>
      <c r="C55" s="97" t="str">
        <f t="shared" ca="1" si="1"/>
        <v>16 Mbps</v>
      </c>
      <c r="D55" s="97">
        <f t="shared" ca="1" si="2"/>
        <v>19</v>
      </c>
      <c r="E55" s="97">
        <f t="shared" ca="1" si="3"/>
        <v>19</v>
      </c>
      <c r="F55" s="97">
        <f t="shared" ca="1" si="4"/>
        <v>0</v>
      </c>
      <c r="G55" s="97">
        <f t="shared" ca="1" si="5"/>
        <v>0</v>
      </c>
    </row>
    <row r="56" spans="1:7" x14ac:dyDescent="0.45">
      <c r="A56" s="97">
        <v>30</v>
      </c>
      <c r="B56" s="97">
        <f t="shared" ca="1" si="0"/>
        <v>2</v>
      </c>
      <c r="C56" s="97" t="str">
        <f t="shared" ca="1" si="1"/>
        <v>4 Mbps</v>
      </c>
      <c r="D56" s="97">
        <f t="shared" ca="1" si="2"/>
        <v>7</v>
      </c>
      <c r="E56" s="97">
        <f t="shared" ca="1" si="3"/>
        <v>24</v>
      </c>
      <c r="F56" s="97">
        <f t="shared" ca="1" si="4"/>
        <v>1020</v>
      </c>
      <c r="G56" s="97">
        <f t="shared" ca="1" si="5"/>
        <v>849.83</v>
      </c>
    </row>
    <row r="57" spans="1:7" x14ac:dyDescent="0.45">
      <c r="A57" s="97"/>
    </row>
    <row r="58" spans="1:7" x14ac:dyDescent="0.45">
      <c r="A58" s="97"/>
    </row>
    <row r="59" spans="1:7" x14ac:dyDescent="0.45">
      <c r="A59" s="97"/>
    </row>
    <row r="60" spans="1:7" x14ac:dyDescent="0.45">
      <c r="A60" s="97"/>
    </row>
    <row r="61" spans="1:7" x14ac:dyDescent="0.45">
      <c r="A61" s="97"/>
    </row>
    <row r="62" spans="1:7" x14ac:dyDescent="0.45">
      <c r="A62" s="97"/>
    </row>
    <row r="63" spans="1:7" x14ac:dyDescent="0.45">
      <c r="A63" s="97"/>
    </row>
    <row r="64" spans="1:7" x14ac:dyDescent="0.45">
      <c r="A64" s="97"/>
    </row>
    <row r="65" spans="1:1" x14ac:dyDescent="0.45">
      <c r="A65" s="97"/>
    </row>
    <row r="66" spans="1:1" x14ac:dyDescent="0.45">
      <c r="A66" s="97"/>
    </row>
    <row r="67" spans="1:1" x14ac:dyDescent="0.45">
      <c r="A67" s="97"/>
    </row>
    <row r="68" spans="1:1" x14ac:dyDescent="0.45">
      <c r="A68" s="97"/>
    </row>
    <row r="69" spans="1:1" x14ac:dyDescent="0.45">
      <c r="A69" s="97"/>
    </row>
    <row r="70" spans="1:1" x14ac:dyDescent="0.45">
      <c r="A70" s="97"/>
    </row>
    <row r="71" spans="1:1" x14ac:dyDescent="0.45">
      <c r="A71" s="97"/>
    </row>
    <row r="72" spans="1:1" x14ac:dyDescent="0.45">
      <c r="A72" s="97"/>
    </row>
    <row r="73" spans="1:1" x14ac:dyDescent="0.45">
      <c r="A73" s="97"/>
    </row>
    <row r="74" spans="1:1" x14ac:dyDescent="0.45">
      <c r="A74" s="97"/>
    </row>
    <row r="75" spans="1:1" x14ac:dyDescent="0.45">
      <c r="A75" s="97"/>
    </row>
    <row r="76" spans="1:1" x14ac:dyDescent="0.45">
      <c r="A76" s="97"/>
    </row>
    <row r="77" spans="1:1" x14ac:dyDescent="0.45">
      <c r="A77" s="97"/>
    </row>
    <row r="78" spans="1:1" x14ac:dyDescent="0.45">
      <c r="A78" s="97"/>
    </row>
    <row r="79" spans="1:1" x14ac:dyDescent="0.45">
      <c r="A79" s="97"/>
    </row>
    <row r="80" spans="1:1" x14ac:dyDescent="0.45">
      <c r="A80" s="97"/>
    </row>
    <row r="81" spans="1:1" x14ac:dyDescent="0.45">
      <c r="A81" s="97"/>
    </row>
    <row r="82" spans="1:1" x14ac:dyDescent="0.45">
      <c r="A82" s="97"/>
    </row>
    <row r="83" spans="1:1" x14ac:dyDescent="0.45">
      <c r="A83" s="97"/>
    </row>
    <row r="84" spans="1:1" x14ac:dyDescent="0.45">
      <c r="A84" s="97"/>
    </row>
    <row r="85" spans="1:1" x14ac:dyDescent="0.45">
      <c r="A85" s="97"/>
    </row>
    <row r="86" spans="1:1" x14ac:dyDescent="0.45">
      <c r="A86" s="97"/>
    </row>
    <row r="87" spans="1:1" x14ac:dyDescent="0.45">
      <c r="A87" s="97"/>
    </row>
    <row r="88" spans="1:1" x14ac:dyDescent="0.45">
      <c r="A88" s="97"/>
    </row>
    <row r="89" spans="1:1" x14ac:dyDescent="0.45">
      <c r="A89" s="97"/>
    </row>
    <row r="90" spans="1:1" x14ac:dyDescent="0.45">
      <c r="A90" s="97"/>
    </row>
    <row r="91" spans="1:1" x14ac:dyDescent="0.45">
      <c r="A91" s="97"/>
    </row>
    <row r="92" spans="1:1" x14ac:dyDescent="0.45">
      <c r="A92" s="97"/>
    </row>
    <row r="93" spans="1:1" x14ac:dyDescent="0.45">
      <c r="A93" s="97"/>
    </row>
    <row r="94" spans="1:1" x14ac:dyDescent="0.45">
      <c r="A94" s="97"/>
    </row>
    <row r="95" spans="1:1" x14ac:dyDescent="0.45">
      <c r="A95" s="97"/>
    </row>
    <row r="96" spans="1:1" x14ac:dyDescent="0.45">
      <c r="A96" s="97"/>
    </row>
    <row r="97" spans="1:1" x14ac:dyDescent="0.45">
      <c r="A97" s="97"/>
    </row>
    <row r="98" spans="1:1" x14ac:dyDescent="0.45">
      <c r="A98" s="97"/>
    </row>
    <row r="99" spans="1:1" x14ac:dyDescent="0.45">
      <c r="A99" s="97"/>
    </row>
    <row r="100" spans="1:1" x14ac:dyDescent="0.45">
      <c r="A100" s="97"/>
    </row>
    <row r="101" spans="1:1" x14ac:dyDescent="0.45">
      <c r="A101" s="97"/>
    </row>
    <row r="102" spans="1:1" x14ac:dyDescent="0.45">
      <c r="A102" s="97"/>
    </row>
    <row r="103" spans="1:1" x14ac:dyDescent="0.45">
      <c r="A103" s="97"/>
    </row>
    <row r="104" spans="1:1" x14ac:dyDescent="0.45">
      <c r="A104" s="97"/>
    </row>
    <row r="105" spans="1:1" x14ac:dyDescent="0.45">
      <c r="A105" s="97"/>
    </row>
    <row r="106" spans="1:1" x14ac:dyDescent="0.45">
      <c r="A106" s="97"/>
    </row>
    <row r="107" spans="1:1" x14ac:dyDescent="0.45">
      <c r="A107" s="97"/>
    </row>
    <row r="108" spans="1:1" x14ac:dyDescent="0.45">
      <c r="A108" s="97"/>
    </row>
    <row r="109" spans="1:1" x14ac:dyDescent="0.45">
      <c r="A109" s="97"/>
    </row>
    <row r="110" spans="1:1" x14ac:dyDescent="0.45">
      <c r="A110" s="97"/>
    </row>
    <row r="111" spans="1:1" x14ac:dyDescent="0.45">
      <c r="A111" s="97"/>
    </row>
    <row r="112" spans="1:1" x14ac:dyDescent="0.45">
      <c r="A112" s="97"/>
    </row>
    <row r="113" spans="1:1" x14ac:dyDescent="0.45">
      <c r="A113" s="97"/>
    </row>
    <row r="114" spans="1:1" x14ac:dyDescent="0.45">
      <c r="A114" s="97"/>
    </row>
    <row r="115" spans="1:1" x14ac:dyDescent="0.45">
      <c r="A115" s="97"/>
    </row>
    <row r="116" spans="1:1" x14ac:dyDescent="0.45">
      <c r="A116" s="97"/>
    </row>
    <row r="117" spans="1:1" x14ac:dyDescent="0.45">
      <c r="A117" s="97"/>
    </row>
    <row r="118" spans="1:1" x14ac:dyDescent="0.45">
      <c r="A118" s="97"/>
    </row>
    <row r="119" spans="1:1" x14ac:dyDescent="0.45">
      <c r="A119" s="97"/>
    </row>
    <row r="120" spans="1:1" x14ac:dyDescent="0.45">
      <c r="A120" s="97"/>
    </row>
    <row r="121" spans="1:1" x14ac:dyDescent="0.45">
      <c r="A121" s="97"/>
    </row>
    <row r="122" spans="1:1" x14ac:dyDescent="0.45">
      <c r="A122" s="97"/>
    </row>
    <row r="123" spans="1:1" x14ac:dyDescent="0.45">
      <c r="A123" s="97"/>
    </row>
    <row r="124" spans="1:1" x14ac:dyDescent="0.45">
      <c r="A124" s="97"/>
    </row>
    <row r="125" spans="1:1" x14ac:dyDescent="0.45">
      <c r="A125" s="97"/>
    </row>
    <row r="126" spans="1:1" x14ac:dyDescent="0.45">
      <c r="A126" s="97"/>
    </row>
    <row r="127" spans="1:1" x14ac:dyDescent="0.45">
      <c r="A127" s="97"/>
    </row>
    <row r="128" spans="1:1" x14ac:dyDescent="0.45">
      <c r="A128" s="97"/>
    </row>
    <row r="129" spans="1:1" x14ac:dyDescent="0.45">
      <c r="A129" s="97"/>
    </row>
    <row r="130" spans="1:1" x14ac:dyDescent="0.45">
      <c r="A130" s="97"/>
    </row>
    <row r="131" spans="1:1" x14ac:dyDescent="0.45">
      <c r="A131" s="97"/>
    </row>
    <row r="132" spans="1:1" x14ac:dyDescent="0.45">
      <c r="A132" s="97"/>
    </row>
    <row r="133" spans="1:1" x14ac:dyDescent="0.45">
      <c r="A133" s="97"/>
    </row>
    <row r="134" spans="1:1" x14ac:dyDescent="0.45">
      <c r="A134" s="97"/>
    </row>
    <row r="135" spans="1:1" x14ac:dyDescent="0.45">
      <c r="A135" s="97"/>
    </row>
    <row r="136" spans="1:1" x14ac:dyDescent="0.45">
      <c r="A136" s="97"/>
    </row>
    <row r="137" spans="1:1" x14ac:dyDescent="0.45">
      <c r="A137" s="97"/>
    </row>
    <row r="138" spans="1:1" x14ac:dyDescent="0.45">
      <c r="A138" s="97"/>
    </row>
    <row r="139" spans="1:1" x14ac:dyDescent="0.45">
      <c r="A139" s="97"/>
    </row>
    <row r="140" spans="1:1" x14ac:dyDescent="0.45">
      <c r="A140" s="97"/>
    </row>
    <row r="141" spans="1:1" x14ac:dyDescent="0.45">
      <c r="A141" s="97"/>
    </row>
    <row r="142" spans="1:1" x14ac:dyDescent="0.45">
      <c r="A142" s="97"/>
    </row>
    <row r="143" spans="1:1" x14ac:dyDescent="0.45">
      <c r="A143" s="97"/>
    </row>
    <row r="144" spans="1:1" x14ac:dyDescent="0.45">
      <c r="A144" s="97"/>
    </row>
    <row r="145" spans="1:1" x14ac:dyDescent="0.45">
      <c r="A145" s="97"/>
    </row>
    <row r="146" spans="1:1" x14ac:dyDescent="0.45">
      <c r="A146" s="97"/>
    </row>
    <row r="147" spans="1:1" x14ac:dyDescent="0.45">
      <c r="A147" s="97"/>
    </row>
    <row r="148" spans="1:1" x14ac:dyDescent="0.45">
      <c r="A148" s="97"/>
    </row>
    <row r="149" spans="1:1" x14ac:dyDescent="0.45">
      <c r="A149" s="97"/>
    </row>
    <row r="150" spans="1:1" x14ac:dyDescent="0.45">
      <c r="A150" s="97"/>
    </row>
    <row r="151" spans="1:1" x14ac:dyDescent="0.45">
      <c r="A151" s="97"/>
    </row>
    <row r="152" spans="1:1" x14ac:dyDescent="0.45">
      <c r="A152" s="97"/>
    </row>
    <row r="153" spans="1:1" x14ac:dyDescent="0.45">
      <c r="A153" s="97"/>
    </row>
    <row r="154" spans="1:1" x14ac:dyDescent="0.45">
      <c r="A154" s="97"/>
    </row>
    <row r="155" spans="1:1" x14ac:dyDescent="0.45">
      <c r="A155" s="97"/>
    </row>
    <row r="156" spans="1:1" x14ac:dyDescent="0.45">
      <c r="A156" s="97"/>
    </row>
    <row r="157" spans="1:1" x14ac:dyDescent="0.45">
      <c r="A157" s="97"/>
    </row>
    <row r="158" spans="1:1" x14ac:dyDescent="0.45">
      <c r="A158" s="97"/>
    </row>
    <row r="159" spans="1:1" x14ac:dyDescent="0.45">
      <c r="A159" s="97"/>
    </row>
    <row r="160" spans="1:1" x14ac:dyDescent="0.45">
      <c r="A160" s="97"/>
    </row>
    <row r="161" spans="1:1" x14ac:dyDescent="0.45">
      <c r="A161" s="97"/>
    </row>
    <row r="162" spans="1:1" x14ac:dyDescent="0.45">
      <c r="A162" s="97"/>
    </row>
    <row r="163" spans="1:1" x14ac:dyDescent="0.45">
      <c r="A163" s="97"/>
    </row>
    <row r="164" spans="1:1" x14ac:dyDescent="0.45">
      <c r="A164" s="97"/>
    </row>
    <row r="165" spans="1:1" x14ac:dyDescent="0.45">
      <c r="A165" s="97"/>
    </row>
    <row r="166" spans="1:1" x14ac:dyDescent="0.45">
      <c r="A166" s="97"/>
    </row>
    <row r="167" spans="1:1" x14ac:dyDescent="0.45">
      <c r="A167" s="97"/>
    </row>
    <row r="168" spans="1:1" x14ac:dyDescent="0.45">
      <c r="A168" s="97"/>
    </row>
    <row r="169" spans="1:1" x14ac:dyDescent="0.45">
      <c r="A169" s="97"/>
    </row>
    <row r="170" spans="1:1" x14ac:dyDescent="0.45">
      <c r="A170" s="97"/>
    </row>
    <row r="171" spans="1:1" x14ac:dyDescent="0.45">
      <c r="A171" s="97"/>
    </row>
    <row r="172" spans="1:1" x14ac:dyDescent="0.45">
      <c r="A172" s="97"/>
    </row>
    <row r="173" spans="1:1" x14ac:dyDescent="0.45">
      <c r="A173" s="97"/>
    </row>
    <row r="174" spans="1:1" x14ac:dyDescent="0.45">
      <c r="A174" s="97"/>
    </row>
    <row r="175" spans="1:1" x14ac:dyDescent="0.45">
      <c r="A175" s="97"/>
    </row>
    <row r="176" spans="1:1" x14ac:dyDescent="0.45">
      <c r="A176" s="97"/>
    </row>
    <row r="177" spans="1:1" x14ac:dyDescent="0.45">
      <c r="A177" s="97"/>
    </row>
    <row r="178" spans="1:1" x14ac:dyDescent="0.45">
      <c r="A178" s="9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3:K79"/>
  <sheetViews>
    <sheetView topLeftCell="A20" workbookViewId="0">
      <selection activeCell="K38" sqref="K38"/>
    </sheetView>
  </sheetViews>
  <sheetFormatPr baseColWidth="10" defaultRowHeight="14.25" x14ac:dyDescent="0.45"/>
  <cols>
    <col min="2" max="2" width="12.59765625" bestFit="1" customWidth="1"/>
    <col min="3" max="3" width="14.1328125" bestFit="1" customWidth="1"/>
    <col min="5" max="5" width="11" bestFit="1" customWidth="1"/>
  </cols>
  <sheetData>
    <row r="13" spans="1:5" x14ac:dyDescent="0.45">
      <c r="C13" s="147" t="s">
        <v>83</v>
      </c>
      <c r="D13" s="147"/>
      <c r="E13" s="147"/>
    </row>
    <row r="14" spans="1:5" ht="52.5" x14ac:dyDescent="0.45">
      <c r="A14" s="84" t="s">
        <v>84</v>
      </c>
      <c r="B14" s="85" t="s">
        <v>85</v>
      </c>
      <c r="C14" s="85" t="s">
        <v>86</v>
      </c>
      <c r="D14" s="85" t="s">
        <v>87</v>
      </c>
      <c r="E14" s="85" t="s">
        <v>88</v>
      </c>
    </row>
    <row r="15" spans="1:5" x14ac:dyDescent="0.45">
      <c r="B15" s="86" t="s">
        <v>89</v>
      </c>
      <c r="C15" s="86">
        <v>1.2</v>
      </c>
      <c r="D15" s="86">
        <v>1</v>
      </c>
      <c r="E15" s="86">
        <v>0.7</v>
      </c>
    </row>
    <row r="16" spans="1:5" x14ac:dyDescent="0.45">
      <c r="B16" s="86" t="s">
        <v>90</v>
      </c>
      <c r="C16" s="86">
        <v>1</v>
      </c>
      <c r="D16" s="86">
        <v>0.9</v>
      </c>
      <c r="E16" s="86">
        <v>0.6</v>
      </c>
    </row>
    <row r="17" spans="1:11" x14ac:dyDescent="0.45">
      <c r="B17" s="86" t="s">
        <v>91</v>
      </c>
      <c r="C17" s="86">
        <v>1.6</v>
      </c>
      <c r="D17" s="86">
        <v>1.2</v>
      </c>
      <c r="E17" s="86">
        <v>1</v>
      </c>
    </row>
    <row r="18" spans="1:11" x14ac:dyDescent="0.45">
      <c r="B18" s="86" t="s">
        <v>92</v>
      </c>
      <c r="C18" s="86">
        <v>0.5</v>
      </c>
      <c r="D18" s="86">
        <v>0.4</v>
      </c>
      <c r="E18" s="86">
        <v>0.3</v>
      </c>
    </row>
    <row r="19" spans="1:11" x14ac:dyDescent="0.45">
      <c r="B19" s="86" t="s">
        <v>93</v>
      </c>
      <c r="C19" s="86">
        <v>15</v>
      </c>
      <c r="D19" s="86">
        <v>13</v>
      </c>
      <c r="E19" s="86">
        <v>10</v>
      </c>
    </row>
    <row r="20" spans="1:11" x14ac:dyDescent="0.45">
      <c r="B20" s="86" t="s">
        <v>94</v>
      </c>
      <c r="C20" s="86">
        <v>42</v>
      </c>
      <c r="D20" s="86">
        <v>30</v>
      </c>
      <c r="E20" s="86">
        <v>24</v>
      </c>
    </row>
    <row r="21" spans="1:11" x14ac:dyDescent="0.45">
      <c r="B21" s="86" t="s">
        <v>95</v>
      </c>
      <c r="C21" s="86">
        <v>0.4</v>
      </c>
      <c r="D21" s="86">
        <v>0.2</v>
      </c>
      <c r="E21" s="86">
        <v>0.15</v>
      </c>
    </row>
    <row r="22" spans="1:11" x14ac:dyDescent="0.45">
      <c r="B22" s="86" t="s">
        <v>96</v>
      </c>
      <c r="C22" s="86">
        <v>24</v>
      </c>
      <c r="D22" s="86">
        <v>22</v>
      </c>
      <c r="E22" s="86">
        <v>18</v>
      </c>
    </row>
    <row r="23" spans="1:11" x14ac:dyDescent="0.45">
      <c r="B23" s="86" t="s">
        <v>97</v>
      </c>
      <c r="C23" s="86">
        <v>5</v>
      </c>
      <c r="D23" s="86">
        <v>4</v>
      </c>
      <c r="E23" s="86">
        <v>3</v>
      </c>
    </row>
    <row r="24" spans="1:11" x14ac:dyDescent="0.45">
      <c r="B24" s="86" t="s">
        <v>98</v>
      </c>
      <c r="C24" s="86">
        <v>21</v>
      </c>
      <c r="D24" s="86">
        <v>18</v>
      </c>
      <c r="E24" s="86">
        <v>15</v>
      </c>
    </row>
    <row r="28" spans="1:11" x14ac:dyDescent="0.45">
      <c r="J28" s="87" t="s">
        <v>99</v>
      </c>
    </row>
    <row r="29" spans="1:11" ht="66" x14ac:dyDescent="0.45">
      <c r="A29" s="84" t="s">
        <v>100</v>
      </c>
      <c r="B29" s="88" t="s">
        <v>101</v>
      </c>
      <c r="C29" s="88" t="s">
        <v>102</v>
      </c>
      <c r="D29" s="88" t="s">
        <v>85</v>
      </c>
      <c r="E29" s="89" t="s">
        <v>103</v>
      </c>
      <c r="F29" s="89" t="s">
        <v>104</v>
      </c>
      <c r="G29" s="89" t="s">
        <v>105</v>
      </c>
      <c r="H29" s="89" t="s">
        <v>106</v>
      </c>
      <c r="J29" s="90" t="s">
        <v>102</v>
      </c>
      <c r="K29" s="91" t="s">
        <v>107</v>
      </c>
    </row>
    <row r="30" spans="1:11" x14ac:dyDescent="0.45">
      <c r="B30" s="92">
        <v>1</v>
      </c>
      <c r="C30" s="93" t="s">
        <v>20</v>
      </c>
      <c r="D30" s="93" t="s">
        <v>89</v>
      </c>
      <c r="E30" s="94">
        <v>67</v>
      </c>
      <c r="F30" s="94">
        <f>IF(E29&lt;10,1,IF(E30&lt;=49,2,3))</f>
        <v>3</v>
      </c>
      <c r="G30" s="95">
        <f>VLOOKUP(D30,$B$15:$E$24,F30+1,FALSE)</f>
        <v>0.7</v>
      </c>
      <c r="H30" s="95">
        <f>G30*E30</f>
        <v>46.9</v>
      </c>
      <c r="J30" s="93" t="s">
        <v>20</v>
      </c>
      <c r="K30" s="96">
        <f>SUMIFS($H$30:$H$79,$C$30:$C$79,J30)</f>
        <v>2439.8000000000002</v>
      </c>
    </row>
    <row r="31" spans="1:11" x14ac:dyDescent="0.45">
      <c r="B31" s="92">
        <v>2</v>
      </c>
      <c r="C31" s="93" t="s">
        <v>108</v>
      </c>
      <c r="D31" s="93" t="s">
        <v>90</v>
      </c>
      <c r="E31" s="94">
        <v>3</v>
      </c>
      <c r="F31" s="94">
        <f>IF(E30&lt;10,1,IF(E31&lt;=49,2,3))</f>
        <v>2</v>
      </c>
      <c r="G31" s="95">
        <f t="shared" ref="G31:G79" si="0">VLOOKUP(D31,$B$15:$E$24,F31+1,FALSE)</f>
        <v>0.9</v>
      </c>
      <c r="H31" s="95">
        <f t="shared" ref="H31:H79" si="1">G31*E31</f>
        <v>2.7</v>
      </c>
      <c r="J31" s="93" t="s">
        <v>109</v>
      </c>
      <c r="K31" s="96">
        <f t="shared" ref="K31:K41" si="2">SUMIFS($H$30:$H$79,$C$30:$C$79,J31)</f>
        <v>2458.1999999999998</v>
      </c>
    </row>
    <row r="32" spans="1:11" x14ac:dyDescent="0.45">
      <c r="B32" s="92">
        <v>3</v>
      </c>
      <c r="C32" s="93" t="s">
        <v>110</v>
      </c>
      <c r="D32" s="93" t="s">
        <v>93</v>
      </c>
      <c r="E32" s="94">
        <v>69</v>
      </c>
      <c r="F32" s="94">
        <f t="shared" ref="F32:F79" si="3">IF(E31&lt;10,1,IF(E32&lt;=49,2,3))</f>
        <v>1</v>
      </c>
      <c r="G32" s="95">
        <f>VLOOKUP(D32,$B$15:$E$24,F32+1,FALSE)</f>
        <v>15</v>
      </c>
      <c r="H32" s="95">
        <f t="shared" si="1"/>
        <v>1035</v>
      </c>
      <c r="J32" s="93" t="s">
        <v>111</v>
      </c>
      <c r="K32" s="96">
        <f t="shared" si="2"/>
        <v>1443.6000000000001</v>
      </c>
    </row>
    <row r="33" spans="2:11" x14ac:dyDescent="0.45">
      <c r="B33" s="92">
        <v>4</v>
      </c>
      <c r="C33" s="93" t="s">
        <v>110</v>
      </c>
      <c r="D33" s="93" t="s">
        <v>91</v>
      </c>
      <c r="E33" s="94">
        <v>4</v>
      </c>
      <c r="F33" s="94">
        <f t="shared" si="3"/>
        <v>2</v>
      </c>
      <c r="G33" s="95">
        <f t="shared" si="0"/>
        <v>1.2</v>
      </c>
      <c r="H33" s="95">
        <f t="shared" si="1"/>
        <v>4.8</v>
      </c>
      <c r="J33" s="93" t="s">
        <v>112</v>
      </c>
      <c r="K33" s="96">
        <f t="shared" si="2"/>
        <v>3264.6</v>
      </c>
    </row>
    <row r="34" spans="2:11" x14ac:dyDescent="0.45">
      <c r="B34" s="92">
        <v>5</v>
      </c>
      <c r="C34" s="93" t="s">
        <v>109</v>
      </c>
      <c r="D34" s="93" t="s">
        <v>89</v>
      </c>
      <c r="E34" s="94">
        <v>11</v>
      </c>
      <c r="F34" s="94">
        <f t="shared" si="3"/>
        <v>1</v>
      </c>
      <c r="G34" s="95">
        <f t="shared" si="0"/>
        <v>1.2</v>
      </c>
      <c r="H34" s="95">
        <f t="shared" si="1"/>
        <v>13.2</v>
      </c>
      <c r="J34" s="93" t="s">
        <v>113</v>
      </c>
      <c r="K34" s="96">
        <f t="shared" si="2"/>
        <v>833.2</v>
      </c>
    </row>
    <row r="35" spans="2:11" x14ac:dyDescent="0.45">
      <c r="B35" s="92">
        <v>6</v>
      </c>
      <c r="C35" s="93" t="s">
        <v>113</v>
      </c>
      <c r="D35" s="93" t="s">
        <v>92</v>
      </c>
      <c r="E35" s="94">
        <v>4</v>
      </c>
      <c r="F35" s="94">
        <f t="shared" si="3"/>
        <v>2</v>
      </c>
      <c r="G35" s="95">
        <f t="shared" si="0"/>
        <v>0.4</v>
      </c>
      <c r="H35" s="95">
        <f t="shared" si="1"/>
        <v>1.6</v>
      </c>
      <c r="J35" s="93" t="s">
        <v>114</v>
      </c>
      <c r="K35" s="96">
        <f t="shared" si="2"/>
        <v>1943.1</v>
      </c>
    </row>
    <row r="36" spans="2:11" x14ac:dyDescent="0.45">
      <c r="B36" s="92">
        <v>7</v>
      </c>
      <c r="C36" s="93" t="s">
        <v>108</v>
      </c>
      <c r="D36" s="93" t="s">
        <v>89</v>
      </c>
      <c r="E36" s="94">
        <v>64</v>
      </c>
      <c r="F36" s="94">
        <f t="shared" si="3"/>
        <v>1</v>
      </c>
      <c r="G36" s="95">
        <f t="shared" si="0"/>
        <v>1.2</v>
      </c>
      <c r="H36" s="95">
        <f t="shared" si="1"/>
        <v>76.8</v>
      </c>
      <c r="J36" s="93" t="s">
        <v>115</v>
      </c>
      <c r="K36" s="96">
        <f t="shared" si="2"/>
        <v>1104</v>
      </c>
    </row>
    <row r="37" spans="2:11" x14ac:dyDescent="0.45">
      <c r="B37" s="92">
        <v>8</v>
      </c>
      <c r="C37" s="93" t="s">
        <v>112</v>
      </c>
      <c r="D37" s="93" t="s">
        <v>96</v>
      </c>
      <c r="E37" s="94">
        <v>58</v>
      </c>
      <c r="F37" s="94">
        <f t="shared" si="3"/>
        <v>3</v>
      </c>
      <c r="G37" s="95">
        <f t="shared" si="0"/>
        <v>18</v>
      </c>
      <c r="H37" s="95">
        <f t="shared" si="1"/>
        <v>1044</v>
      </c>
      <c r="J37" s="93" t="s">
        <v>110</v>
      </c>
      <c r="K37" s="96">
        <f t="shared" si="2"/>
        <v>2044.5</v>
      </c>
    </row>
    <row r="38" spans="2:11" x14ac:dyDescent="0.45">
      <c r="B38" s="92">
        <v>9</v>
      </c>
      <c r="C38" s="93" t="s">
        <v>115</v>
      </c>
      <c r="D38" s="93" t="s">
        <v>94</v>
      </c>
      <c r="E38" s="94">
        <v>4</v>
      </c>
      <c r="F38" s="94">
        <f t="shared" si="3"/>
        <v>2</v>
      </c>
      <c r="G38" s="95">
        <f t="shared" si="0"/>
        <v>30</v>
      </c>
      <c r="H38" s="95">
        <f t="shared" si="1"/>
        <v>120</v>
      </c>
      <c r="J38" s="93" t="s">
        <v>116</v>
      </c>
      <c r="K38" s="96">
        <f t="shared" si="2"/>
        <v>2673.4</v>
      </c>
    </row>
    <row r="39" spans="2:11" x14ac:dyDescent="0.45">
      <c r="B39" s="92">
        <v>10</v>
      </c>
      <c r="C39" s="93" t="s">
        <v>114</v>
      </c>
      <c r="D39" s="93" t="s">
        <v>89</v>
      </c>
      <c r="E39" s="94">
        <v>59</v>
      </c>
      <c r="F39" s="94">
        <f t="shared" si="3"/>
        <v>1</v>
      </c>
      <c r="G39" s="95">
        <f t="shared" si="0"/>
        <v>1.2</v>
      </c>
      <c r="H39" s="95">
        <f t="shared" si="1"/>
        <v>70.8</v>
      </c>
      <c r="J39" s="93" t="s">
        <v>108</v>
      </c>
      <c r="K39" s="96">
        <f t="shared" si="2"/>
        <v>996.3</v>
      </c>
    </row>
    <row r="40" spans="2:11" x14ac:dyDescent="0.45">
      <c r="B40" s="92">
        <v>11</v>
      </c>
      <c r="C40" s="93" t="s">
        <v>115</v>
      </c>
      <c r="D40" s="93" t="s">
        <v>98</v>
      </c>
      <c r="E40" s="94">
        <v>63</v>
      </c>
      <c r="F40" s="94">
        <f t="shared" si="3"/>
        <v>3</v>
      </c>
      <c r="G40" s="95">
        <f t="shared" si="0"/>
        <v>15</v>
      </c>
      <c r="H40" s="95">
        <f t="shared" si="1"/>
        <v>945</v>
      </c>
      <c r="J40" s="93" t="s">
        <v>117</v>
      </c>
      <c r="K40" s="96">
        <f t="shared" si="2"/>
        <v>0</v>
      </c>
    </row>
    <row r="41" spans="2:11" x14ac:dyDescent="0.45">
      <c r="B41" s="92">
        <v>12</v>
      </c>
      <c r="C41" s="93" t="s">
        <v>111</v>
      </c>
      <c r="D41" s="93" t="s">
        <v>92</v>
      </c>
      <c r="E41" s="94">
        <v>35</v>
      </c>
      <c r="F41" s="94">
        <f t="shared" si="3"/>
        <v>2</v>
      </c>
      <c r="G41" s="95">
        <f t="shared" si="0"/>
        <v>0.4</v>
      </c>
      <c r="H41" s="95">
        <f t="shared" si="1"/>
        <v>14</v>
      </c>
      <c r="J41" s="93" t="s">
        <v>118</v>
      </c>
      <c r="K41" s="96">
        <f t="shared" si="2"/>
        <v>0</v>
      </c>
    </row>
    <row r="42" spans="2:11" x14ac:dyDescent="0.45">
      <c r="B42" s="92">
        <v>13</v>
      </c>
      <c r="C42" s="93" t="s">
        <v>20</v>
      </c>
      <c r="D42" s="93" t="s">
        <v>94</v>
      </c>
      <c r="E42" s="94">
        <v>79</v>
      </c>
      <c r="F42" s="94">
        <f t="shared" si="3"/>
        <v>3</v>
      </c>
      <c r="G42" s="95">
        <f t="shared" si="0"/>
        <v>24</v>
      </c>
      <c r="H42" s="95">
        <f t="shared" si="1"/>
        <v>1896</v>
      </c>
    </row>
    <row r="43" spans="2:11" x14ac:dyDescent="0.45">
      <c r="B43" s="92">
        <v>14</v>
      </c>
      <c r="C43" s="93" t="s">
        <v>114</v>
      </c>
      <c r="D43" s="93" t="s">
        <v>94</v>
      </c>
      <c r="E43" s="94">
        <v>56</v>
      </c>
      <c r="F43" s="94">
        <f t="shared" si="3"/>
        <v>3</v>
      </c>
      <c r="G43" s="95">
        <f t="shared" si="0"/>
        <v>24</v>
      </c>
      <c r="H43" s="95">
        <f t="shared" si="1"/>
        <v>1344</v>
      </c>
    </row>
    <row r="44" spans="2:11" x14ac:dyDescent="0.45">
      <c r="B44" s="92">
        <v>15</v>
      </c>
      <c r="C44" s="93" t="s">
        <v>109</v>
      </c>
      <c r="D44" s="93" t="s">
        <v>89</v>
      </c>
      <c r="E44" s="94">
        <v>24</v>
      </c>
      <c r="F44" s="94">
        <f t="shared" si="3"/>
        <v>2</v>
      </c>
      <c r="G44" s="95">
        <f t="shared" si="0"/>
        <v>1</v>
      </c>
      <c r="H44" s="95">
        <f t="shared" si="1"/>
        <v>24</v>
      </c>
    </row>
    <row r="45" spans="2:11" x14ac:dyDescent="0.45">
      <c r="B45" s="92">
        <v>16</v>
      </c>
      <c r="C45" s="93" t="s">
        <v>116</v>
      </c>
      <c r="D45" s="93" t="s">
        <v>94</v>
      </c>
      <c r="E45" s="94">
        <v>49</v>
      </c>
      <c r="F45" s="94">
        <f t="shared" si="3"/>
        <v>2</v>
      </c>
      <c r="G45" s="95">
        <f t="shared" si="0"/>
        <v>30</v>
      </c>
      <c r="H45" s="95">
        <f t="shared" si="1"/>
        <v>1470</v>
      </c>
    </row>
    <row r="46" spans="2:11" x14ac:dyDescent="0.45">
      <c r="B46" s="92">
        <v>17</v>
      </c>
      <c r="C46" s="93" t="s">
        <v>110</v>
      </c>
      <c r="D46" s="93" t="s">
        <v>95</v>
      </c>
      <c r="E46" s="94">
        <v>66</v>
      </c>
      <c r="F46" s="94">
        <f t="shared" si="3"/>
        <v>3</v>
      </c>
      <c r="G46" s="95">
        <f t="shared" si="0"/>
        <v>0.15</v>
      </c>
      <c r="H46" s="95">
        <f t="shared" si="1"/>
        <v>9.9</v>
      </c>
    </row>
    <row r="47" spans="2:11" x14ac:dyDescent="0.45">
      <c r="B47" s="92">
        <v>18</v>
      </c>
      <c r="C47" s="93" t="s">
        <v>20</v>
      </c>
      <c r="D47" s="93" t="s">
        <v>94</v>
      </c>
      <c r="E47" s="94">
        <v>15</v>
      </c>
      <c r="F47" s="94">
        <f t="shared" si="3"/>
        <v>2</v>
      </c>
      <c r="G47" s="95">
        <f t="shared" si="0"/>
        <v>30</v>
      </c>
      <c r="H47" s="95">
        <f t="shared" si="1"/>
        <v>450</v>
      </c>
    </row>
    <row r="48" spans="2:11" x14ac:dyDescent="0.45">
      <c r="B48" s="92">
        <v>19</v>
      </c>
      <c r="C48" s="93" t="s">
        <v>114</v>
      </c>
      <c r="D48" s="93" t="s">
        <v>92</v>
      </c>
      <c r="E48" s="94">
        <v>77</v>
      </c>
      <c r="F48" s="94">
        <f t="shared" si="3"/>
        <v>3</v>
      </c>
      <c r="G48" s="95">
        <f t="shared" si="0"/>
        <v>0.3</v>
      </c>
      <c r="H48" s="95">
        <f t="shared" si="1"/>
        <v>23.099999999999998</v>
      </c>
    </row>
    <row r="49" spans="2:8" x14ac:dyDescent="0.45">
      <c r="B49" s="92">
        <v>20</v>
      </c>
      <c r="C49" s="93" t="s">
        <v>20</v>
      </c>
      <c r="D49" s="93" t="s">
        <v>89</v>
      </c>
      <c r="E49" s="94">
        <v>67</v>
      </c>
      <c r="F49" s="94">
        <f t="shared" si="3"/>
        <v>3</v>
      </c>
      <c r="G49" s="95">
        <f t="shared" si="0"/>
        <v>0.7</v>
      </c>
      <c r="H49" s="95">
        <f t="shared" si="1"/>
        <v>46.9</v>
      </c>
    </row>
    <row r="50" spans="2:8" x14ac:dyDescent="0.45">
      <c r="B50" s="92">
        <v>21</v>
      </c>
      <c r="C50" s="93" t="s">
        <v>109</v>
      </c>
      <c r="D50" s="93" t="s">
        <v>93</v>
      </c>
      <c r="E50" s="94">
        <v>9</v>
      </c>
      <c r="F50" s="94">
        <f t="shared" si="3"/>
        <v>2</v>
      </c>
      <c r="G50" s="95">
        <f t="shared" si="0"/>
        <v>13</v>
      </c>
      <c r="H50" s="95">
        <f t="shared" si="1"/>
        <v>117</v>
      </c>
    </row>
    <row r="51" spans="2:8" x14ac:dyDescent="0.45">
      <c r="B51" s="92">
        <v>22</v>
      </c>
      <c r="C51" s="93" t="s">
        <v>113</v>
      </c>
      <c r="D51" s="93" t="s">
        <v>89</v>
      </c>
      <c r="E51" s="94">
        <v>33</v>
      </c>
      <c r="F51" s="94">
        <f t="shared" si="3"/>
        <v>1</v>
      </c>
      <c r="G51" s="95">
        <f t="shared" si="0"/>
        <v>1.2</v>
      </c>
      <c r="H51" s="95">
        <f t="shared" si="1"/>
        <v>39.6</v>
      </c>
    </row>
    <row r="52" spans="2:8" x14ac:dyDescent="0.45">
      <c r="B52" s="92">
        <v>23</v>
      </c>
      <c r="C52" s="93" t="s">
        <v>112</v>
      </c>
      <c r="D52" s="93" t="s">
        <v>90</v>
      </c>
      <c r="E52" s="94">
        <v>76</v>
      </c>
      <c r="F52" s="94">
        <f t="shared" si="3"/>
        <v>3</v>
      </c>
      <c r="G52" s="95">
        <f t="shared" si="0"/>
        <v>0.6</v>
      </c>
      <c r="H52" s="95">
        <f t="shared" si="1"/>
        <v>45.6</v>
      </c>
    </row>
    <row r="53" spans="2:8" x14ac:dyDescent="0.45">
      <c r="B53" s="92">
        <v>24</v>
      </c>
      <c r="C53" s="93" t="s">
        <v>114</v>
      </c>
      <c r="D53" s="93" t="s">
        <v>93</v>
      </c>
      <c r="E53" s="94">
        <v>11</v>
      </c>
      <c r="F53" s="94">
        <f t="shared" si="3"/>
        <v>2</v>
      </c>
      <c r="G53" s="95">
        <f t="shared" si="0"/>
        <v>13</v>
      </c>
      <c r="H53" s="95">
        <f t="shared" si="1"/>
        <v>143</v>
      </c>
    </row>
    <row r="54" spans="2:8" x14ac:dyDescent="0.45">
      <c r="B54" s="92">
        <v>25</v>
      </c>
      <c r="C54" s="93" t="s">
        <v>110</v>
      </c>
      <c r="D54" s="93" t="s">
        <v>92</v>
      </c>
      <c r="E54" s="94">
        <v>76</v>
      </c>
      <c r="F54" s="94">
        <f t="shared" si="3"/>
        <v>3</v>
      </c>
      <c r="G54" s="95">
        <f t="shared" si="0"/>
        <v>0.3</v>
      </c>
      <c r="H54" s="95">
        <f t="shared" si="1"/>
        <v>22.8</v>
      </c>
    </row>
    <row r="55" spans="2:8" x14ac:dyDescent="0.45">
      <c r="B55" s="92">
        <v>26</v>
      </c>
      <c r="C55" s="93" t="s">
        <v>111</v>
      </c>
      <c r="D55" s="93" t="s">
        <v>96</v>
      </c>
      <c r="E55" s="94">
        <v>76</v>
      </c>
      <c r="F55" s="94">
        <f t="shared" si="3"/>
        <v>3</v>
      </c>
      <c r="G55" s="95">
        <f t="shared" si="0"/>
        <v>18</v>
      </c>
      <c r="H55" s="95">
        <f t="shared" si="1"/>
        <v>1368</v>
      </c>
    </row>
    <row r="56" spans="2:8" x14ac:dyDescent="0.45">
      <c r="B56" s="92">
        <v>27</v>
      </c>
      <c r="C56" s="93" t="s">
        <v>111</v>
      </c>
      <c r="D56" s="93" t="s">
        <v>91</v>
      </c>
      <c r="E56" s="94">
        <v>42</v>
      </c>
      <c r="F56" s="94">
        <f t="shared" si="3"/>
        <v>2</v>
      </c>
      <c r="G56" s="95">
        <f t="shared" si="0"/>
        <v>1.2</v>
      </c>
      <c r="H56" s="95">
        <f t="shared" si="1"/>
        <v>50.4</v>
      </c>
    </row>
    <row r="57" spans="2:8" x14ac:dyDescent="0.45">
      <c r="B57" s="92">
        <v>28</v>
      </c>
      <c r="C57" s="93" t="s">
        <v>109</v>
      </c>
      <c r="D57" s="93" t="s">
        <v>96</v>
      </c>
      <c r="E57" s="94">
        <v>42</v>
      </c>
      <c r="F57" s="94">
        <f t="shared" si="3"/>
        <v>2</v>
      </c>
      <c r="G57" s="95">
        <f t="shared" si="0"/>
        <v>22</v>
      </c>
      <c r="H57" s="95">
        <f t="shared" si="1"/>
        <v>924</v>
      </c>
    </row>
    <row r="58" spans="2:8" x14ac:dyDescent="0.45">
      <c r="B58" s="92">
        <v>29</v>
      </c>
      <c r="C58" s="93" t="s">
        <v>112</v>
      </c>
      <c r="D58" s="93" t="s">
        <v>93</v>
      </c>
      <c r="E58" s="94">
        <v>39</v>
      </c>
      <c r="F58" s="94">
        <f t="shared" si="3"/>
        <v>2</v>
      </c>
      <c r="G58" s="95">
        <f t="shared" si="0"/>
        <v>13</v>
      </c>
      <c r="H58" s="95">
        <f t="shared" si="1"/>
        <v>507</v>
      </c>
    </row>
    <row r="59" spans="2:8" x14ac:dyDescent="0.45">
      <c r="B59" s="92">
        <v>30</v>
      </c>
      <c r="C59" s="93" t="s">
        <v>111</v>
      </c>
      <c r="D59" s="93" t="s">
        <v>92</v>
      </c>
      <c r="E59" s="94">
        <v>17</v>
      </c>
      <c r="F59" s="94">
        <f t="shared" si="3"/>
        <v>2</v>
      </c>
      <c r="G59" s="95">
        <f t="shared" si="0"/>
        <v>0.4</v>
      </c>
      <c r="H59" s="95">
        <f t="shared" si="1"/>
        <v>6.8000000000000007</v>
      </c>
    </row>
    <row r="60" spans="2:8" x14ac:dyDescent="0.45">
      <c r="B60" s="92">
        <v>31</v>
      </c>
      <c r="C60" s="93" t="s">
        <v>108</v>
      </c>
      <c r="D60" s="93" t="s">
        <v>98</v>
      </c>
      <c r="E60" s="94">
        <v>61</v>
      </c>
      <c r="F60" s="94">
        <f t="shared" si="3"/>
        <v>3</v>
      </c>
      <c r="G60" s="95">
        <f t="shared" si="0"/>
        <v>15</v>
      </c>
      <c r="H60" s="95">
        <f t="shared" si="1"/>
        <v>915</v>
      </c>
    </row>
    <row r="61" spans="2:8" x14ac:dyDescent="0.45">
      <c r="B61" s="92">
        <v>32</v>
      </c>
      <c r="C61" s="93" t="s">
        <v>110</v>
      </c>
      <c r="D61" s="93" t="s">
        <v>98</v>
      </c>
      <c r="E61" s="94">
        <v>36</v>
      </c>
      <c r="F61" s="94">
        <f t="shared" si="3"/>
        <v>2</v>
      </c>
      <c r="G61" s="95">
        <f t="shared" si="0"/>
        <v>18</v>
      </c>
      <c r="H61" s="95">
        <f t="shared" si="1"/>
        <v>648</v>
      </c>
    </row>
    <row r="62" spans="2:8" x14ac:dyDescent="0.45">
      <c r="B62" s="92">
        <v>33</v>
      </c>
      <c r="C62" s="93" t="s">
        <v>112</v>
      </c>
      <c r="D62" s="93" t="s">
        <v>98</v>
      </c>
      <c r="E62" s="94">
        <v>32</v>
      </c>
      <c r="F62" s="94">
        <f t="shared" si="3"/>
        <v>2</v>
      </c>
      <c r="G62" s="95">
        <f t="shared" si="0"/>
        <v>18</v>
      </c>
      <c r="H62" s="95">
        <f t="shared" si="1"/>
        <v>576</v>
      </c>
    </row>
    <row r="63" spans="2:8" x14ac:dyDescent="0.45">
      <c r="B63" s="92">
        <v>34</v>
      </c>
      <c r="C63" s="93" t="s">
        <v>116</v>
      </c>
      <c r="D63" s="93" t="s">
        <v>93</v>
      </c>
      <c r="E63" s="94">
        <v>28</v>
      </c>
      <c r="F63" s="94">
        <f t="shared" si="3"/>
        <v>2</v>
      </c>
      <c r="G63" s="95">
        <f t="shared" si="0"/>
        <v>13</v>
      </c>
      <c r="H63" s="95">
        <f t="shared" si="1"/>
        <v>364</v>
      </c>
    </row>
    <row r="64" spans="2:8" x14ac:dyDescent="0.45">
      <c r="B64" s="92">
        <v>35</v>
      </c>
      <c r="C64" s="93" t="s">
        <v>114</v>
      </c>
      <c r="D64" s="93" t="s">
        <v>94</v>
      </c>
      <c r="E64" s="94">
        <v>2</v>
      </c>
      <c r="F64" s="94">
        <f t="shared" si="3"/>
        <v>2</v>
      </c>
      <c r="G64" s="95">
        <f t="shared" si="0"/>
        <v>30</v>
      </c>
      <c r="H64" s="95">
        <f t="shared" si="1"/>
        <v>60</v>
      </c>
    </row>
    <row r="65" spans="2:8" x14ac:dyDescent="0.45">
      <c r="B65" s="92">
        <v>36</v>
      </c>
      <c r="C65" s="93" t="s">
        <v>114</v>
      </c>
      <c r="D65" s="93" t="s">
        <v>90</v>
      </c>
      <c r="E65" s="94">
        <v>22</v>
      </c>
      <c r="F65" s="94">
        <f t="shared" si="3"/>
        <v>1</v>
      </c>
      <c r="G65" s="95">
        <f t="shared" si="0"/>
        <v>1</v>
      </c>
      <c r="H65" s="95">
        <f t="shared" si="1"/>
        <v>22</v>
      </c>
    </row>
    <row r="66" spans="2:8" x14ac:dyDescent="0.45">
      <c r="B66" s="92">
        <v>37</v>
      </c>
      <c r="C66" s="93" t="s">
        <v>110</v>
      </c>
      <c r="D66" s="93" t="s">
        <v>98</v>
      </c>
      <c r="E66" s="94">
        <v>18</v>
      </c>
      <c r="F66" s="94">
        <f t="shared" si="3"/>
        <v>2</v>
      </c>
      <c r="G66" s="95">
        <f t="shared" si="0"/>
        <v>18</v>
      </c>
      <c r="H66" s="95">
        <f t="shared" si="1"/>
        <v>324</v>
      </c>
    </row>
    <row r="67" spans="2:8" x14ac:dyDescent="0.45">
      <c r="B67" s="92">
        <v>38</v>
      </c>
      <c r="C67" s="93" t="s">
        <v>113</v>
      </c>
      <c r="D67" s="93" t="s">
        <v>96</v>
      </c>
      <c r="E67" s="94">
        <v>29</v>
      </c>
      <c r="F67" s="94">
        <f t="shared" si="3"/>
        <v>2</v>
      </c>
      <c r="G67" s="95">
        <f t="shared" si="0"/>
        <v>22</v>
      </c>
      <c r="H67" s="95">
        <f t="shared" si="1"/>
        <v>638</v>
      </c>
    </row>
    <row r="68" spans="2:8" x14ac:dyDescent="0.45">
      <c r="B68" s="92">
        <v>39</v>
      </c>
      <c r="C68" s="93" t="s">
        <v>116</v>
      </c>
      <c r="D68" s="93" t="s">
        <v>89</v>
      </c>
      <c r="E68" s="94">
        <v>11</v>
      </c>
      <c r="F68" s="94">
        <f t="shared" si="3"/>
        <v>2</v>
      </c>
      <c r="G68" s="95">
        <f t="shared" si="0"/>
        <v>1</v>
      </c>
      <c r="H68" s="95">
        <f t="shared" si="1"/>
        <v>11</v>
      </c>
    </row>
    <row r="69" spans="2:8" x14ac:dyDescent="0.45">
      <c r="B69" s="92">
        <v>40</v>
      </c>
      <c r="C69" s="93" t="s">
        <v>109</v>
      </c>
      <c r="D69" s="93" t="s">
        <v>89</v>
      </c>
      <c r="E69" s="94">
        <v>48</v>
      </c>
      <c r="F69" s="94">
        <f t="shared" si="3"/>
        <v>2</v>
      </c>
      <c r="G69" s="95">
        <f t="shared" si="0"/>
        <v>1</v>
      </c>
      <c r="H69" s="95">
        <f t="shared" si="1"/>
        <v>48</v>
      </c>
    </row>
    <row r="70" spans="2:8" x14ac:dyDescent="0.45">
      <c r="B70" s="92">
        <v>41</v>
      </c>
      <c r="C70" s="93" t="s">
        <v>114</v>
      </c>
      <c r="D70" s="93" t="s">
        <v>97</v>
      </c>
      <c r="E70" s="94">
        <v>79</v>
      </c>
      <c r="F70" s="94">
        <f t="shared" si="3"/>
        <v>3</v>
      </c>
      <c r="G70" s="95">
        <f t="shared" si="0"/>
        <v>3</v>
      </c>
      <c r="H70" s="95">
        <f t="shared" si="1"/>
        <v>237</v>
      </c>
    </row>
    <row r="71" spans="2:8" x14ac:dyDescent="0.45">
      <c r="B71" s="92">
        <v>42</v>
      </c>
      <c r="C71" s="93" t="s">
        <v>108</v>
      </c>
      <c r="D71" s="93" t="s">
        <v>90</v>
      </c>
      <c r="E71" s="94">
        <v>2</v>
      </c>
      <c r="F71" s="94">
        <f t="shared" si="3"/>
        <v>2</v>
      </c>
      <c r="G71" s="95">
        <f t="shared" si="0"/>
        <v>0.9</v>
      </c>
      <c r="H71" s="95">
        <f t="shared" si="1"/>
        <v>1.8</v>
      </c>
    </row>
    <row r="72" spans="2:8" x14ac:dyDescent="0.45">
      <c r="B72" s="92">
        <v>43</v>
      </c>
      <c r="C72" s="93" t="s">
        <v>112</v>
      </c>
      <c r="D72" s="93" t="s">
        <v>94</v>
      </c>
      <c r="E72" s="94">
        <v>26</v>
      </c>
      <c r="F72" s="94">
        <f t="shared" si="3"/>
        <v>1</v>
      </c>
      <c r="G72" s="95">
        <f t="shared" si="0"/>
        <v>42</v>
      </c>
      <c r="H72" s="95">
        <f t="shared" si="1"/>
        <v>1092</v>
      </c>
    </row>
    <row r="73" spans="2:8" x14ac:dyDescent="0.45">
      <c r="B73" s="92">
        <v>44</v>
      </c>
      <c r="C73" s="93" t="s">
        <v>109</v>
      </c>
      <c r="D73" s="93" t="s">
        <v>96</v>
      </c>
      <c r="E73" s="94">
        <v>74</v>
      </c>
      <c r="F73" s="94">
        <f t="shared" si="3"/>
        <v>3</v>
      </c>
      <c r="G73" s="95">
        <f t="shared" si="0"/>
        <v>18</v>
      </c>
      <c r="H73" s="95">
        <f t="shared" si="1"/>
        <v>1332</v>
      </c>
    </row>
    <row r="74" spans="2:8" x14ac:dyDescent="0.45">
      <c r="B74" s="92">
        <v>45</v>
      </c>
      <c r="C74" s="93" t="s">
        <v>113</v>
      </c>
      <c r="D74" s="93" t="s">
        <v>96</v>
      </c>
      <c r="E74" s="94">
        <v>7</v>
      </c>
      <c r="F74" s="94">
        <f t="shared" si="3"/>
        <v>2</v>
      </c>
      <c r="G74" s="95">
        <f t="shared" si="0"/>
        <v>22</v>
      </c>
      <c r="H74" s="95">
        <f t="shared" si="1"/>
        <v>154</v>
      </c>
    </row>
    <row r="75" spans="2:8" x14ac:dyDescent="0.45">
      <c r="B75" s="92">
        <v>46</v>
      </c>
      <c r="C75" s="93" t="s">
        <v>111</v>
      </c>
      <c r="D75" s="93" t="s">
        <v>95</v>
      </c>
      <c r="E75" s="94">
        <v>11</v>
      </c>
      <c r="F75" s="94">
        <f t="shared" si="3"/>
        <v>1</v>
      </c>
      <c r="G75" s="95">
        <f t="shared" si="0"/>
        <v>0.4</v>
      </c>
      <c r="H75" s="95">
        <f t="shared" si="1"/>
        <v>4.4000000000000004</v>
      </c>
    </row>
    <row r="76" spans="2:8" x14ac:dyDescent="0.45">
      <c r="B76" s="92">
        <v>47</v>
      </c>
      <c r="C76" s="93" t="s">
        <v>116</v>
      </c>
      <c r="D76" s="93" t="s">
        <v>98</v>
      </c>
      <c r="E76" s="94">
        <v>46</v>
      </c>
      <c r="F76" s="94">
        <f t="shared" si="3"/>
        <v>2</v>
      </c>
      <c r="G76" s="95">
        <f t="shared" si="0"/>
        <v>18</v>
      </c>
      <c r="H76" s="95">
        <f t="shared" si="1"/>
        <v>828</v>
      </c>
    </row>
    <row r="77" spans="2:8" x14ac:dyDescent="0.45">
      <c r="B77" s="92">
        <v>48</v>
      </c>
      <c r="C77" s="93" t="s">
        <v>116</v>
      </c>
      <c r="D77" s="93" t="s">
        <v>95</v>
      </c>
      <c r="E77" s="94">
        <v>2</v>
      </c>
      <c r="F77" s="94">
        <f t="shared" si="3"/>
        <v>2</v>
      </c>
      <c r="G77" s="95">
        <f t="shared" si="0"/>
        <v>0.2</v>
      </c>
      <c r="H77" s="95">
        <f t="shared" si="1"/>
        <v>0.4</v>
      </c>
    </row>
    <row r="78" spans="2:8" x14ac:dyDescent="0.45">
      <c r="B78" s="92">
        <v>49</v>
      </c>
      <c r="C78" s="93" t="s">
        <v>114</v>
      </c>
      <c r="D78" s="93" t="s">
        <v>91</v>
      </c>
      <c r="E78" s="94">
        <v>27</v>
      </c>
      <c r="F78" s="94">
        <f t="shared" si="3"/>
        <v>1</v>
      </c>
      <c r="G78" s="95">
        <f t="shared" si="0"/>
        <v>1.6</v>
      </c>
      <c r="H78" s="95">
        <f t="shared" si="1"/>
        <v>43.2</v>
      </c>
    </row>
    <row r="79" spans="2:8" x14ac:dyDescent="0.45">
      <c r="B79" s="92">
        <v>50</v>
      </c>
      <c r="C79" s="93" t="s">
        <v>115</v>
      </c>
      <c r="D79" s="93" t="s">
        <v>90</v>
      </c>
      <c r="E79" s="94">
        <v>65</v>
      </c>
      <c r="F79" s="94">
        <f t="shared" si="3"/>
        <v>3</v>
      </c>
      <c r="G79" s="95">
        <f t="shared" si="0"/>
        <v>0.6</v>
      </c>
      <c r="H79" s="95">
        <f t="shared" si="1"/>
        <v>39</v>
      </c>
    </row>
  </sheetData>
  <mergeCells count="1">
    <mergeCell ref="C13:E13"/>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30"/>
  <sheetViews>
    <sheetView topLeftCell="A10" workbookViewId="0">
      <selection activeCell="D12" sqref="D12"/>
    </sheetView>
  </sheetViews>
  <sheetFormatPr baseColWidth="10" defaultRowHeight="14.25" x14ac:dyDescent="0.45"/>
  <cols>
    <col min="3" max="3" width="16.73046875" bestFit="1" customWidth="1"/>
    <col min="8" max="8" width="12.73046875" bestFit="1" customWidth="1"/>
    <col min="11" max="11" width="12.59765625" bestFit="1" customWidth="1"/>
  </cols>
  <sheetData>
    <row r="1" spans="1:28" x14ac:dyDescent="0.45">
      <c r="A1" s="101"/>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row>
    <row r="2" spans="1:28" x14ac:dyDescent="0.45">
      <c r="A2" s="101"/>
      <c r="B2" s="101"/>
      <c r="C2" s="101"/>
      <c r="D2" s="101"/>
      <c r="E2" s="101"/>
      <c r="F2" s="101"/>
      <c r="G2" s="101"/>
      <c r="H2" s="101"/>
      <c r="I2" s="101"/>
      <c r="J2" s="101"/>
      <c r="K2" s="101"/>
      <c r="L2" s="101"/>
      <c r="M2" s="101"/>
      <c r="N2" s="101"/>
      <c r="O2" s="101"/>
      <c r="P2" s="101"/>
      <c r="Q2" s="101"/>
      <c r="R2" s="101"/>
      <c r="S2" s="101"/>
      <c r="T2" s="101"/>
      <c r="U2" s="101"/>
      <c r="V2" s="101"/>
      <c r="W2" s="101"/>
      <c r="X2" s="101"/>
      <c r="Y2" s="101"/>
      <c r="Z2" s="101"/>
      <c r="AA2" s="101"/>
      <c r="AB2" s="101"/>
    </row>
    <row r="3" spans="1:28" x14ac:dyDescent="0.45">
      <c r="A3" s="101"/>
      <c r="B3" s="101"/>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row>
    <row r="4" spans="1:28" x14ac:dyDescent="0.45">
      <c r="A4" s="101"/>
      <c r="B4" s="101"/>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row>
    <row r="5" spans="1:28" x14ac:dyDescent="0.45">
      <c r="A5" s="101"/>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row>
    <row r="6" spans="1:28" x14ac:dyDescent="0.45">
      <c r="A6" s="101"/>
      <c r="B6" s="101"/>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1"/>
    </row>
    <row r="7" spans="1:28" ht="14.65" thickBot="1" x14ac:dyDescent="0.5">
      <c r="A7" s="101"/>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row>
    <row r="8" spans="1:28" ht="27" thickBot="1" x14ac:dyDescent="0.5">
      <c r="A8" s="108"/>
      <c r="B8" s="108"/>
      <c r="C8" s="109" t="s">
        <v>133</v>
      </c>
      <c r="D8" s="110" t="s">
        <v>134</v>
      </c>
      <c r="E8" s="110" t="s">
        <v>135</v>
      </c>
      <c r="F8" s="110" t="s">
        <v>136</v>
      </c>
      <c r="G8" s="110" t="s">
        <v>137</v>
      </c>
      <c r="H8" s="111" t="s">
        <v>138</v>
      </c>
      <c r="I8" s="101"/>
      <c r="J8" s="108"/>
      <c r="K8" s="108"/>
      <c r="L8" s="108"/>
      <c r="M8" s="108"/>
      <c r="N8" s="101"/>
      <c r="O8" s="108"/>
      <c r="P8" s="108"/>
      <c r="Q8" s="108"/>
      <c r="R8" s="108"/>
      <c r="S8" s="108"/>
      <c r="T8" s="108"/>
      <c r="U8" s="108"/>
      <c r="V8" s="108"/>
      <c r="W8" s="108"/>
      <c r="X8" s="108"/>
      <c r="Y8" s="108"/>
      <c r="Z8" s="108"/>
      <c r="AA8" s="108"/>
      <c r="AB8" s="108"/>
    </row>
    <row r="9" spans="1:28" ht="14.65" thickBot="1" x14ac:dyDescent="0.5">
      <c r="A9" s="101"/>
      <c r="B9" s="101"/>
      <c r="C9" s="112">
        <v>25204</v>
      </c>
      <c r="D9" s="113">
        <f>YEAR(C9)</f>
        <v>1969</v>
      </c>
      <c r="E9" s="113">
        <f>MONTH(C9)</f>
        <v>1</v>
      </c>
      <c r="F9" s="113">
        <f>DAY(C9)</f>
        <v>1</v>
      </c>
      <c r="G9" s="114">
        <f>VLOOKUP(D9,J18:V64,E9+1)</f>
        <v>1.5434126596E-2</v>
      </c>
      <c r="H9" s="115">
        <v>500</v>
      </c>
      <c r="I9" s="101"/>
      <c r="J9" s="101"/>
      <c r="K9" s="101"/>
      <c r="L9" s="101"/>
      <c r="M9" s="101"/>
      <c r="N9" s="101"/>
      <c r="O9" s="101"/>
      <c r="P9" s="101"/>
      <c r="Q9" s="101"/>
      <c r="R9" s="101"/>
      <c r="S9" s="101"/>
      <c r="T9" s="101"/>
      <c r="U9" s="101"/>
      <c r="V9" s="101"/>
      <c r="W9" s="101"/>
      <c r="X9" s="101"/>
      <c r="Y9" s="101"/>
      <c r="Z9" s="101"/>
      <c r="AA9" s="101"/>
      <c r="AB9" s="101"/>
    </row>
    <row r="10" spans="1:28" ht="14.65" thickBot="1" x14ac:dyDescent="0.5">
      <c r="A10" s="101"/>
      <c r="B10" s="101"/>
      <c r="C10" s="116"/>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row>
    <row r="11" spans="1:28" ht="40.15" thickBot="1" x14ac:dyDescent="0.5">
      <c r="A11" s="108"/>
      <c r="B11" s="108"/>
      <c r="C11" s="117" t="s">
        <v>139</v>
      </c>
      <c r="D11" s="110" t="s">
        <v>134</v>
      </c>
      <c r="E11" s="110" t="s">
        <v>135</v>
      </c>
      <c r="F11" s="110" t="s">
        <v>136</v>
      </c>
      <c r="G11" s="110" t="s">
        <v>140</v>
      </c>
      <c r="H11" s="111" t="s">
        <v>141</v>
      </c>
      <c r="I11" s="101"/>
      <c r="J11" s="108"/>
      <c r="K11" s="108"/>
      <c r="L11" s="108"/>
      <c r="M11" s="108"/>
      <c r="N11" s="101"/>
      <c r="O11" s="108"/>
      <c r="P11" s="108"/>
      <c r="Q11" s="108"/>
      <c r="R11" s="108"/>
      <c r="S11" s="108"/>
      <c r="T11" s="108"/>
      <c r="U11" s="108"/>
      <c r="V11" s="108"/>
      <c r="W11" s="108"/>
      <c r="X11" s="108"/>
      <c r="Y11" s="108"/>
      <c r="Z11" s="108"/>
      <c r="AA11" s="108"/>
      <c r="AB11" s="108"/>
    </row>
    <row r="12" spans="1:28" ht="14.65" thickBot="1" x14ac:dyDescent="0.5">
      <c r="A12" s="108"/>
      <c r="B12" s="108"/>
      <c r="C12" s="112">
        <v>26665</v>
      </c>
      <c r="D12" s="118">
        <f>YEAR(C12)</f>
        <v>1973</v>
      </c>
      <c r="E12" s="118">
        <f>MONTH(C12)</f>
        <v>1</v>
      </c>
      <c r="F12" s="118">
        <f>DAY(C12)</f>
        <v>1</v>
      </c>
      <c r="G12" s="118">
        <f>VLOOKUP(D12,$J$18:$V$64,1+E12,TRUE)</f>
        <v>1.8962630937E-2</v>
      </c>
      <c r="H12" s="119">
        <f>(G12/$G$9*$H$9)</f>
        <v>614.30852011782986</v>
      </c>
      <c r="I12" s="101"/>
      <c r="J12" s="108"/>
      <c r="K12" s="108"/>
      <c r="L12" s="108"/>
      <c r="M12" s="108"/>
      <c r="N12" s="101"/>
      <c r="O12" s="108"/>
      <c r="P12" s="108"/>
      <c r="Q12" s="108"/>
      <c r="R12" s="108"/>
      <c r="S12" s="108"/>
      <c r="T12" s="108"/>
      <c r="U12" s="108"/>
      <c r="V12" s="108"/>
      <c r="W12" s="108"/>
      <c r="X12" s="108"/>
      <c r="Y12" s="108"/>
      <c r="Z12" s="108"/>
      <c r="AA12" s="108"/>
      <c r="AB12" s="108"/>
    </row>
    <row r="13" spans="1:28" ht="14.65" thickBot="1" x14ac:dyDescent="0.5">
      <c r="A13" s="101"/>
      <c r="B13" s="101"/>
      <c r="C13" s="112">
        <v>27030</v>
      </c>
      <c r="D13" s="118">
        <f t="shared" ref="D13:D25" si="0">YEAR(C13)</f>
        <v>1974</v>
      </c>
      <c r="E13" s="118">
        <f t="shared" ref="E13:E25" si="1">MONTH(C13)</f>
        <v>1</v>
      </c>
      <c r="F13" s="118">
        <f t="shared" ref="F13:F25" si="2">DAY(C13)</f>
        <v>1</v>
      </c>
      <c r="G13" s="118">
        <f t="shared" ref="G13:G25" si="3">VLOOKUP(D13,$J$18:$V$64,1+E13,TRUE)</f>
        <v>2.3497920876E-2</v>
      </c>
      <c r="H13" s="119">
        <f t="shared" ref="H13:H25" si="4">(G13/$G$9*$H$9)</f>
        <v>761.23260781370868</v>
      </c>
      <c r="I13" s="120"/>
      <c r="J13" s="101"/>
      <c r="K13" s="101"/>
      <c r="L13" s="101"/>
      <c r="M13" s="101"/>
      <c r="N13" s="101"/>
      <c r="O13" s="101"/>
      <c r="P13" s="101"/>
      <c r="Q13" s="101"/>
      <c r="R13" s="101"/>
      <c r="S13" s="101"/>
      <c r="T13" s="101"/>
      <c r="U13" s="101"/>
      <c r="V13" s="101"/>
      <c r="W13" s="101"/>
      <c r="X13" s="101"/>
      <c r="Y13" s="101"/>
      <c r="Z13" s="101"/>
      <c r="AA13" s="101"/>
      <c r="AB13" s="101"/>
    </row>
    <row r="14" spans="1:28" ht="14.65" thickBot="1" x14ac:dyDescent="0.5">
      <c r="A14" s="101"/>
      <c r="B14" s="101"/>
      <c r="C14" s="112">
        <v>28034</v>
      </c>
      <c r="D14" s="118">
        <f t="shared" si="0"/>
        <v>1976</v>
      </c>
      <c r="E14" s="118">
        <f t="shared" si="1"/>
        <v>10</v>
      </c>
      <c r="F14" s="118">
        <f t="shared" si="2"/>
        <v>1</v>
      </c>
      <c r="G14" s="118">
        <f t="shared" si="3"/>
        <v>3.6154324095000002E-2</v>
      </c>
      <c r="H14" s="119">
        <f t="shared" si="4"/>
        <v>1171.2461949213885</v>
      </c>
      <c r="I14" s="120"/>
      <c r="J14" s="101"/>
      <c r="K14" s="101"/>
      <c r="L14" s="101"/>
      <c r="M14" s="101"/>
      <c r="N14" s="101"/>
      <c r="O14" s="101"/>
      <c r="P14" s="101"/>
      <c r="Q14" s="101"/>
      <c r="R14" s="101"/>
      <c r="S14" s="101"/>
      <c r="T14" s="101"/>
      <c r="U14" s="101"/>
      <c r="V14" s="101"/>
      <c r="W14" s="101"/>
    </row>
    <row r="15" spans="1:28" ht="14.65" thickBot="1" x14ac:dyDescent="0.5">
      <c r="A15" s="101"/>
      <c r="B15" s="101"/>
      <c r="C15" s="112">
        <v>29921</v>
      </c>
      <c r="D15" s="118">
        <f t="shared" si="0"/>
        <v>1981</v>
      </c>
      <c r="E15" s="118">
        <f t="shared" si="1"/>
        <v>12</v>
      </c>
      <c r="F15" s="118">
        <f t="shared" si="2"/>
        <v>1</v>
      </c>
      <c r="G15" s="118">
        <f t="shared" si="3"/>
        <v>0.108887079089</v>
      </c>
      <c r="H15" s="119">
        <f t="shared" si="4"/>
        <v>3527.4778398286503</v>
      </c>
      <c r="I15" s="120"/>
      <c r="J15" s="101"/>
      <c r="K15" s="101"/>
      <c r="L15" s="101"/>
      <c r="M15" s="101"/>
      <c r="N15" s="101"/>
      <c r="O15" s="101"/>
      <c r="P15" s="101"/>
      <c r="Q15" s="101"/>
      <c r="R15" s="101"/>
      <c r="S15" s="101"/>
      <c r="T15" s="101"/>
      <c r="U15" s="101"/>
      <c r="V15" s="101"/>
      <c r="W15" s="101"/>
    </row>
    <row r="16" spans="1:28" ht="14.65" thickBot="1" x14ac:dyDescent="0.5">
      <c r="A16" s="101"/>
      <c r="B16" s="101"/>
      <c r="C16" s="112">
        <v>30621</v>
      </c>
      <c r="D16" s="118">
        <f t="shared" si="0"/>
        <v>1983</v>
      </c>
      <c r="E16" s="118">
        <f t="shared" si="1"/>
        <v>11</v>
      </c>
      <c r="F16" s="118">
        <f t="shared" si="2"/>
        <v>1</v>
      </c>
      <c r="G16" s="118">
        <f t="shared" si="3"/>
        <v>0.37535352692500001</v>
      </c>
      <c r="H16" s="119">
        <f t="shared" si="4"/>
        <v>12159.856425639233</v>
      </c>
      <c r="I16" s="120"/>
      <c r="J16" s="148" t="s">
        <v>142</v>
      </c>
      <c r="K16" s="149"/>
      <c r="L16" s="149"/>
      <c r="M16" s="149"/>
      <c r="N16" s="149"/>
      <c r="O16" s="149"/>
      <c r="P16" s="149"/>
      <c r="Q16" s="149"/>
      <c r="R16" s="149"/>
      <c r="S16" s="149"/>
      <c r="T16" s="149"/>
      <c r="U16" s="149"/>
      <c r="V16" s="150"/>
      <c r="W16" s="101"/>
      <c r="X16" s="101"/>
    </row>
    <row r="17" spans="1:24" ht="14.65" thickBot="1" x14ac:dyDescent="0.5">
      <c r="A17" s="101"/>
      <c r="B17" s="101"/>
      <c r="C17" s="112">
        <v>32448</v>
      </c>
      <c r="D17" s="118">
        <f t="shared" si="0"/>
        <v>1988</v>
      </c>
      <c r="E17" s="118">
        <f t="shared" si="1"/>
        <v>11</v>
      </c>
      <c r="F17" s="118">
        <f t="shared" si="2"/>
        <v>1</v>
      </c>
      <c r="G17" s="118">
        <f t="shared" si="3"/>
        <v>8.0807694137770003</v>
      </c>
      <c r="H17" s="119">
        <f t="shared" si="4"/>
        <v>261782.52988644203</v>
      </c>
      <c r="I17" s="120"/>
      <c r="J17" s="121" t="s">
        <v>143</v>
      </c>
      <c r="K17" s="122" t="s">
        <v>144</v>
      </c>
      <c r="L17" s="122" t="s">
        <v>145</v>
      </c>
      <c r="M17" s="122" t="s">
        <v>146</v>
      </c>
      <c r="N17" s="122" t="s">
        <v>147</v>
      </c>
      <c r="O17" s="122" t="s">
        <v>148</v>
      </c>
      <c r="P17" s="122" t="s">
        <v>149</v>
      </c>
      <c r="Q17" s="122" t="s">
        <v>150</v>
      </c>
      <c r="R17" s="122" t="s">
        <v>151</v>
      </c>
      <c r="S17" s="122" t="s">
        <v>152</v>
      </c>
      <c r="T17" s="122" t="s">
        <v>153</v>
      </c>
      <c r="U17" s="122" t="s">
        <v>154</v>
      </c>
      <c r="V17" s="122" t="s">
        <v>155</v>
      </c>
      <c r="W17" s="101"/>
      <c r="X17" s="101"/>
    </row>
    <row r="18" spans="1:24" ht="14.65" thickBot="1" x14ac:dyDescent="0.5">
      <c r="A18" s="101"/>
      <c r="B18" s="101"/>
      <c r="C18" s="112">
        <v>33239</v>
      </c>
      <c r="D18" s="118">
        <f t="shared" si="0"/>
        <v>1991</v>
      </c>
      <c r="E18" s="118">
        <f t="shared" si="1"/>
        <v>1</v>
      </c>
      <c r="F18" s="118">
        <f t="shared" si="2"/>
        <v>1</v>
      </c>
      <c r="G18" s="118">
        <f t="shared" si="3"/>
        <v>13.156630205568</v>
      </c>
      <c r="H18" s="119">
        <f t="shared" si="4"/>
        <v>426218.81205049047</v>
      </c>
      <c r="I18" s="120"/>
      <c r="J18" s="123">
        <v>1969</v>
      </c>
      <c r="K18" s="124">
        <v>1.5434126596E-2</v>
      </c>
      <c r="L18" s="124">
        <v>1.5489521629000001E-2</v>
      </c>
      <c r="M18" s="124">
        <v>1.5504809914E-2</v>
      </c>
      <c r="N18" s="124">
        <v>1.5546833732E-2</v>
      </c>
      <c r="O18" s="124">
        <v>1.5546833732E-2</v>
      </c>
      <c r="P18" s="124">
        <v>1.5602235662000001E-2</v>
      </c>
      <c r="Q18" s="124">
        <v>1.5661457938000001E-2</v>
      </c>
      <c r="R18" s="124">
        <v>1.5678656395999999E-2</v>
      </c>
      <c r="S18" s="124">
        <v>1.5825753553000001E-2</v>
      </c>
      <c r="T18" s="124">
        <v>1.5991959342000001E-2</v>
      </c>
      <c r="U18" s="124">
        <v>1.5993869514999998E-2</v>
      </c>
      <c r="V18" s="124">
        <v>1.6114224242E-2</v>
      </c>
      <c r="W18" s="101"/>
      <c r="X18" s="101"/>
    </row>
    <row r="19" spans="1:24" ht="14.65" thickBot="1" x14ac:dyDescent="0.5">
      <c r="A19" s="101"/>
      <c r="B19" s="101"/>
      <c r="C19" s="112">
        <v>34366</v>
      </c>
      <c r="D19" s="118">
        <f t="shared" si="0"/>
        <v>1994</v>
      </c>
      <c r="E19" s="118">
        <f t="shared" si="1"/>
        <v>2</v>
      </c>
      <c r="F19" s="118">
        <f t="shared" si="2"/>
        <v>1</v>
      </c>
      <c r="G19" s="118">
        <f t="shared" si="3"/>
        <v>18.665129781468</v>
      </c>
      <c r="H19" s="119">
        <f t="shared" si="4"/>
        <v>604670.74911467184</v>
      </c>
      <c r="I19" s="120"/>
      <c r="J19" s="123">
        <v>1970</v>
      </c>
      <c r="K19" s="124">
        <v>1.6236489141999998E-2</v>
      </c>
      <c r="L19" s="124">
        <v>1.6234578969000001E-2</v>
      </c>
      <c r="M19" s="124">
        <v>1.6282340204E-2</v>
      </c>
      <c r="N19" s="124">
        <v>1.6303352112999998E-2</v>
      </c>
      <c r="O19" s="124">
        <v>1.6337742132999999E-2</v>
      </c>
      <c r="P19" s="124">
        <v>1.6437084950999999E-2</v>
      </c>
      <c r="Q19" s="124">
        <v>1.6517319137000001E-2</v>
      </c>
      <c r="R19" s="124">
        <v>1.6593732975999999E-2</v>
      </c>
      <c r="S19" s="124">
        <v>1.6633853516999999E-2</v>
      </c>
      <c r="T19" s="124">
        <v>1.6639584036999999E-2</v>
      </c>
      <c r="U19" s="124">
        <v>1.6729375987E-2</v>
      </c>
      <c r="V19" s="124">
        <v>1.6870742623E-2</v>
      </c>
      <c r="W19" s="101"/>
      <c r="X19" s="101"/>
    </row>
    <row r="20" spans="1:24" ht="14.65" thickBot="1" x14ac:dyDescent="0.5">
      <c r="A20" s="101"/>
      <c r="B20" s="101"/>
      <c r="C20" s="112">
        <v>35004</v>
      </c>
      <c r="D20" s="118">
        <f t="shared" si="0"/>
        <v>1995</v>
      </c>
      <c r="E20" s="118">
        <f t="shared" si="1"/>
        <v>11</v>
      </c>
      <c r="F20" s="118">
        <f t="shared" si="2"/>
        <v>1</v>
      </c>
      <c r="G20" s="118">
        <f t="shared" si="3"/>
        <v>29.031205912573</v>
      </c>
      <c r="H20" s="119">
        <f t="shared" si="4"/>
        <v>940487.48829418374</v>
      </c>
      <c r="I20" s="120"/>
      <c r="J20" s="123">
        <v>1971</v>
      </c>
      <c r="K20" s="124">
        <v>1.7036948412E-2</v>
      </c>
      <c r="L20" s="124">
        <v>1.710763173E-2</v>
      </c>
      <c r="M20" s="124">
        <v>1.7172584527E-2</v>
      </c>
      <c r="N20" s="124">
        <v>1.7260466302999999E-2</v>
      </c>
      <c r="O20" s="124">
        <v>1.7296766496999998E-2</v>
      </c>
      <c r="P20" s="124">
        <v>1.7375090509000001E-2</v>
      </c>
      <c r="Q20" s="124">
        <v>1.7361719293999999E-2</v>
      </c>
      <c r="R20" s="124">
        <v>1.7520277492000001E-2</v>
      </c>
      <c r="S20" s="124">
        <v>1.7577589594999998E-2</v>
      </c>
      <c r="T20" s="124">
        <v>1.7594788053E-2</v>
      </c>
      <c r="U20" s="124">
        <v>1.7623440657E-2</v>
      </c>
      <c r="V20" s="124">
        <v>1.7707502085999999E-2</v>
      </c>
      <c r="W20" s="101"/>
      <c r="X20" s="101"/>
    </row>
    <row r="21" spans="1:24" ht="14.65" thickBot="1" x14ac:dyDescent="0.5">
      <c r="A21" s="101"/>
      <c r="B21" s="101"/>
      <c r="C21" s="112">
        <v>39448</v>
      </c>
      <c r="D21" s="118">
        <f t="shared" si="0"/>
        <v>2008</v>
      </c>
      <c r="E21" s="118">
        <f t="shared" si="1"/>
        <v>1</v>
      </c>
      <c r="F21" s="118">
        <f t="shared" si="2"/>
        <v>1</v>
      </c>
      <c r="G21" s="118">
        <f t="shared" si="3"/>
        <v>86.989442325859997</v>
      </c>
      <c r="H21" s="119">
        <f t="shared" si="4"/>
        <v>2818087.625003824</v>
      </c>
      <c r="I21" s="120"/>
      <c r="J21" s="123">
        <v>1972</v>
      </c>
      <c r="K21" s="124">
        <v>1.7785826098000002E-2</v>
      </c>
      <c r="L21" s="124">
        <v>1.7841228027999999E-2</v>
      </c>
      <c r="M21" s="124">
        <v>1.7938660671999999E-2</v>
      </c>
      <c r="N21" s="124">
        <v>1.8051374703999999E-2</v>
      </c>
      <c r="O21" s="124">
        <v>1.8087668001999999E-2</v>
      </c>
      <c r="P21" s="124">
        <v>1.8221393943999999E-2</v>
      </c>
      <c r="Q21" s="124">
        <v>1.8290173983999999E-2</v>
      </c>
      <c r="R21" s="124">
        <v>1.8410528711000001E-2</v>
      </c>
      <c r="S21" s="124">
        <v>1.8494583243999999E-2</v>
      </c>
      <c r="T21" s="124">
        <v>1.8507954459000001E-2</v>
      </c>
      <c r="U21" s="124">
        <v>1.8628309185999999E-2</v>
      </c>
      <c r="V21" s="124">
        <v>1.8691358706E-2</v>
      </c>
      <c r="W21" s="101"/>
      <c r="X21" s="101"/>
    </row>
    <row r="22" spans="1:24" ht="14.65" thickBot="1" x14ac:dyDescent="0.5">
      <c r="A22" s="101"/>
      <c r="B22" s="101"/>
      <c r="C22" s="112">
        <v>37438</v>
      </c>
      <c r="D22" s="118">
        <f t="shared" si="0"/>
        <v>2002</v>
      </c>
      <c r="E22" s="118">
        <f t="shared" si="1"/>
        <v>7</v>
      </c>
      <c r="F22" s="118">
        <f t="shared" si="2"/>
        <v>1</v>
      </c>
      <c r="G22" s="118">
        <f t="shared" si="3"/>
        <v>69.100011723086993</v>
      </c>
      <c r="H22" s="119">
        <f t="shared" si="4"/>
        <v>2238546.2271961458</v>
      </c>
      <c r="I22" s="120"/>
      <c r="J22" s="123">
        <v>1973</v>
      </c>
      <c r="K22" s="124">
        <v>1.8962630937E-2</v>
      </c>
      <c r="L22" s="124">
        <v>1.9119285856999998E-2</v>
      </c>
      <c r="M22" s="124">
        <v>1.9287401818999999E-2</v>
      </c>
      <c r="N22" s="124">
        <v>1.9593064069999999E-2</v>
      </c>
      <c r="O22" s="124">
        <v>1.9801300572999999E-2</v>
      </c>
      <c r="P22" s="124">
        <v>1.9963679118E-2</v>
      </c>
      <c r="Q22" s="124">
        <v>2.0475667699E-2</v>
      </c>
      <c r="R22" s="124">
        <v>2.0804258929000001E-2</v>
      </c>
      <c r="S22" s="124">
        <v>2.1299049051E-2</v>
      </c>
      <c r="T22" s="124">
        <v>2.1572238351E-2</v>
      </c>
      <c r="U22" s="124">
        <v>2.1837786957000001E-2</v>
      </c>
      <c r="V22" s="124">
        <v>2.2686000564999999E-2</v>
      </c>
      <c r="W22" s="101"/>
      <c r="X22" s="101"/>
    </row>
    <row r="23" spans="1:24" ht="14.65" thickBot="1" x14ac:dyDescent="0.5">
      <c r="A23" s="101"/>
      <c r="B23" s="101"/>
      <c r="C23" s="112">
        <v>38047</v>
      </c>
      <c r="D23" s="118">
        <f t="shared" si="0"/>
        <v>2004</v>
      </c>
      <c r="E23" s="118">
        <f t="shared" si="1"/>
        <v>3</v>
      </c>
      <c r="F23" s="118">
        <f t="shared" si="2"/>
        <v>1</v>
      </c>
      <c r="G23" s="118">
        <f t="shared" si="3"/>
        <v>74.939488183818</v>
      </c>
      <c r="H23" s="119">
        <f t="shared" si="4"/>
        <v>2427720.4063895573</v>
      </c>
      <c r="I23" s="120"/>
      <c r="J23" s="123">
        <v>1974</v>
      </c>
      <c r="K23" s="124">
        <v>2.3497920876E-2</v>
      </c>
      <c r="L23" s="124">
        <v>2.4029011191999999E-2</v>
      </c>
      <c r="M23" s="124">
        <v>2.4214325612000001E-2</v>
      </c>
      <c r="N23" s="124">
        <v>2.4542909945999999E-2</v>
      </c>
      <c r="O23" s="124">
        <v>2.4735865060000001E-2</v>
      </c>
      <c r="P23" s="124">
        <v>2.4980394861E-2</v>
      </c>
      <c r="Q23" s="124">
        <v>2.5341459042000001E-2</v>
      </c>
      <c r="R23" s="124">
        <v>2.5608917820999999E-2</v>
      </c>
      <c r="S23" s="124">
        <v>2.5899298684E-2</v>
      </c>
      <c r="T23" s="124">
        <v>2.6413190542E-2</v>
      </c>
      <c r="U23" s="124">
        <v>2.7146786839999999E-2</v>
      </c>
      <c r="V23" s="124">
        <v>2.7358843689999999E-2</v>
      </c>
      <c r="W23" s="101"/>
      <c r="X23" s="101"/>
    </row>
    <row r="24" spans="1:24" ht="14.65" thickBot="1" x14ac:dyDescent="0.5">
      <c r="A24" s="101"/>
      <c r="B24" s="101"/>
      <c r="C24" s="112">
        <v>39814</v>
      </c>
      <c r="D24" s="118">
        <f t="shared" si="0"/>
        <v>2009</v>
      </c>
      <c r="E24" s="118">
        <f t="shared" si="1"/>
        <v>1</v>
      </c>
      <c r="F24" s="118">
        <f t="shared" si="2"/>
        <v>1</v>
      </c>
      <c r="G24" s="118">
        <f t="shared" si="3"/>
        <v>92.454469599277004</v>
      </c>
      <c r="H24" s="119">
        <f t="shared" si="4"/>
        <v>2995131.2445252994</v>
      </c>
      <c r="I24" s="120"/>
      <c r="J24" s="123">
        <v>1975</v>
      </c>
      <c r="K24" s="124">
        <v>2.7708446828999998E-2</v>
      </c>
      <c r="L24" s="124">
        <v>2.7861274506000001E-2</v>
      </c>
      <c r="M24" s="124">
        <v>2.8037031162999999E-2</v>
      </c>
      <c r="N24" s="124">
        <v>2.8273920269E-2</v>
      </c>
      <c r="O24" s="124">
        <v>2.8652182908E-2</v>
      </c>
      <c r="P24" s="124">
        <v>2.9139332335999999E-2</v>
      </c>
      <c r="Q24" s="124">
        <v>2.9372401095E-2</v>
      </c>
      <c r="R24" s="124">
        <v>2.9626488659999999E-2</v>
      </c>
      <c r="S24" s="124">
        <v>2.9842358961000001E-2</v>
      </c>
      <c r="T24" s="124">
        <v>2.9995193534E-2</v>
      </c>
      <c r="U24" s="124">
        <v>3.0205340210999999E-2</v>
      </c>
      <c r="V24" s="124">
        <v>3.0451780184999999E-2</v>
      </c>
      <c r="W24" s="101"/>
      <c r="X24" s="101"/>
    </row>
    <row r="25" spans="1:24" ht="14.65" thickBot="1" x14ac:dyDescent="0.5">
      <c r="A25" s="101"/>
      <c r="B25" s="101"/>
      <c r="C25" s="112">
        <v>38353</v>
      </c>
      <c r="D25" s="118">
        <f t="shared" si="0"/>
        <v>2005</v>
      </c>
      <c r="E25" s="118">
        <f t="shared" si="1"/>
        <v>1</v>
      </c>
      <c r="F25" s="118">
        <f t="shared" si="2"/>
        <v>1</v>
      </c>
      <c r="G25" s="118">
        <f t="shared" si="3"/>
        <v>77.616489556109002</v>
      </c>
      <c r="H25" s="119">
        <f t="shared" si="4"/>
        <v>2514443.8550939625</v>
      </c>
      <c r="I25" s="120"/>
      <c r="J25" s="123">
        <v>1976</v>
      </c>
      <c r="K25" s="124">
        <v>3.1040182603999999E-2</v>
      </c>
      <c r="L25" s="124">
        <v>3.1620944328999999E-2</v>
      </c>
      <c r="M25" s="124">
        <v>3.1930426927000002E-2</v>
      </c>
      <c r="N25" s="124">
        <v>3.2153944818999997E-2</v>
      </c>
      <c r="O25" s="124">
        <v>3.2379372884000002E-2</v>
      </c>
      <c r="P25" s="124">
        <v>3.2509278478000003E-2</v>
      </c>
      <c r="Q25" s="124">
        <v>3.2784377952000003E-2</v>
      </c>
      <c r="R25" s="124">
        <v>3.3097680897999998E-2</v>
      </c>
      <c r="S25" s="124">
        <v>3.4226731396E-2</v>
      </c>
      <c r="T25" s="124">
        <v>3.6154324095000002E-2</v>
      </c>
      <c r="U25" s="124">
        <v>3.7787715584000001E-2</v>
      </c>
      <c r="V25" s="124">
        <v>3.8735272010000002E-2</v>
      </c>
      <c r="W25" s="101"/>
      <c r="X25" s="101"/>
    </row>
    <row r="26" spans="1:24" x14ac:dyDescent="0.45">
      <c r="A26" s="101"/>
      <c r="B26" s="101"/>
      <c r="C26" s="101"/>
      <c r="D26" s="101"/>
      <c r="E26" s="101"/>
      <c r="F26" s="101"/>
      <c r="G26" s="101"/>
      <c r="H26" s="101"/>
      <c r="I26" s="120"/>
      <c r="J26" s="123">
        <v>1977</v>
      </c>
      <c r="K26" s="124">
        <v>3.9969395847000003E-2</v>
      </c>
      <c r="L26" s="124">
        <v>4.0851999476000003E-2</v>
      </c>
      <c r="M26" s="124">
        <v>4.1564576968999997E-2</v>
      </c>
      <c r="N26" s="124">
        <v>4.2193099929E-2</v>
      </c>
      <c r="O26" s="124">
        <v>4.2563714976999997E-2</v>
      </c>
      <c r="P26" s="124">
        <v>4.3085254424999997E-2</v>
      </c>
      <c r="Q26" s="124">
        <v>4.3572410749E-2</v>
      </c>
      <c r="R26" s="124">
        <v>4.4466475419E-2</v>
      </c>
      <c r="S26" s="124">
        <v>4.5255473647E-2</v>
      </c>
      <c r="T26" s="124">
        <v>4.5601256439000003E-2</v>
      </c>
      <c r="U26" s="124">
        <v>4.6099866907999998E-2</v>
      </c>
      <c r="V26" s="124">
        <v>4.6737940736000003E-2</v>
      </c>
      <c r="W26" s="101"/>
      <c r="X26" s="101"/>
    </row>
    <row r="27" spans="1:24" x14ac:dyDescent="0.45">
      <c r="A27" s="101"/>
      <c r="B27" s="101"/>
      <c r="C27" s="101"/>
      <c r="D27" s="101"/>
      <c r="E27" s="101"/>
      <c r="F27" s="101"/>
      <c r="G27" s="101"/>
      <c r="H27" s="101"/>
      <c r="I27" s="120"/>
      <c r="J27" s="123">
        <v>1978</v>
      </c>
      <c r="K27" s="124">
        <v>4.7777199286000001E-2</v>
      </c>
      <c r="L27" s="124">
        <v>4.8463034348999998E-2</v>
      </c>
      <c r="M27" s="124">
        <v>4.8967375339000002E-2</v>
      </c>
      <c r="N27" s="124">
        <v>4.9511843765999999E-2</v>
      </c>
      <c r="O27" s="124">
        <v>4.9997083019999999E-2</v>
      </c>
      <c r="P27" s="124">
        <v>5.0684828256999999E-2</v>
      </c>
      <c r="Q27" s="124">
        <v>5.1544509803000002E-2</v>
      </c>
      <c r="R27" s="124">
        <v>5.2058408556000003E-2</v>
      </c>
      <c r="S27" s="124">
        <v>5.2652541496000002E-2</v>
      </c>
      <c r="T27" s="124">
        <v>5.3290615324E-2</v>
      </c>
      <c r="U27" s="124">
        <v>5.3838897201999997E-2</v>
      </c>
      <c r="V27" s="124">
        <v>5.4295483853000003E-2</v>
      </c>
      <c r="W27" s="101"/>
      <c r="X27" s="101"/>
    </row>
    <row r="28" spans="1:24" x14ac:dyDescent="0.45">
      <c r="A28" s="101"/>
      <c r="D28" s="101"/>
      <c r="E28" s="101"/>
      <c r="F28" s="101"/>
      <c r="G28" s="101"/>
      <c r="H28" s="101"/>
      <c r="I28" s="120"/>
      <c r="J28" s="123">
        <v>1979</v>
      </c>
      <c r="K28" s="124">
        <v>5.6223076551999998E-2</v>
      </c>
      <c r="L28" s="124">
        <v>5.7031176514999997E-2</v>
      </c>
      <c r="M28" s="124">
        <v>5.7804886457999999E-2</v>
      </c>
      <c r="N28" s="124">
        <v>5.8322605559999997E-2</v>
      </c>
      <c r="O28" s="124">
        <v>5.9086771530999997E-2</v>
      </c>
      <c r="P28" s="124">
        <v>5.9742036920999997E-2</v>
      </c>
      <c r="Q28" s="124">
        <v>6.0466075454999997E-2</v>
      </c>
      <c r="R28" s="124">
        <v>6.1381158930999997E-2</v>
      </c>
      <c r="S28" s="124">
        <v>6.2133856964999998E-2</v>
      </c>
      <c r="T28" s="124">
        <v>6.3218966574999994E-2</v>
      </c>
      <c r="U28" s="124">
        <v>6.4032797059999993E-2</v>
      </c>
      <c r="V28" s="124">
        <v>6.5165661010000001E-2</v>
      </c>
      <c r="W28" s="101"/>
      <c r="X28" s="101"/>
    </row>
    <row r="29" spans="1:24" x14ac:dyDescent="0.45">
      <c r="A29" s="101"/>
      <c r="D29" s="101"/>
      <c r="E29" s="101"/>
      <c r="F29" s="101"/>
      <c r="G29" s="101"/>
      <c r="H29" s="101"/>
      <c r="I29" s="120"/>
      <c r="J29" s="123">
        <v>1980</v>
      </c>
      <c r="K29" s="124">
        <v>6.8342658934000003E-2</v>
      </c>
      <c r="L29" s="124">
        <v>6.9922558667000007E-2</v>
      </c>
      <c r="M29" s="124">
        <v>7.1361091764000004E-2</v>
      </c>
      <c r="N29" s="124">
        <v>7.2608579919999999E-2</v>
      </c>
      <c r="O29" s="124">
        <v>7.3793032349000004E-2</v>
      </c>
      <c r="P29" s="124">
        <v>7.5256397702000002E-2</v>
      </c>
      <c r="Q29" s="124">
        <v>7.7357836883999997E-2</v>
      </c>
      <c r="R29" s="124">
        <v>7.8960658700000005E-2</v>
      </c>
      <c r="S29" s="124">
        <v>7.9837538703000005E-2</v>
      </c>
      <c r="T29" s="124">
        <v>8.1046816492000004E-2</v>
      </c>
      <c r="U29" s="124">
        <v>8.2452876639E-2</v>
      </c>
      <c r="V29" s="124">
        <v>8.4615448270000004E-2</v>
      </c>
      <c r="W29" s="101"/>
      <c r="X29" s="101"/>
    </row>
    <row r="30" spans="1:24" x14ac:dyDescent="0.45">
      <c r="A30" s="101"/>
      <c r="D30" s="101"/>
      <c r="E30" s="101"/>
      <c r="F30" s="101"/>
      <c r="G30" s="101"/>
      <c r="H30" s="101"/>
      <c r="I30" s="120"/>
      <c r="J30" s="123">
        <v>1981</v>
      </c>
      <c r="K30" s="124">
        <v>8.7341590063999996E-2</v>
      </c>
      <c r="L30" s="124">
        <v>8.9486970134000005E-2</v>
      </c>
      <c r="M30" s="124">
        <v>9.1401184721000006E-2</v>
      </c>
      <c r="N30" s="124">
        <v>9.3462510257999995E-2</v>
      </c>
      <c r="O30" s="124">
        <v>9.4876204202000006E-2</v>
      </c>
      <c r="P30" s="124">
        <v>9.6202023267000003E-2</v>
      </c>
      <c r="Q30" s="124">
        <v>9.7896547205999995E-2</v>
      </c>
      <c r="R30" s="124">
        <v>9.9913931853999993E-2</v>
      </c>
      <c r="S30" s="124">
        <v>0.101772751408</v>
      </c>
      <c r="T30" s="124">
        <v>0.10403084551</v>
      </c>
      <c r="U30" s="124">
        <v>0.106032941874</v>
      </c>
      <c r="V30" s="124">
        <v>0.108887079089</v>
      </c>
      <c r="W30" s="101"/>
      <c r="X30" s="101"/>
    </row>
    <row r="31" spans="1:24" x14ac:dyDescent="0.45">
      <c r="A31" s="101"/>
      <c r="D31" s="101"/>
      <c r="E31" s="101"/>
      <c r="F31" s="101"/>
      <c r="G31" s="101"/>
      <c r="H31" s="101"/>
      <c r="I31" s="120"/>
      <c r="J31" s="123">
        <v>1982</v>
      </c>
      <c r="K31" s="124">
        <v>0.114297331963</v>
      </c>
      <c r="L31" s="124">
        <v>0.118788687911</v>
      </c>
      <c r="M31" s="124">
        <v>0.123127202389</v>
      </c>
      <c r="N31" s="124">
        <v>0.12980023170300001</v>
      </c>
      <c r="O31" s="124">
        <v>0.13709605345699999</v>
      </c>
      <c r="P31" s="124">
        <v>0.14370030273100001</v>
      </c>
      <c r="Q31" s="124">
        <v>0.151105018171</v>
      </c>
      <c r="R31" s="124">
        <v>0.16806172550000001</v>
      </c>
      <c r="S31" s="124">
        <v>0.17703296945800001</v>
      </c>
      <c r="T31" s="124">
        <v>0.18621053284899999</v>
      </c>
      <c r="U31" s="124">
        <v>0.19562498534600001</v>
      </c>
      <c r="V31" s="124">
        <v>0.21651520898099999</v>
      </c>
      <c r="W31" s="101"/>
      <c r="X31" s="101"/>
    </row>
    <row r="32" spans="1:24" x14ac:dyDescent="0.45">
      <c r="A32" s="101"/>
      <c r="D32" s="101"/>
      <c r="E32" s="101"/>
      <c r="F32" s="101"/>
      <c r="G32" s="101"/>
      <c r="H32" s="101"/>
      <c r="I32" s="120"/>
      <c r="J32" s="123">
        <v>1983</v>
      </c>
      <c r="K32" s="124">
        <v>0.240074262308</v>
      </c>
      <c r="L32" s="124">
        <v>0.25295800376499999</v>
      </c>
      <c r="M32" s="124">
        <v>0.26520176122099998</v>
      </c>
      <c r="N32" s="124">
        <v>0.28199226276299999</v>
      </c>
      <c r="O32" s="124">
        <v>0.29422264900400003</v>
      </c>
      <c r="P32" s="124">
        <v>0.30536410528699998</v>
      </c>
      <c r="Q32" s="124">
        <v>0.32046199306299999</v>
      </c>
      <c r="R32" s="124">
        <v>0.33290060891099998</v>
      </c>
      <c r="S32" s="124">
        <v>0.34314609035100002</v>
      </c>
      <c r="T32" s="124">
        <v>0.35453206953900002</v>
      </c>
      <c r="U32" s="124">
        <v>0.37535352692500001</v>
      </c>
      <c r="V32" s="124">
        <v>0.391412349238</v>
      </c>
      <c r="W32" s="101"/>
      <c r="X32" s="101"/>
    </row>
    <row r="33" spans="1:24" x14ac:dyDescent="0.45">
      <c r="A33" s="101"/>
      <c r="D33" s="101"/>
      <c r="E33" s="101"/>
      <c r="F33" s="101"/>
      <c r="G33" s="101"/>
      <c r="H33" s="101"/>
      <c r="I33" s="120"/>
      <c r="J33" s="123">
        <v>1984</v>
      </c>
      <c r="K33" s="124">
        <v>0.41627811989300001</v>
      </c>
      <c r="L33" s="124">
        <v>0.43824772261799999</v>
      </c>
      <c r="M33" s="124">
        <v>0.45697919496900002</v>
      </c>
      <c r="N33" s="124">
        <v>0.47674801569500003</v>
      </c>
      <c r="O33" s="124">
        <v>0.49255657768599997</v>
      </c>
      <c r="P33" s="124">
        <v>0.51038252432499998</v>
      </c>
      <c r="Q33" s="124">
        <v>0.52711381048600003</v>
      </c>
      <c r="R33" s="124">
        <v>0.54209707405499996</v>
      </c>
      <c r="S33" s="124">
        <v>0.55824568831800003</v>
      </c>
      <c r="T33" s="124">
        <v>0.57775087750800003</v>
      </c>
      <c r="U33" s="124">
        <v>0.59757892051100003</v>
      </c>
      <c r="V33" s="124">
        <v>0.62295858991999997</v>
      </c>
      <c r="W33" s="101"/>
      <c r="X33" s="101"/>
    </row>
    <row r="34" spans="1:24" x14ac:dyDescent="0.45">
      <c r="A34" s="101"/>
      <c r="D34" s="101"/>
      <c r="E34" s="101"/>
      <c r="F34" s="101"/>
      <c r="G34" s="101"/>
      <c r="H34" s="101"/>
      <c r="I34" s="120"/>
      <c r="J34" s="123">
        <v>1985</v>
      </c>
      <c r="K34" s="124">
        <v>0.669169260687</v>
      </c>
      <c r="L34" s="124">
        <v>0.69696940274300001</v>
      </c>
      <c r="M34" s="124">
        <v>0.72397673311999999</v>
      </c>
      <c r="N34" s="124">
        <v>0.74625390827000004</v>
      </c>
      <c r="O34" s="124">
        <v>0.76393275085699996</v>
      </c>
      <c r="P34" s="124">
        <v>0.78306540792900003</v>
      </c>
      <c r="Q34" s="124">
        <v>0.81033636984299995</v>
      </c>
      <c r="R34" s="124">
        <v>0.84576283505600003</v>
      </c>
      <c r="S34" s="124">
        <v>0.87954062049600001</v>
      </c>
      <c r="T34" s="124">
        <v>0.91295161123500002</v>
      </c>
      <c r="U34" s="124">
        <v>0.95507211077599996</v>
      </c>
      <c r="V34" s="124">
        <v>1.0200906746289999</v>
      </c>
      <c r="W34" s="101"/>
      <c r="X34" s="101"/>
    </row>
    <row r="35" spans="1:24" x14ac:dyDescent="0.45">
      <c r="A35" s="101"/>
      <c r="D35" s="101"/>
      <c r="E35" s="101"/>
      <c r="F35" s="101"/>
      <c r="G35" s="101"/>
      <c r="H35" s="101"/>
      <c r="I35" s="120"/>
      <c r="J35" s="123">
        <v>1986</v>
      </c>
      <c r="K35" s="124">
        <v>1.1102768510409999</v>
      </c>
      <c r="L35" s="124">
        <v>1.159637770407</v>
      </c>
      <c r="M35" s="124">
        <v>1.213537800059</v>
      </c>
      <c r="N35" s="124">
        <v>1.276894312924</v>
      </c>
      <c r="O35" s="124">
        <v>1.347852309793</v>
      </c>
      <c r="P35" s="124">
        <v>1.434370511609</v>
      </c>
      <c r="Q35" s="124">
        <v>1.505939839876</v>
      </c>
      <c r="R35" s="124">
        <v>1.626004668547</v>
      </c>
      <c r="S35" s="124">
        <v>1.7235497093359999</v>
      </c>
      <c r="T35" s="124">
        <v>1.822069042086</v>
      </c>
      <c r="U35" s="124">
        <v>1.9451714122179999</v>
      </c>
      <c r="V35" s="124">
        <v>2.0988229951799999</v>
      </c>
      <c r="W35" s="101"/>
      <c r="X35" s="101"/>
    </row>
    <row r="36" spans="1:24" x14ac:dyDescent="0.45">
      <c r="A36" s="101"/>
      <c r="D36" s="101"/>
      <c r="E36" s="101"/>
      <c r="F36" s="101"/>
      <c r="G36" s="101"/>
      <c r="H36" s="101"/>
      <c r="I36" s="120"/>
      <c r="J36" s="123">
        <v>1987</v>
      </c>
      <c r="K36" s="124">
        <v>2.2687626488660002</v>
      </c>
      <c r="L36" s="124">
        <v>2.432470571604</v>
      </c>
      <c r="M36" s="124">
        <v>2.5932250212049999</v>
      </c>
      <c r="N36" s="124">
        <v>2.8201194306719999</v>
      </c>
      <c r="O36" s="124">
        <v>3.032724052326</v>
      </c>
      <c r="P36" s="124">
        <v>3.2521201478489998</v>
      </c>
      <c r="Q36" s="124">
        <v>3.515516574376</v>
      </c>
      <c r="R36" s="124">
        <v>3.8028388558269999</v>
      </c>
      <c r="S36" s="124">
        <v>4.0533687462500003</v>
      </c>
      <c r="T36" s="124">
        <v>4.391158068587</v>
      </c>
      <c r="U36" s="124">
        <v>4.7394679649410003</v>
      </c>
      <c r="V36" s="124">
        <v>5.4394787294929996</v>
      </c>
      <c r="W36" s="101"/>
      <c r="X36" s="101"/>
    </row>
    <row r="37" spans="1:24" x14ac:dyDescent="0.45">
      <c r="A37" s="101"/>
      <c r="D37" s="101"/>
      <c r="E37" s="101"/>
      <c r="F37" s="101"/>
      <c r="G37" s="101"/>
      <c r="H37" s="101"/>
      <c r="I37" s="120"/>
      <c r="J37" s="123">
        <v>1988</v>
      </c>
      <c r="K37" s="124">
        <v>6.2805515298629997</v>
      </c>
      <c r="L37" s="124">
        <v>6.8043966403010003</v>
      </c>
      <c r="M37" s="124">
        <v>7.1528364491460001</v>
      </c>
      <c r="N37" s="124">
        <v>7.3729947935700002</v>
      </c>
      <c r="O37" s="124">
        <v>7.5156481970579998</v>
      </c>
      <c r="P37" s="124">
        <v>7.6689711887899996</v>
      </c>
      <c r="Q37" s="124">
        <v>7.7969775537370003</v>
      </c>
      <c r="R37" s="124">
        <v>7.8687073503749998</v>
      </c>
      <c r="S37" s="124">
        <v>7.9136934550699998</v>
      </c>
      <c r="T37" s="124">
        <v>7.9740563673600002</v>
      </c>
      <c r="U37" s="124">
        <v>8.0807694137770003</v>
      </c>
      <c r="V37" s="124">
        <v>8.2493717873569992</v>
      </c>
      <c r="W37" s="101"/>
      <c r="X37" s="101"/>
    </row>
    <row r="38" spans="1:24" x14ac:dyDescent="0.45">
      <c r="A38" s="101"/>
      <c r="D38" s="101"/>
      <c r="E38" s="101"/>
      <c r="F38" s="101"/>
      <c r="G38" s="101"/>
      <c r="H38" s="101"/>
      <c r="I38" s="120"/>
      <c r="J38" s="123">
        <v>1989</v>
      </c>
      <c r="K38" s="124">
        <v>8.4513125512889999</v>
      </c>
      <c r="L38" s="124">
        <v>8.5660015171050006</v>
      </c>
      <c r="M38" s="124">
        <v>8.6588622537289996</v>
      </c>
      <c r="N38" s="124">
        <v>8.7883530028340004</v>
      </c>
      <c r="O38" s="124">
        <v>8.9093176335909998</v>
      </c>
      <c r="P38" s="124">
        <v>9.0175188776180004</v>
      </c>
      <c r="Q38" s="124">
        <v>9.1077203354179996</v>
      </c>
      <c r="R38" s="124">
        <v>9.1944888044519999</v>
      </c>
      <c r="S38" s="124">
        <v>9.2824226172830002</v>
      </c>
      <c r="T38" s="124">
        <v>9.4197039782639997</v>
      </c>
      <c r="U38" s="124">
        <v>9.5519246895110008</v>
      </c>
      <c r="V38" s="124">
        <v>9.8742875328420006</v>
      </c>
      <c r="W38" s="101"/>
      <c r="X38" s="101"/>
    </row>
    <row r="39" spans="1:24" x14ac:dyDescent="0.45">
      <c r="A39" s="101"/>
      <c r="D39" s="101"/>
      <c r="E39" s="101"/>
      <c r="F39" s="101"/>
      <c r="G39" s="101"/>
      <c r="H39" s="101"/>
      <c r="I39" s="120"/>
      <c r="J39" s="123">
        <v>1990</v>
      </c>
      <c r="K39" s="124">
        <v>10.350838773075999</v>
      </c>
      <c r="L39" s="124">
        <v>10.585225779758</v>
      </c>
      <c r="M39" s="124">
        <v>10.771835580257999</v>
      </c>
      <c r="N39" s="124">
        <v>10.935778488824999</v>
      </c>
      <c r="O39" s="124">
        <v>11.126616006840999</v>
      </c>
      <c r="P39" s="124">
        <v>11.371676415217999</v>
      </c>
      <c r="Q39" s="124">
        <v>11.579059911870001</v>
      </c>
      <c r="R39" s="124">
        <v>11.776352671829001</v>
      </c>
      <c r="S39" s="124">
        <v>11.944221449111</v>
      </c>
      <c r="T39" s="124">
        <v>12.115933957645</v>
      </c>
      <c r="U39" s="124">
        <v>12.437616696434</v>
      </c>
      <c r="V39" s="124">
        <v>12.829619358264001</v>
      </c>
      <c r="W39" s="101"/>
      <c r="X39" s="101"/>
    </row>
    <row r="40" spans="1:24" x14ac:dyDescent="0.45">
      <c r="A40" s="101"/>
      <c r="D40" s="101"/>
      <c r="E40" s="101"/>
      <c r="F40" s="101"/>
      <c r="G40" s="101"/>
      <c r="H40" s="101"/>
      <c r="I40" s="120"/>
      <c r="J40" s="123">
        <v>1991</v>
      </c>
      <c r="K40" s="124">
        <v>13.156630205568</v>
      </c>
      <c r="L40" s="124">
        <v>13.386308075828</v>
      </c>
      <c r="M40" s="124">
        <v>13.577210546641</v>
      </c>
      <c r="N40" s="124">
        <v>13.719437933150999</v>
      </c>
      <c r="O40" s="124">
        <v>13.853553757248999</v>
      </c>
      <c r="P40" s="124">
        <v>13.998919931316999</v>
      </c>
      <c r="Q40" s="124">
        <v>14.1226298125</v>
      </c>
      <c r="R40" s="124">
        <v>14.220917993559</v>
      </c>
      <c r="S40" s="124">
        <v>14.362585630253999</v>
      </c>
      <c r="T40" s="124">
        <v>14.529631026183999</v>
      </c>
      <c r="U40" s="124">
        <v>14.890406287712</v>
      </c>
      <c r="V40" s="124">
        <v>15.240897864329</v>
      </c>
      <c r="W40" s="101"/>
      <c r="X40" s="101"/>
    </row>
    <row r="41" spans="1:24" x14ac:dyDescent="0.45">
      <c r="A41" s="101"/>
      <c r="D41" s="101"/>
      <c r="E41" s="101"/>
      <c r="F41" s="101"/>
      <c r="G41" s="101"/>
      <c r="H41" s="101"/>
      <c r="I41" s="120"/>
      <c r="J41" s="123">
        <v>1992</v>
      </c>
      <c r="K41" s="124">
        <v>15.517902070849001</v>
      </c>
      <c r="L41" s="124">
        <v>15.701758987125</v>
      </c>
      <c r="M41" s="124">
        <v>15.861556329433</v>
      </c>
      <c r="N41" s="124">
        <v>16.002952687000001</v>
      </c>
      <c r="O41" s="124">
        <v>16.108466006495998</v>
      </c>
      <c r="P41" s="124">
        <v>16.217494452221999</v>
      </c>
      <c r="Q41" s="124">
        <v>16.319893816415998</v>
      </c>
      <c r="R41" s="124">
        <v>16.420153531063001</v>
      </c>
      <c r="S41" s="124">
        <v>16.562988421728001</v>
      </c>
      <c r="T41" s="124">
        <v>16.682252798025001</v>
      </c>
      <c r="U41" s="124">
        <v>16.820858067896999</v>
      </c>
      <c r="V41" s="124">
        <v>17.060370670215999</v>
      </c>
      <c r="W41" s="101"/>
      <c r="X41" s="101"/>
    </row>
    <row r="42" spans="1:24" x14ac:dyDescent="0.45">
      <c r="A42" s="101"/>
      <c r="D42" s="101"/>
      <c r="E42" s="101"/>
      <c r="F42" s="101"/>
      <c r="G42" s="101"/>
      <c r="H42" s="101"/>
      <c r="I42" s="120"/>
      <c r="J42" s="123">
        <v>1993</v>
      </c>
      <c r="K42" s="124">
        <v>17.274369884079</v>
      </c>
      <c r="L42" s="124">
        <v>17.415502610111002</v>
      </c>
      <c r="M42" s="124">
        <v>17.516998351872001</v>
      </c>
      <c r="N42" s="124">
        <v>17.618012674726</v>
      </c>
      <c r="O42" s="124">
        <v>17.718721335329001</v>
      </c>
      <c r="P42" s="124">
        <v>17.818102266693</v>
      </c>
      <c r="Q42" s="124">
        <v>17.903728314013001</v>
      </c>
      <c r="R42" s="124">
        <v>17.999553984815002</v>
      </c>
      <c r="S42" s="124">
        <v>18.132863626020001</v>
      </c>
      <c r="T42" s="124">
        <v>18.207023453070001</v>
      </c>
      <c r="U42" s="124">
        <v>18.287329032569001</v>
      </c>
      <c r="V42" s="124">
        <v>18.426767234662002</v>
      </c>
      <c r="W42" s="101"/>
      <c r="X42" s="101"/>
    </row>
    <row r="43" spans="1:24" x14ac:dyDescent="0.45">
      <c r="A43" s="101"/>
      <c r="D43" s="101"/>
      <c r="E43" s="101"/>
      <c r="F43" s="101"/>
      <c r="G43" s="101"/>
      <c r="H43" s="101"/>
      <c r="I43" s="120"/>
      <c r="J43" s="123">
        <v>1994</v>
      </c>
      <c r="K43" s="124">
        <v>18.569623144131999</v>
      </c>
      <c r="L43" s="124">
        <v>18.665129781468</v>
      </c>
      <c r="M43" s="124">
        <v>18.761104466496</v>
      </c>
      <c r="N43" s="124">
        <v>18.852987077021002</v>
      </c>
      <c r="O43" s="124">
        <v>18.944076868970001</v>
      </c>
      <c r="P43" s="124">
        <v>19.03886901864</v>
      </c>
      <c r="Q43" s="124">
        <v>19.123304889905999</v>
      </c>
      <c r="R43" s="124">
        <v>19.212436519484001</v>
      </c>
      <c r="S43" s="124">
        <v>19.349075986290998</v>
      </c>
      <c r="T43" s="124">
        <v>19.450651969134</v>
      </c>
      <c r="U43" s="124">
        <v>19.554633143235002</v>
      </c>
      <c r="V43" s="124">
        <v>19.726139318544</v>
      </c>
      <c r="W43" s="101"/>
      <c r="X43" s="101"/>
    </row>
    <row r="44" spans="1:24" x14ac:dyDescent="0.45">
      <c r="A44" s="101"/>
      <c r="D44" s="101"/>
      <c r="E44" s="101"/>
      <c r="F44" s="101"/>
      <c r="G44" s="101"/>
      <c r="H44" s="101"/>
      <c r="I44" s="120"/>
      <c r="J44" s="123">
        <v>1995</v>
      </c>
      <c r="K44" s="124">
        <v>20.468620185776</v>
      </c>
      <c r="L44" s="124">
        <v>21.336132926013999</v>
      </c>
      <c r="M44" s="124">
        <v>22.593921331191002</v>
      </c>
      <c r="N44" s="124">
        <v>24.39428249881</v>
      </c>
      <c r="O44" s="124">
        <v>25.413863095033001</v>
      </c>
      <c r="P44" s="124">
        <v>26.220434064532</v>
      </c>
      <c r="Q44" s="124">
        <v>26.754964051499002</v>
      </c>
      <c r="R44" s="124">
        <v>27.198750022412</v>
      </c>
      <c r="S44" s="124">
        <v>27.761362884707001</v>
      </c>
      <c r="T44" s="124">
        <v>28.332572548668001</v>
      </c>
      <c r="U44" s="124">
        <v>29.031205912573</v>
      </c>
      <c r="V44" s="124">
        <v>29.977045058028999</v>
      </c>
      <c r="W44" s="101"/>
      <c r="X44" s="101"/>
    </row>
    <row r="45" spans="1:24" x14ac:dyDescent="0.45">
      <c r="A45" s="101"/>
      <c r="D45" s="101"/>
      <c r="E45" s="101"/>
      <c r="F45" s="101"/>
      <c r="G45" s="101"/>
      <c r="H45" s="101"/>
      <c r="I45" s="120"/>
      <c r="J45" s="123">
        <v>1996</v>
      </c>
      <c r="K45" s="124">
        <v>31.054701826733002</v>
      </c>
      <c r="L45" s="124">
        <v>31.779507671726002</v>
      </c>
      <c r="M45" s="124">
        <v>32.479096225855997</v>
      </c>
      <c r="N45" s="124">
        <v>33.402392654452001</v>
      </c>
      <c r="O45" s="124">
        <v>34.011237206319002</v>
      </c>
      <c r="P45" s="124">
        <v>34.565062228903997</v>
      </c>
      <c r="Q45" s="124">
        <v>35.056417169494999</v>
      </c>
      <c r="R45" s="124">
        <v>35.522363781178001</v>
      </c>
      <c r="S45" s="124">
        <v>36.090325763896999</v>
      </c>
      <c r="T45" s="124">
        <v>36.540798135339998</v>
      </c>
      <c r="U45" s="124">
        <v>37.094432119879002</v>
      </c>
      <c r="V45" s="124">
        <v>38.282127940254</v>
      </c>
      <c r="W45" s="101"/>
      <c r="X45" s="101"/>
    </row>
    <row r="46" spans="1:24" x14ac:dyDescent="0.45">
      <c r="A46" s="101"/>
      <c r="D46" s="101"/>
      <c r="E46" s="101"/>
      <c r="F46" s="101"/>
      <c r="G46" s="101"/>
      <c r="H46" s="101"/>
      <c r="I46" s="120"/>
      <c r="J46" s="123">
        <v>1997</v>
      </c>
      <c r="K46" s="124">
        <v>39.266557170736</v>
      </c>
      <c r="L46" s="124">
        <v>39.926409411569999</v>
      </c>
      <c r="M46" s="124">
        <v>40.423304503734002</v>
      </c>
      <c r="N46" s="124">
        <v>40.860021998028003</v>
      </c>
      <c r="O46" s="124">
        <v>41.232932116431002</v>
      </c>
      <c r="P46" s="124">
        <v>41.598773765110998</v>
      </c>
      <c r="Q46" s="124">
        <v>41.961176680710999</v>
      </c>
      <c r="R46" s="124">
        <v>42.334277844055002</v>
      </c>
      <c r="S46" s="124">
        <v>42.861548309462002</v>
      </c>
      <c r="T46" s="124">
        <v>43.204083068415002</v>
      </c>
      <c r="U46" s="124">
        <v>43.687414321475003</v>
      </c>
      <c r="V46" s="124">
        <v>44.299506554585001</v>
      </c>
      <c r="W46" s="101"/>
      <c r="X46" s="101"/>
    </row>
    <row r="47" spans="1:24" x14ac:dyDescent="0.45">
      <c r="A47" s="101"/>
      <c r="D47" s="101"/>
      <c r="E47" s="101"/>
      <c r="F47" s="101"/>
      <c r="G47" s="101"/>
      <c r="H47" s="101"/>
      <c r="I47" s="120"/>
      <c r="J47" s="123">
        <v>1998</v>
      </c>
      <c r="K47" s="124">
        <v>45.263303462448</v>
      </c>
      <c r="L47" s="124">
        <v>46.055737478708998</v>
      </c>
      <c r="M47" s="124">
        <v>46.595234496217998</v>
      </c>
      <c r="N47" s="124">
        <v>47.031187831436</v>
      </c>
      <c r="O47" s="124">
        <v>47.405817312930999</v>
      </c>
      <c r="P47" s="124">
        <v>47.966137697999002</v>
      </c>
      <c r="Q47" s="124">
        <v>48.428645590395</v>
      </c>
      <c r="R47" s="124">
        <v>48.894210125988998</v>
      </c>
      <c r="S47" s="124">
        <v>49.687217256384002</v>
      </c>
      <c r="T47" s="124">
        <v>50.399223414452003</v>
      </c>
      <c r="U47" s="124">
        <v>51.291762400612001</v>
      </c>
      <c r="V47" s="124">
        <v>52.543265583085997</v>
      </c>
      <c r="W47" s="101"/>
      <c r="X47" s="101"/>
    </row>
    <row r="48" spans="1:24" x14ac:dyDescent="0.45">
      <c r="A48" s="101"/>
      <c r="D48" s="101"/>
      <c r="E48" s="101"/>
      <c r="F48" s="101"/>
      <c r="G48" s="101"/>
      <c r="H48" s="101"/>
      <c r="I48" s="120"/>
      <c r="J48" s="123">
        <v>1999</v>
      </c>
      <c r="K48" s="124">
        <v>53.870120615833002</v>
      </c>
      <c r="L48" s="124">
        <v>54.594080220393998</v>
      </c>
      <c r="M48" s="124">
        <v>55.101291477316003</v>
      </c>
      <c r="N48" s="124">
        <v>55.606974416086999</v>
      </c>
      <c r="O48" s="124">
        <v>55.941485494403999</v>
      </c>
      <c r="P48" s="124">
        <v>56.309046499278999</v>
      </c>
      <c r="Q48" s="124">
        <v>56.681192465503003</v>
      </c>
      <c r="R48" s="124">
        <v>57.000229296683997</v>
      </c>
      <c r="S48" s="124">
        <v>57.550997682965999</v>
      </c>
      <c r="T48" s="124">
        <v>57.915502044644001</v>
      </c>
      <c r="U48" s="124">
        <v>58.430545944156997</v>
      </c>
      <c r="V48" s="124">
        <v>59.015892575148001</v>
      </c>
      <c r="W48" s="101"/>
      <c r="X48" s="101"/>
    </row>
    <row r="49" spans="1:25" x14ac:dyDescent="0.45">
      <c r="A49" s="101"/>
      <c r="D49" s="101"/>
      <c r="E49" s="101"/>
      <c r="F49" s="101"/>
      <c r="G49" s="101"/>
      <c r="H49" s="101"/>
      <c r="I49" s="120"/>
      <c r="J49" s="123">
        <v>2000</v>
      </c>
      <c r="K49" s="124">
        <v>59.808326584512997</v>
      </c>
      <c r="L49" s="124">
        <v>60.338844724266004</v>
      </c>
      <c r="M49" s="124">
        <v>60.673355802583004</v>
      </c>
      <c r="N49" s="124">
        <v>61.018565121747997</v>
      </c>
      <c r="O49" s="124">
        <v>61.246666912621997</v>
      </c>
      <c r="P49" s="124">
        <v>61.609451911207998</v>
      </c>
      <c r="Q49" s="124">
        <v>61.849780261079999</v>
      </c>
      <c r="R49" s="124">
        <v>62.189640459821</v>
      </c>
      <c r="S49" s="124">
        <v>62.643933633536001</v>
      </c>
      <c r="T49" s="124">
        <v>63.07530200051</v>
      </c>
      <c r="U49" s="124">
        <v>63.614607979973997</v>
      </c>
      <c r="V49" s="124">
        <v>64.303307262108007</v>
      </c>
      <c r="W49" s="101"/>
      <c r="X49" s="101"/>
    </row>
    <row r="50" spans="1:25" x14ac:dyDescent="0.45">
      <c r="A50" s="101"/>
      <c r="D50" s="101"/>
      <c r="E50" s="101"/>
      <c r="F50" s="101"/>
      <c r="G50" s="101"/>
      <c r="H50" s="101"/>
      <c r="I50" s="120"/>
      <c r="J50" s="123">
        <v>2001</v>
      </c>
      <c r="K50" s="124">
        <v>64.659787943149993</v>
      </c>
      <c r="L50" s="124">
        <v>64.616994979759994</v>
      </c>
      <c r="M50" s="124">
        <v>65.026393744008999</v>
      </c>
      <c r="N50" s="124">
        <v>65.354409466736996</v>
      </c>
      <c r="O50" s="124">
        <v>65.504375883541002</v>
      </c>
      <c r="P50" s="124">
        <v>65.659309337783995</v>
      </c>
      <c r="Q50" s="124">
        <v>65.488710598360001</v>
      </c>
      <c r="R50" s="124">
        <v>65.876712887810001</v>
      </c>
      <c r="S50" s="124">
        <v>66.489951356085001</v>
      </c>
      <c r="T50" s="124">
        <v>66.790457310723994</v>
      </c>
      <c r="U50" s="124">
        <v>67.042057015577996</v>
      </c>
      <c r="V50" s="124">
        <v>67.134902470813003</v>
      </c>
      <c r="X50" s="101"/>
    </row>
    <row r="51" spans="1:25" x14ac:dyDescent="0.45">
      <c r="A51" s="101"/>
      <c r="D51" s="101"/>
      <c r="E51" s="101"/>
      <c r="F51" s="101"/>
      <c r="G51" s="101"/>
      <c r="H51" s="101"/>
      <c r="I51" s="120"/>
      <c r="J51" s="123">
        <v>2002</v>
      </c>
      <c r="K51" s="124">
        <v>67.754636301573001</v>
      </c>
      <c r="L51" s="124">
        <v>67.711079179107998</v>
      </c>
      <c r="M51" s="124">
        <v>68.057434733438001</v>
      </c>
      <c r="N51" s="124">
        <v>68.429198616676004</v>
      </c>
      <c r="O51" s="124">
        <v>68.567893678497995</v>
      </c>
      <c r="P51" s="124">
        <v>68.902213711873998</v>
      </c>
      <c r="Q51" s="124">
        <v>69.100011723086993</v>
      </c>
      <c r="R51" s="124">
        <v>69.362746788218999</v>
      </c>
      <c r="S51" s="124">
        <v>69.779950763035004</v>
      </c>
      <c r="T51" s="124">
        <v>70.087509395709006</v>
      </c>
      <c r="U51" s="124">
        <v>70.654355126781994</v>
      </c>
      <c r="V51" s="124">
        <v>70.961913759455996</v>
      </c>
      <c r="X51" s="101"/>
    </row>
    <row r="52" spans="1:25" x14ac:dyDescent="0.45">
      <c r="A52" s="101"/>
      <c r="D52" s="101"/>
      <c r="E52" s="101"/>
      <c r="F52" s="101"/>
      <c r="G52" s="101"/>
      <c r="H52" s="101"/>
      <c r="I52" s="120"/>
      <c r="J52" s="123">
        <v>2003</v>
      </c>
      <c r="K52" s="124">
        <v>71.248784591725993</v>
      </c>
      <c r="L52" s="124">
        <v>71.446697882259002</v>
      </c>
      <c r="M52" s="124">
        <v>71.897691931067996</v>
      </c>
      <c r="N52" s="124">
        <v>72.020439546798997</v>
      </c>
      <c r="O52" s="124">
        <v>71.788046588927003</v>
      </c>
      <c r="P52" s="124">
        <v>71.847351616751993</v>
      </c>
      <c r="Q52" s="124">
        <v>71.951480212118994</v>
      </c>
      <c r="R52" s="124">
        <v>72.167322929668003</v>
      </c>
      <c r="S52" s="124">
        <v>72.596939584726996</v>
      </c>
      <c r="T52" s="124">
        <v>72.863122616593003</v>
      </c>
      <c r="U52" s="124">
        <v>73.46789598174</v>
      </c>
      <c r="V52" s="124">
        <v>73.783729734575999</v>
      </c>
      <c r="X52" s="101"/>
    </row>
    <row r="53" spans="1:25" x14ac:dyDescent="0.45">
      <c r="A53" s="101"/>
      <c r="D53" s="101"/>
      <c r="E53" s="101"/>
      <c r="F53" s="101"/>
      <c r="G53" s="101"/>
      <c r="H53" s="101"/>
      <c r="I53" s="120"/>
      <c r="J53" s="123">
        <v>2004</v>
      </c>
      <c r="K53" s="124">
        <v>74.2423093102</v>
      </c>
      <c r="L53" s="124">
        <v>74.686407425541006</v>
      </c>
      <c r="M53" s="124">
        <v>74.939488183818</v>
      </c>
      <c r="N53" s="124">
        <v>75.052581492694003</v>
      </c>
      <c r="O53" s="124">
        <v>74.864322509016006</v>
      </c>
      <c r="P53" s="124">
        <v>74.984311751359996</v>
      </c>
      <c r="Q53" s="124">
        <v>75.180845855198996</v>
      </c>
      <c r="R53" s="124">
        <v>75.644942177597997</v>
      </c>
      <c r="S53" s="124">
        <v>76.270403343148999</v>
      </c>
      <c r="T53" s="124">
        <v>76.798631846800006</v>
      </c>
      <c r="U53" s="124">
        <v>77.453745526263006</v>
      </c>
      <c r="V53" s="124">
        <v>77.613731182722006</v>
      </c>
      <c r="X53" s="101"/>
    </row>
    <row r="54" spans="1:25" x14ac:dyDescent="0.45">
      <c r="A54" s="101"/>
      <c r="D54" s="101"/>
      <c r="E54" s="101"/>
      <c r="F54" s="101"/>
      <c r="G54" s="101"/>
      <c r="H54" s="101"/>
      <c r="I54" s="120"/>
      <c r="J54" s="123">
        <v>2005</v>
      </c>
      <c r="K54" s="124">
        <v>77.616489556109002</v>
      </c>
      <c r="L54" s="124">
        <v>77.875087061160002</v>
      </c>
      <c r="M54" s="124">
        <v>78.226090074683</v>
      </c>
      <c r="N54" s="124">
        <v>78.504685786791995</v>
      </c>
      <c r="O54" s="124">
        <v>78.307462089606005</v>
      </c>
      <c r="P54" s="124">
        <v>78.232296414803997</v>
      </c>
      <c r="Q54" s="124">
        <v>78.538475860784999</v>
      </c>
      <c r="R54" s="124">
        <v>78.632260555949998</v>
      </c>
      <c r="S54" s="124">
        <v>78.947404715439006</v>
      </c>
      <c r="T54" s="124">
        <v>79.141180445890996</v>
      </c>
      <c r="U54" s="124">
        <v>79.710784550350994</v>
      </c>
      <c r="V54" s="124">
        <v>80.200395826581001</v>
      </c>
      <c r="X54" s="101"/>
    </row>
    <row r="55" spans="1:25" x14ac:dyDescent="0.45">
      <c r="A55" s="101"/>
      <c r="D55" s="101"/>
      <c r="E55" s="101"/>
      <c r="F55" s="101"/>
      <c r="G55" s="101"/>
      <c r="H55" s="101"/>
      <c r="I55" s="120"/>
      <c r="J55" s="123">
        <v>2006</v>
      </c>
      <c r="K55" s="124">
        <v>80.670698489100999</v>
      </c>
      <c r="L55" s="124">
        <v>80.794135698179005</v>
      </c>
      <c r="M55" s="124">
        <v>80.895505920158996</v>
      </c>
      <c r="N55" s="124">
        <v>81.014115975809005</v>
      </c>
      <c r="O55" s="124">
        <v>80.653458655430995</v>
      </c>
      <c r="P55" s="124">
        <v>80.723107583458003</v>
      </c>
      <c r="Q55" s="124">
        <v>80.944467047781998</v>
      </c>
      <c r="R55" s="124">
        <v>81.357533462516997</v>
      </c>
      <c r="S55" s="124">
        <v>82.178839138559994</v>
      </c>
      <c r="T55" s="124">
        <v>82.538117272245003</v>
      </c>
      <c r="U55" s="124">
        <v>82.971181894037002</v>
      </c>
      <c r="V55" s="124">
        <v>83.451138863411998</v>
      </c>
      <c r="W55" s="101"/>
      <c r="X55" s="101"/>
    </row>
    <row r="56" spans="1:25" x14ac:dyDescent="0.45">
      <c r="A56" s="101"/>
      <c r="D56" s="101"/>
      <c r="E56" s="101"/>
      <c r="F56" s="101"/>
      <c r="G56" s="101"/>
      <c r="H56" s="101"/>
      <c r="I56" s="101"/>
      <c r="J56" s="123">
        <v>2007</v>
      </c>
      <c r="K56" s="124">
        <v>83.882134705164006</v>
      </c>
      <c r="L56" s="124">
        <v>84.116596443077995</v>
      </c>
      <c r="M56" s="124">
        <v>84.298649086634001</v>
      </c>
      <c r="N56" s="124">
        <v>84.248308772317003</v>
      </c>
      <c r="O56" s="124">
        <v>83.837311137621995</v>
      </c>
      <c r="P56" s="124">
        <v>83.937991766254996</v>
      </c>
      <c r="Q56" s="124">
        <v>84.294511526552995</v>
      </c>
      <c r="R56" s="124">
        <v>84.637929013261001</v>
      </c>
      <c r="S56" s="124">
        <v>85.295111472765001</v>
      </c>
      <c r="T56" s="124">
        <v>85.627495465924</v>
      </c>
      <c r="U56" s="124">
        <v>86.231579237724006</v>
      </c>
      <c r="V56" s="124">
        <v>86.588098998020996</v>
      </c>
      <c r="W56" s="101"/>
      <c r="X56" s="101"/>
    </row>
    <row r="57" spans="1:25" x14ac:dyDescent="0.45">
      <c r="A57" s="101"/>
      <c r="D57" s="101"/>
      <c r="E57" s="101"/>
      <c r="F57" s="101"/>
      <c r="G57" s="101"/>
      <c r="H57" s="101"/>
      <c r="I57" s="101"/>
      <c r="J57" s="123">
        <v>2008</v>
      </c>
      <c r="K57" s="124">
        <v>86.989442325859997</v>
      </c>
      <c r="L57" s="124">
        <v>87.248039830912006</v>
      </c>
      <c r="M57" s="124">
        <v>87.880396929930001</v>
      </c>
      <c r="N57" s="124">
        <v>88.080379000503001</v>
      </c>
      <c r="O57" s="124">
        <v>87.985215118645002</v>
      </c>
      <c r="P57" s="124">
        <v>88.349320405756998</v>
      </c>
      <c r="Q57" s="124">
        <v>88.841690055374002</v>
      </c>
      <c r="R57" s="124">
        <v>89.354747505396006</v>
      </c>
      <c r="S57" s="124">
        <v>89.963658430622999</v>
      </c>
      <c r="T57" s="124">
        <v>90.576706915931993</v>
      </c>
      <c r="U57" s="124">
        <v>91.606269782709006</v>
      </c>
      <c r="V57" s="124">
        <v>92.240695661768001</v>
      </c>
      <c r="W57" s="101"/>
      <c r="X57" s="101"/>
    </row>
    <row r="58" spans="1:25" x14ac:dyDescent="0.45">
      <c r="A58" s="101"/>
      <c r="D58" s="101"/>
      <c r="E58" s="101"/>
      <c r="F58" s="101"/>
      <c r="G58" s="101"/>
      <c r="H58" s="101"/>
      <c r="I58" s="101"/>
      <c r="J58" s="123">
        <v>2009</v>
      </c>
      <c r="K58" s="124">
        <v>92.454469599277004</v>
      </c>
      <c r="L58" s="124">
        <v>92.658589229930996</v>
      </c>
      <c r="M58" s="124">
        <v>93.19164488701</v>
      </c>
      <c r="N58" s="124">
        <v>93.517822540048002</v>
      </c>
      <c r="O58" s="124">
        <v>93.245433168060998</v>
      </c>
      <c r="P58" s="124">
        <v>93.417141911415001</v>
      </c>
      <c r="Q58" s="124">
        <v>93.671601856384996</v>
      </c>
      <c r="R58" s="124">
        <v>93.895719694096002</v>
      </c>
      <c r="S58" s="124">
        <v>94.366711949963005</v>
      </c>
      <c r="T58" s="124">
        <v>94.652203595540001</v>
      </c>
      <c r="U58" s="124">
        <v>95.143194058464005</v>
      </c>
      <c r="V58" s="124">
        <v>95.536951859487999</v>
      </c>
      <c r="W58" s="101"/>
      <c r="X58" s="101"/>
    </row>
    <row r="59" spans="1:25" x14ac:dyDescent="0.45">
      <c r="A59" s="101"/>
      <c r="D59" s="101"/>
      <c r="E59" s="101"/>
      <c r="F59" s="101"/>
      <c r="G59" s="101"/>
      <c r="H59" s="101"/>
      <c r="I59" s="101"/>
      <c r="J59" s="123">
        <v>2010</v>
      </c>
      <c r="K59" s="124">
        <v>96.575479439774</v>
      </c>
      <c r="L59" s="124">
        <v>97.134050050685005</v>
      </c>
      <c r="M59" s="124">
        <v>97.823643397488993</v>
      </c>
      <c r="N59" s="124">
        <v>97.511947204733005</v>
      </c>
      <c r="O59" s="124">
        <v>96.897519532732005</v>
      </c>
      <c r="P59" s="124">
        <v>96.867177425471994</v>
      </c>
      <c r="Q59" s="124">
        <v>97.077503396246996</v>
      </c>
      <c r="R59" s="124">
        <v>97.347134394847004</v>
      </c>
      <c r="S59" s="124">
        <v>97.857433471481997</v>
      </c>
      <c r="T59" s="124">
        <v>98.461517243282003</v>
      </c>
      <c r="U59" s="124">
        <v>99.250412032024997</v>
      </c>
      <c r="V59" s="124">
        <v>99.742092088296005</v>
      </c>
      <c r="W59" s="101"/>
      <c r="X59" s="101"/>
    </row>
    <row r="60" spans="1:25" x14ac:dyDescent="0.45">
      <c r="A60" s="101"/>
      <c r="D60" s="101"/>
      <c r="E60" s="101"/>
      <c r="F60" s="101"/>
      <c r="G60" s="101"/>
      <c r="H60" s="101"/>
      <c r="I60" s="101"/>
      <c r="J60" s="123">
        <v>2011</v>
      </c>
      <c r="K60" s="124">
        <v>100.22799999999999</v>
      </c>
      <c r="L60" s="124">
        <v>100.604</v>
      </c>
      <c r="M60" s="124">
        <v>100.797</v>
      </c>
      <c r="N60" s="124">
        <v>100.789</v>
      </c>
      <c r="O60" s="124">
        <v>100.04600000000001</v>
      </c>
      <c r="P60" s="124">
        <v>100.041</v>
      </c>
      <c r="Q60" s="124">
        <v>100.521</v>
      </c>
      <c r="R60" s="124">
        <v>100.68</v>
      </c>
      <c r="S60" s="124">
        <v>100.92700000000001</v>
      </c>
      <c r="T60" s="124">
        <v>101.608</v>
      </c>
      <c r="U60" s="124">
        <v>102.70699999999999</v>
      </c>
      <c r="V60" s="124">
        <v>103.551</v>
      </c>
      <c r="W60" s="101"/>
      <c r="X60" s="101"/>
    </row>
    <row r="61" spans="1:25" x14ac:dyDescent="0.45">
      <c r="A61" s="101"/>
      <c r="D61" s="101"/>
      <c r="E61" s="101"/>
      <c r="F61" s="101"/>
      <c r="G61" s="101"/>
      <c r="H61" s="101"/>
      <c r="I61" s="101"/>
      <c r="J61" s="123">
        <v>2012</v>
      </c>
      <c r="K61" s="124">
        <v>104.28400000000001</v>
      </c>
      <c r="L61" s="124">
        <v>104.496</v>
      </c>
      <c r="M61" s="124">
        <v>104.556</v>
      </c>
      <c r="N61" s="124">
        <v>104.22799999999999</v>
      </c>
      <c r="O61" s="124">
        <v>103.899</v>
      </c>
      <c r="P61" s="124">
        <v>104.378</v>
      </c>
      <c r="Q61" s="124">
        <v>104.964</v>
      </c>
      <c r="R61" s="124">
        <v>105.279</v>
      </c>
      <c r="S61" s="124">
        <v>105.74299999999999</v>
      </c>
      <c r="T61" s="124">
        <v>106.27800000000001</v>
      </c>
      <c r="U61" s="124">
        <v>107</v>
      </c>
      <c r="V61" s="124">
        <v>107.246</v>
      </c>
      <c r="W61" s="101"/>
      <c r="X61" s="101"/>
    </row>
    <row r="62" spans="1:25" x14ac:dyDescent="0.45">
      <c r="A62" s="101"/>
      <c r="D62" s="101"/>
      <c r="E62" s="101"/>
      <c r="F62" s="101"/>
      <c r="G62" s="101"/>
      <c r="H62" s="101"/>
      <c r="I62" s="101"/>
      <c r="J62" s="123">
        <v>2013</v>
      </c>
      <c r="K62" s="124">
        <v>107.678</v>
      </c>
      <c r="L62" s="124">
        <v>108.208</v>
      </c>
      <c r="M62" s="124">
        <v>109.002</v>
      </c>
      <c r="N62" s="124">
        <v>109.074</v>
      </c>
      <c r="O62" s="124">
        <v>108.711</v>
      </c>
      <c r="P62" s="124">
        <v>108.645</v>
      </c>
      <c r="Q62" s="124">
        <v>108.608999999999</v>
      </c>
      <c r="R62" s="124">
        <v>108.91800000000001</v>
      </c>
      <c r="S62" s="124">
        <v>109.328</v>
      </c>
      <c r="T62" s="124">
        <v>109.848</v>
      </c>
      <c r="U62" s="124">
        <v>110.872</v>
      </c>
      <c r="V62" s="124">
        <v>111.508</v>
      </c>
      <c r="W62" s="101"/>
      <c r="X62" s="101"/>
    </row>
    <row r="63" spans="1:25" x14ac:dyDescent="0.45">
      <c r="A63" s="101"/>
      <c r="D63" s="101"/>
      <c r="E63" s="101"/>
      <c r="F63" s="101"/>
      <c r="G63" s="101"/>
      <c r="H63" s="101"/>
      <c r="I63" s="101"/>
      <c r="J63" s="123">
        <v>2014</v>
      </c>
      <c r="K63" s="124">
        <v>112.505</v>
      </c>
      <c r="L63" s="124">
        <v>112.79</v>
      </c>
      <c r="M63" s="124">
        <v>113.099</v>
      </c>
      <c r="N63" s="124">
        <v>112.88800000000001</v>
      </c>
      <c r="O63" s="124">
        <v>112.527</v>
      </c>
      <c r="P63" s="124">
        <v>112.721999999999</v>
      </c>
      <c r="Q63" s="124">
        <v>113.032</v>
      </c>
      <c r="R63" s="124">
        <v>113.438</v>
      </c>
      <c r="S63" s="124">
        <v>113.938999999999</v>
      </c>
      <c r="T63" s="124">
        <v>114.569</v>
      </c>
      <c r="U63" s="124">
        <v>115.492999999999</v>
      </c>
      <c r="V63" s="124">
        <v>116.059</v>
      </c>
      <c r="W63" s="101"/>
      <c r="X63" s="101"/>
    </row>
    <row r="64" spans="1:25" x14ac:dyDescent="0.45">
      <c r="A64" s="101"/>
      <c r="D64" s="101"/>
      <c r="E64" s="101"/>
      <c r="F64" s="101"/>
      <c r="G64" s="101"/>
      <c r="H64" s="101"/>
      <c r="I64" s="101"/>
      <c r="J64" s="123">
        <v>2015</v>
      </c>
      <c r="K64" s="124">
        <v>115.953999999999</v>
      </c>
      <c r="L64" s="124">
        <v>116.17400000000001</v>
      </c>
      <c r="M64" s="124">
        <v>116.64700000000001</v>
      </c>
      <c r="N64" s="124">
        <v>116.345</v>
      </c>
      <c r="O64" s="124">
        <v>115.764</v>
      </c>
      <c r="P64" s="124">
        <v>115.958</v>
      </c>
      <c r="Q64" s="124">
        <v>116.128</v>
      </c>
      <c r="R64" s="124"/>
      <c r="S64" s="101"/>
      <c r="T64" s="101"/>
      <c r="U64" s="101"/>
      <c r="V64" s="101"/>
      <c r="W64" s="101"/>
      <c r="X64" s="101"/>
      <c r="Y64" s="101"/>
    </row>
    <row r="65" spans="1:27" x14ac:dyDescent="0.45">
      <c r="A65" s="101"/>
      <c r="D65" s="101"/>
      <c r="E65" s="101"/>
      <c r="F65" s="101"/>
      <c r="G65" s="101"/>
      <c r="H65" s="101"/>
      <c r="I65" s="101"/>
      <c r="K65" s="101"/>
      <c r="L65" s="101"/>
      <c r="M65" s="101"/>
      <c r="N65" s="101"/>
      <c r="O65" s="101"/>
      <c r="P65" s="101"/>
      <c r="Q65" s="101"/>
      <c r="R65" s="101"/>
      <c r="S65" s="101"/>
      <c r="T65" s="101"/>
      <c r="U65" s="101"/>
      <c r="V65" s="101"/>
      <c r="W65" s="101"/>
      <c r="X65" s="101"/>
      <c r="Y65" s="101"/>
      <c r="Z65" s="101"/>
      <c r="AA65" s="101"/>
    </row>
    <row r="66" spans="1:27" x14ac:dyDescent="0.45">
      <c r="A66" s="101"/>
      <c r="D66" s="101"/>
      <c r="E66" s="101"/>
      <c r="F66" s="101"/>
      <c r="G66" s="101"/>
      <c r="H66" s="101"/>
      <c r="I66" s="101"/>
    </row>
    <row r="67" spans="1:27" x14ac:dyDescent="0.45">
      <c r="A67" s="101"/>
      <c r="D67" s="101"/>
      <c r="E67" s="101"/>
      <c r="F67" s="101"/>
      <c r="G67" s="101"/>
    </row>
    <row r="68" spans="1:27" x14ac:dyDescent="0.45">
      <c r="A68" s="101"/>
      <c r="D68" s="101"/>
      <c r="E68" s="101"/>
      <c r="F68" s="101"/>
      <c r="G68" s="101"/>
      <c r="H68" s="101"/>
      <c r="I68" s="101"/>
      <c r="J68" s="101"/>
      <c r="K68" s="101"/>
      <c r="L68" s="101"/>
      <c r="M68" s="101"/>
      <c r="N68" s="101"/>
      <c r="O68" s="101"/>
      <c r="P68" s="101"/>
      <c r="Q68" s="101"/>
      <c r="R68" s="101"/>
      <c r="S68" s="101"/>
      <c r="T68" s="101"/>
      <c r="U68" s="101"/>
      <c r="V68" s="101"/>
      <c r="W68" s="101"/>
      <c r="X68" s="101"/>
    </row>
    <row r="69" spans="1:27" x14ac:dyDescent="0.45">
      <c r="A69" s="101"/>
      <c r="D69" s="101"/>
      <c r="E69" s="101"/>
      <c r="F69" s="101"/>
      <c r="G69" s="101"/>
      <c r="H69" s="101"/>
      <c r="I69" s="101"/>
      <c r="J69" s="101"/>
      <c r="K69" s="101"/>
      <c r="L69" s="101"/>
      <c r="M69" s="101"/>
      <c r="N69" s="101"/>
      <c r="O69" s="101"/>
      <c r="P69" s="101"/>
      <c r="Q69" s="101"/>
      <c r="R69" s="101"/>
      <c r="S69" s="101"/>
      <c r="T69" s="101"/>
      <c r="U69" s="101"/>
      <c r="V69" s="101"/>
      <c r="W69" s="101"/>
      <c r="X69" s="101"/>
    </row>
    <row r="70" spans="1:27" x14ac:dyDescent="0.45">
      <c r="A70" s="101"/>
      <c r="D70" s="101"/>
      <c r="E70" s="101"/>
      <c r="F70" s="101"/>
      <c r="G70" s="101"/>
      <c r="H70" s="101"/>
      <c r="I70" s="101"/>
      <c r="J70" s="101"/>
      <c r="K70" s="101"/>
      <c r="L70" s="101"/>
      <c r="M70" s="101"/>
      <c r="N70" s="101"/>
      <c r="O70" s="101"/>
      <c r="P70" s="101"/>
      <c r="Q70" s="101"/>
      <c r="R70" s="101"/>
      <c r="S70" s="101"/>
      <c r="T70" s="101"/>
      <c r="U70" s="101"/>
      <c r="V70" s="101"/>
      <c r="W70" s="101"/>
      <c r="X70" s="101"/>
    </row>
    <row r="71" spans="1:27" x14ac:dyDescent="0.45">
      <c r="A71" s="101"/>
      <c r="D71" s="101"/>
      <c r="E71" s="101"/>
      <c r="F71" s="101"/>
      <c r="G71" s="101"/>
      <c r="H71" s="101"/>
      <c r="I71" s="101"/>
      <c r="J71" s="101"/>
      <c r="K71" s="101"/>
      <c r="L71" s="101"/>
      <c r="M71" s="101"/>
      <c r="N71" s="101"/>
      <c r="O71" s="101"/>
      <c r="P71" s="101"/>
      <c r="Q71" s="101"/>
      <c r="R71" s="101"/>
      <c r="S71" s="101"/>
      <c r="T71" s="101"/>
      <c r="U71" s="101"/>
      <c r="V71" s="101"/>
      <c r="W71" s="101"/>
      <c r="X71" s="101"/>
    </row>
    <row r="72" spans="1:27" x14ac:dyDescent="0.45">
      <c r="A72" s="101"/>
      <c r="D72" s="101"/>
      <c r="E72" s="101"/>
      <c r="F72" s="101"/>
      <c r="G72" s="101"/>
      <c r="H72" s="101"/>
      <c r="I72" s="101"/>
      <c r="J72" s="101"/>
      <c r="K72" s="101"/>
      <c r="L72" s="101"/>
      <c r="M72" s="101"/>
      <c r="N72" s="101"/>
      <c r="O72" s="101"/>
      <c r="P72" s="101"/>
      <c r="Q72" s="101"/>
      <c r="R72" s="101"/>
      <c r="S72" s="101"/>
      <c r="T72" s="101"/>
      <c r="U72" s="101"/>
      <c r="V72" s="101"/>
      <c r="W72" s="101"/>
      <c r="X72" s="101"/>
    </row>
    <row r="73" spans="1:27" x14ac:dyDescent="0.45">
      <c r="A73" s="101"/>
      <c r="D73" s="101"/>
      <c r="E73" s="101"/>
      <c r="F73" s="101"/>
      <c r="G73" s="101"/>
      <c r="H73" s="101"/>
      <c r="I73" s="101"/>
      <c r="J73" s="101"/>
      <c r="K73" s="101"/>
      <c r="L73" s="101"/>
      <c r="M73" s="101"/>
      <c r="N73" s="101"/>
      <c r="O73" s="101"/>
      <c r="P73" s="101"/>
      <c r="Q73" s="101"/>
      <c r="R73" s="101"/>
      <c r="S73" s="101"/>
      <c r="T73" s="101"/>
      <c r="U73" s="101"/>
      <c r="V73" s="101"/>
      <c r="W73" s="101"/>
      <c r="X73" s="101"/>
    </row>
    <row r="74" spans="1:27" x14ac:dyDescent="0.45">
      <c r="A74" s="101"/>
      <c r="D74" s="101"/>
      <c r="E74" s="101"/>
      <c r="F74" s="101"/>
      <c r="G74" s="101"/>
      <c r="H74" s="101"/>
      <c r="I74" s="101"/>
      <c r="J74" s="101"/>
      <c r="K74" s="101"/>
      <c r="L74" s="101"/>
      <c r="M74" s="101"/>
      <c r="N74" s="101"/>
      <c r="O74" s="101"/>
      <c r="P74" s="101"/>
      <c r="Q74" s="101"/>
      <c r="R74" s="101"/>
      <c r="S74" s="101"/>
      <c r="T74" s="101"/>
      <c r="U74" s="101"/>
      <c r="V74" s="101"/>
      <c r="W74" s="101"/>
      <c r="X74" s="101"/>
    </row>
    <row r="75" spans="1:27" x14ac:dyDescent="0.45">
      <c r="A75" s="101"/>
      <c r="D75" s="101"/>
      <c r="E75" s="101"/>
      <c r="F75" s="101"/>
      <c r="G75" s="101"/>
      <c r="H75" s="101"/>
      <c r="I75" s="101"/>
      <c r="J75" s="101"/>
      <c r="K75" s="101"/>
      <c r="L75" s="101"/>
      <c r="M75" s="101"/>
      <c r="N75" s="101"/>
      <c r="O75" s="101"/>
      <c r="P75" s="101"/>
      <c r="Q75" s="101"/>
      <c r="R75" s="101"/>
      <c r="S75" s="101"/>
      <c r="T75" s="101"/>
      <c r="U75" s="101"/>
      <c r="V75" s="101"/>
      <c r="W75" s="101"/>
      <c r="X75" s="101"/>
    </row>
    <row r="76" spans="1:27" x14ac:dyDescent="0.45">
      <c r="A76" s="101"/>
      <c r="D76" s="101"/>
      <c r="E76" s="101"/>
      <c r="F76" s="101"/>
      <c r="G76" s="101"/>
      <c r="H76" s="101"/>
      <c r="I76" s="101"/>
      <c r="J76" s="101"/>
      <c r="K76" s="101"/>
      <c r="L76" s="101"/>
      <c r="M76" s="101"/>
      <c r="N76" s="101"/>
      <c r="O76" s="101"/>
      <c r="P76" s="101"/>
      <c r="Q76" s="101"/>
      <c r="R76" s="101"/>
      <c r="S76" s="101"/>
      <c r="T76" s="101"/>
      <c r="U76" s="101"/>
      <c r="V76" s="101"/>
      <c r="W76" s="101"/>
      <c r="X76" s="101"/>
    </row>
    <row r="77" spans="1:27" x14ac:dyDescent="0.45">
      <c r="A77" s="101"/>
      <c r="D77" s="101"/>
      <c r="E77" s="101"/>
      <c r="F77" s="101"/>
      <c r="G77" s="101"/>
      <c r="H77" s="101"/>
      <c r="I77" s="101"/>
      <c r="J77" s="101"/>
      <c r="K77" s="101"/>
      <c r="L77" s="101"/>
      <c r="M77" s="101"/>
      <c r="N77" s="101"/>
      <c r="O77" s="101"/>
      <c r="P77" s="101"/>
      <c r="Q77" s="101"/>
      <c r="R77" s="101"/>
      <c r="S77" s="101"/>
      <c r="T77" s="101"/>
      <c r="U77" s="101"/>
      <c r="V77" s="101"/>
      <c r="W77" s="101"/>
      <c r="X77" s="101"/>
    </row>
    <row r="78" spans="1:27" x14ac:dyDescent="0.45">
      <c r="A78" s="101"/>
      <c r="D78" s="101"/>
      <c r="E78" s="101"/>
      <c r="F78" s="101"/>
      <c r="G78" s="101"/>
      <c r="H78" s="101"/>
      <c r="I78" s="101"/>
      <c r="J78" s="101"/>
      <c r="K78" s="101"/>
      <c r="L78" s="101"/>
      <c r="M78" s="101"/>
      <c r="N78" s="101"/>
      <c r="O78" s="101"/>
      <c r="P78" s="101"/>
      <c r="Q78" s="101"/>
      <c r="R78" s="101"/>
      <c r="S78" s="101"/>
      <c r="T78" s="101"/>
      <c r="U78" s="101"/>
      <c r="V78" s="101"/>
      <c r="W78" s="101"/>
      <c r="X78" s="101"/>
    </row>
    <row r="79" spans="1:27" x14ac:dyDescent="0.45">
      <c r="A79" s="101"/>
      <c r="D79" s="101"/>
      <c r="E79" s="101"/>
      <c r="F79" s="101"/>
      <c r="G79" s="101"/>
      <c r="H79" s="101"/>
      <c r="I79" s="101"/>
      <c r="J79" s="101"/>
      <c r="K79" s="101"/>
      <c r="L79" s="101"/>
      <c r="M79" s="101"/>
      <c r="N79" s="101"/>
      <c r="O79" s="101"/>
      <c r="P79" s="101"/>
      <c r="Q79" s="101"/>
      <c r="R79" s="101"/>
      <c r="S79" s="101"/>
      <c r="T79" s="101"/>
      <c r="U79" s="101"/>
      <c r="V79" s="101"/>
      <c r="W79" s="101"/>
      <c r="X79" s="101"/>
    </row>
    <row r="80" spans="1:27" x14ac:dyDescent="0.45">
      <c r="A80" s="101"/>
      <c r="D80" s="101"/>
      <c r="E80" s="101"/>
      <c r="F80" s="101"/>
      <c r="G80" s="101"/>
      <c r="H80" s="101"/>
      <c r="I80" s="101"/>
      <c r="J80" s="101"/>
      <c r="K80" s="101"/>
      <c r="L80" s="101"/>
      <c r="M80" s="101"/>
      <c r="N80" s="101"/>
      <c r="O80" s="101"/>
      <c r="P80" s="101"/>
      <c r="Q80" s="101"/>
      <c r="R80" s="101"/>
      <c r="S80" s="101"/>
      <c r="T80" s="101"/>
      <c r="U80" s="101"/>
      <c r="V80" s="101"/>
      <c r="W80" s="101"/>
    </row>
    <row r="81" spans="1:23" x14ac:dyDescent="0.45">
      <c r="A81" s="101"/>
      <c r="D81" s="101"/>
      <c r="E81" s="101"/>
      <c r="F81" s="101"/>
      <c r="G81" s="101"/>
      <c r="H81" s="101"/>
      <c r="I81" s="101"/>
      <c r="J81" s="101"/>
      <c r="K81" s="101"/>
      <c r="L81" s="101"/>
      <c r="M81" s="101"/>
      <c r="N81" s="101"/>
      <c r="O81" s="101"/>
      <c r="P81" s="101"/>
      <c r="Q81" s="101"/>
      <c r="R81" s="101"/>
      <c r="S81" s="101"/>
      <c r="T81" s="101"/>
      <c r="U81" s="101"/>
      <c r="V81" s="101"/>
      <c r="W81" s="101"/>
    </row>
    <row r="82" spans="1:23" x14ac:dyDescent="0.45">
      <c r="A82" s="101"/>
      <c r="D82" s="101"/>
      <c r="E82" s="101"/>
      <c r="F82" s="101"/>
      <c r="G82" s="101"/>
      <c r="H82" s="101"/>
      <c r="I82" s="101"/>
      <c r="J82" s="101"/>
      <c r="K82" s="101"/>
      <c r="L82" s="101"/>
      <c r="M82" s="101"/>
      <c r="N82" s="101"/>
      <c r="O82" s="101"/>
      <c r="P82" s="101"/>
      <c r="Q82" s="101"/>
      <c r="R82" s="101"/>
      <c r="S82" s="101"/>
      <c r="T82" s="101"/>
      <c r="U82" s="101"/>
      <c r="V82" s="101"/>
      <c r="W82" s="101"/>
    </row>
    <row r="83" spans="1:23" x14ac:dyDescent="0.45">
      <c r="A83" s="101"/>
      <c r="D83" s="101"/>
      <c r="E83" s="101"/>
      <c r="F83" s="101"/>
      <c r="G83" s="101"/>
      <c r="H83" s="101"/>
      <c r="I83" s="101"/>
      <c r="J83" s="101"/>
      <c r="K83" s="101"/>
      <c r="L83" s="101"/>
      <c r="M83" s="101"/>
      <c r="N83" s="101"/>
      <c r="O83" s="101"/>
      <c r="P83" s="101"/>
      <c r="Q83" s="101"/>
      <c r="R83" s="101"/>
      <c r="S83" s="101"/>
      <c r="T83" s="101"/>
      <c r="U83" s="101"/>
      <c r="V83" s="101"/>
      <c r="W83" s="101"/>
    </row>
    <row r="84" spans="1:23" x14ac:dyDescent="0.45">
      <c r="A84" s="101"/>
      <c r="D84" s="101"/>
      <c r="E84" s="101"/>
      <c r="F84" s="101"/>
      <c r="G84" s="101"/>
      <c r="H84" s="101"/>
      <c r="I84" s="101"/>
      <c r="J84" s="101"/>
      <c r="K84" s="101"/>
      <c r="L84" s="101"/>
      <c r="M84" s="101"/>
      <c r="N84" s="101"/>
      <c r="O84" s="101"/>
      <c r="P84" s="101"/>
      <c r="Q84" s="101"/>
      <c r="R84" s="101"/>
      <c r="S84" s="101"/>
      <c r="T84" s="101"/>
      <c r="U84" s="101"/>
      <c r="V84" s="101"/>
      <c r="W84" s="101"/>
    </row>
    <row r="85" spans="1:23" x14ac:dyDescent="0.45">
      <c r="A85" s="101"/>
      <c r="D85" s="101"/>
      <c r="E85" s="101"/>
      <c r="F85" s="101"/>
      <c r="G85" s="101"/>
      <c r="H85" s="101"/>
      <c r="I85" s="101"/>
      <c r="J85" s="101"/>
      <c r="K85" s="101"/>
      <c r="L85" s="101"/>
      <c r="M85" s="101"/>
      <c r="N85" s="101"/>
      <c r="O85" s="101"/>
      <c r="P85" s="101"/>
      <c r="Q85" s="101"/>
      <c r="R85" s="101"/>
      <c r="S85" s="101"/>
      <c r="T85" s="101"/>
      <c r="U85" s="101"/>
      <c r="V85" s="101"/>
      <c r="W85" s="101"/>
    </row>
    <row r="86" spans="1:23" x14ac:dyDescent="0.45">
      <c r="A86" s="101"/>
      <c r="D86" s="101"/>
      <c r="E86" s="101"/>
      <c r="F86" s="101"/>
      <c r="G86" s="101"/>
      <c r="H86" s="101"/>
      <c r="I86" s="101"/>
      <c r="J86" s="101"/>
      <c r="K86" s="101"/>
      <c r="L86" s="101"/>
      <c r="M86" s="101"/>
      <c r="N86" s="101"/>
      <c r="O86" s="101"/>
      <c r="P86" s="101"/>
      <c r="Q86" s="101"/>
      <c r="R86" s="101"/>
      <c r="S86" s="101"/>
      <c r="T86" s="101"/>
      <c r="U86" s="101"/>
      <c r="V86" s="101"/>
      <c r="W86" s="101"/>
    </row>
    <row r="87" spans="1:23" x14ac:dyDescent="0.45">
      <c r="A87" s="101"/>
      <c r="D87" s="101"/>
      <c r="E87" s="101"/>
      <c r="F87" s="101"/>
      <c r="G87" s="101"/>
      <c r="H87" s="101"/>
      <c r="I87" s="101"/>
      <c r="J87" s="101"/>
      <c r="K87" s="101"/>
      <c r="L87" s="101"/>
      <c r="M87" s="101"/>
      <c r="N87" s="101"/>
      <c r="O87" s="101"/>
      <c r="P87" s="101"/>
      <c r="Q87" s="101"/>
      <c r="R87" s="101"/>
      <c r="S87" s="101"/>
      <c r="T87" s="101"/>
      <c r="U87" s="101"/>
      <c r="V87" s="101"/>
      <c r="W87" s="101"/>
    </row>
    <row r="88" spans="1:23" x14ac:dyDescent="0.45">
      <c r="A88" s="101"/>
      <c r="D88" s="101"/>
      <c r="E88" s="101"/>
      <c r="F88" s="101"/>
      <c r="G88" s="101"/>
      <c r="H88" s="101"/>
      <c r="I88" s="101"/>
      <c r="J88" s="101"/>
      <c r="K88" s="101"/>
      <c r="L88" s="101"/>
      <c r="M88" s="101"/>
      <c r="N88" s="101"/>
      <c r="O88" s="101"/>
      <c r="P88" s="101"/>
      <c r="Q88" s="101"/>
      <c r="R88" s="101"/>
      <c r="S88" s="101"/>
      <c r="T88" s="101"/>
      <c r="U88" s="101"/>
      <c r="V88" s="101"/>
      <c r="W88" s="101"/>
    </row>
    <row r="89" spans="1:23" x14ac:dyDescent="0.45">
      <c r="A89" s="101"/>
      <c r="D89" s="101"/>
      <c r="E89" s="101"/>
      <c r="F89" s="101"/>
      <c r="G89" s="101"/>
      <c r="H89" s="101"/>
      <c r="I89" s="101"/>
      <c r="J89" s="101"/>
      <c r="K89" s="101"/>
      <c r="L89" s="101"/>
      <c r="M89" s="101"/>
      <c r="N89" s="101"/>
      <c r="O89" s="101"/>
      <c r="P89" s="101"/>
      <c r="Q89" s="101"/>
      <c r="R89" s="101"/>
      <c r="S89" s="101"/>
      <c r="T89" s="101"/>
      <c r="U89" s="101"/>
      <c r="V89" s="101"/>
      <c r="W89" s="101"/>
    </row>
    <row r="90" spans="1:23" x14ac:dyDescent="0.45">
      <c r="A90" s="101"/>
      <c r="D90" s="101"/>
      <c r="E90" s="101"/>
      <c r="F90" s="101"/>
      <c r="G90" s="101"/>
      <c r="H90" s="101"/>
      <c r="I90" s="101"/>
      <c r="J90" s="101"/>
      <c r="K90" s="101"/>
      <c r="L90" s="101"/>
      <c r="M90" s="101"/>
      <c r="N90" s="101"/>
      <c r="O90" s="101"/>
      <c r="P90" s="101"/>
      <c r="Q90" s="101"/>
      <c r="R90" s="101"/>
      <c r="S90" s="101"/>
      <c r="T90" s="101"/>
      <c r="U90" s="101"/>
      <c r="V90" s="101"/>
      <c r="W90" s="101"/>
    </row>
    <row r="91" spans="1:23" x14ac:dyDescent="0.45">
      <c r="A91" s="101"/>
      <c r="D91" s="101"/>
      <c r="E91" s="101"/>
      <c r="F91" s="101"/>
      <c r="G91" s="101"/>
      <c r="H91" s="101"/>
      <c r="I91" s="101"/>
      <c r="J91" s="101"/>
      <c r="K91" s="101"/>
      <c r="L91" s="101"/>
      <c r="M91" s="101"/>
      <c r="N91" s="101"/>
      <c r="O91" s="101"/>
      <c r="P91" s="101"/>
      <c r="Q91" s="101"/>
      <c r="R91" s="101"/>
      <c r="S91" s="101"/>
      <c r="T91" s="101"/>
      <c r="U91" s="101"/>
      <c r="V91" s="101"/>
      <c r="W91" s="101"/>
    </row>
    <row r="92" spans="1:23" x14ac:dyDescent="0.45">
      <c r="A92" s="101"/>
      <c r="D92" s="101"/>
      <c r="E92" s="101"/>
      <c r="F92" s="101"/>
      <c r="G92" s="101"/>
      <c r="H92" s="101"/>
      <c r="I92" s="101"/>
      <c r="J92" s="101"/>
      <c r="K92" s="101"/>
      <c r="L92" s="101"/>
      <c r="M92" s="101"/>
      <c r="N92" s="101"/>
      <c r="O92" s="101"/>
      <c r="P92" s="101"/>
      <c r="Q92" s="101"/>
      <c r="R92" s="101"/>
      <c r="S92" s="101"/>
      <c r="T92" s="101"/>
      <c r="U92" s="101"/>
      <c r="V92" s="101"/>
      <c r="W92" s="101"/>
    </row>
    <row r="93" spans="1:23" x14ac:dyDescent="0.45">
      <c r="A93" s="101"/>
      <c r="D93" s="101"/>
      <c r="E93" s="101"/>
      <c r="F93" s="101"/>
      <c r="G93" s="101"/>
      <c r="H93" s="101"/>
      <c r="I93" s="101"/>
      <c r="J93" s="101"/>
      <c r="K93" s="101"/>
      <c r="L93" s="101"/>
      <c r="M93" s="101"/>
      <c r="N93" s="101"/>
      <c r="O93" s="101"/>
      <c r="P93" s="101"/>
      <c r="Q93" s="101"/>
      <c r="R93" s="101"/>
      <c r="S93" s="101"/>
      <c r="T93" s="101"/>
      <c r="U93" s="101"/>
      <c r="V93" s="101"/>
      <c r="W93" s="101"/>
    </row>
    <row r="94" spans="1:23" x14ac:dyDescent="0.45">
      <c r="A94" s="101"/>
      <c r="D94" s="101"/>
      <c r="E94" s="101"/>
      <c r="F94" s="101"/>
      <c r="G94" s="101"/>
      <c r="H94" s="101"/>
      <c r="I94" s="101"/>
      <c r="J94" s="101"/>
      <c r="K94" s="101"/>
      <c r="L94" s="101"/>
      <c r="M94" s="101"/>
      <c r="N94" s="101"/>
      <c r="O94" s="101"/>
      <c r="P94" s="101"/>
      <c r="Q94" s="101"/>
      <c r="R94" s="101"/>
      <c r="S94" s="101"/>
      <c r="T94" s="101"/>
      <c r="U94" s="101"/>
      <c r="V94" s="101"/>
      <c r="W94" s="101"/>
    </row>
    <row r="95" spans="1:23" x14ac:dyDescent="0.45">
      <c r="A95" s="101"/>
      <c r="D95" s="101"/>
      <c r="E95" s="101"/>
      <c r="F95" s="101"/>
      <c r="G95" s="101"/>
      <c r="H95" s="101"/>
      <c r="I95" s="101"/>
      <c r="J95" s="101"/>
      <c r="K95" s="101"/>
      <c r="L95" s="101"/>
      <c r="M95" s="101"/>
      <c r="N95" s="101"/>
      <c r="O95" s="101"/>
      <c r="P95" s="101"/>
      <c r="Q95" s="101"/>
      <c r="R95" s="101"/>
      <c r="S95" s="101"/>
      <c r="T95" s="101"/>
      <c r="U95" s="101"/>
      <c r="V95" s="101"/>
      <c r="W95" s="101"/>
    </row>
    <row r="96" spans="1:23" x14ac:dyDescent="0.45">
      <c r="A96" s="101"/>
      <c r="D96" s="101"/>
      <c r="E96" s="101"/>
      <c r="F96" s="101"/>
      <c r="G96" s="101"/>
      <c r="H96" s="101"/>
      <c r="I96" s="101"/>
      <c r="J96" s="101"/>
      <c r="K96" s="101"/>
      <c r="L96" s="101"/>
      <c r="M96" s="101"/>
      <c r="N96" s="101"/>
      <c r="O96" s="101"/>
      <c r="P96" s="101"/>
      <c r="Q96" s="101"/>
      <c r="R96" s="101"/>
      <c r="S96" s="101"/>
      <c r="T96" s="101"/>
      <c r="U96" s="101"/>
      <c r="V96" s="101"/>
      <c r="W96" s="101"/>
    </row>
    <row r="97" spans="1:23" x14ac:dyDescent="0.45">
      <c r="A97" s="101"/>
      <c r="D97" s="101"/>
      <c r="E97" s="101"/>
      <c r="F97" s="101"/>
      <c r="G97" s="101"/>
      <c r="H97" s="101"/>
      <c r="I97" s="101"/>
      <c r="J97" s="101"/>
      <c r="K97" s="101"/>
      <c r="L97" s="101"/>
      <c r="M97" s="101"/>
      <c r="N97" s="101"/>
      <c r="O97" s="101"/>
      <c r="P97" s="101"/>
      <c r="Q97" s="101"/>
      <c r="R97" s="101"/>
      <c r="S97" s="101"/>
      <c r="T97" s="101"/>
      <c r="U97" s="101"/>
      <c r="V97" s="101"/>
      <c r="W97" s="101"/>
    </row>
    <row r="98" spans="1:23" x14ac:dyDescent="0.45">
      <c r="A98" s="101"/>
      <c r="D98" s="101"/>
      <c r="E98" s="101"/>
      <c r="F98" s="101"/>
      <c r="G98" s="101"/>
      <c r="H98" s="101"/>
      <c r="I98" s="101"/>
      <c r="J98" s="101"/>
      <c r="K98" s="101"/>
      <c r="L98" s="101"/>
      <c r="M98" s="101"/>
      <c r="N98" s="101"/>
      <c r="O98" s="101"/>
      <c r="P98" s="101"/>
      <c r="Q98" s="101"/>
      <c r="R98" s="101"/>
      <c r="S98" s="101"/>
      <c r="T98" s="101"/>
      <c r="U98" s="101"/>
      <c r="V98" s="101"/>
      <c r="W98" s="101"/>
    </row>
    <row r="99" spans="1:23" x14ac:dyDescent="0.45">
      <c r="A99" s="101"/>
      <c r="D99" s="101"/>
      <c r="E99" s="101"/>
      <c r="F99" s="101"/>
      <c r="G99" s="101"/>
      <c r="H99" s="101"/>
      <c r="I99" s="101"/>
      <c r="J99" s="101"/>
      <c r="K99" s="101"/>
      <c r="L99" s="101"/>
      <c r="M99" s="101"/>
      <c r="N99" s="101"/>
      <c r="O99" s="101"/>
      <c r="P99" s="101"/>
      <c r="Q99" s="101"/>
      <c r="R99" s="101"/>
      <c r="S99" s="101"/>
      <c r="T99" s="101"/>
      <c r="U99" s="101"/>
      <c r="V99" s="101"/>
      <c r="W99" s="101"/>
    </row>
    <row r="100" spans="1:23" x14ac:dyDescent="0.45">
      <c r="A100" s="101"/>
      <c r="D100" s="101"/>
      <c r="E100" s="101"/>
      <c r="F100" s="101"/>
      <c r="G100" s="101"/>
      <c r="H100" s="101"/>
      <c r="I100" s="101"/>
      <c r="J100" s="101"/>
      <c r="K100" s="101"/>
      <c r="L100" s="101"/>
      <c r="M100" s="101"/>
      <c r="N100" s="101"/>
      <c r="O100" s="101"/>
      <c r="P100" s="101"/>
      <c r="Q100" s="101"/>
      <c r="R100" s="101"/>
      <c r="S100" s="101"/>
      <c r="T100" s="101"/>
      <c r="U100" s="101"/>
      <c r="V100" s="101"/>
      <c r="W100" s="101"/>
    </row>
    <row r="101" spans="1:23" x14ac:dyDescent="0.45">
      <c r="A101" s="101"/>
      <c r="D101" s="101"/>
      <c r="E101" s="101"/>
      <c r="F101" s="101"/>
      <c r="G101" s="101"/>
      <c r="H101" s="101"/>
      <c r="I101" s="101"/>
      <c r="J101" s="101"/>
      <c r="K101" s="101"/>
      <c r="L101" s="101"/>
      <c r="M101" s="101"/>
      <c r="N101" s="101"/>
      <c r="O101" s="101"/>
      <c r="P101" s="101"/>
      <c r="Q101" s="101"/>
      <c r="R101" s="101"/>
      <c r="S101" s="101"/>
      <c r="T101" s="101"/>
      <c r="U101" s="101"/>
      <c r="V101" s="101"/>
      <c r="W101" s="101"/>
    </row>
    <row r="102" spans="1:23" x14ac:dyDescent="0.45">
      <c r="A102" s="101"/>
      <c r="D102" s="101"/>
      <c r="E102" s="101"/>
      <c r="F102" s="101"/>
      <c r="G102" s="101"/>
      <c r="H102" s="101"/>
      <c r="I102" s="101"/>
      <c r="J102" s="101"/>
      <c r="K102" s="101"/>
      <c r="L102" s="101"/>
      <c r="M102" s="101"/>
      <c r="N102" s="101"/>
      <c r="O102" s="101"/>
      <c r="P102" s="101"/>
      <c r="Q102" s="101"/>
      <c r="R102" s="101"/>
      <c r="S102" s="101"/>
      <c r="T102" s="101"/>
      <c r="U102" s="101"/>
      <c r="V102" s="101"/>
      <c r="W102" s="101"/>
    </row>
    <row r="103" spans="1:23" x14ac:dyDescent="0.45">
      <c r="A103" s="101"/>
      <c r="D103" s="101"/>
      <c r="E103" s="101"/>
      <c r="F103" s="101"/>
      <c r="G103" s="101"/>
      <c r="H103" s="101"/>
      <c r="I103" s="101"/>
      <c r="J103" s="101"/>
      <c r="K103" s="101"/>
      <c r="L103" s="101"/>
      <c r="M103" s="101"/>
      <c r="N103" s="101"/>
      <c r="O103" s="101"/>
      <c r="P103" s="101"/>
      <c r="Q103" s="101"/>
      <c r="R103" s="101"/>
      <c r="S103" s="101"/>
      <c r="T103" s="101"/>
      <c r="U103" s="101"/>
      <c r="V103" s="101"/>
      <c r="W103" s="101"/>
    </row>
    <row r="104" spans="1:23" x14ac:dyDescent="0.45">
      <c r="A104" s="101"/>
      <c r="D104" s="101"/>
      <c r="E104" s="101"/>
      <c r="F104" s="101"/>
      <c r="G104" s="101"/>
      <c r="H104" s="101"/>
      <c r="I104" s="101"/>
      <c r="J104" s="101"/>
      <c r="K104" s="101"/>
      <c r="L104" s="101"/>
      <c r="M104" s="101"/>
      <c r="N104" s="101"/>
      <c r="O104" s="101"/>
      <c r="P104" s="101"/>
      <c r="Q104" s="101"/>
      <c r="R104" s="101"/>
      <c r="S104" s="101"/>
      <c r="T104" s="101"/>
      <c r="U104" s="101"/>
      <c r="V104" s="101"/>
      <c r="W104" s="101"/>
    </row>
    <row r="105" spans="1:23" x14ac:dyDescent="0.45">
      <c r="A105" s="101"/>
      <c r="D105" s="101"/>
      <c r="E105" s="101"/>
      <c r="F105" s="101"/>
      <c r="G105" s="101"/>
      <c r="H105" s="101"/>
      <c r="I105" s="101"/>
      <c r="J105" s="101"/>
      <c r="K105" s="101"/>
      <c r="L105" s="101"/>
      <c r="M105" s="101"/>
      <c r="N105" s="101"/>
      <c r="O105" s="101"/>
      <c r="P105" s="101"/>
      <c r="Q105" s="101"/>
      <c r="R105" s="101"/>
      <c r="S105" s="101"/>
      <c r="T105" s="101"/>
      <c r="U105" s="101"/>
      <c r="V105" s="101"/>
      <c r="W105" s="101"/>
    </row>
    <row r="106" spans="1:23" x14ac:dyDescent="0.45">
      <c r="A106" s="101"/>
      <c r="D106" s="101"/>
      <c r="E106" s="101"/>
      <c r="F106" s="101"/>
      <c r="G106" s="101"/>
      <c r="H106" s="101"/>
      <c r="I106" s="101"/>
      <c r="J106" s="101"/>
      <c r="K106" s="101"/>
      <c r="L106" s="101"/>
      <c r="M106" s="101"/>
      <c r="N106" s="101"/>
      <c r="O106" s="101"/>
      <c r="P106" s="101"/>
      <c r="Q106" s="101"/>
      <c r="R106" s="101"/>
      <c r="S106" s="101"/>
      <c r="T106" s="101"/>
      <c r="U106" s="101"/>
      <c r="V106" s="101"/>
      <c r="W106" s="101"/>
    </row>
    <row r="107" spans="1:23" x14ac:dyDescent="0.45">
      <c r="A107" s="101"/>
      <c r="D107" s="101"/>
      <c r="E107" s="101"/>
      <c r="F107" s="101"/>
      <c r="G107" s="101"/>
      <c r="H107" s="101"/>
      <c r="I107" s="101"/>
      <c r="J107" s="101"/>
      <c r="K107" s="101"/>
      <c r="L107" s="101"/>
      <c r="M107" s="101"/>
      <c r="N107" s="101"/>
      <c r="O107" s="101"/>
      <c r="P107" s="101"/>
      <c r="Q107" s="101"/>
      <c r="R107" s="101"/>
      <c r="S107" s="101"/>
      <c r="T107" s="101"/>
      <c r="U107" s="101"/>
      <c r="V107" s="101"/>
      <c r="W107" s="101"/>
    </row>
    <row r="108" spans="1:23" x14ac:dyDescent="0.45">
      <c r="A108" s="101"/>
      <c r="D108" s="101"/>
      <c r="E108" s="101"/>
      <c r="F108" s="101"/>
      <c r="G108" s="101"/>
      <c r="H108" s="101"/>
      <c r="I108" s="101"/>
      <c r="J108" s="101"/>
      <c r="K108" s="101"/>
      <c r="L108" s="101"/>
      <c r="M108" s="101"/>
      <c r="N108" s="101"/>
      <c r="O108" s="101"/>
      <c r="P108" s="101"/>
      <c r="Q108" s="101"/>
      <c r="R108" s="101"/>
      <c r="S108" s="101"/>
      <c r="T108" s="101"/>
      <c r="U108" s="101"/>
      <c r="V108" s="101"/>
      <c r="W108" s="101"/>
    </row>
    <row r="109" spans="1:23" x14ac:dyDescent="0.45">
      <c r="A109" s="101"/>
      <c r="D109" s="101"/>
      <c r="E109" s="101"/>
      <c r="F109" s="101"/>
      <c r="G109" s="101"/>
      <c r="H109" s="101"/>
      <c r="I109" s="101"/>
      <c r="J109" s="101"/>
      <c r="K109" s="101"/>
      <c r="L109" s="101"/>
      <c r="M109" s="101"/>
      <c r="N109" s="101"/>
      <c r="O109" s="101"/>
      <c r="P109" s="101"/>
      <c r="Q109" s="101"/>
      <c r="R109" s="101"/>
      <c r="S109" s="101"/>
      <c r="T109" s="101"/>
      <c r="U109" s="101"/>
      <c r="V109" s="101"/>
      <c r="W109" s="101"/>
    </row>
    <row r="110" spans="1:23" x14ac:dyDescent="0.45">
      <c r="A110" s="101"/>
      <c r="D110" s="101"/>
      <c r="E110" s="101"/>
      <c r="F110" s="101"/>
      <c r="G110" s="101"/>
      <c r="H110" s="101"/>
      <c r="I110" s="101"/>
      <c r="J110" s="101"/>
      <c r="K110" s="101"/>
      <c r="L110" s="101"/>
      <c r="M110" s="101"/>
      <c r="N110" s="101"/>
      <c r="O110" s="101"/>
      <c r="P110" s="101"/>
      <c r="Q110" s="101"/>
      <c r="R110" s="101"/>
      <c r="S110" s="101"/>
      <c r="T110" s="101"/>
      <c r="U110" s="101"/>
      <c r="V110" s="101"/>
      <c r="W110" s="101"/>
    </row>
    <row r="111" spans="1:23" x14ac:dyDescent="0.45">
      <c r="A111" s="101"/>
      <c r="D111" s="101"/>
      <c r="E111" s="101"/>
      <c r="F111" s="101"/>
      <c r="G111" s="101"/>
      <c r="H111" s="101"/>
      <c r="I111" s="101"/>
      <c r="J111" s="101"/>
      <c r="K111" s="101"/>
      <c r="L111" s="101"/>
      <c r="M111" s="101"/>
      <c r="N111" s="101"/>
      <c r="O111" s="101"/>
      <c r="P111" s="101"/>
      <c r="Q111" s="101"/>
      <c r="R111" s="101"/>
      <c r="S111" s="101"/>
      <c r="T111" s="101"/>
      <c r="U111" s="101"/>
      <c r="V111" s="101"/>
      <c r="W111" s="101"/>
    </row>
    <row r="112" spans="1:23" x14ac:dyDescent="0.45">
      <c r="A112" s="101"/>
      <c r="D112" s="101"/>
      <c r="E112" s="101"/>
      <c r="F112" s="101"/>
      <c r="G112" s="101"/>
      <c r="H112" s="101"/>
      <c r="I112" s="101"/>
      <c r="J112" s="101"/>
      <c r="K112" s="101"/>
      <c r="L112" s="101"/>
      <c r="M112" s="101"/>
      <c r="N112" s="101"/>
      <c r="O112" s="101"/>
      <c r="P112" s="101"/>
      <c r="Q112" s="101"/>
      <c r="R112" s="101"/>
      <c r="S112" s="101"/>
      <c r="T112" s="101"/>
      <c r="U112" s="101"/>
      <c r="V112" s="101"/>
      <c r="W112" s="101"/>
    </row>
    <row r="113" spans="1:23" x14ac:dyDescent="0.45">
      <c r="A113" s="101"/>
      <c r="D113" s="101"/>
      <c r="E113" s="101"/>
      <c r="F113" s="101"/>
      <c r="G113" s="101"/>
      <c r="H113" s="101"/>
      <c r="I113" s="101"/>
      <c r="J113" s="101"/>
      <c r="K113" s="101"/>
      <c r="L113" s="101"/>
      <c r="M113" s="101"/>
      <c r="N113" s="101"/>
      <c r="O113" s="101"/>
      <c r="P113" s="101"/>
      <c r="Q113" s="101"/>
      <c r="R113" s="101"/>
      <c r="S113" s="101"/>
      <c r="T113" s="101"/>
      <c r="U113" s="101"/>
      <c r="V113" s="101"/>
      <c r="W113" s="101"/>
    </row>
    <row r="114" spans="1:23" x14ac:dyDescent="0.45">
      <c r="A114" s="101"/>
      <c r="D114" s="101"/>
      <c r="E114" s="101"/>
      <c r="F114" s="101"/>
      <c r="G114" s="101"/>
      <c r="H114" s="101"/>
      <c r="I114" s="101"/>
      <c r="J114" s="101"/>
      <c r="K114" s="101"/>
      <c r="L114" s="101"/>
      <c r="M114" s="101"/>
      <c r="N114" s="101"/>
      <c r="O114" s="101"/>
      <c r="P114" s="101"/>
      <c r="Q114" s="101"/>
      <c r="R114" s="101"/>
      <c r="S114" s="101"/>
      <c r="T114" s="101"/>
      <c r="U114" s="101"/>
      <c r="V114" s="101"/>
      <c r="W114" s="101"/>
    </row>
    <row r="115" spans="1:23" x14ac:dyDescent="0.45">
      <c r="A115" s="101"/>
      <c r="D115" s="101"/>
      <c r="E115" s="101"/>
      <c r="F115" s="101"/>
      <c r="G115" s="101"/>
      <c r="H115" s="101"/>
      <c r="I115" s="101"/>
      <c r="J115" s="101"/>
      <c r="K115" s="101"/>
      <c r="L115" s="101"/>
      <c r="M115" s="101"/>
      <c r="N115" s="101"/>
      <c r="O115" s="101"/>
      <c r="P115" s="101"/>
      <c r="Q115" s="101"/>
      <c r="R115" s="101"/>
      <c r="S115" s="101"/>
      <c r="T115" s="101"/>
      <c r="U115" s="101"/>
      <c r="V115" s="101"/>
      <c r="W115" s="101"/>
    </row>
    <row r="116" spans="1:23" x14ac:dyDescent="0.45">
      <c r="A116" s="101"/>
      <c r="D116" s="101"/>
      <c r="E116" s="101"/>
      <c r="F116" s="101"/>
      <c r="G116" s="101"/>
      <c r="H116" s="101"/>
      <c r="I116" s="101"/>
      <c r="J116" s="101"/>
      <c r="K116" s="101"/>
      <c r="L116" s="101"/>
      <c r="M116" s="101"/>
      <c r="N116" s="101"/>
      <c r="O116" s="101"/>
      <c r="P116" s="101"/>
      <c r="Q116" s="101"/>
      <c r="R116" s="101"/>
      <c r="S116" s="101"/>
      <c r="T116" s="101"/>
      <c r="U116" s="101"/>
      <c r="V116" s="101"/>
      <c r="W116" s="101"/>
    </row>
    <row r="117" spans="1:23" x14ac:dyDescent="0.45">
      <c r="A117" s="101"/>
      <c r="D117" s="101"/>
      <c r="E117" s="101"/>
      <c r="F117" s="101"/>
      <c r="G117" s="101"/>
      <c r="H117" s="101"/>
      <c r="I117" s="101"/>
      <c r="J117" s="101"/>
      <c r="K117" s="101"/>
      <c r="L117" s="101"/>
      <c r="M117" s="101"/>
      <c r="N117" s="101"/>
      <c r="O117" s="101"/>
      <c r="P117" s="101"/>
      <c r="Q117" s="101"/>
      <c r="R117" s="101"/>
      <c r="S117" s="101"/>
      <c r="T117" s="101"/>
      <c r="U117" s="101"/>
      <c r="V117" s="101"/>
      <c r="W117" s="101"/>
    </row>
    <row r="118" spans="1:23" x14ac:dyDescent="0.45">
      <c r="A118" s="101"/>
      <c r="D118" s="101"/>
      <c r="E118" s="101"/>
      <c r="F118" s="101"/>
      <c r="G118" s="101"/>
      <c r="H118" s="101"/>
      <c r="I118" s="101"/>
      <c r="J118" s="101"/>
      <c r="K118" s="101"/>
      <c r="L118" s="101"/>
      <c r="M118" s="101"/>
      <c r="N118" s="101"/>
      <c r="O118" s="101"/>
      <c r="P118" s="101"/>
      <c r="Q118" s="101"/>
      <c r="R118" s="101"/>
      <c r="S118" s="101"/>
      <c r="T118" s="101"/>
      <c r="U118" s="101"/>
      <c r="V118" s="101"/>
      <c r="W118" s="101"/>
    </row>
    <row r="119" spans="1:23" x14ac:dyDescent="0.45">
      <c r="A119" s="101"/>
      <c r="D119" s="101"/>
      <c r="E119" s="101"/>
      <c r="F119" s="101"/>
      <c r="G119" s="101"/>
      <c r="H119" s="101"/>
      <c r="I119" s="101"/>
      <c r="J119" s="101"/>
      <c r="K119" s="101"/>
      <c r="L119" s="101"/>
      <c r="M119" s="101"/>
      <c r="N119" s="101"/>
      <c r="O119" s="101"/>
      <c r="P119" s="101"/>
      <c r="Q119" s="101"/>
      <c r="R119" s="101"/>
      <c r="S119" s="101"/>
      <c r="T119" s="101"/>
      <c r="U119" s="101"/>
      <c r="V119" s="101"/>
      <c r="W119" s="101"/>
    </row>
    <row r="120" spans="1:23" x14ac:dyDescent="0.45">
      <c r="A120" s="101"/>
      <c r="D120" s="101"/>
      <c r="E120" s="101"/>
      <c r="F120" s="101"/>
      <c r="G120" s="101"/>
      <c r="H120" s="101"/>
      <c r="I120" s="101"/>
      <c r="J120" s="101"/>
      <c r="K120" s="101"/>
      <c r="L120" s="101"/>
      <c r="M120" s="101"/>
      <c r="N120" s="101"/>
      <c r="O120" s="101"/>
      <c r="P120" s="101"/>
      <c r="Q120" s="101"/>
      <c r="R120" s="101"/>
      <c r="S120" s="101"/>
      <c r="T120" s="101"/>
      <c r="U120" s="101"/>
      <c r="V120" s="101"/>
      <c r="W120" s="101"/>
    </row>
    <row r="121" spans="1:23" x14ac:dyDescent="0.45">
      <c r="A121" s="101"/>
      <c r="D121" s="101"/>
      <c r="E121" s="101"/>
      <c r="F121" s="101"/>
      <c r="G121" s="101"/>
      <c r="H121" s="101"/>
      <c r="I121" s="101"/>
      <c r="J121" s="101"/>
      <c r="K121" s="101"/>
      <c r="L121" s="101"/>
      <c r="M121" s="101"/>
      <c r="N121" s="101"/>
      <c r="O121" s="101"/>
      <c r="P121" s="101"/>
      <c r="Q121" s="101"/>
      <c r="R121" s="101"/>
      <c r="S121" s="101"/>
      <c r="T121" s="101"/>
      <c r="U121" s="101"/>
      <c r="V121" s="101"/>
      <c r="W121" s="101"/>
    </row>
    <row r="122" spans="1:23" x14ac:dyDescent="0.45">
      <c r="A122" s="101"/>
      <c r="D122" s="101"/>
      <c r="E122" s="101"/>
      <c r="F122" s="101"/>
      <c r="G122" s="101"/>
      <c r="H122" s="101"/>
      <c r="I122" s="101"/>
      <c r="J122" s="101"/>
      <c r="K122" s="101"/>
      <c r="L122" s="101"/>
      <c r="M122" s="101"/>
      <c r="N122" s="101"/>
      <c r="O122" s="101"/>
      <c r="P122" s="101"/>
      <c r="Q122" s="101"/>
      <c r="R122" s="101"/>
      <c r="S122" s="101"/>
      <c r="T122" s="101"/>
      <c r="U122" s="101"/>
      <c r="V122" s="101"/>
      <c r="W122" s="101"/>
    </row>
    <row r="123" spans="1:23" x14ac:dyDescent="0.45">
      <c r="A123" s="101"/>
      <c r="D123" s="101"/>
      <c r="E123" s="101"/>
      <c r="F123" s="101"/>
      <c r="G123" s="101"/>
      <c r="H123" s="101"/>
      <c r="I123" s="101"/>
      <c r="J123" s="101"/>
      <c r="K123" s="101"/>
      <c r="L123" s="101"/>
      <c r="M123" s="101"/>
      <c r="N123" s="101"/>
      <c r="O123" s="101"/>
      <c r="P123" s="101"/>
      <c r="Q123" s="101"/>
      <c r="R123" s="101"/>
      <c r="S123" s="101"/>
      <c r="T123" s="101"/>
      <c r="U123" s="101"/>
      <c r="V123" s="101"/>
      <c r="W123" s="101"/>
    </row>
    <row r="124" spans="1:23" x14ac:dyDescent="0.45">
      <c r="A124" s="101"/>
      <c r="D124" s="101"/>
      <c r="E124" s="101"/>
      <c r="F124" s="101"/>
      <c r="G124" s="101"/>
      <c r="H124" s="101"/>
      <c r="I124" s="101"/>
      <c r="J124" s="101"/>
      <c r="K124" s="101"/>
      <c r="L124" s="101"/>
      <c r="M124" s="101"/>
      <c r="N124" s="101"/>
      <c r="O124" s="101"/>
      <c r="P124" s="101"/>
      <c r="Q124" s="101"/>
      <c r="R124" s="101"/>
      <c r="S124" s="101"/>
      <c r="T124" s="101"/>
      <c r="U124" s="101"/>
      <c r="V124" s="101"/>
      <c r="W124" s="101"/>
    </row>
    <row r="125" spans="1:23" x14ac:dyDescent="0.45">
      <c r="A125" s="101"/>
      <c r="D125" s="101"/>
      <c r="E125" s="101"/>
      <c r="F125" s="101"/>
      <c r="G125" s="101"/>
      <c r="H125" s="101"/>
      <c r="I125" s="101"/>
      <c r="J125" s="101"/>
      <c r="K125" s="101"/>
      <c r="L125" s="101"/>
      <c r="M125" s="101"/>
      <c r="N125" s="101"/>
      <c r="O125" s="101"/>
      <c r="P125" s="101"/>
      <c r="Q125" s="101"/>
      <c r="R125" s="101"/>
      <c r="S125" s="101"/>
      <c r="T125" s="101"/>
      <c r="U125" s="101"/>
      <c r="V125" s="101"/>
      <c r="W125" s="101"/>
    </row>
    <row r="126" spans="1:23" x14ac:dyDescent="0.45">
      <c r="A126" s="101"/>
      <c r="D126" s="101"/>
      <c r="E126" s="101"/>
      <c r="F126" s="101"/>
      <c r="G126" s="101"/>
      <c r="H126" s="101"/>
      <c r="I126" s="101"/>
      <c r="J126" s="101"/>
      <c r="K126" s="101"/>
      <c r="L126" s="101"/>
      <c r="M126" s="101"/>
      <c r="N126" s="101"/>
      <c r="O126" s="101"/>
      <c r="P126" s="101"/>
      <c r="Q126" s="101"/>
      <c r="R126" s="101"/>
      <c r="S126" s="101"/>
      <c r="T126" s="101"/>
      <c r="U126" s="101"/>
      <c r="V126" s="101"/>
      <c r="W126" s="101"/>
    </row>
    <row r="127" spans="1:23" x14ac:dyDescent="0.45">
      <c r="A127" s="101"/>
      <c r="D127" s="101"/>
      <c r="E127" s="101"/>
      <c r="F127" s="101"/>
      <c r="G127" s="101"/>
      <c r="H127" s="101"/>
      <c r="I127" s="101"/>
      <c r="J127" s="101"/>
      <c r="K127" s="101"/>
      <c r="L127" s="101"/>
      <c r="M127" s="101"/>
      <c r="N127" s="101"/>
      <c r="O127" s="101"/>
      <c r="P127" s="101"/>
      <c r="Q127" s="101"/>
      <c r="R127" s="101"/>
      <c r="S127" s="101"/>
      <c r="T127" s="101"/>
      <c r="U127" s="101"/>
      <c r="V127" s="101"/>
      <c r="W127" s="101"/>
    </row>
    <row r="128" spans="1:23" x14ac:dyDescent="0.45">
      <c r="A128" s="101"/>
      <c r="D128" s="101"/>
      <c r="E128" s="101"/>
      <c r="F128" s="101"/>
      <c r="G128" s="101"/>
      <c r="H128" s="101"/>
      <c r="I128" s="101"/>
      <c r="J128" s="101"/>
      <c r="K128" s="101"/>
      <c r="L128" s="101"/>
      <c r="M128" s="101"/>
      <c r="N128" s="101"/>
      <c r="O128" s="101"/>
      <c r="P128" s="101"/>
      <c r="Q128" s="101"/>
      <c r="R128" s="101"/>
      <c r="S128" s="101"/>
      <c r="T128" s="101"/>
      <c r="U128" s="101"/>
      <c r="V128" s="101"/>
      <c r="W128" s="101"/>
    </row>
    <row r="129" spans="1:23" x14ac:dyDescent="0.45">
      <c r="A129" s="101"/>
      <c r="D129" s="101"/>
      <c r="E129" s="101"/>
      <c r="F129" s="101"/>
      <c r="G129" s="101"/>
      <c r="H129" s="101"/>
      <c r="I129" s="101"/>
      <c r="J129" s="101"/>
      <c r="K129" s="101"/>
      <c r="L129" s="101"/>
      <c r="M129" s="101"/>
      <c r="N129" s="101"/>
      <c r="O129" s="101"/>
      <c r="P129" s="101"/>
      <c r="Q129" s="101"/>
      <c r="R129" s="101"/>
      <c r="S129" s="101"/>
      <c r="T129" s="101"/>
      <c r="U129" s="101"/>
      <c r="V129" s="101"/>
      <c r="W129" s="101"/>
    </row>
    <row r="130" spans="1:23" x14ac:dyDescent="0.45">
      <c r="A130" s="101"/>
      <c r="D130" s="101"/>
      <c r="E130" s="101"/>
      <c r="F130" s="101"/>
      <c r="G130" s="101"/>
      <c r="H130" s="101"/>
      <c r="I130" s="101"/>
      <c r="J130" s="101"/>
      <c r="K130" s="101"/>
      <c r="L130" s="101"/>
      <c r="M130" s="101"/>
      <c r="N130" s="101"/>
      <c r="O130" s="101"/>
      <c r="P130" s="101"/>
      <c r="Q130" s="101"/>
      <c r="R130" s="101"/>
      <c r="S130" s="101"/>
      <c r="T130" s="101"/>
      <c r="U130" s="101"/>
      <c r="V130" s="101"/>
      <c r="W130" s="101"/>
    </row>
  </sheetData>
  <mergeCells count="1">
    <mergeCell ref="J16:V1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9:J29"/>
  <sheetViews>
    <sheetView tabSelected="1" topLeftCell="A4" workbookViewId="0">
      <selection activeCell="I15" sqref="I15"/>
    </sheetView>
  </sheetViews>
  <sheetFormatPr baseColWidth="10" defaultColWidth="11.3984375" defaultRowHeight="12.75" x14ac:dyDescent="0.35"/>
  <cols>
    <col min="1" max="1" width="11.3984375" style="57"/>
    <col min="2" max="2" width="12.265625" style="57" bestFit="1" customWidth="1"/>
    <col min="3" max="3" width="11.3984375" style="57"/>
    <col min="4" max="4" width="9.73046875" style="57" customWidth="1"/>
    <col min="5" max="16384" width="11.3984375" style="57"/>
  </cols>
  <sheetData>
    <row r="9" spans="2:10" ht="13.15" thickBot="1" x14ac:dyDescent="0.4"/>
    <row r="10" spans="2:10" ht="69.75" customHeight="1" thickBot="1" x14ac:dyDescent="0.4">
      <c r="B10" s="58" t="s">
        <v>31</v>
      </c>
      <c r="C10" s="59" t="s">
        <v>32</v>
      </c>
      <c r="D10" s="60" t="s">
        <v>33</v>
      </c>
      <c r="E10" s="60" t="s">
        <v>34</v>
      </c>
      <c r="F10" s="60" t="s">
        <v>35</v>
      </c>
    </row>
    <row r="11" spans="2:10" x14ac:dyDescent="0.35">
      <c r="B11" s="61">
        <v>41652</v>
      </c>
      <c r="C11" s="57">
        <f>WEEKDAY(B11,2)</f>
        <v>1</v>
      </c>
      <c r="D11" s="57" t="str">
        <f>IF(C11=1,"lu",IF(C11=2,"ma",IF(C11=3,"mi",IF(C11=4,"jue",IF(C11=5,"vie",IF(C11=6,"sa",IF(C11=7,"dom","Imposible")))))))</f>
        <v>lu</v>
      </c>
      <c r="E11" s="57" t="str">
        <f>CHOOSE(C11,"lu","ma","mie","jue","vie","sa","dom")</f>
        <v>lu</v>
      </c>
      <c r="F11" s="57" t="str">
        <f>VLOOKUP(C11,$I$11:$J$17,2)</f>
        <v>lunes</v>
      </c>
      <c r="I11" s="57">
        <v>1</v>
      </c>
      <c r="J11" s="62" t="s">
        <v>156</v>
      </c>
    </row>
    <row r="12" spans="2:10" x14ac:dyDescent="0.35">
      <c r="B12" s="61">
        <v>41653</v>
      </c>
      <c r="C12" s="57">
        <f t="shared" ref="C12:C29" si="0">WEEKDAY(B12,2)</f>
        <v>2</v>
      </c>
      <c r="D12" s="57" t="str">
        <f t="shared" ref="D12:D29" si="1">IF(C12=1,"lu",IF(C12=2,"ma",IF(C12=3,"mi",IF(C12=4,"jue",IF(C12=5,"vie",IF(C12=6,"sa",IF(C12=7,"dom","Imposible")))))))</f>
        <v>ma</v>
      </c>
      <c r="E12" s="57" t="str">
        <f t="shared" ref="E12:E29" si="2">CHOOSE(C12,"lu","ma","mie","jue","vie","sa","dom")</f>
        <v>ma</v>
      </c>
      <c r="F12" s="57" t="str">
        <f t="shared" ref="F12:F29" si="3">VLOOKUP(C12,$I$11:$J$17,2)</f>
        <v>martes</v>
      </c>
      <c r="I12" s="57">
        <v>2</v>
      </c>
      <c r="J12" s="62" t="s">
        <v>157</v>
      </c>
    </row>
    <row r="13" spans="2:10" x14ac:dyDescent="0.35">
      <c r="B13" s="61">
        <v>41654</v>
      </c>
      <c r="C13" s="57">
        <f t="shared" si="0"/>
        <v>3</v>
      </c>
      <c r="D13" s="57" t="str">
        <f t="shared" si="1"/>
        <v>mi</v>
      </c>
      <c r="E13" s="57" t="str">
        <f t="shared" si="2"/>
        <v>mie</v>
      </c>
      <c r="F13" s="57" t="str">
        <f t="shared" si="3"/>
        <v>miércoles</v>
      </c>
      <c r="I13" s="57">
        <v>3</v>
      </c>
      <c r="J13" s="62" t="s">
        <v>158</v>
      </c>
    </row>
    <row r="14" spans="2:10" x14ac:dyDescent="0.35">
      <c r="B14" s="61">
        <v>41655</v>
      </c>
      <c r="C14" s="57">
        <f t="shared" si="0"/>
        <v>4</v>
      </c>
      <c r="D14" s="57" t="str">
        <f t="shared" si="1"/>
        <v>jue</v>
      </c>
      <c r="E14" s="57" t="str">
        <f t="shared" si="2"/>
        <v>jue</v>
      </c>
      <c r="F14" s="57" t="str">
        <f t="shared" si="3"/>
        <v>jueves</v>
      </c>
      <c r="I14" s="57">
        <v>4</v>
      </c>
      <c r="J14" s="62" t="s">
        <v>159</v>
      </c>
    </row>
    <row r="15" spans="2:10" x14ac:dyDescent="0.35">
      <c r="B15" s="61">
        <v>41656</v>
      </c>
      <c r="C15" s="57">
        <f t="shared" si="0"/>
        <v>5</v>
      </c>
      <c r="D15" s="57" t="str">
        <f t="shared" si="1"/>
        <v>vie</v>
      </c>
      <c r="E15" s="57" t="str">
        <f t="shared" si="2"/>
        <v>vie</v>
      </c>
      <c r="F15" s="57" t="str">
        <f t="shared" si="3"/>
        <v>viernes</v>
      </c>
      <c r="I15" s="57">
        <v>5</v>
      </c>
      <c r="J15" s="62" t="s">
        <v>160</v>
      </c>
    </row>
    <row r="16" spans="2:10" x14ac:dyDescent="0.35">
      <c r="B16" s="61">
        <v>41657</v>
      </c>
      <c r="C16" s="57">
        <f t="shared" si="0"/>
        <v>6</v>
      </c>
      <c r="D16" s="57" t="str">
        <f t="shared" si="1"/>
        <v>sa</v>
      </c>
      <c r="E16" s="57" t="str">
        <f t="shared" si="2"/>
        <v>sa</v>
      </c>
      <c r="F16" s="57" t="str">
        <f t="shared" si="3"/>
        <v>sábado</v>
      </c>
      <c r="I16" s="57">
        <v>6</v>
      </c>
      <c r="J16" s="62" t="s">
        <v>161</v>
      </c>
    </row>
    <row r="17" spans="2:10" x14ac:dyDescent="0.35">
      <c r="B17" s="61">
        <v>41658</v>
      </c>
      <c r="C17" s="57">
        <f t="shared" si="0"/>
        <v>7</v>
      </c>
      <c r="D17" s="57" t="str">
        <f t="shared" si="1"/>
        <v>dom</v>
      </c>
      <c r="E17" s="57" t="str">
        <f t="shared" si="2"/>
        <v>dom</v>
      </c>
      <c r="F17" s="57" t="str">
        <f t="shared" si="3"/>
        <v>domingo</v>
      </c>
      <c r="I17" s="57">
        <v>7</v>
      </c>
      <c r="J17" s="62" t="s">
        <v>162</v>
      </c>
    </row>
    <row r="18" spans="2:10" x14ac:dyDescent="0.35">
      <c r="B18" s="61">
        <v>41659</v>
      </c>
      <c r="C18" s="57">
        <f t="shared" si="0"/>
        <v>1</v>
      </c>
      <c r="D18" s="57" t="str">
        <f t="shared" si="1"/>
        <v>lu</v>
      </c>
      <c r="E18" s="57" t="str">
        <f t="shared" si="2"/>
        <v>lu</v>
      </c>
      <c r="F18" s="57" t="str">
        <f t="shared" si="3"/>
        <v>lunes</v>
      </c>
    </row>
    <row r="19" spans="2:10" x14ac:dyDescent="0.35">
      <c r="B19" s="61">
        <v>41660</v>
      </c>
      <c r="C19" s="57">
        <f t="shared" si="0"/>
        <v>2</v>
      </c>
      <c r="D19" s="57" t="str">
        <f t="shared" si="1"/>
        <v>ma</v>
      </c>
      <c r="E19" s="57" t="str">
        <f t="shared" si="2"/>
        <v>ma</v>
      </c>
      <c r="F19" s="57" t="str">
        <f t="shared" si="3"/>
        <v>martes</v>
      </c>
    </row>
    <row r="20" spans="2:10" x14ac:dyDescent="0.35">
      <c r="B20" s="61">
        <v>41661</v>
      </c>
      <c r="C20" s="57">
        <f t="shared" si="0"/>
        <v>3</v>
      </c>
      <c r="D20" s="57" t="str">
        <f t="shared" si="1"/>
        <v>mi</v>
      </c>
      <c r="E20" s="57" t="str">
        <f t="shared" si="2"/>
        <v>mie</v>
      </c>
      <c r="F20" s="57" t="str">
        <f t="shared" si="3"/>
        <v>miércoles</v>
      </c>
    </row>
    <row r="21" spans="2:10" x14ac:dyDescent="0.35">
      <c r="B21" s="61">
        <v>41662</v>
      </c>
      <c r="C21" s="57">
        <f t="shared" si="0"/>
        <v>4</v>
      </c>
      <c r="D21" s="57" t="str">
        <f t="shared" si="1"/>
        <v>jue</v>
      </c>
      <c r="E21" s="57" t="str">
        <f t="shared" si="2"/>
        <v>jue</v>
      </c>
      <c r="F21" s="57" t="str">
        <f t="shared" si="3"/>
        <v>jueves</v>
      </c>
    </row>
    <row r="22" spans="2:10" x14ac:dyDescent="0.35">
      <c r="B22" s="61">
        <v>41663</v>
      </c>
      <c r="C22" s="57">
        <f t="shared" si="0"/>
        <v>5</v>
      </c>
      <c r="D22" s="57" t="str">
        <f t="shared" si="1"/>
        <v>vie</v>
      </c>
      <c r="E22" s="57" t="str">
        <f t="shared" si="2"/>
        <v>vie</v>
      </c>
      <c r="F22" s="57" t="str">
        <f t="shared" si="3"/>
        <v>viernes</v>
      </c>
    </row>
    <row r="23" spans="2:10" x14ac:dyDescent="0.35">
      <c r="B23" s="61">
        <v>41664</v>
      </c>
      <c r="C23" s="57">
        <f t="shared" si="0"/>
        <v>6</v>
      </c>
      <c r="D23" s="57" t="str">
        <f t="shared" si="1"/>
        <v>sa</v>
      </c>
      <c r="E23" s="57" t="str">
        <f t="shared" si="2"/>
        <v>sa</v>
      </c>
      <c r="F23" s="57" t="str">
        <f t="shared" si="3"/>
        <v>sábado</v>
      </c>
    </row>
    <row r="24" spans="2:10" x14ac:dyDescent="0.35">
      <c r="B24" s="61">
        <v>41665</v>
      </c>
      <c r="C24" s="57">
        <f t="shared" si="0"/>
        <v>7</v>
      </c>
      <c r="D24" s="57" t="str">
        <f t="shared" si="1"/>
        <v>dom</v>
      </c>
      <c r="E24" s="57" t="str">
        <f t="shared" si="2"/>
        <v>dom</v>
      </c>
      <c r="F24" s="57" t="str">
        <f t="shared" si="3"/>
        <v>domingo</v>
      </c>
    </row>
    <row r="25" spans="2:10" x14ac:dyDescent="0.35">
      <c r="B25" s="61">
        <v>41666</v>
      </c>
      <c r="C25" s="57">
        <f t="shared" si="0"/>
        <v>1</v>
      </c>
      <c r="D25" s="57" t="str">
        <f t="shared" si="1"/>
        <v>lu</v>
      </c>
      <c r="E25" s="57" t="str">
        <f t="shared" si="2"/>
        <v>lu</v>
      </c>
      <c r="F25" s="57" t="str">
        <f t="shared" si="3"/>
        <v>lunes</v>
      </c>
    </row>
    <row r="26" spans="2:10" x14ac:dyDescent="0.35">
      <c r="B26" s="61">
        <v>41667</v>
      </c>
      <c r="C26" s="57">
        <f t="shared" si="0"/>
        <v>2</v>
      </c>
      <c r="D26" s="57" t="str">
        <f t="shared" si="1"/>
        <v>ma</v>
      </c>
      <c r="E26" s="57" t="str">
        <f t="shared" si="2"/>
        <v>ma</v>
      </c>
      <c r="F26" s="57" t="str">
        <f t="shared" si="3"/>
        <v>martes</v>
      </c>
    </row>
    <row r="27" spans="2:10" x14ac:dyDescent="0.35">
      <c r="B27" s="61">
        <v>41668</v>
      </c>
      <c r="C27" s="57">
        <f t="shared" si="0"/>
        <v>3</v>
      </c>
      <c r="D27" s="57" t="str">
        <f t="shared" si="1"/>
        <v>mi</v>
      </c>
      <c r="E27" s="57" t="str">
        <f t="shared" si="2"/>
        <v>mie</v>
      </c>
      <c r="F27" s="57" t="str">
        <f t="shared" si="3"/>
        <v>miércoles</v>
      </c>
    </row>
    <row r="28" spans="2:10" x14ac:dyDescent="0.35">
      <c r="B28" s="61">
        <v>41669</v>
      </c>
      <c r="C28" s="57">
        <f t="shared" si="0"/>
        <v>4</v>
      </c>
      <c r="D28" s="57" t="str">
        <f t="shared" si="1"/>
        <v>jue</v>
      </c>
      <c r="E28" s="57" t="str">
        <f t="shared" si="2"/>
        <v>jue</v>
      </c>
      <c r="F28" s="57" t="str">
        <f t="shared" si="3"/>
        <v>jueves</v>
      </c>
    </row>
    <row r="29" spans="2:10" x14ac:dyDescent="0.35">
      <c r="B29" s="61">
        <v>41670</v>
      </c>
      <c r="C29" s="57">
        <f t="shared" si="0"/>
        <v>5</v>
      </c>
      <c r="D29" s="57" t="str">
        <f t="shared" si="1"/>
        <v>vie</v>
      </c>
      <c r="E29" s="57" t="str">
        <f t="shared" si="2"/>
        <v>vie</v>
      </c>
      <c r="F29" s="57" t="str">
        <f t="shared" si="3"/>
        <v>viernes</v>
      </c>
    </row>
  </sheetData>
  <pageMargins left="0.7" right="0.7" top="0.75" bottom="0.75" header="0.3" footer="0.3"/>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0DACC4B2AA1A64FB31270A01C27BDD6" ma:contentTypeVersion="2" ma:contentTypeDescription="Crear nuevo documento." ma:contentTypeScope="" ma:versionID="3b03884ef437973fbf8ee09b585da356">
  <xsd:schema xmlns:xsd="http://www.w3.org/2001/XMLSchema" xmlns:xs="http://www.w3.org/2001/XMLSchema" xmlns:p="http://schemas.microsoft.com/office/2006/metadata/properties" xmlns:ns2="0802d32b-1505-49d7-8ca2-98aeeeeccb41" xmlns:ns3="3d413473-fcf3-4de0-89d8-0961202c6d74" targetNamespace="http://schemas.microsoft.com/office/2006/metadata/properties" ma:root="true" ma:fieldsID="033a485c69c949ea8e21f8e4f325a290" ns2:_="" ns3:_="">
    <xsd:import namespace="0802d32b-1505-49d7-8ca2-98aeeeeccb41"/>
    <xsd:import namespace="3d413473-fcf3-4de0-89d8-0961202c6d74"/>
    <xsd:element name="properties">
      <xsd:complexType>
        <xsd:sequence>
          <xsd:element name="documentManagement">
            <xsd:complexType>
              <xsd:all>
                <xsd:element ref="ns2:Categor_x00ed_a" minOccurs="0"/>
                <xsd:element ref="ns3:Lista_x0020_de_x0020_Categor_x00ed_a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02d32b-1505-49d7-8ca2-98aeeeeccb41" elementFormDefault="qualified">
    <xsd:import namespace="http://schemas.microsoft.com/office/2006/documentManagement/types"/>
    <xsd:import namespace="http://schemas.microsoft.com/office/infopath/2007/PartnerControls"/>
    <xsd:element name="Categor_x00ed_a" ma:index="8" nillable="true" ma:displayName="Categoría" ma:internalName="Categor_x00ed_a">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413473-fcf3-4de0-89d8-0961202c6d74" elementFormDefault="qualified">
    <xsd:import namespace="http://schemas.microsoft.com/office/2006/documentManagement/types"/>
    <xsd:import namespace="http://schemas.microsoft.com/office/infopath/2007/PartnerControls"/>
    <xsd:element name="Lista_x0020_de_x0020_Categor_x00ed_as" ma:index="9" nillable="true" ma:displayName="Lista de Categorías" ma:list="{3D413473-FCF3-4DE0-89D8-0961202C6D74}" ma:internalName="Lista_x0020_de_x0020_Categor_x00ed_as" ma:showField="Categor_x00ed_a">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sta_x0020_de_x0020_Categor_x00ed_as xmlns="3d413473-fcf3-4de0-89d8-0961202c6d74" xsi:nil="true"/>
    <Categor_x00ed_a xmlns="0802d32b-1505-49d7-8ca2-98aeeeeccb41">Parte2 Libros Excel</Categor_x00ed_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5769531-D46D-47D2-9683-4AF51B6FF6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02d32b-1505-49d7-8ca2-98aeeeeccb41"/>
    <ds:schemaRef ds:uri="3d413473-fcf3-4de0-89d8-0961202c6d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19F56C-94C2-4D65-8173-F3C9ABA8877E}">
  <ds:schemaRefs>
    <ds:schemaRef ds:uri="http://purl.org/dc/elements/1.1/"/>
    <ds:schemaRef ds:uri="http://schemas.microsoft.com/office/2006/metadata/properties"/>
    <ds:schemaRef ds:uri="0802d32b-1505-49d7-8ca2-98aeeeeccb41"/>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d413473-fcf3-4de0-89d8-0961202c6d74"/>
    <ds:schemaRef ds:uri="http://www.w3.org/XML/1998/namespace"/>
    <ds:schemaRef ds:uri="http://purl.org/dc/dcmitype/"/>
  </ds:schemaRefs>
</ds:datastoreItem>
</file>

<file path=customXml/itemProps3.xml><?xml version="1.0" encoding="utf-8"?>
<ds:datastoreItem xmlns:ds="http://schemas.openxmlformats.org/officeDocument/2006/customXml" ds:itemID="{9DFC0181-75CF-478B-9510-C9F138FB25D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Inventario</vt:lpstr>
      <vt:lpstr>Impuesto</vt:lpstr>
      <vt:lpstr>Bancos</vt:lpstr>
      <vt:lpstr>Café Internet</vt:lpstr>
      <vt:lpstr>Papelería</vt:lpstr>
      <vt:lpstr>INPC </vt:lpstr>
      <vt:lpstr>Contrastes</vt:lpstr>
      <vt:lpstr>vals</vt:lpstr>
    </vt:vector>
  </TitlesOfParts>
  <Company>I.T.A.M.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Libro 3. Búsquedas en tablas.</dc:title>
  <dc:creator>CGALINDOF</dc:creator>
  <cp:lastModifiedBy>Bernardo Mondragon Brozon</cp:lastModifiedBy>
  <dcterms:created xsi:type="dcterms:W3CDTF">2010-08-03T17:14:20Z</dcterms:created>
  <dcterms:modified xsi:type="dcterms:W3CDTF">2018-02-13T14:21:50Z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0x010100B0DACC4B2AA1A64FB31270A01C27BDD6</vt:lpwstr>
  </property>
</Properties>
</file>