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nd\Documents\ITAM\Semestre 10\HCP\hcp-repo\Parcial 1\"/>
    </mc:Choice>
  </mc:AlternateContent>
  <bookViews>
    <workbookView xWindow="0" yWindow="0" windowWidth="20520" windowHeight="9465" activeTab="1" xr2:uid="{8FD00284-4FBE-4D84-BBA6-DE502194D9FD}"/>
  </bookViews>
  <sheets>
    <sheet name="Gastos" sheetId="1" r:id="rId1"/>
    <sheet name="FUNC MAT" sheetId="6" r:id="rId2"/>
    <sheet name="Sheet2" sheetId="2" r:id="rId3"/>
    <sheet name="Ordenamiento" sheetId="3" r:id="rId4"/>
    <sheet name="DIR ABS Y REL" sheetId="4" r:id="rId5"/>
    <sheet name="Sheet5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6" l="1"/>
  <c r="D8" i="6"/>
  <c r="D9" i="6"/>
  <c r="D6" i="6"/>
  <c r="D5" i="6"/>
  <c r="D3" i="6"/>
  <c r="D4" i="6"/>
  <c r="B39" i="1"/>
  <c r="B38" i="1"/>
  <c r="B37" i="1"/>
  <c r="B35" i="1"/>
  <c r="B34" i="1"/>
  <c r="B33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5" i="1"/>
  <c r="C32" i="1"/>
  <c r="D32" i="1"/>
  <c r="E32" i="1"/>
  <c r="F32" i="1"/>
  <c r="G32" i="1"/>
  <c r="H32" i="1"/>
  <c r="I32" i="1"/>
  <c r="J32" i="1"/>
  <c r="K32" i="1"/>
  <c r="L32" i="1"/>
  <c r="M32" i="1"/>
  <c r="B32" i="1"/>
  <c r="M10" i="5"/>
  <c r="M11" i="5"/>
  <c r="M12" i="5"/>
  <c r="L10" i="5"/>
  <c r="L11" i="5"/>
  <c r="L12" i="5"/>
  <c r="K10" i="5"/>
  <c r="K11" i="5"/>
  <c r="K12" i="5"/>
  <c r="J10" i="5"/>
  <c r="J11" i="5"/>
  <c r="J12" i="5"/>
  <c r="I10" i="5"/>
  <c r="I11" i="5"/>
  <c r="I12" i="5"/>
  <c r="H10" i="5"/>
  <c r="H11" i="5"/>
  <c r="H12" i="5"/>
  <c r="G10" i="5"/>
  <c r="G11" i="5"/>
  <c r="G12" i="5"/>
  <c r="F10" i="5"/>
  <c r="F11" i="5"/>
  <c r="F12" i="5"/>
  <c r="E10" i="5"/>
  <c r="E11" i="5"/>
  <c r="E12" i="5"/>
  <c r="E9" i="5"/>
  <c r="F9" i="5"/>
  <c r="G9" i="5"/>
  <c r="H9" i="5"/>
  <c r="I9" i="5"/>
  <c r="J9" i="5"/>
  <c r="K9" i="5"/>
  <c r="L9" i="5"/>
  <c r="M9" i="5"/>
  <c r="E8" i="5"/>
  <c r="F8" i="5"/>
  <c r="G8" i="5"/>
  <c r="H8" i="5"/>
  <c r="I8" i="5"/>
  <c r="J8" i="5"/>
  <c r="K8" i="5"/>
  <c r="L8" i="5"/>
  <c r="M8" i="5"/>
  <c r="E7" i="5"/>
  <c r="F7" i="5"/>
  <c r="G7" i="5"/>
  <c r="H7" i="5"/>
  <c r="I7" i="5"/>
  <c r="J7" i="5"/>
  <c r="K7" i="5"/>
  <c r="L7" i="5"/>
  <c r="M7" i="5"/>
  <c r="E6" i="5"/>
  <c r="F6" i="5"/>
  <c r="G6" i="5"/>
  <c r="H6" i="5"/>
  <c r="I6" i="5"/>
  <c r="J6" i="5"/>
  <c r="K6" i="5"/>
  <c r="L6" i="5"/>
  <c r="M6" i="5"/>
  <c r="E5" i="5"/>
  <c r="F5" i="5"/>
  <c r="G5" i="5"/>
  <c r="H5" i="5"/>
  <c r="I5" i="5"/>
  <c r="J5" i="5"/>
  <c r="K5" i="5"/>
  <c r="L5" i="5"/>
  <c r="M5" i="5"/>
  <c r="E4" i="5"/>
  <c r="F4" i="5"/>
  <c r="G4" i="5"/>
  <c r="H4" i="5"/>
  <c r="I4" i="5"/>
  <c r="J4" i="5"/>
  <c r="K4" i="5"/>
  <c r="L4" i="5"/>
  <c r="M4" i="5"/>
  <c r="E3" i="5"/>
  <c r="F3" i="5"/>
  <c r="G3" i="5"/>
  <c r="H3" i="5"/>
  <c r="I3" i="5"/>
  <c r="J3" i="5"/>
  <c r="K3" i="5"/>
  <c r="L3" i="5"/>
  <c r="M3" i="5"/>
  <c r="D4" i="5"/>
  <c r="D5" i="5"/>
  <c r="D6" i="5"/>
  <c r="D7" i="5"/>
  <c r="D8" i="5"/>
  <c r="D9" i="5"/>
  <c r="D10" i="5"/>
  <c r="D11" i="5"/>
  <c r="D12" i="5"/>
  <c r="D3" i="5"/>
  <c r="H20" i="4"/>
  <c r="H18" i="4"/>
  <c r="H6" i="4"/>
  <c r="H7" i="4"/>
  <c r="H8" i="4"/>
  <c r="H9" i="4"/>
  <c r="H10" i="4"/>
  <c r="H11" i="4"/>
  <c r="H12" i="4"/>
  <c r="H13" i="4"/>
  <c r="H14" i="4"/>
  <c r="H15" i="4"/>
  <c r="H16" i="4"/>
  <c r="H5" i="4"/>
  <c r="J3" i="4"/>
  <c r="G20" i="4"/>
  <c r="G18" i="4"/>
  <c r="G6" i="4"/>
  <c r="G7" i="4"/>
  <c r="G8" i="4"/>
  <c r="G9" i="4"/>
  <c r="G10" i="4"/>
  <c r="G11" i="4"/>
  <c r="G12" i="4"/>
  <c r="G13" i="4"/>
  <c r="G14" i="4"/>
  <c r="G15" i="4"/>
  <c r="G16" i="4"/>
  <c r="G5" i="4"/>
  <c r="D5" i="1"/>
  <c r="E5" i="1" s="1"/>
  <c r="F5" i="1" s="1"/>
  <c r="G5" i="1" s="1"/>
  <c r="H5" i="1" s="1"/>
  <c r="I5" i="1" s="1"/>
  <c r="J5" i="1" s="1"/>
  <c r="K5" i="1" s="1"/>
  <c r="L5" i="1" s="1"/>
  <c r="M5" i="1" s="1"/>
  <c r="D6" i="1"/>
  <c r="E6" i="1"/>
  <c r="F6" i="1" s="1"/>
  <c r="G6" i="1" s="1"/>
  <c r="H6" i="1" s="1"/>
  <c r="I6" i="1" s="1"/>
  <c r="J6" i="1" s="1"/>
  <c r="K6" i="1" s="1"/>
  <c r="L6" i="1" s="1"/>
  <c r="M6" i="1" s="1"/>
  <c r="D7" i="1"/>
  <c r="E7" i="1" s="1"/>
  <c r="F7" i="1" s="1"/>
  <c r="G7" i="1" s="1"/>
  <c r="H7" i="1" s="1"/>
  <c r="I7" i="1" s="1"/>
  <c r="J7" i="1" s="1"/>
  <c r="K7" i="1" s="1"/>
  <c r="L7" i="1" s="1"/>
  <c r="M7" i="1" s="1"/>
  <c r="D8" i="1"/>
  <c r="E8" i="1"/>
  <c r="F8" i="1" s="1"/>
  <c r="G8" i="1" s="1"/>
  <c r="H8" i="1" s="1"/>
  <c r="I8" i="1" s="1"/>
  <c r="J8" i="1" s="1"/>
  <c r="K8" i="1" s="1"/>
  <c r="L8" i="1" s="1"/>
  <c r="M8" i="1" s="1"/>
  <c r="D9" i="1"/>
  <c r="E9" i="1" s="1"/>
  <c r="F9" i="1" s="1"/>
  <c r="G9" i="1" s="1"/>
  <c r="H9" i="1" s="1"/>
  <c r="I9" i="1" s="1"/>
  <c r="J9" i="1" s="1"/>
  <c r="K9" i="1" s="1"/>
  <c r="L9" i="1" s="1"/>
  <c r="M9" i="1" s="1"/>
  <c r="D10" i="1"/>
  <c r="E10" i="1"/>
  <c r="F10" i="1" s="1"/>
  <c r="G10" i="1" s="1"/>
  <c r="H10" i="1" s="1"/>
  <c r="I10" i="1" s="1"/>
  <c r="J10" i="1" s="1"/>
  <c r="K10" i="1" s="1"/>
  <c r="L10" i="1" s="1"/>
  <c r="M10" i="1" s="1"/>
  <c r="D11" i="1"/>
  <c r="E11" i="1" s="1"/>
  <c r="F11" i="1" s="1"/>
  <c r="G11" i="1" s="1"/>
  <c r="H11" i="1" s="1"/>
  <c r="I11" i="1" s="1"/>
  <c r="J11" i="1" s="1"/>
  <c r="K11" i="1" s="1"/>
  <c r="L11" i="1" s="1"/>
  <c r="M11" i="1" s="1"/>
  <c r="D12" i="1"/>
  <c r="E12" i="1"/>
  <c r="F12" i="1" s="1"/>
  <c r="G12" i="1" s="1"/>
  <c r="H12" i="1" s="1"/>
  <c r="I12" i="1" s="1"/>
  <c r="J12" i="1" s="1"/>
  <c r="K12" i="1" s="1"/>
  <c r="L12" i="1" s="1"/>
  <c r="M12" i="1" s="1"/>
  <c r="D13" i="1"/>
  <c r="E13" i="1" s="1"/>
  <c r="F13" i="1" s="1"/>
  <c r="G13" i="1" s="1"/>
  <c r="H13" i="1" s="1"/>
  <c r="I13" i="1" s="1"/>
  <c r="J13" i="1" s="1"/>
  <c r="K13" i="1" s="1"/>
  <c r="L13" i="1" s="1"/>
  <c r="M13" i="1" s="1"/>
  <c r="D14" i="1"/>
  <c r="E14" i="1"/>
  <c r="F14" i="1" s="1"/>
  <c r="G14" i="1" s="1"/>
  <c r="H14" i="1" s="1"/>
  <c r="I14" i="1" s="1"/>
  <c r="J14" i="1" s="1"/>
  <c r="K14" i="1" s="1"/>
  <c r="L14" i="1" s="1"/>
  <c r="M14" i="1" s="1"/>
  <c r="D15" i="1"/>
  <c r="E15" i="1" s="1"/>
  <c r="F15" i="1" s="1"/>
  <c r="G15" i="1" s="1"/>
  <c r="H15" i="1" s="1"/>
  <c r="I15" i="1" s="1"/>
  <c r="J15" i="1" s="1"/>
  <c r="K15" i="1" s="1"/>
  <c r="L15" i="1" s="1"/>
  <c r="M15" i="1" s="1"/>
  <c r="D16" i="1"/>
  <c r="E16" i="1"/>
  <c r="F16" i="1" s="1"/>
  <c r="G16" i="1" s="1"/>
  <c r="H16" i="1" s="1"/>
  <c r="I16" i="1" s="1"/>
  <c r="J16" i="1" s="1"/>
  <c r="K16" i="1" s="1"/>
  <c r="L16" i="1" s="1"/>
  <c r="M16" i="1" s="1"/>
  <c r="D17" i="1"/>
  <c r="E17" i="1" s="1"/>
  <c r="F17" i="1" s="1"/>
  <c r="G17" i="1" s="1"/>
  <c r="H17" i="1" s="1"/>
  <c r="I17" i="1" s="1"/>
  <c r="J17" i="1" s="1"/>
  <c r="K17" i="1" s="1"/>
  <c r="L17" i="1" s="1"/>
  <c r="M17" i="1" s="1"/>
  <c r="D18" i="1"/>
  <c r="E18" i="1"/>
  <c r="F18" i="1" s="1"/>
  <c r="G18" i="1" s="1"/>
  <c r="H18" i="1" s="1"/>
  <c r="I18" i="1" s="1"/>
  <c r="J18" i="1" s="1"/>
  <c r="K18" i="1" s="1"/>
  <c r="L18" i="1" s="1"/>
  <c r="M18" i="1" s="1"/>
  <c r="D19" i="1"/>
  <c r="E19" i="1" s="1"/>
  <c r="F19" i="1" s="1"/>
  <c r="G19" i="1" s="1"/>
  <c r="H19" i="1" s="1"/>
  <c r="I19" i="1" s="1"/>
  <c r="J19" i="1" s="1"/>
  <c r="K19" i="1" s="1"/>
  <c r="L19" i="1" s="1"/>
  <c r="M19" i="1" s="1"/>
  <c r="D20" i="1"/>
  <c r="E20" i="1"/>
  <c r="F20" i="1" s="1"/>
  <c r="G20" i="1" s="1"/>
  <c r="H20" i="1" s="1"/>
  <c r="I20" i="1" s="1"/>
  <c r="J20" i="1" s="1"/>
  <c r="K20" i="1" s="1"/>
  <c r="L20" i="1" s="1"/>
  <c r="M20" i="1" s="1"/>
  <c r="D21" i="1"/>
  <c r="E21" i="1" s="1"/>
  <c r="F21" i="1" s="1"/>
  <c r="G21" i="1" s="1"/>
  <c r="H21" i="1" s="1"/>
  <c r="I21" i="1" s="1"/>
  <c r="J21" i="1" s="1"/>
  <c r="K21" i="1" s="1"/>
  <c r="L21" i="1" s="1"/>
  <c r="M21" i="1" s="1"/>
  <c r="D22" i="1"/>
  <c r="E22" i="1"/>
  <c r="F22" i="1" s="1"/>
  <c r="G22" i="1" s="1"/>
  <c r="H22" i="1" s="1"/>
  <c r="I22" i="1" s="1"/>
  <c r="J22" i="1" s="1"/>
  <c r="K22" i="1" s="1"/>
  <c r="L22" i="1" s="1"/>
  <c r="M22" i="1" s="1"/>
  <c r="D23" i="1"/>
  <c r="E23" i="1" s="1"/>
  <c r="F23" i="1" s="1"/>
  <c r="G23" i="1" s="1"/>
  <c r="H23" i="1" s="1"/>
  <c r="I23" i="1" s="1"/>
  <c r="J23" i="1" s="1"/>
  <c r="K23" i="1" s="1"/>
  <c r="L23" i="1" s="1"/>
  <c r="M23" i="1" s="1"/>
  <c r="D24" i="1"/>
  <c r="E24" i="1"/>
  <c r="F24" i="1" s="1"/>
  <c r="G24" i="1" s="1"/>
  <c r="H24" i="1" s="1"/>
  <c r="I24" i="1" s="1"/>
  <c r="J24" i="1" s="1"/>
  <c r="K24" i="1" s="1"/>
  <c r="L24" i="1" s="1"/>
  <c r="M24" i="1" s="1"/>
  <c r="D25" i="1"/>
  <c r="E25" i="1" s="1"/>
  <c r="F25" i="1" s="1"/>
  <c r="G25" i="1" s="1"/>
  <c r="H25" i="1" s="1"/>
  <c r="I25" i="1" s="1"/>
  <c r="J25" i="1" s="1"/>
  <c r="K25" i="1" s="1"/>
  <c r="L25" i="1" s="1"/>
  <c r="M25" i="1" s="1"/>
  <c r="D26" i="1"/>
  <c r="E26" i="1"/>
  <c r="F26" i="1" s="1"/>
  <c r="G26" i="1" s="1"/>
  <c r="H26" i="1" s="1"/>
  <c r="I26" i="1" s="1"/>
  <c r="J26" i="1" s="1"/>
  <c r="K26" i="1" s="1"/>
  <c r="L26" i="1" s="1"/>
  <c r="M26" i="1" s="1"/>
  <c r="D27" i="1"/>
  <c r="E27" i="1" s="1"/>
  <c r="F27" i="1" s="1"/>
  <c r="G27" i="1" s="1"/>
  <c r="H27" i="1" s="1"/>
  <c r="I27" i="1" s="1"/>
  <c r="J27" i="1" s="1"/>
  <c r="K27" i="1" s="1"/>
  <c r="L27" i="1" s="1"/>
  <c r="M27" i="1" s="1"/>
  <c r="D28" i="1"/>
  <c r="E28" i="1"/>
  <c r="F28" i="1" s="1"/>
  <c r="G28" i="1" s="1"/>
  <c r="H28" i="1" s="1"/>
  <c r="I28" i="1" s="1"/>
  <c r="J28" i="1" s="1"/>
  <c r="K28" i="1" s="1"/>
  <c r="L28" i="1" s="1"/>
  <c r="M28" i="1" s="1"/>
  <c r="D29" i="1"/>
  <c r="E29" i="1" s="1"/>
  <c r="F29" i="1" s="1"/>
  <c r="G29" i="1" s="1"/>
  <c r="H29" i="1" s="1"/>
  <c r="I29" i="1" s="1"/>
  <c r="J29" i="1" s="1"/>
  <c r="K29" i="1" s="1"/>
  <c r="L29" i="1" s="1"/>
  <c r="M29" i="1" s="1"/>
  <c r="D30" i="1"/>
  <c r="E30" i="1"/>
  <c r="F30" i="1" s="1"/>
  <c r="G30" i="1" s="1"/>
  <c r="H30" i="1" s="1"/>
  <c r="I30" i="1" s="1"/>
  <c r="J30" i="1" s="1"/>
  <c r="K30" i="1" s="1"/>
  <c r="L30" i="1" s="1"/>
  <c r="M30" i="1" s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5" i="1"/>
</calcChain>
</file>

<file path=xl/sharedStrings.xml><?xml version="1.0" encoding="utf-8"?>
<sst xmlns="http://schemas.openxmlformats.org/spreadsheetml/2006/main" count="153" uniqueCount="104">
  <si>
    <t>Gastos 2018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</si>
  <si>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</si>
  <si>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</si>
  <si>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</si>
  <si>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</si>
  <si>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</si>
  <si>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</si>
  <si>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</si>
  <si>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</si>
  <si>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</si>
  <si>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</si>
  <si>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</si>
  <si>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</si>
  <si>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GASOLINA</t>
  </si>
  <si>
    <t>RENTA</t>
  </si>
  <si>
    <t>ENTRETENIMIENTO</t>
  </si>
  <si>
    <t>COMIDAS</t>
  </si>
  <si>
    <t>ROPA</t>
  </si>
  <si>
    <t>LIBROS</t>
  </si>
  <si>
    <t>ALCOHOL</t>
  </si>
  <si>
    <t>CAFÉ</t>
  </si>
  <si>
    <t>CUIDADO PERSONAL</t>
  </si>
  <si>
    <t>MEDICO</t>
  </si>
  <si>
    <t>GYM</t>
  </si>
  <si>
    <t>COLEGIATURA</t>
  </si>
  <si>
    <t>ESTACIONAMIENTO</t>
  </si>
  <si>
    <t>CELULAR</t>
  </si>
  <si>
    <t>AGUA</t>
  </si>
  <si>
    <t>LUZ</t>
  </si>
  <si>
    <t>TELEFONO</t>
  </si>
  <si>
    <t>INTERNET</t>
  </si>
  <si>
    <t>VIAJES</t>
  </si>
  <si>
    <t>SEGUROS</t>
  </si>
  <si>
    <t>NETFLIX</t>
  </si>
  <si>
    <t>SPOTIFY</t>
  </si>
  <si>
    <t>CIGARROS</t>
  </si>
  <si>
    <t>PAPELERIA</t>
  </si>
  <si>
    <t>OTROS</t>
  </si>
  <si>
    <t>Sum</t>
  </si>
  <si>
    <t>Average</t>
  </si>
  <si>
    <t>Running Total</t>
  </si>
  <si>
    <t>Count</t>
  </si>
  <si>
    <t>-</t>
  </si>
  <si>
    <t>=</t>
  </si>
  <si>
    <t>Poner el caracter, luego ir a aligment y luego en horizontal seleccionar rellenar y listo</t>
  </si>
  <si>
    <t>NOMBRE DE LA CUENTA</t>
  </si>
  <si>
    <t>Ajustar los nombres de la tabla entrando a alineacion y luego seleccionar wrap text</t>
  </si>
  <si>
    <t>NOMBRE</t>
  </si>
  <si>
    <t>APELLIDO PATERNO</t>
  </si>
  <si>
    <t>APELLIDO MATERNO</t>
  </si>
  <si>
    <t>EDAD</t>
  </si>
  <si>
    <t>COLOR OJOS</t>
  </si>
  <si>
    <t>EMILIO</t>
  </si>
  <si>
    <t>MARTINEZ</t>
  </si>
  <si>
    <t>LAGUNA</t>
  </si>
  <si>
    <t>VERDES</t>
  </si>
  <si>
    <t>JOSE</t>
  </si>
  <si>
    <t>ALONSO</t>
  </si>
  <si>
    <t>AHUJA</t>
  </si>
  <si>
    <t>NEGROS</t>
  </si>
  <si>
    <t>PAMELA</t>
  </si>
  <si>
    <t>LOPEZ</t>
  </si>
  <si>
    <t>CAFES</t>
  </si>
  <si>
    <t>OSCAR</t>
  </si>
  <si>
    <t>CORTEZ</t>
  </si>
  <si>
    <t>ORDAZ</t>
  </si>
  <si>
    <t>SAMANTA</t>
  </si>
  <si>
    <t>ORTEGA</t>
  </si>
  <si>
    <t>BAHENA</t>
  </si>
  <si>
    <t>MEJIA</t>
  </si>
  <si>
    <t>AZUL</t>
  </si>
  <si>
    <t>DATA -&gt; SORT -&gt; AGREGAR NIVELES</t>
  </si>
  <si>
    <t>Se puede trabsponer la tabla haciendo un pegado especial</t>
  </si>
  <si>
    <t>Ordenamiento</t>
  </si>
  <si>
    <t>Se peude ordenar la tabla horizontal especificando la orientacion de la tabla en opciones en el menu de ordenamiento</t>
  </si>
  <si>
    <t>DIRECCIONES ABSOLUTAS Y RELATIVAS</t>
  </si>
  <si>
    <t>CANTIDAD</t>
  </si>
  <si>
    <t>PRECIO</t>
  </si>
  <si>
    <t>TOTAL</t>
  </si>
  <si>
    <t>PRODUCTO</t>
  </si>
  <si>
    <t>VASOS</t>
  </si>
  <si>
    <t>REFRESCOS</t>
  </si>
  <si>
    <t>TEQUILA</t>
  </si>
  <si>
    <t>WHISKY</t>
  </si>
  <si>
    <t>RON</t>
  </si>
  <si>
    <t>VODKA</t>
  </si>
  <si>
    <t>RED BULL</t>
  </si>
  <si>
    <t>CERVEZAS</t>
  </si>
  <si>
    <t>HIELO</t>
  </si>
  <si>
    <t>AGUA MINERAL</t>
  </si>
  <si>
    <t>PAPAS</t>
  </si>
  <si>
    <t>POR PERSONA</t>
  </si>
  <si>
    <t>NUEVO TOTAL</t>
  </si>
  <si>
    <t>TOTAL POR MES</t>
  </si>
  <si>
    <t>TOTAL POR AÑO</t>
  </si>
  <si>
    <t>CONTAR</t>
  </si>
  <si>
    <t>CONTARA</t>
  </si>
  <si>
    <t>CONTAR.BLANCO</t>
  </si>
  <si>
    <t>K.ESIMO.MAYOR</t>
  </si>
  <si>
    <t>MAX</t>
  </si>
  <si>
    <t>MIN</t>
  </si>
  <si>
    <t>PROMEDIO</t>
  </si>
  <si>
    <t>MULTIPLO.SUPERIOR.MAT</t>
  </si>
  <si>
    <t>TRUNCAR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</si>
</sst>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fill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44" fontId="0" fillId="0" borderId="0" xfId="0" applyNumberFormat="1"/>
    <xf numFmtId="0" fontId="0" fillId="2" borderId="1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811C2-55A7-4131-97CA-5678900C5228}" name="Table1" displayName="Table1" ref="A4:M30" totalsRowShown="0" headerRowDxfId="0" dataDxfId="1" dataCellStyle="Currency">
  <autoFilter ref="A4:M30" xr:uid="{1D653980-23AF-4E79-9303-29647D6E5C0C}"/>
  <tableColumns count="13">
    <tableColumn id="1" xr3:uid="{2669D1F4-3784-4EE8-ADA0-809179FEAD97}" name="NOMBRE DE LA CUENTA"/>
    <tableColumn id="2" xr3:uid="{2329DAC6-986E-4F19-BC2B-9DF28622D66C}" name="ENERO" dataDxfId="13" dataCellStyle="Currency"/>
    <tableColumn id="3" xr3:uid="{90856BE7-F228-4FF9-A5B0-CBF5181676B4}" name="FEBRERO" dataDxfId="12" dataCellStyle="Currency">
      <calculatedColumnFormula>B5*(0.15/12)+B5</calculatedColumnFormula>
    </tableColumn>
    <tableColumn id="4" xr3:uid="{7E044788-F81F-4FEC-B621-4F6C8BAE2549}" name="MARZO" dataDxfId="11" dataCellStyle="Currency">
      <calculatedColumnFormula>C5*(0.15/12)+C5</calculatedColumnFormula>
    </tableColumn>
    <tableColumn id="5" xr3:uid="{4F642229-BD5A-4DD0-946A-8AAC1496DC06}" name="ABRIL" dataDxfId="10" dataCellStyle="Currency">
      <calculatedColumnFormula>D5*(0.15/12)+D5</calculatedColumnFormula>
    </tableColumn>
    <tableColumn id="6" xr3:uid="{21676745-B820-4C84-9F48-D6F7F1B93C66}" name="MAYO" dataDxfId="9" dataCellStyle="Currency">
      <calculatedColumnFormula>E5*(0.15/12)+E5</calculatedColumnFormula>
    </tableColumn>
    <tableColumn id="7" xr3:uid="{7059B6DA-D79D-49D7-917C-7DE6B80C081C}" name="JUNIO" dataDxfId="8" dataCellStyle="Currency">
      <calculatedColumnFormula>F5*(0.15/12)+F5</calculatedColumnFormula>
    </tableColumn>
    <tableColumn id="8" xr3:uid="{DEF59A82-11E6-408F-B854-501632E8C7A0}" name="JULIO" dataDxfId="7" dataCellStyle="Currency">
      <calculatedColumnFormula>G5*(0.15/12)+G5</calculatedColumnFormula>
    </tableColumn>
    <tableColumn id="9" xr3:uid="{7E8EAECC-76A9-484C-8A17-C63C38DEE41F}" name="AGOSTO" dataDxfId="6" dataCellStyle="Currency">
      <calculatedColumnFormula>H5*(0.15/12)+H5</calculatedColumnFormula>
    </tableColumn>
    <tableColumn id="10" xr3:uid="{CDD22A05-1615-4B85-A84D-318BD3156C49}" name="SEPTIEMBRE" dataDxfId="5" dataCellStyle="Currency">
      <calculatedColumnFormula>I5*(0.15/12)+I5</calculatedColumnFormula>
    </tableColumn>
    <tableColumn id="11" xr3:uid="{7AD08C3C-9562-4999-AEB3-D22D4B2CB898}" name="OCTUBRE" dataDxfId="4" dataCellStyle="Currency">
      <calculatedColumnFormula>J5*(0.15/12)+J5</calculatedColumnFormula>
    </tableColumn>
    <tableColumn id="12" xr3:uid="{5327962D-5C44-4173-9C14-478D3DB1D5D5}" name="NOVIEMBRE" dataDxfId="3" dataCellStyle="Currency">
      <calculatedColumnFormula>K5*(0.15/12)+K5</calculatedColumnFormula>
    </tableColumn>
    <tableColumn id="13" xr3:uid="{7D77846D-A70B-428E-9DB6-C3F5FCAD46DD}" name="DICIEMBRE" dataDxfId="2" dataCellStyle="Currency">
      <calculatedColumnFormula>L5*(0.15/12)+L5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3F8E-6375-45CF-A60D-0F40794D5504}">
  <dimension ref="A2:O39"/>
  <sheetViews>
    <sheetView topLeftCell="A10" workbookViewId="0">
      <selection activeCell="B39" sqref="B39"/>
    </sheetView>
  </sheetViews>
  <sheetFormatPr defaultRowHeight="14.25" x14ac:dyDescent="0.45"/>
  <cols>
    <col min="1" max="1" width="17.265625" customWidth="1"/>
    <col min="2" max="9" width="10.86328125" bestFit="1" customWidth="1"/>
    <col min="10" max="10" width="12.59765625" customWidth="1"/>
    <col min="11" max="11" width="10.86328125" bestFit="1" customWidth="1"/>
    <col min="12" max="12" width="12.53125" customWidth="1"/>
    <col min="13" max="13" width="11.53125" customWidth="1"/>
    <col min="15" max="15" width="11.86328125" bestFit="1" customWidth="1"/>
  </cols>
  <sheetData>
    <row r="2" spans="1:15" x14ac:dyDescent="0.4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4" spans="1:15" ht="28.5" x14ac:dyDescent="0.45">
      <c r="A4" s="6" t="s">
        <v>45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O4" s="7" t="s">
        <v>94</v>
      </c>
    </row>
    <row r="5" spans="1:15" x14ac:dyDescent="0.45">
      <c r="A5" t="s">
        <v>13</v>
      </c>
      <c r="B5" s="3">
        <v>1500</v>
      </c>
      <c r="C5" s="3">
        <f>B5*(0.15/12)+B5</f>
        <v>1518.75</v>
      </c>
      <c r="D5" s="3">
        <f t="shared" ref="D5:M5" si="0">C5*(0.15/12)+C5</f>
        <v>1537.734375</v>
      </c>
      <c r="E5" s="3">
        <f t="shared" si="0"/>
        <v>1556.9560546875</v>
      </c>
      <c r="F5" s="3">
        <f t="shared" si="0"/>
        <v>1576.4180053710938</v>
      </c>
      <c r="G5" s="3">
        <f t="shared" si="0"/>
        <v>1596.1232304382324</v>
      </c>
      <c r="H5" s="3">
        <f t="shared" si="0"/>
        <v>1616.0747708187102</v>
      </c>
      <c r="I5" s="3">
        <f t="shared" si="0"/>
        <v>1636.2757054539441</v>
      </c>
      <c r="J5" s="3">
        <f t="shared" si="0"/>
        <v>1656.7291517721183</v>
      </c>
      <c r="K5" s="3">
        <f t="shared" si="0"/>
        <v>1677.4382661692698</v>
      </c>
      <c r="L5" s="3">
        <f t="shared" si="0"/>
        <v>1698.4062444963856</v>
      </c>
      <c r="M5" s="3">
        <f t="shared" si="0"/>
        <v>1719.6363225525904</v>
      </c>
      <c r="O5" s="3">
        <f>SUM(Table1[[#This Row],[ENERO]:[DICIEMBRE]])</f>
        <v>19290.542126759843</v>
      </c>
    </row>
    <row r="6" spans="1:15" x14ac:dyDescent="0.45">
      <c r="A6" t="s">
        <v>14</v>
      </c>
      <c r="B6" s="3">
        <v>4000</v>
      </c>
      <c r="C6" s="3">
        <f t="shared" ref="C6:M30" si="1">B6*(0.15/12)+B6</f>
        <v>4050</v>
      </c>
      <c r="D6" s="3">
        <f t="shared" si="1"/>
        <v>4100.625</v>
      </c>
      <c r="E6" s="3">
        <f t="shared" si="1"/>
        <v>4151.8828125</v>
      </c>
      <c r="F6" s="3">
        <f t="shared" si="1"/>
        <v>4203.7813476562496</v>
      </c>
      <c r="G6" s="3">
        <f t="shared" si="1"/>
        <v>4256.3286145019529</v>
      </c>
      <c r="H6" s="3">
        <f t="shared" si="1"/>
        <v>4309.5327221832276</v>
      </c>
      <c r="I6" s="3">
        <f t="shared" si="1"/>
        <v>4363.4018812105178</v>
      </c>
      <c r="J6" s="3">
        <f t="shared" si="1"/>
        <v>4417.9444047256493</v>
      </c>
      <c r="K6" s="3">
        <f t="shared" si="1"/>
        <v>4473.1687097847198</v>
      </c>
      <c r="L6" s="3">
        <f t="shared" si="1"/>
        <v>4529.0833186570289</v>
      </c>
      <c r="M6" s="3">
        <f t="shared" si="1"/>
        <v>4585.6968601402414</v>
      </c>
      <c r="O6" s="3">
        <f>SUM(Table1[[#This Row],[ENERO]:[DICIEMBRE]])</f>
        <v>51441.445671359586</v>
      </c>
    </row>
    <row r="7" spans="1:15" x14ac:dyDescent="0.45">
      <c r="A7" t="s">
        <v>15</v>
      </c>
      <c r="B7" s="3">
        <v>1500</v>
      </c>
      <c r="C7" s="3">
        <f t="shared" si="1"/>
        <v>1518.75</v>
      </c>
      <c r="D7" s="3">
        <f t="shared" si="1"/>
        <v>1537.734375</v>
      </c>
      <c r="E7" s="3">
        <f t="shared" si="1"/>
        <v>1556.9560546875</v>
      </c>
      <c r="F7" s="3">
        <f t="shared" si="1"/>
        <v>1576.4180053710938</v>
      </c>
      <c r="G7" s="3">
        <f t="shared" si="1"/>
        <v>1596.1232304382324</v>
      </c>
      <c r="H7" s="3">
        <f t="shared" si="1"/>
        <v>1616.0747708187102</v>
      </c>
      <c r="I7" s="3">
        <f t="shared" si="1"/>
        <v>1636.2757054539441</v>
      </c>
      <c r="J7" s="3">
        <f t="shared" si="1"/>
        <v>1656.7291517721183</v>
      </c>
      <c r="K7" s="3">
        <f t="shared" si="1"/>
        <v>1677.4382661692698</v>
      </c>
      <c r="L7" s="3">
        <f t="shared" si="1"/>
        <v>1698.4062444963856</v>
      </c>
      <c r="M7" s="3">
        <f t="shared" si="1"/>
        <v>1719.6363225525904</v>
      </c>
      <c r="O7" s="3">
        <f>SUM(Table1[[#This Row],[ENERO]:[DICIEMBRE]])</f>
        <v>19290.542126759843</v>
      </c>
    </row>
    <row r="8" spans="1:15" x14ac:dyDescent="0.45">
      <c r="A8" t="s">
        <v>16</v>
      </c>
      <c r="B8" s="3">
        <v>1800</v>
      </c>
      <c r="C8" s="3">
        <f t="shared" si="1"/>
        <v>1822.5</v>
      </c>
      <c r="D8" s="3">
        <f t="shared" si="1"/>
        <v>1845.28125</v>
      </c>
      <c r="E8" s="3">
        <f t="shared" si="1"/>
        <v>1868.3472656250001</v>
      </c>
      <c r="F8" s="3">
        <f t="shared" si="1"/>
        <v>1891.7016064453126</v>
      </c>
      <c r="G8" s="3">
        <f t="shared" si="1"/>
        <v>1915.347876525879</v>
      </c>
      <c r="H8" s="3">
        <f t="shared" si="1"/>
        <v>1939.2897249824525</v>
      </c>
      <c r="I8" s="3">
        <f t="shared" si="1"/>
        <v>1963.5308465447331</v>
      </c>
      <c r="J8" s="3">
        <f t="shared" si="1"/>
        <v>1988.0749821265422</v>
      </c>
      <c r="K8" s="3">
        <f t="shared" si="1"/>
        <v>2012.925919403124</v>
      </c>
      <c r="L8" s="3">
        <f t="shared" si="1"/>
        <v>2038.0874933956629</v>
      </c>
      <c r="M8" s="3">
        <f t="shared" si="1"/>
        <v>2063.5635870631086</v>
      </c>
      <c r="O8" s="3">
        <f>SUM(Table1[[#This Row],[ENERO]:[DICIEMBRE]])</f>
        <v>23148.650552111816</v>
      </c>
    </row>
    <row r="9" spans="1:15" x14ac:dyDescent="0.45">
      <c r="A9" t="s">
        <v>17</v>
      </c>
      <c r="B9" s="3">
        <v>2000</v>
      </c>
      <c r="C9" s="3">
        <f t="shared" si="1"/>
        <v>2025</v>
      </c>
      <c r="D9" s="3">
        <f t="shared" si="1"/>
        <v>2050.3125</v>
      </c>
      <c r="E9" s="3">
        <f t="shared" si="1"/>
        <v>2075.94140625</v>
      </c>
      <c r="F9" s="3">
        <f t="shared" si="1"/>
        <v>2101.8906738281248</v>
      </c>
      <c r="G9" s="3">
        <f t="shared" si="1"/>
        <v>2128.1643072509764</v>
      </c>
      <c r="H9" s="3">
        <f t="shared" si="1"/>
        <v>2154.7663610916138</v>
      </c>
      <c r="I9" s="3">
        <f t="shared" si="1"/>
        <v>2181.7009406052589</v>
      </c>
      <c r="J9" s="3">
        <f t="shared" si="1"/>
        <v>2208.9722023628246</v>
      </c>
      <c r="K9" s="3">
        <f t="shared" si="1"/>
        <v>2236.5843548923599</v>
      </c>
      <c r="L9" s="3">
        <f t="shared" si="1"/>
        <v>2264.5416593285145</v>
      </c>
      <c r="M9" s="3">
        <f t="shared" si="1"/>
        <v>2292.8484300701207</v>
      </c>
      <c r="O9" s="3">
        <f>SUM(Table1[[#This Row],[ENERO]:[DICIEMBRE]])</f>
        <v>25720.722835679793</v>
      </c>
    </row>
    <row r="10" spans="1:15" x14ac:dyDescent="0.45">
      <c r="A10" t="s">
        <v>18</v>
      </c>
      <c r="B10" s="3">
        <v>500</v>
      </c>
      <c r="C10" s="3">
        <f t="shared" si="1"/>
        <v>506.25</v>
      </c>
      <c r="D10" s="3">
        <f t="shared" si="1"/>
        <v>512.578125</v>
      </c>
      <c r="E10" s="3">
        <f t="shared" si="1"/>
        <v>518.9853515625</v>
      </c>
      <c r="F10" s="3">
        <f t="shared" si="1"/>
        <v>525.4726684570312</v>
      </c>
      <c r="G10" s="3">
        <f t="shared" si="1"/>
        <v>532.04107681274411</v>
      </c>
      <c r="H10" s="3">
        <f t="shared" si="1"/>
        <v>538.69159027290345</v>
      </c>
      <c r="I10" s="3">
        <f t="shared" si="1"/>
        <v>545.42523515131472</v>
      </c>
      <c r="J10" s="3">
        <f t="shared" si="1"/>
        <v>552.24305059070616</v>
      </c>
      <c r="K10" s="3">
        <f t="shared" si="1"/>
        <v>559.14608872308997</v>
      </c>
      <c r="L10" s="3">
        <f t="shared" si="1"/>
        <v>566.13541483212862</v>
      </c>
      <c r="M10" s="3">
        <f t="shared" si="1"/>
        <v>573.21210751753017</v>
      </c>
      <c r="O10" s="3">
        <f>SUM(Table1[[#This Row],[ENERO]:[DICIEMBRE]])</f>
        <v>6430.1807089199483</v>
      </c>
    </row>
    <row r="11" spans="1:15" x14ac:dyDescent="0.45">
      <c r="A11" t="s">
        <v>19</v>
      </c>
      <c r="B11" s="3">
        <v>5000</v>
      </c>
      <c r="C11" s="3">
        <f t="shared" si="1"/>
        <v>5062.5</v>
      </c>
      <c r="D11" s="3">
        <f t="shared" si="1"/>
        <v>5125.78125</v>
      </c>
      <c r="E11" s="3">
        <f t="shared" si="1"/>
        <v>5189.853515625</v>
      </c>
      <c r="F11" s="3">
        <f t="shared" si="1"/>
        <v>5254.7266845703125</v>
      </c>
      <c r="G11" s="3">
        <f t="shared" si="1"/>
        <v>5320.4107681274418</v>
      </c>
      <c r="H11" s="3">
        <f t="shared" si="1"/>
        <v>5386.9159027290352</v>
      </c>
      <c r="I11" s="3">
        <f t="shared" si="1"/>
        <v>5454.2523515131479</v>
      </c>
      <c r="J11" s="3">
        <f t="shared" si="1"/>
        <v>5522.4305059070621</v>
      </c>
      <c r="K11" s="3">
        <f t="shared" si="1"/>
        <v>5591.4608872309</v>
      </c>
      <c r="L11" s="3">
        <f t="shared" si="1"/>
        <v>5661.3541483212866</v>
      </c>
      <c r="M11" s="3">
        <f t="shared" si="1"/>
        <v>5732.1210751753024</v>
      </c>
      <c r="O11" s="3">
        <f>SUM(Table1[[#This Row],[ENERO]:[DICIEMBRE]])</f>
        <v>64301.807089199494</v>
      </c>
    </row>
    <row r="12" spans="1:15" x14ac:dyDescent="0.45">
      <c r="A12" t="s">
        <v>20</v>
      </c>
      <c r="B12" s="3">
        <v>900</v>
      </c>
      <c r="C12" s="3">
        <f t="shared" si="1"/>
        <v>911.25</v>
      </c>
      <c r="D12" s="3">
        <f t="shared" si="1"/>
        <v>922.640625</v>
      </c>
      <c r="E12" s="3">
        <f t="shared" si="1"/>
        <v>934.17363281250005</v>
      </c>
      <c r="F12" s="3">
        <f t="shared" si="1"/>
        <v>945.85080322265628</v>
      </c>
      <c r="G12" s="3">
        <f t="shared" si="1"/>
        <v>957.67393826293949</v>
      </c>
      <c r="H12" s="3">
        <f t="shared" si="1"/>
        <v>969.64486249122626</v>
      </c>
      <c r="I12" s="3">
        <f t="shared" si="1"/>
        <v>981.76542327236655</v>
      </c>
      <c r="J12" s="3">
        <f t="shared" si="1"/>
        <v>994.03749106327109</v>
      </c>
      <c r="K12" s="3">
        <f t="shared" si="1"/>
        <v>1006.462959701562</v>
      </c>
      <c r="L12" s="3">
        <f t="shared" si="1"/>
        <v>1019.0437466978315</v>
      </c>
      <c r="M12" s="3">
        <f t="shared" si="1"/>
        <v>1031.7817935315543</v>
      </c>
      <c r="O12" s="3">
        <f>SUM(Table1[[#This Row],[ENERO]:[DICIEMBRE]])</f>
        <v>11574.325276055908</v>
      </c>
    </row>
    <row r="13" spans="1:15" x14ac:dyDescent="0.45">
      <c r="A13" t="s">
        <v>21</v>
      </c>
      <c r="B13" s="3">
        <v>500</v>
      </c>
      <c r="C13" s="3">
        <f t="shared" si="1"/>
        <v>506.25</v>
      </c>
      <c r="D13" s="3">
        <f t="shared" si="1"/>
        <v>512.578125</v>
      </c>
      <c r="E13" s="3">
        <f t="shared" si="1"/>
        <v>518.9853515625</v>
      </c>
      <c r="F13" s="3">
        <f t="shared" si="1"/>
        <v>525.4726684570312</v>
      </c>
      <c r="G13" s="3">
        <f t="shared" si="1"/>
        <v>532.04107681274411</v>
      </c>
      <c r="H13" s="3">
        <f t="shared" si="1"/>
        <v>538.69159027290345</v>
      </c>
      <c r="I13" s="3">
        <f t="shared" si="1"/>
        <v>545.42523515131472</v>
      </c>
      <c r="J13" s="3">
        <f t="shared" si="1"/>
        <v>552.24305059070616</v>
      </c>
      <c r="K13" s="3">
        <f t="shared" si="1"/>
        <v>559.14608872308997</v>
      </c>
      <c r="L13" s="3">
        <f t="shared" si="1"/>
        <v>566.13541483212862</v>
      </c>
      <c r="M13" s="3">
        <f t="shared" si="1"/>
        <v>573.21210751753017</v>
      </c>
      <c r="O13" s="3">
        <f>SUM(Table1[[#This Row],[ENERO]:[DICIEMBRE]])</f>
        <v>6430.1807089199483</v>
      </c>
    </row>
    <row r="14" spans="1:15" x14ac:dyDescent="0.45">
      <c r="A14" t="s">
        <v>22</v>
      </c>
      <c r="B14" s="3">
        <v>2000</v>
      </c>
      <c r="C14" s="3">
        <f t="shared" si="1"/>
        <v>2025</v>
      </c>
      <c r="D14" s="3">
        <f t="shared" si="1"/>
        <v>2050.3125</v>
      </c>
      <c r="E14" s="3">
        <f t="shared" si="1"/>
        <v>2075.94140625</v>
      </c>
      <c r="F14" s="3">
        <f t="shared" si="1"/>
        <v>2101.8906738281248</v>
      </c>
      <c r="G14" s="3">
        <f t="shared" si="1"/>
        <v>2128.1643072509764</v>
      </c>
      <c r="H14" s="3">
        <f t="shared" si="1"/>
        <v>2154.7663610916138</v>
      </c>
      <c r="I14" s="3">
        <f t="shared" si="1"/>
        <v>2181.7009406052589</v>
      </c>
      <c r="J14" s="3">
        <f t="shared" si="1"/>
        <v>2208.9722023628246</v>
      </c>
      <c r="K14" s="3">
        <f t="shared" si="1"/>
        <v>2236.5843548923599</v>
      </c>
      <c r="L14" s="3">
        <f t="shared" si="1"/>
        <v>2264.5416593285145</v>
      </c>
      <c r="M14" s="3">
        <f t="shared" si="1"/>
        <v>2292.8484300701207</v>
      </c>
      <c r="O14" s="3">
        <f>SUM(Table1[[#This Row],[ENERO]:[DICIEMBRE]])</f>
        <v>25720.722835679793</v>
      </c>
    </row>
    <row r="15" spans="1:15" x14ac:dyDescent="0.45">
      <c r="A15" t="s">
        <v>23</v>
      </c>
      <c r="B15" s="3">
        <v>2000</v>
      </c>
      <c r="C15" s="3">
        <f t="shared" si="1"/>
        <v>2025</v>
      </c>
      <c r="D15" s="3">
        <f t="shared" si="1"/>
        <v>2050.3125</v>
      </c>
      <c r="E15" s="3">
        <f t="shared" si="1"/>
        <v>2075.94140625</v>
      </c>
      <c r="F15" s="3">
        <f t="shared" si="1"/>
        <v>2101.8906738281248</v>
      </c>
      <c r="G15" s="3">
        <f t="shared" si="1"/>
        <v>2128.1643072509764</v>
      </c>
      <c r="H15" s="3">
        <f t="shared" si="1"/>
        <v>2154.7663610916138</v>
      </c>
      <c r="I15" s="3">
        <f t="shared" si="1"/>
        <v>2181.7009406052589</v>
      </c>
      <c r="J15" s="3">
        <f t="shared" si="1"/>
        <v>2208.9722023628246</v>
      </c>
      <c r="K15" s="3">
        <f t="shared" si="1"/>
        <v>2236.5843548923599</v>
      </c>
      <c r="L15" s="3">
        <f t="shared" si="1"/>
        <v>2264.5416593285145</v>
      </c>
      <c r="M15" s="3">
        <f t="shared" si="1"/>
        <v>2292.8484300701207</v>
      </c>
      <c r="O15" s="3">
        <f>SUM(Table1[[#This Row],[ENERO]:[DICIEMBRE]])</f>
        <v>25720.722835679793</v>
      </c>
    </row>
    <row r="16" spans="1:15" x14ac:dyDescent="0.45">
      <c r="A16" t="s">
        <v>24</v>
      </c>
      <c r="B16" s="3">
        <v>1000</v>
      </c>
      <c r="C16" s="3">
        <f t="shared" si="1"/>
        <v>1012.5</v>
      </c>
      <c r="D16" s="3">
        <f t="shared" si="1"/>
        <v>1025.15625</v>
      </c>
      <c r="E16" s="3">
        <f t="shared" si="1"/>
        <v>1037.970703125</v>
      </c>
      <c r="F16" s="3">
        <f t="shared" si="1"/>
        <v>1050.9453369140624</v>
      </c>
      <c r="G16" s="3">
        <f t="shared" si="1"/>
        <v>1064.0821536254882</v>
      </c>
      <c r="H16" s="3">
        <f t="shared" si="1"/>
        <v>1077.3831805458069</v>
      </c>
      <c r="I16" s="3">
        <f t="shared" si="1"/>
        <v>1090.8504703026294</v>
      </c>
      <c r="J16" s="3">
        <f t="shared" si="1"/>
        <v>1104.4861011814123</v>
      </c>
      <c r="K16" s="3">
        <f t="shared" si="1"/>
        <v>1118.2921774461799</v>
      </c>
      <c r="L16" s="3">
        <f t="shared" si="1"/>
        <v>1132.2708296642572</v>
      </c>
      <c r="M16" s="3">
        <f t="shared" si="1"/>
        <v>1146.4242150350603</v>
      </c>
      <c r="O16" s="3">
        <f>SUM(Table1[[#This Row],[ENERO]:[DICIEMBRE]])</f>
        <v>12860.361417839897</v>
      </c>
    </row>
    <row r="17" spans="1:15" x14ac:dyDescent="0.45">
      <c r="A17" t="s">
        <v>25</v>
      </c>
      <c r="B17" s="3">
        <v>20000</v>
      </c>
      <c r="C17" s="3">
        <f t="shared" si="1"/>
        <v>20250</v>
      </c>
      <c r="D17" s="3">
        <f t="shared" si="1"/>
        <v>20503.125</v>
      </c>
      <c r="E17" s="3">
        <f t="shared" si="1"/>
        <v>20759.4140625</v>
      </c>
      <c r="F17" s="3">
        <f t="shared" si="1"/>
        <v>21018.90673828125</v>
      </c>
      <c r="G17" s="3">
        <f t="shared" si="1"/>
        <v>21281.643072509767</v>
      </c>
      <c r="H17" s="3">
        <f t="shared" si="1"/>
        <v>21547.663610916141</v>
      </c>
      <c r="I17" s="3">
        <f t="shared" si="1"/>
        <v>21817.009406052592</v>
      </c>
      <c r="J17" s="3">
        <f t="shared" si="1"/>
        <v>22089.722023628248</v>
      </c>
      <c r="K17" s="3">
        <f t="shared" si="1"/>
        <v>22365.8435489236</v>
      </c>
      <c r="L17" s="3">
        <f t="shared" si="1"/>
        <v>22645.416593285147</v>
      </c>
      <c r="M17" s="3">
        <f t="shared" si="1"/>
        <v>22928.48430070121</v>
      </c>
      <c r="O17" s="3">
        <f>SUM(Table1[[#This Row],[ENERO]:[DICIEMBRE]])</f>
        <v>257207.22835679798</v>
      </c>
    </row>
    <row r="18" spans="1:15" x14ac:dyDescent="0.45">
      <c r="A18" t="s">
        <v>26</v>
      </c>
      <c r="B18" s="3">
        <v>800</v>
      </c>
      <c r="C18" s="3">
        <f t="shared" si="1"/>
        <v>810</v>
      </c>
      <c r="D18" s="3">
        <f t="shared" si="1"/>
        <v>820.125</v>
      </c>
      <c r="E18" s="3">
        <f t="shared" si="1"/>
        <v>830.37656249999998</v>
      </c>
      <c r="F18" s="3">
        <f t="shared" si="1"/>
        <v>840.75626953124993</v>
      </c>
      <c r="G18" s="3">
        <f t="shared" si="1"/>
        <v>851.26572290039053</v>
      </c>
      <c r="H18" s="3">
        <f t="shared" si="1"/>
        <v>861.90654443664539</v>
      </c>
      <c r="I18" s="3">
        <f t="shared" si="1"/>
        <v>872.68037624210342</v>
      </c>
      <c r="J18" s="3">
        <f t="shared" si="1"/>
        <v>883.58888094512974</v>
      </c>
      <c r="K18" s="3">
        <f t="shared" si="1"/>
        <v>894.63374195694382</v>
      </c>
      <c r="L18" s="3">
        <f t="shared" si="1"/>
        <v>905.81666373140558</v>
      </c>
      <c r="M18" s="3">
        <f t="shared" si="1"/>
        <v>917.13937202804811</v>
      </c>
      <c r="O18" s="3">
        <f>SUM(Table1[[#This Row],[ENERO]:[DICIEMBRE]])</f>
        <v>10288.289134271918</v>
      </c>
    </row>
    <row r="19" spans="1:15" x14ac:dyDescent="0.45">
      <c r="A19" t="s">
        <v>27</v>
      </c>
      <c r="B19" s="3">
        <v>100</v>
      </c>
      <c r="C19" s="3">
        <f t="shared" si="1"/>
        <v>101.25</v>
      </c>
      <c r="D19" s="3">
        <f t="shared" si="1"/>
        <v>102.515625</v>
      </c>
      <c r="E19" s="3">
        <f t="shared" si="1"/>
        <v>103.7970703125</v>
      </c>
      <c r="F19" s="3">
        <f t="shared" si="1"/>
        <v>105.09453369140624</v>
      </c>
      <c r="G19" s="3">
        <f t="shared" si="1"/>
        <v>106.40821536254882</v>
      </c>
      <c r="H19" s="3">
        <f t="shared" si="1"/>
        <v>107.73831805458067</v>
      </c>
      <c r="I19" s="3">
        <f t="shared" si="1"/>
        <v>109.08504703026293</v>
      </c>
      <c r="J19" s="3">
        <f t="shared" si="1"/>
        <v>110.44861011814122</v>
      </c>
      <c r="K19" s="3">
        <f t="shared" si="1"/>
        <v>111.82921774461798</v>
      </c>
      <c r="L19" s="3">
        <f t="shared" si="1"/>
        <v>113.2270829664257</v>
      </c>
      <c r="M19" s="3">
        <f t="shared" si="1"/>
        <v>114.64242150350601</v>
      </c>
      <c r="O19" s="3">
        <f>SUM(Table1[[#This Row],[ENERO]:[DICIEMBRE]])</f>
        <v>1286.0361417839897</v>
      </c>
    </row>
    <row r="20" spans="1:15" x14ac:dyDescent="0.45">
      <c r="A20" t="s">
        <v>28</v>
      </c>
      <c r="B20" s="3">
        <v>250</v>
      </c>
      <c r="C20" s="3">
        <f t="shared" si="1"/>
        <v>253.125</v>
      </c>
      <c r="D20" s="3">
        <f t="shared" si="1"/>
        <v>256.2890625</v>
      </c>
      <c r="E20" s="3">
        <f t="shared" si="1"/>
        <v>259.49267578125</v>
      </c>
      <c r="F20" s="3">
        <f t="shared" si="1"/>
        <v>262.7363342285156</v>
      </c>
      <c r="G20" s="3">
        <f t="shared" si="1"/>
        <v>266.02053840637205</v>
      </c>
      <c r="H20" s="3">
        <f t="shared" si="1"/>
        <v>269.34579513645173</v>
      </c>
      <c r="I20" s="3">
        <f t="shared" si="1"/>
        <v>272.71261757565736</v>
      </c>
      <c r="J20" s="3">
        <f t="shared" si="1"/>
        <v>276.12152529535308</v>
      </c>
      <c r="K20" s="3">
        <f t="shared" si="1"/>
        <v>279.57304436154499</v>
      </c>
      <c r="L20" s="3">
        <f t="shared" si="1"/>
        <v>283.06770741606431</v>
      </c>
      <c r="M20" s="3">
        <f t="shared" si="1"/>
        <v>286.60605375876509</v>
      </c>
      <c r="O20" s="3">
        <f>SUM(Table1[[#This Row],[ENERO]:[DICIEMBRE]])</f>
        <v>3215.0903544599742</v>
      </c>
    </row>
    <row r="21" spans="1:15" x14ac:dyDescent="0.45">
      <c r="A21" t="s">
        <v>13</v>
      </c>
      <c r="B21" s="3">
        <v>1000</v>
      </c>
      <c r="C21" s="3">
        <f t="shared" si="1"/>
        <v>1012.5</v>
      </c>
      <c r="D21" s="3">
        <f t="shared" si="1"/>
        <v>1025.15625</v>
      </c>
      <c r="E21" s="3">
        <f t="shared" si="1"/>
        <v>1037.970703125</v>
      </c>
      <c r="F21" s="3">
        <f t="shared" si="1"/>
        <v>1050.9453369140624</v>
      </c>
      <c r="G21" s="3">
        <f t="shared" si="1"/>
        <v>1064.0821536254882</v>
      </c>
      <c r="H21" s="3">
        <f t="shared" si="1"/>
        <v>1077.3831805458069</v>
      </c>
      <c r="I21" s="3">
        <f t="shared" si="1"/>
        <v>1090.8504703026294</v>
      </c>
      <c r="J21" s="3">
        <f t="shared" si="1"/>
        <v>1104.4861011814123</v>
      </c>
      <c r="K21" s="3">
        <f t="shared" si="1"/>
        <v>1118.2921774461799</v>
      </c>
      <c r="L21" s="3">
        <f t="shared" si="1"/>
        <v>1132.2708296642572</v>
      </c>
      <c r="M21" s="3">
        <f t="shared" si="1"/>
        <v>1146.4242150350603</v>
      </c>
      <c r="O21" s="3">
        <f>SUM(Table1[[#This Row],[ENERO]:[DICIEMBRE]])</f>
        <v>12860.361417839897</v>
      </c>
    </row>
    <row r="22" spans="1:15" x14ac:dyDescent="0.45">
      <c r="A22" t="s">
        <v>29</v>
      </c>
      <c r="B22" s="3">
        <v>400</v>
      </c>
      <c r="C22" s="3">
        <f t="shared" si="1"/>
        <v>405</v>
      </c>
      <c r="D22" s="3">
        <f t="shared" si="1"/>
        <v>410.0625</v>
      </c>
      <c r="E22" s="3">
        <f t="shared" si="1"/>
        <v>415.18828124999999</v>
      </c>
      <c r="F22" s="3">
        <f t="shared" si="1"/>
        <v>420.37813476562496</v>
      </c>
      <c r="G22" s="3">
        <f t="shared" si="1"/>
        <v>425.63286145019526</v>
      </c>
      <c r="H22" s="3">
        <f t="shared" si="1"/>
        <v>430.9532722183227</v>
      </c>
      <c r="I22" s="3">
        <f t="shared" si="1"/>
        <v>436.34018812105171</v>
      </c>
      <c r="J22" s="3">
        <f t="shared" si="1"/>
        <v>441.79444047256487</v>
      </c>
      <c r="K22" s="3">
        <f t="shared" si="1"/>
        <v>447.31687097847191</v>
      </c>
      <c r="L22" s="3">
        <f t="shared" si="1"/>
        <v>452.90833186570279</v>
      </c>
      <c r="M22" s="3">
        <f t="shared" si="1"/>
        <v>458.56968601402406</v>
      </c>
      <c r="O22" s="3">
        <f>SUM(Table1[[#This Row],[ENERO]:[DICIEMBRE]])</f>
        <v>5144.1445671359588</v>
      </c>
    </row>
    <row r="23" spans="1:15" x14ac:dyDescent="0.45">
      <c r="A23" t="s">
        <v>30</v>
      </c>
      <c r="B23" s="3">
        <v>300</v>
      </c>
      <c r="C23" s="3">
        <f t="shared" si="1"/>
        <v>303.75</v>
      </c>
      <c r="D23" s="3">
        <f t="shared" si="1"/>
        <v>307.546875</v>
      </c>
      <c r="E23" s="3">
        <f t="shared" si="1"/>
        <v>311.39121093749998</v>
      </c>
      <c r="F23" s="3">
        <f t="shared" si="1"/>
        <v>315.28360107421872</v>
      </c>
      <c r="G23" s="3">
        <f t="shared" si="1"/>
        <v>319.22464608764648</v>
      </c>
      <c r="H23" s="3">
        <f t="shared" si="1"/>
        <v>323.21495416374205</v>
      </c>
      <c r="I23" s="3">
        <f t="shared" si="1"/>
        <v>327.25514109078881</v>
      </c>
      <c r="J23" s="3">
        <f t="shared" si="1"/>
        <v>331.3458303544237</v>
      </c>
      <c r="K23" s="3">
        <f t="shared" si="1"/>
        <v>335.48765323385402</v>
      </c>
      <c r="L23" s="3">
        <f t="shared" si="1"/>
        <v>339.68124889927719</v>
      </c>
      <c r="M23" s="3">
        <f t="shared" si="1"/>
        <v>343.92726451051817</v>
      </c>
      <c r="O23" s="3">
        <f>SUM(Table1[[#This Row],[ENERO]:[DICIEMBRE]])</f>
        <v>3858.1084253519703</v>
      </c>
    </row>
    <row r="24" spans="1:15" x14ac:dyDescent="0.45">
      <c r="A24" t="s">
        <v>31</v>
      </c>
      <c r="B24" s="3">
        <v>1500</v>
      </c>
      <c r="C24" s="3">
        <f t="shared" si="1"/>
        <v>1518.75</v>
      </c>
      <c r="D24" s="3">
        <f t="shared" si="1"/>
        <v>1537.734375</v>
      </c>
      <c r="E24" s="3">
        <f t="shared" si="1"/>
        <v>1556.9560546875</v>
      </c>
      <c r="F24" s="3">
        <f t="shared" si="1"/>
        <v>1576.4180053710938</v>
      </c>
      <c r="G24" s="3">
        <f t="shared" si="1"/>
        <v>1596.1232304382324</v>
      </c>
      <c r="H24" s="3">
        <f t="shared" si="1"/>
        <v>1616.0747708187102</v>
      </c>
      <c r="I24" s="3">
        <f t="shared" si="1"/>
        <v>1636.2757054539441</v>
      </c>
      <c r="J24" s="3">
        <f t="shared" si="1"/>
        <v>1656.7291517721183</v>
      </c>
      <c r="K24" s="3">
        <f t="shared" si="1"/>
        <v>1677.4382661692698</v>
      </c>
      <c r="L24" s="3">
        <f t="shared" si="1"/>
        <v>1698.4062444963856</v>
      </c>
      <c r="M24" s="3">
        <f t="shared" si="1"/>
        <v>1719.6363225525904</v>
      </c>
      <c r="O24" s="3">
        <f>SUM(Table1[[#This Row],[ENERO]:[DICIEMBRE]])</f>
        <v>19290.542126759843</v>
      </c>
    </row>
    <row r="25" spans="1:15" x14ac:dyDescent="0.45">
      <c r="A25" t="s">
        <v>32</v>
      </c>
      <c r="B25" s="3">
        <v>800</v>
      </c>
      <c r="C25" s="3">
        <f t="shared" si="1"/>
        <v>810</v>
      </c>
      <c r="D25" s="3">
        <f t="shared" si="1"/>
        <v>820.125</v>
      </c>
      <c r="E25" s="3">
        <f t="shared" si="1"/>
        <v>830.37656249999998</v>
      </c>
      <c r="F25" s="3">
        <f t="shared" si="1"/>
        <v>840.75626953124993</v>
      </c>
      <c r="G25" s="3">
        <f t="shared" si="1"/>
        <v>851.26572290039053</v>
      </c>
      <c r="H25" s="3">
        <f t="shared" si="1"/>
        <v>861.90654443664539</v>
      </c>
      <c r="I25" s="3">
        <f t="shared" si="1"/>
        <v>872.68037624210342</v>
      </c>
      <c r="J25" s="3">
        <f t="shared" si="1"/>
        <v>883.58888094512974</v>
      </c>
      <c r="K25" s="3">
        <f t="shared" si="1"/>
        <v>894.63374195694382</v>
      </c>
      <c r="L25" s="3">
        <f t="shared" si="1"/>
        <v>905.81666373140558</v>
      </c>
      <c r="M25" s="3">
        <f t="shared" si="1"/>
        <v>917.13937202804811</v>
      </c>
      <c r="O25" s="3">
        <f>SUM(Table1[[#This Row],[ENERO]:[DICIEMBRE]])</f>
        <v>10288.289134271918</v>
      </c>
    </row>
    <row r="26" spans="1:15" x14ac:dyDescent="0.45">
      <c r="A26" t="s">
        <v>33</v>
      </c>
      <c r="B26" s="3">
        <v>110</v>
      </c>
      <c r="C26" s="3">
        <f t="shared" si="1"/>
        <v>111.375</v>
      </c>
      <c r="D26" s="3">
        <f t="shared" si="1"/>
        <v>112.76718750000001</v>
      </c>
      <c r="E26" s="3">
        <f t="shared" si="1"/>
        <v>114.17677734375</v>
      </c>
      <c r="F26" s="3">
        <f t="shared" si="1"/>
        <v>115.60398706054688</v>
      </c>
      <c r="G26" s="3">
        <f t="shared" si="1"/>
        <v>117.04903689880372</v>
      </c>
      <c r="H26" s="3">
        <f t="shared" si="1"/>
        <v>118.51214986003876</v>
      </c>
      <c r="I26" s="3">
        <f t="shared" si="1"/>
        <v>119.99355173328925</v>
      </c>
      <c r="J26" s="3">
        <f t="shared" si="1"/>
        <v>121.49347112995537</v>
      </c>
      <c r="K26" s="3">
        <f t="shared" si="1"/>
        <v>123.01213951907981</v>
      </c>
      <c r="L26" s="3">
        <f t="shared" si="1"/>
        <v>124.5497912630683</v>
      </c>
      <c r="M26" s="3">
        <f t="shared" si="1"/>
        <v>126.10666365385666</v>
      </c>
      <c r="O26" s="3">
        <f>SUM(Table1[[#This Row],[ENERO]:[DICIEMBRE]])</f>
        <v>1414.6397559623886</v>
      </c>
    </row>
    <row r="27" spans="1:15" x14ac:dyDescent="0.45">
      <c r="A27" t="s">
        <v>34</v>
      </c>
      <c r="B27" s="3">
        <v>100</v>
      </c>
      <c r="C27" s="3">
        <f t="shared" si="1"/>
        <v>101.25</v>
      </c>
      <c r="D27" s="3">
        <f t="shared" si="1"/>
        <v>102.515625</v>
      </c>
      <c r="E27" s="3">
        <f t="shared" si="1"/>
        <v>103.7970703125</v>
      </c>
      <c r="F27" s="3">
        <f t="shared" si="1"/>
        <v>105.09453369140624</v>
      </c>
      <c r="G27" s="3">
        <f t="shared" si="1"/>
        <v>106.40821536254882</v>
      </c>
      <c r="H27" s="3">
        <f t="shared" si="1"/>
        <v>107.73831805458067</v>
      </c>
      <c r="I27" s="3">
        <f t="shared" si="1"/>
        <v>109.08504703026293</v>
      </c>
      <c r="J27" s="3">
        <f t="shared" si="1"/>
        <v>110.44861011814122</v>
      </c>
      <c r="K27" s="3">
        <f t="shared" si="1"/>
        <v>111.82921774461798</v>
      </c>
      <c r="L27" s="3">
        <f t="shared" si="1"/>
        <v>113.2270829664257</v>
      </c>
      <c r="M27" s="3">
        <f t="shared" si="1"/>
        <v>114.64242150350601</v>
      </c>
      <c r="O27" s="3">
        <f>SUM(Table1[[#This Row],[ENERO]:[DICIEMBRE]])</f>
        <v>1286.0361417839897</v>
      </c>
    </row>
    <row r="28" spans="1:15" x14ac:dyDescent="0.45">
      <c r="A28" t="s">
        <v>35</v>
      </c>
      <c r="B28" s="3">
        <v>250</v>
      </c>
      <c r="C28" s="3">
        <f t="shared" si="1"/>
        <v>253.125</v>
      </c>
      <c r="D28" s="3">
        <f t="shared" si="1"/>
        <v>256.2890625</v>
      </c>
      <c r="E28" s="3">
        <f t="shared" si="1"/>
        <v>259.49267578125</v>
      </c>
      <c r="F28" s="3">
        <f t="shared" si="1"/>
        <v>262.7363342285156</v>
      </c>
      <c r="G28" s="3">
        <f t="shared" si="1"/>
        <v>266.02053840637205</v>
      </c>
      <c r="H28" s="3">
        <f t="shared" si="1"/>
        <v>269.34579513645173</v>
      </c>
      <c r="I28" s="3">
        <f t="shared" si="1"/>
        <v>272.71261757565736</v>
      </c>
      <c r="J28" s="3">
        <f t="shared" si="1"/>
        <v>276.12152529535308</v>
      </c>
      <c r="K28" s="3">
        <f t="shared" si="1"/>
        <v>279.57304436154499</v>
      </c>
      <c r="L28" s="3">
        <f t="shared" si="1"/>
        <v>283.06770741606431</v>
      </c>
      <c r="M28" s="3">
        <f t="shared" si="1"/>
        <v>286.60605375876509</v>
      </c>
      <c r="O28" s="3">
        <f>SUM(Table1[[#This Row],[ENERO]:[DICIEMBRE]])</f>
        <v>3215.0903544599742</v>
      </c>
    </row>
    <row r="29" spans="1:15" x14ac:dyDescent="0.45">
      <c r="A29" t="s">
        <v>36</v>
      </c>
      <c r="B29" s="3">
        <v>100</v>
      </c>
      <c r="C29" s="3">
        <f t="shared" si="1"/>
        <v>101.25</v>
      </c>
      <c r="D29" s="3">
        <f t="shared" ref="D29:M30" si="2">C29*(0.15/12)+C29</f>
        <v>102.515625</v>
      </c>
      <c r="E29" s="3">
        <f t="shared" si="2"/>
        <v>103.7970703125</v>
      </c>
      <c r="F29" s="3">
        <f t="shared" si="2"/>
        <v>105.09453369140624</v>
      </c>
      <c r="G29" s="3">
        <f t="shared" si="2"/>
        <v>106.40821536254882</v>
      </c>
      <c r="H29" s="3">
        <f t="shared" si="2"/>
        <v>107.73831805458067</v>
      </c>
      <c r="I29" s="3">
        <f t="shared" si="2"/>
        <v>109.08504703026293</v>
      </c>
      <c r="J29" s="3">
        <f t="shared" si="2"/>
        <v>110.44861011814122</v>
      </c>
      <c r="K29" s="3">
        <f t="shared" si="2"/>
        <v>111.82921774461798</v>
      </c>
      <c r="L29" s="3">
        <f t="shared" si="2"/>
        <v>113.2270829664257</v>
      </c>
      <c r="M29" s="3">
        <f t="shared" si="2"/>
        <v>114.64242150350601</v>
      </c>
      <c r="O29" s="3">
        <f>SUM(Table1[[#This Row],[ENERO]:[DICIEMBRE]])</f>
        <v>1286.0361417839897</v>
      </c>
    </row>
    <row r="30" spans="1:15" x14ac:dyDescent="0.45">
      <c r="A30" t="s">
        <v>37</v>
      </c>
      <c r="B30" s="3">
        <v>150</v>
      </c>
      <c r="C30" s="3">
        <f t="shared" si="1"/>
        <v>151.875</v>
      </c>
      <c r="D30" s="3">
        <f t="shared" si="2"/>
        <v>153.7734375</v>
      </c>
      <c r="E30" s="3">
        <f t="shared" si="2"/>
        <v>155.69560546874999</v>
      </c>
      <c r="F30" s="3">
        <f t="shared" si="2"/>
        <v>157.64180053710936</v>
      </c>
      <c r="G30" s="3">
        <f t="shared" si="2"/>
        <v>159.61232304382324</v>
      </c>
      <c r="H30" s="3">
        <f t="shared" si="2"/>
        <v>161.60747708187102</v>
      </c>
      <c r="I30" s="3">
        <f t="shared" si="2"/>
        <v>163.62757054539441</v>
      </c>
      <c r="J30" s="3">
        <f t="shared" si="2"/>
        <v>165.67291517721185</v>
      </c>
      <c r="K30" s="3">
        <f t="shared" si="2"/>
        <v>167.74382661692701</v>
      </c>
      <c r="L30" s="3">
        <f t="shared" si="2"/>
        <v>169.8406244496386</v>
      </c>
      <c r="M30" s="3">
        <f t="shared" si="2"/>
        <v>171.96363225525909</v>
      </c>
      <c r="O30" s="3">
        <f>SUM(Table1[[#This Row],[ENERO]:[DICIEMBRE]])</f>
        <v>1929.0542126759851</v>
      </c>
    </row>
    <row r="32" spans="1:15" x14ac:dyDescent="0.45">
      <c r="A32" t="s">
        <v>93</v>
      </c>
      <c r="B32" s="3">
        <f>SUM(Table1[ENERO])</f>
        <v>48560</v>
      </c>
      <c r="C32" s="3">
        <f>SUM(Table1[FEBRERO])</f>
        <v>49167</v>
      </c>
      <c r="D32" s="3">
        <f>SUM(Table1[MARZO])</f>
        <v>49781.587500000001</v>
      </c>
      <c r="E32" s="3">
        <f>SUM(Table1[ABRIL])</f>
        <v>50403.857343750016</v>
      </c>
      <c r="F32" s="3">
        <f>SUM(Table1[MAYO])</f>
        <v>51033.905560546882</v>
      </c>
      <c r="G32" s="3">
        <f>SUM(Table1[JUNIO])</f>
        <v>51671.829380053714</v>
      </c>
      <c r="H32" s="3">
        <f>SUM(Table1[JULIO])</f>
        <v>52317.727247304392</v>
      </c>
      <c r="I32" s="3">
        <f>SUM(Table1[AGOSTO])</f>
        <v>52971.698837895688</v>
      </c>
      <c r="J32" s="3">
        <f>SUM(Table1[SEPTIEMBRE])</f>
        <v>53633.845073369375</v>
      </c>
      <c r="K32" s="3">
        <f>SUM(Table1[OCTUBRE])</f>
        <v>54304.268136786515</v>
      </c>
      <c r="L32" s="3">
        <f>SUM(Table1[NOVIEMBRE])</f>
        <v>54983.071488496338</v>
      </c>
      <c r="M32" s="3">
        <f>SUM(Table1[DICIEMBRE])</f>
        <v>55670.359882102537</v>
      </c>
    </row>
    <row r="33" spans="1:2" x14ac:dyDescent="0.45">
      <c r="A33" t="s">
        <v>95</v>
      </c>
      <c r="B33">
        <f>COUNT(Table1[ENERO])</f>
        <v>26</v>
      </c>
    </row>
    <row r="34" spans="1:2" x14ac:dyDescent="0.45">
      <c r="A34" t="s">
        <v>96</v>
      </c>
      <c r="B34">
        <f>COUNTA(Table1[ENERO])</f>
        <v>26</v>
      </c>
    </row>
    <row r="35" spans="1:2" x14ac:dyDescent="0.45">
      <c r="A35" t="s">
        <v>97</v>
      </c>
      <c r="B35">
        <f>COUNTBLANK(Table1[ENERO])</f>
        <v>0</v>
      </c>
    </row>
    <row r="36" spans="1:2" x14ac:dyDescent="0.45">
      <c r="A36" t="s">
        <v>98</v>
      </c>
    </row>
    <row r="37" spans="1:2" x14ac:dyDescent="0.45">
      <c r="A37" t="s">
        <v>99</v>
      </c>
      <c r="B37" s="3">
        <f>MAX(Table1[ENERO])</f>
        <v>20000</v>
      </c>
    </row>
    <row r="38" spans="1:2" x14ac:dyDescent="0.45">
      <c r="A38" t="s">
        <v>100</v>
      </c>
      <c r="B38" s="3">
        <f>MIN(Table1[ENERO])</f>
        <v>100</v>
      </c>
    </row>
    <row r="39" spans="1:2" x14ac:dyDescent="0.45">
      <c r="A39" t="s">
        <v>101</v>
      </c>
      <c r="B39" s="3">
        <f>AVERAGE(Table1[ENERO])</f>
        <v>1867.6923076923076</v>
      </c>
    </row>
  </sheetData>
  <mergeCells count="1">
    <mergeCell ref="A2:M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C342-2C11-4733-A5B6-99AC33AF7F22}">
  <dimension ref="B3:E9"/>
  <sheetViews>
    <sheetView tabSelected="1" workbookViewId="0">
      <selection activeCell="H12" sqref="H12"/>
    </sheetView>
  </sheetViews>
  <sheetFormatPr defaultRowHeight="14.25" x14ac:dyDescent="0.45"/>
  <sheetData>
    <row r="3" spans="2:5" x14ac:dyDescent="0.45">
      <c r="B3">
        <v>-23</v>
      </c>
      <c r="D3">
        <f>ABS(B3)</f>
        <v>23</v>
      </c>
    </row>
    <row r="4" spans="2:5" x14ac:dyDescent="0.45">
      <c r="B4">
        <v>6.5</v>
      </c>
      <c r="D4">
        <f>INT(B4)</f>
        <v>6</v>
      </c>
    </row>
    <row r="5" spans="2:5" x14ac:dyDescent="0.45">
      <c r="B5">
        <v>9</v>
      </c>
      <c r="D5">
        <f>FACTDOUBLE(B5)</f>
        <v>945</v>
      </c>
    </row>
    <row r="6" spans="2:5" x14ac:dyDescent="0.45">
      <c r="B6">
        <v>5</v>
      </c>
      <c r="D6">
        <f>CEILING(B6,10)</f>
        <v>10</v>
      </c>
      <c r="E6" t="s">
        <v>102</v>
      </c>
    </row>
    <row r="7" spans="2:5" x14ac:dyDescent="0.45">
      <c r="B7">
        <v>-12</v>
      </c>
      <c r="D7">
        <f t="shared" ref="D7:D8" si="0">TRUNC(B7)</f>
        <v>-12</v>
      </c>
    </row>
    <row r="8" spans="2:5" x14ac:dyDescent="0.45">
      <c r="B8">
        <v>2</v>
      </c>
      <c r="D8">
        <f t="shared" si="0"/>
        <v>2</v>
      </c>
    </row>
    <row r="9" spans="2:5" x14ac:dyDescent="0.45">
      <c r="B9">
        <v>-33</v>
      </c>
      <c r="D9">
        <f>TRUNC(B9)</f>
        <v>-33</v>
      </c>
      <c r="E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2549-280E-4506-AC87-F85397A6AEC2}">
  <dimension ref="B1:P5"/>
  <sheetViews>
    <sheetView workbookViewId="0">
      <selection activeCell="B6" sqref="B6"/>
    </sheetView>
  </sheetViews>
  <sheetFormatPr defaultRowHeight="14.25" x14ac:dyDescent="0.45"/>
  <sheetData>
    <row r="1" spans="2:16" x14ac:dyDescent="0.45">
      <c r="B1" t="s">
        <v>44</v>
      </c>
    </row>
    <row r="2" spans="2:16" x14ac:dyDescent="0.45">
      <c r="B2" s="5" t="s">
        <v>43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2:16" x14ac:dyDescent="0.45">
      <c r="B3" t="s">
        <v>42</v>
      </c>
    </row>
    <row r="5" spans="2:16" x14ac:dyDescent="0.45">
      <c r="B5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F62B-F1F4-4E4C-8E19-59F3D85CC2A6}">
  <dimension ref="A2:K17"/>
  <sheetViews>
    <sheetView workbookViewId="0">
      <selection activeCell="A14" sqref="A14"/>
    </sheetView>
  </sheetViews>
  <sheetFormatPr defaultRowHeight="14.25" x14ac:dyDescent="0.45"/>
  <sheetData>
    <row r="2" spans="1:11" ht="28.5" x14ac:dyDescent="0.45">
      <c r="D2" s="8" t="s">
        <v>47</v>
      </c>
      <c r="E2" s="8" t="s">
        <v>48</v>
      </c>
      <c r="F2" s="8" t="s">
        <v>49</v>
      </c>
      <c r="G2" s="8" t="s">
        <v>50</v>
      </c>
      <c r="H2" s="8" t="s">
        <v>51</v>
      </c>
    </row>
    <row r="3" spans="1:11" x14ac:dyDescent="0.45">
      <c r="A3" t="s">
        <v>73</v>
      </c>
      <c r="D3" t="s">
        <v>52</v>
      </c>
      <c r="E3" t="s">
        <v>53</v>
      </c>
      <c r="F3" t="s">
        <v>54</v>
      </c>
      <c r="G3">
        <v>20</v>
      </c>
      <c r="H3" t="s">
        <v>55</v>
      </c>
    </row>
    <row r="4" spans="1:11" x14ac:dyDescent="0.45">
      <c r="B4" t="s">
        <v>71</v>
      </c>
      <c r="D4" t="s">
        <v>52</v>
      </c>
      <c r="E4" t="s">
        <v>53</v>
      </c>
      <c r="F4" t="s">
        <v>69</v>
      </c>
      <c r="G4">
        <v>19</v>
      </c>
      <c r="H4" t="s">
        <v>62</v>
      </c>
    </row>
    <row r="5" spans="1:11" x14ac:dyDescent="0.45">
      <c r="D5" t="s">
        <v>56</v>
      </c>
      <c r="E5" t="s">
        <v>57</v>
      </c>
      <c r="F5" t="s">
        <v>58</v>
      </c>
      <c r="G5">
        <v>22</v>
      </c>
      <c r="H5" t="s">
        <v>59</v>
      </c>
    </row>
    <row r="6" spans="1:11" x14ac:dyDescent="0.45">
      <c r="D6" t="s">
        <v>63</v>
      </c>
      <c r="E6" t="s">
        <v>64</v>
      </c>
      <c r="F6" t="s">
        <v>65</v>
      </c>
      <c r="G6">
        <v>20</v>
      </c>
      <c r="H6" t="s">
        <v>62</v>
      </c>
    </row>
    <row r="7" spans="1:11" x14ac:dyDescent="0.45">
      <c r="A7" t="s">
        <v>72</v>
      </c>
      <c r="D7" t="s">
        <v>60</v>
      </c>
      <c r="E7" t="s">
        <v>53</v>
      </c>
      <c r="F7" t="s">
        <v>61</v>
      </c>
      <c r="G7">
        <v>21</v>
      </c>
      <c r="H7" t="s">
        <v>62</v>
      </c>
    </row>
    <row r="8" spans="1:11" x14ac:dyDescent="0.45">
      <c r="D8" t="s">
        <v>60</v>
      </c>
      <c r="E8" t="s">
        <v>53</v>
      </c>
      <c r="F8" t="s">
        <v>61</v>
      </c>
      <c r="G8">
        <v>22</v>
      </c>
      <c r="H8" t="s">
        <v>70</v>
      </c>
    </row>
    <row r="9" spans="1:11" x14ac:dyDescent="0.45">
      <c r="D9" t="s">
        <v>66</v>
      </c>
      <c r="E9" t="s">
        <v>67</v>
      </c>
      <c r="F9" t="s">
        <v>68</v>
      </c>
      <c r="G9">
        <v>22</v>
      </c>
      <c r="H9" t="s">
        <v>62</v>
      </c>
    </row>
    <row r="13" spans="1:11" x14ac:dyDescent="0.45">
      <c r="A13" t="s">
        <v>74</v>
      </c>
      <c r="D13" s="8" t="s">
        <v>47</v>
      </c>
      <c r="E13" s="2" t="s">
        <v>66</v>
      </c>
      <c r="F13" s="2" t="s">
        <v>60</v>
      </c>
      <c r="G13" s="2" t="s">
        <v>60</v>
      </c>
      <c r="H13" s="2" t="s">
        <v>63</v>
      </c>
      <c r="I13" s="2" t="s">
        <v>56</v>
      </c>
      <c r="J13" s="2" t="s">
        <v>52</v>
      </c>
      <c r="K13" s="2" t="s">
        <v>52</v>
      </c>
    </row>
    <row r="14" spans="1:11" ht="28.5" x14ac:dyDescent="0.45">
      <c r="D14" s="8" t="s">
        <v>48</v>
      </c>
      <c r="E14" s="2" t="s">
        <v>67</v>
      </c>
      <c r="F14" s="2" t="s">
        <v>53</v>
      </c>
      <c r="G14" s="2" t="s">
        <v>53</v>
      </c>
      <c r="H14" s="2" t="s">
        <v>64</v>
      </c>
      <c r="I14" s="2" t="s">
        <v>57</v>
      </c>
      <c r="J14" s="2" t="s">
        <v>53</v>
      </c>
      <c r="K14" s="2" t="s">
        <v>53</v>
      </c>
    </row>
    <row r="15" spans="1:11" ht="28.5" x14ac:dyDescent="0.45">
      <c r="D15" s="8" t="s">
        <v>49</v>
      </c>
      <c r="E15" s="2" t="s">
        <v>68</v>
      </c>
      <c r="F15" s="2" t="s">
        <v>61</v>
      </c>
      <c r="G15" s="2" t="s">
        <v>61</v>
      </c>
      <c r="H15" s="2" t="s">
        <v>65</v>
      </c>
      <c r="I15" s="2" t="s">
        <v>58</v>
      </c>
      <c r="J15" s="2" t="s">
        <v>69</v>
      </c>
      <c r="K15" s="2" t="s">
        <v>54</v>
      </c>
    </row>
    <row r="16" spans="1:11" x14ac:dyDescent="0.45">
      <c r="D16" s="8" t="s">
        <v>50</v>
      </c>
      <c r="E16" s="2">
        <v>22</v>
      </c>
      <c r="F16" s="2">
        <v>22</v>
      </c>
      <c r="G16" s="2">
        <v>21</v>
      </c>
      <c r="H16" s="2">
        <v>20</v>
      </c>
      <c r="I16" s="2">
        <v>22</v>
      </c>
      <c r="J16" s="2">
        <v>19</v>
      </c>
      <c r="K16" s="2">
        <v>20</v>
      </c>
    </row>
    <row r="17" spans="4:11" ht="28.5" x14ac:dyDescent="0.45">
      <c r="D17" s="8" t="s">
        <v>51</v>
      </c>
      <c r="E17" s="2" t="s">
        <v>62</v>
      </c>
      <c r="F17" s="2" t="s">
        <v>70</v>
      </c>
      <c r="G17" s="2" t="s">
        <v>62</v>
      </c>
      <c r="H17" s="2" t="s">
        <v>62</v>
      </c>
      <c r="I17" s="2" t="s">
        <v>59</v>
      </c>
      <c r="J17" s="2" t="s">
        <v>62</v>
      </c>
      <c r="K17" s="2" t="s">
        <v>55</v>
      </c>
    </row>
  </sheetData>
  <sortState columnSort="1" ref="E13:K17">
    <sortCondition descending="1" ref="E13:K13"/>
    <sortCondition descending="1" ref="E14:K14"/>
    <sortCondition descending="1" ref="E15:K15"/>
    <sortCondition descending="1" ref="E16:K16"/>
    <sortCondition descending="1" ref="E17:K17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0946-37D9-4769-8659-CC326920F503}">
  <dimension ref="D1:J20"/>
  <sheetViews>
    <sheetView workbookViewId="0">
      <selection activeCell="H21" sqref="H21"/>
    </sheetView>
  </sheetViews>
  <sheetFormatPr defaultRowHeight="14.25" x14ac:dyDescent="0.45"/>
  <cols>
    <col min="4" max="4" width="13.33203125" bestFit="1" customWidth="1"/>
    <col min="5" max="5" width="9.59765625" customWidth="1"/>
    <col min="6" max="6" width="12.06640625" bestFit="1" customWidth="1"/>
    <col min="7" max="8" width="10.86328125" bestFit="1" customWidth="1"/>
  </cols>
  <sheetData>
    <row r="1" spans="4:10" ht="14.65" thickBot="1" x14ac:dyDescent="0.5"/>
    <row r="2" spans="4:10" ht="14.65" thickBot="1" x14ac:dyDescent="0.5">
      <c r="D2" s="12" t="s">
        <v>75</v>
      </c>
      <c r="E2" s="13"/>
      <c r="F2" s="13"/>
      <c r="G2" s="14"/>
    </row>
    <row r="3" spans="4:10" x14ac:dyDescent="0.45">
      <c r="J3">
        <f>10%</f>
        <v>0.1</v>
      </c>
    </row>
    <row r="4" spans="4:10" ht="28.5" x14ac:dyDescent="0.45">
      <c r="D4" s="11" t="s">
        <v>79</v>
      </c>
      <c r="E4" s="11" t="s">
        <v>76</v>
      </c>
      <c r="F4" s="11" t="s">
        <v>77</v>
      </c>
      <c r="G4" s="11" t="s">
        <v>78</v>
      </c>
      <c r="H4" s="11" t="s">
        <v>92</v>
      </c>
    </row>
    <row r="5" spans="4:10" x14ac:dyDescent="0.45">
      <c r="D5" t="s">
        <v>80</v>
      </c>
      <c r="E5" s="3">
        <v>2</v>
      </c>
      <c r="F5" s="3">
        <v>20</v>
      </c>
      <c r="G5" s="3">
        <f>E5*F5</f>
        <v>40</v>
      </c>
      <c r="H5" s="3">
        <f>G5*(1+$J$3)</f>
        <v>44</v>
      </c>
    </row>
    <row r="6" spans="4:10" x14ac:dyDescent="0.45">
      <c r="D6" t="s">
        <v>81</v>
      </c>
      <c r="E6" s="3">
        <v>15</v>
      </c>
      <c r="F6" s="3">
        <v>25</v>
      </c>
      <c r="G6" s="3">
        <f t="shared" ref="G6:G16" si="0">E6*F6</f>
        <v>375</v>
      </c>
      <c r="H6" s="3">
        <f t="shared" ref="H6:H16" si="1">G6*(1+$J$3)</f>
        <v>412.50000000000006</v>
      </c>
    </row>
    <row r="7" spans="4:10" x14ac:dyDescent="0.45">
      <c r="D7" t="s">
        <v>82</v>
      </c>
      <c r="E7" s="3">
        <v>9</v>
      </c>
      <c r="F7" s="3">
        <v>300</v>
      </c>
      <c r="G7" s="3">
        <f t="shared" si="0"/>
        <v>2700</v>
      </c>
      <c r="H7" s="3">
        <f t="shared" si="1"/>
        <v>2970.0000000000005</v>
      </c>
    </row>
    <row r="8" spans="4:10" x14ac:dyDescent="0.45">
      <c r="D8" t="s">
        <v>83</v>
      </c>
      <c r="E8" s="3">
        <v>3</v>
      </c>
      <c r="F8" s="3">
        <v>400</v>
      </c>
      <c r="G8" s="3">
        <f t="shared" si="0"/>
        <v>1200</v>
      </c>
      <c r="H8" s="3">
        <f t="shared" si="1"/>
        <v>1320</v>
      </c>
    </row>
    <row r="9" spans="4:10" x14ac:dyDescent="0.45">
      <c r="D9" t="s">
        <v>84</v>
      </c>
      <c r="E9" s="3">
        <v>7</v>
      </c>
      <c r="F9" s="3">
        <v>250</v>
      </c>
      <c r="G9" s="3">
        <f t="shared" si="0"/>
        <v>1750</v>
      </c>
      <c r="H9" s="3">
        <f t="shared" si="1"/>
        <v>1925.0000000000002</v>
      </c>
    </row>
    <row r="10" spans="4:10" x14ac:dyDescent="0.45">
      <c r="D10" t="s">
        <v>85</v>
      </c>
      <c r="E10" s="3">
        <v>5</v>
      </c>
      <c r="F10" s="3">
        <v>300</v>
      </c>
      <c r="G10" s="3">
        <f t="shared" si="0"/>
        <v>1500</v>
      </c>
      <c r="H10" s="3">
        <f t="shared" si="1"/>
        <v>1650.0000000000002</v>
      </c>
    </row>
    <row r="11" spans="4:10" x14ac:dyDescent="0.45">
      <c r="D11" t="s">
        <v>86</v>
      </c>
      <c r="E11" s="3">
        <v>20</v>
      </c>
      <c r="F11" s="3">
        <v>25</v>
      </c>
      <c r="G11" s="3">
        <f t="shared" si="0"/>
        <v>500</v>
      </c>
      <c r="H11" s="3">
        <f t="shared" si="1"/>
        <v>550</v>
      </c>
    </row>
    <row r="12" spans="4:10" x14ac:dyDescent="0.45">
      <c r="D12" t="s">
        <v>87</v>
      </c>
      <c r="E12" s="3">
        <v>90</v>
      </c>
      <c r="F12" s="3">
        <v>12</v>
      </c>
      <c r="G12" s="3">
        <f t="shared" si="0"/>
        <v>1080</v>
      </c>
      <c r="H12" s="3">
        <f t="shared" si="1"/>
        <v>1188</v>
      </c>
    </row>
    <row r="13" spans="4:10" x14ac:dyDescent="0.45">
      <c r="D13" t="s">
        <v>90</v>
      </c>
      <c r="E13" s="3">
        <v>15</v>
      </c>
      <c r="F13" s="3">
        <v>30</v>
      </c>
      <c r="G13" s="3">
        <f t="shared" si="0"/>
        <v>450</v>
      </c>
      <c r="H13" s="3">
        <f t="shared" si="1"/>
        <v>495.00000000000006</v>
      </c>
    </row>
    <row r="14" spans="4:10" x14ac:dyDescent="0.45">
      <c r="D14" t="s">
        <v>35</v>
      </c>
      <c r="E14" s="3">
        <v>10</v>
      </c>
      <c r="F14" s="3">
        <v>50</v>
      </c>
      <c r="G14" s="3">
        <f t="shared" si="0"/>
        <v>500</v>
      </c>
      <c r="H14" s="3">
        <f t="shared" si="1"/>
        <v>550</v>
      </c>
    </row>
    <row r="15" spans="4:10" x14ac:dyDescent="0.45">
      <c r="D15" t="s">
        <v>88</v>
      </c>
      <c r="E15" s="3">
        <v>5</v>
      </c>
      <c r="F15" s="3">
        <v>35</v>
      </c>
      <c r="G15" s="3">
        <f t="shared" si="0"/>
        <v>175</v>
      </c>
      <c r="H15" s="3">
        <f t="shared" si="1"/>
        <v>192.50000000000003</v>
      </c>
    </row>
    <row r="16" spans="4:10" x14ac:dyDescent="0.45">
      <c r="D16" t="s">
        <v>89</v>
      </c>
      <c r="E16" s="3">
        <v>5</v>
      </c>
      <c r="F16" s="3">
        <v>20</v>
      </c>
      <c r="G16" s="3">
        <f t="shared" si="0"/>
        <v>100</v>
      </c>
      <c r="H16" s="3">
        <f t="shared" si="1"/>
        <v>110.00000000000001</v>
      </c>
    </row>
    <row r="18" spans="6:8" x14ac:dyDescent="0.45">
      <c r="F18" t="s">
        <v>78</v>
      </c>
      <c r="G18" s="3">
        <f>SUM(G5:G16)</f>
        <v>10370</v>
      </c>
      <c r="H18" s="10">
        <f>SUM(H5:H16)</f>
        <v>11407</v>
      </c>
    </row>
    <row r="20" spans="6:8" x14ac:dyDescent="0.45">
      <c r="F20" t="s">
        <v>91</v>
      </c>
      <c r="G20" s="10">
        <f>G18/32</f>
        <v>324.0625</v>
      </c>
      <c r="H20" s="10">
        <f>H18/32</f>
        <v>356.46875</v>
      </c>
    </row>
  </sheetData>
  <mergeCells count="1">
    <mergeCell ref="D2:G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F9EF-B983-464C-8DC3-CA8576042BDD}">
  <dimension ref="C2:M12"/>
  <sheetViews>
    <sheetView workbookViewId="0">
      <selection activeCell="N10" sqref="N10"/>
    </sheetView>
  </sheetViews>
  <sheetFormatPr defaultRowHeight="14.25" x14ac:dyDescent="0.45"/>
  <sheetData>
    <row r="2" spans="3:13" x14ac:dyDescent="0.45">
      <c r="C2" s="9"/>
      <c r="D2" s="9">
        <v>1</v>
      </c>
      <c r="E2" s="9">
        <v>2</v>
      </c>
      <c r="F2" s="9">
        <v>3</v>
      </c>
      <c r="G2" s="9">
        <v>4</v>
      </c>
      <c r="H2" s="9">
        <v>5</v>
      </c>
      <c r="I2" s="9">
        <v>6</v>
      </c>
      <c r="J2" s="9">
        <v>7</v>
      </c>
      <c r="K2" s="9">
        <v>8</v>
      </c>
      <c r="L2" s="9">
        <v>9</v>
      </c>
      <c r="M2" s="9">
        <v>10</v>
      </c>
    </row>
    <row r="3" spans="3:13" x14ac:dyDescent="0.45">
      <c r="C3" s="9">
        <v>1</v>
      </c>
      <c r="D3" s="9">
        <f>D$2*$C3</f>
        <v>1</v>
      </c>
      <c r="E3" s="9">
        <f t="shared" ref="E3:M3" si="0">E$2*$C3</f>
        <v>2</v>
      </c>
      <c r="F3" s="9">
        <f t="shared" si="0"/>
        <v>3</v>
      </c>
      <c r="G3" s="9">
        <f t="shared" si="0"/>
        <v>4</v>
      </c>
      <c r="H3" s="9">
        <f t="shared" si="0"/>
        <v>5</v>
      </c>
      <c r="I3" s="9">
        <f t="shared" si="0"/>
        <v>6</v>
      </c>
      <c r="J3" s="9">
        <f t="shared" si="0"/>
        <v>7</v>
      </c>
      <c r="K3" s="9">
        <f t="shared" si="0"/>
        <v>8</v>
      </c>
      <c r="L3" s="9">
        <f t="shared" si="0"/>
        <v>9</v>
      </c>
      <c r="M3" s="9">
        <f t="shared" si="0"/>
        <v>10</v>
      </c>
    </row>
    <row r="4" spans="3:13" x14ac:dyDescent="0.45">
      <c r="C4" s="9">
        <v>2</v>
      </c>
      <c r="D4" s="9">
        <f t="shared" ref="D4:M12" si="1">D$2*$C4</f>
        <v>2</v>
      </c>
      <c r="E4" s="9">
        <f t="shared" si="1"/>
        <v>4</v>
      </c>
      <c r="F4" s="9">
        <f t="shared" si="1"/>
        <v>6</v>
      </c>
      <c r="G4" s="9">
        <f t="shared" si="1"/>
        <v>8</v>
      </c>
      <c r="H4" s="9">
        <f t="shared" si="1"/>
        <v>10</v>
      </c>
      <c r="I4" s="9">
        <f t="shared" si="1"/>
        <v>12</v>
      </c>
      <c r="J4" s="9">
        <f t="shared" si="1"/>
        <v>14</v>
      </c>
      <c r="K4" s="9">
        <f t="shared" si="1"/>
        <v>16</v>
      </c>
      <c r="L4" s="9">
        <f t="shared" si="1"/>
        <v>18</v>
      </c>
      <c r="M4" s="9">
        <f t="shared" si="1"/>
        <v>20</v>
      </c>
    </row>
    <row r="5" spans="3:13" x14ac:dyDescent="0.45">
      <c r="C5" s="9">
        <v>3</v>
      </c>
      <c r="D5" s="9">
        <f t="shared" si="1"/>
        <v>3</v>
      </c>
      <c r="E5" s="9">
        <f t="shared" si="1"/>
        <v>6</v>
      </c>
      <c r="F5" s="9">
        <f t="shared" si="1"/>
        <v>9</v>
      </c>
      <c r="G5" s="9">
        <f t="shared" si="1"/>
        <v>12</v>
      </c>
      <c r="H5" s="9">
        <f t="shared" si="1"/>
        <v>15</v>
      </c>
      <c r="I5" s="9">
        <f t="shared" si="1"/>
        <v>18</v>
      </c>
      <c r="J5" s="9">
        <f t="shared" si="1"/>
        <v>21</v>
      </c>
      <c r="K5" s="9">
        <f t="shared" si="1"/>
        <v>24</v>
      </c>
      <c r="L5" s="9">
        <f t="shared" si="1"/>
        <v>27</v>
      </c>
      <c r="M5" s="9">
        <f t="shared" si="1"/>
        <v>30</v>
      </c>
    </row>
    <row r="6" spans="3:13" x14ac:dyDescent="0.45">
      <c r="C6" s="9">
        <v>4</v>
      </c>
      <c r="D6" s="9">
        <f t="shared" si="1"/>
        <v>4</v>
      </c>
      <c r="E6" s="9">
        <f t="shared" si="1"/>
        <v>8</v>
      </c>
      <c r="F6" s="9">
        <f t="shared" si="1"/>
        <v>12</v>
      </c>
      <c r="G6" s="9">
        <f t="shared" si="1"/>
        <v>16</v>
      </c>
      <c r="H6" s="9">
        <f t="shared" si="1"/>
        <v>20</v>
      </c>
      <c r="I6" s="9">
        <f t="shared" si="1"/>
        <v>24</v>
      </c>
      <c r="J6" s="9">
        <f t="shared" si="1"/>
        <v>28</v>
      </c>
      <c r="K6" s="9">
        <f t="shared" si="1"/>
        <v>32</v>
      </c>
      <c r="L6" s="9">
        <f t="shared" si="1"/>
        <v>36</v>
      </c>
      <c r="M6" s="9">
        <f t="shared" si="1"/>
        <v>40</v>
      </c>
    </row>
    <row r="7" spans="3:13" x14ac:dyDescent="0.45">
      <c r="C7" s="9">
        <v>5</v>
      </c>
      <c r="D7" s="9">
        <f t="shared" si="1"/>
        <v>5</v>
      </c>
      <c r="E7" s="9">
        <f t="shared" si="1"/>
        <v>10</v>
      </c>
      <c r="F7" s="9">
        <f t="shared" si="1"/>
        <v>15</v>
      </c>
      <c r="G7" s="9">
        <f t="shared" si="1"/>
        <v>20</v>
      </c>
      <c r="H7" s="9">
        <f t="shared" si="1"/>
        <v>25</v>
      </c>
      <c r="I7" s="9">
        <f t="shared" si="1"/>
        <v>30</v>
      </c>
      <c r="J7" s="9">
        <f t="shared" si="1"/>
        <v>35</v>
      </c>
      <c r="K7" s="9">
        <f t="shared" si="1"/>
        <v>40</v>
      </c>
      <c r="L7" s="9">
        <f t="shared" si="1"/>
        <v>45</v>
      </c>
      <c r="M7" s="9">
        <f t="shared" si="1"/>
        <v>50</v>
      </c>
    </row>
    <row r="8" spans="3:13" x14ac:dyDescent="0.45">
      <c r="C8" s="9">
        <v>6</v>
      </c>
      <c r="D8" s="9">
        <f t="shared" si="1"/>
        <v>6</v>
      </c>
      <c r="E8" s="9">
        <f t="shared" si="1"/>
        <v>12</v>
      </c>
      <c r="F8" s="9">
        <f t="shared" si="1"/>
        <v>18</v>
      </c>
      <c r="G8" s="9">
        <f t="shared" si="1"/>
        <v>24</v>
      </c>
      <c r="H8" s="9">
        <f t="shared" si="1"/>
        <v>30</v>
      </c>
      <c r="I8" s="9">
        <f t="shared" si="1"/>
        <v>36</v>
      </c>
      <c r="J8" s="9">
        <f t="shared" si="1"/>
        <v>42</v>
      </c>
      <c r="K8" s="9">
        <f t="shared" si="1"/>
        <v>48</v>
      </c>
      <c r="L8" s="9">
        <f t="shared" si="1"/>
        <v>54</v>
      </c>
      <c r="M8" s="9">
        <f t="shared" si="1"/>
        <v>60</v>
      </c>
    </row>
    <row r="9" spans="3:13" x14ac:dyDescent="0.45">
      <c r="C9" s="9">
        <v>7</v>
      </c>
      <c r="D9" s="9">
        <f t="shared" si="1"/>
        <v>7</v>
      </c>
      <c r="E9" s="9">
        <f t="shared" si="1"/>
        <v>14</v>
      </c>
      <c r="F9" s="9">
        <f t="shared" si="1"/>
        <v>21</v>
      </c>
      <c r="G9" s="9">
        <f t="shared" si="1"/>
        <v>28</v>
      </c>
      <c r="H9" s="9">
        <f t="shared" si="1"/>
        <v>35</v>
      </c>
      <c r="I9" s="9">
        <f t="shared" si="1"/>
        <v>42</v>
      </c>
      <c r="J9" s="9">
        <f t="shared" si="1"/>
        <v>49</v>
      </c>
      <c r="K9" s="9">
        <f t="shared" si="1"/>
        <v>56</v>
      </c>
      <c r="L9" s="9">
        <f t="shared" si="1"/>
        <v>63</v>
      </c>
      <c r="M9" s="9">
        <f t="shared" si="1"/>
        <v>70</v>
      </c>
    </row>
    <row r="10" spans="3:13" x14ac:dyDescent="0.45">
      <c r="C10" s="9">
        <v>8</v>
      </c>
      <c r="D10" s="9">
        <f t="shared" si="1"/>
        <v>8</v>
      </c>
      <c r="E10" s="9">
        <f t="shared" si="1"/>
        <v>16</v>
      </c>
      <c r="F10" s="9">
        <f t="shared" si="1"/>
        <v>24</v>
      </c>
      <c r="G10" s="9">
        <f t="shared" si="1"/>
        <v>32</v>
      </c>
      <c r="H10" s="9">
        <f t="shared" si="1"/>
        <v>40</v>
      </c>
      <c r="I10" s="9">
        <f t="shared" si="1"/>
        <v>48</v>
      </c>
      <c r="J10" s="9">
        <f t="shared" si="1"/>
        <v>56</v>
      </c>
      <c r="K10" s="9">
        <f t="shared" si="1"/>
        <v>64</v>
      </c>
      <c r="L10" s="9">
        <f t="shared" si="1"/>
        <v>72</v>
      </c>
      <c r="M10" s="9">
        <f t="shared" si="1"/>
        <v>80</v>
      </c>
    </row>
    <row r="11" spans="3:13" x14ac:dyDescent="0.45">
      <c r="C11" s="9">
        <v>9</v>
      </c>
      <c r="D11" s="9">
        <f t="shared" si="1"/>
        <v>9</v>
      </c>
      <c r="E11" s="9">
        <f t="shared" si="1"/>
        <v>18</v>
      </c>
      <c r="F11" s="9">
        <f t="shared" si="1"/>
        <v>27</v>
      </c>
      <c r="G11" s="9">
        <f t="shared" si="1"/>
        <v>36</v>
      </c>
      <c r="H11" s="9">
        <f t="shared" si="1"/>
        <v>45</v>
      </c>
      <c r="I11" s="9">
        <f t="shared" si="1"/>
        <v>54</v>
      </c>
      <c r="J11" s="9">
        <f t="shared" si="1"/>
        <v>63</v>
      </c>
      <c r="K11" s="9">
        <f t="shared" si="1"/>
        <v>72</v>
      </c>
      <c r="L11" s="9">
        <f t="shared" si="1"/>
        <v>81</v>
      </c>
      <c r="M11" s="9">
        <f t="shared" si="1"/>
        <v>90</v>
      </c>
    </row>
    <row r="12" spans="3:13" x14ac:dyDescent="0.45">
      <c r="C12" s="9">
        <v>10</v>
      </c>
      <c r="D12" s="9">
        <f t="shared" si="1"/>
        <v>10</v>
      </c>
      <c r="E12" s="9">
        <f t="shared" si="1"/>
        <v>20</v>
      </c>
      <c r="F12" s="9">
        <f t="shared" si="1"/>
        <v>30</v>
      </c>
      <c r="G12" s="9">
        <f t="shared" si="1"/>
        <v>40</v>
      </c>
      <c r="H12" s="9">
        <f t="shared" si="1"/>
        <v>50</v>
      </c>
      <c r="I12" s="9">
        <f t="shared" si="1"/>
        <v>60</v>
      </c>
      <c r="J12" s="9">
        <f t="shared" si="1"/>
        <v>70</v>
      </c>
      <c r="K12" s="9">
        <f t="shared" si="1"/>
        <v>80</v>
      </c>
      <c r="L12" s="9">
        <f t="shared" si="1"/>
        <v>90</v>
      </c>
      <c r="M12" s="9">
        <f t="shared" si="1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Gastos</vt:lpstr>
      <vt:lpstr>FUNC MAT</vt:lpstr>
      <vt:lpstr>Sheet2</vt:lpstr>
      <vt:lpstr>Ordenamiento</vt:lpstr>
      <vt:lpstr>DIR ABS Y REL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Mondragon Brozon</dc:creator>
  <cp:lastModifiedBy>Bernardo Mondragon Brozon</cp:lastModifiedBy>
  <dcterms:created xsi:type="dcterms:W3CDTF">2018-01-18T17:19:56Z</dcterms:created>
  <dcterms:modified xsi:type="dcterms:W3CDTF">2018-01-18T18:45:16Z</dcterms:modified>
</cp:coreProperties>
</file>