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berna\OneDrive\Área de Trabalho\Ibmec faculdade bernardo\"/>
    </mc:Choice>
  </mc:AlternateContent>
  <xr:revisionPtr revIDLastSave="0" documentId="13_ncr:1_{B92D0BEE-96CA-4829-95F3-EA97718E4DCE}" xr6:coauthVersionLast="47" xr6:coauthVersionMax="47" xr10:uidLastSave="{00000000-0000-0000-0000-000000000000}"/>
  <bookViews>
    <workbookView xWindow="-120" yWindow="-120" windowWidth="20730" windowHeight="11040" xr2:uid="{6FCAF920-8969-4656-8A4B-C6A7A535C749}"/>
  </bookViews>
  <sheets>
    <sheet name="Balanço Patrimonial" sheetId="1" r:id="rId1"/>
  </sheets>
  <externalReferences>
    <externalReference r:id="rId2"/>
  </externalReferences>
  <definedNames>
    <definedName name="_Toc190075994" localSheetId="0">'Balanço Patrimonial'!$B$2</definedName>
    <definedName name="_Toc190075995" localSheetId="0">'Balanço Patrimonial'!$B$39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5" i="1"/>
  <c r="M8" i="1"/>
  <c r="M9" i="1"/>
  <c r="L9" i="1"/>
  <c r="L5" i="1"/>
  <c r="M7" i="1" l="1"/>
  <c r="L31" i="1"/>
  <c r="M39" i="1"/>
  <c r="L10" i="1"/>
  <c r="L27" i="1"/>
  <c r="M42" i="1"/>
  <c r="L42" i="1"/>
  <c r="H28" i="1"/>
  <c r="M23" i="1"/>
  <c r="L23" i="1"/>
  <c r="L22" i="1" s="1"/>
  <c r="M37" i="1"/>
  <c r="L37" i="1"/>
  <c r="L30" i="1" s="1"/>
  <c r="M31" i="1"/>
  <c r="M40" i="1"/>
  <c r="L40" i="1"/>
  <c r="L39" i="1"/>
  <c r="L36" i="1"/>
  <c r="M38" i="1"/>
  <c r="L38" i="1"/>
  <c r="M36" i="1"/>
  <c r="M27" i="1"/>
  <c r="L16" i="1"/>
  <c r="L21" i="1"/>
  <c r="L15" i="1"/>
  <c r="M13" i="1"/>
  <c r="M21" i="1" s="1"/>
  <c r="L13" i="1"/>
  <c r="L7" i="1"/>
  <c r="M6" i="1"/>
  <c r="L6" i="1"/>
  <c r="M4" i="1"/>
  <c r="L4" i="1"/>
  <c r="L17" i="1"/>
  <c r="L28" i="1" s="1"/>
  <c r="L8" i="1"/>
  <c r="L29" i="1" l="1"/>
  <c r="L41" i="1"/>
  <c r="L32" i="1" s="1"/>
  <c r="M41" i="1"/>
  <c r="M32" i="1" s="1"/>
  <c r="M17" i="1"/>
  <c r="M28" i="1" s="1"/>
  <c r="M30" i="1"/>
  <c r="M29" i="1"/>
  <c r="M33" i="1" s="1"/>
  <c r="M15" i="1"/>
  <c r="M22" i="1" s="1"/>
  <c r="M16" i="1"/>
  <c r="L26" i="1"/>
  <c r="L25" i="1"/>
  <c r="L24" i="1"/>
  <c r="L19" i="1"/>
  <c r="L20" i="1" s="1"/>
  <c r="M34" i="1" l="1"/>
  <c r="M19" i="1"/>
  <c r="M20" i="1" s="1"/>
  <c r="M25" i="1"/>
  <c r="M26" i="1"/>
  <c r="M24" i="1"/>
  <c r="L35" i="1"/>
  <c r="L33" i="1"/>
  <c r="L34" i="1" s="1"/>
  <c r="M35" i="1"/>
</calcChain>
</file>

<file path=xl/sharedStrings.xml><?xml version="1.0" encoding="utf-8"?>
<sst xmlns="http://schemas.openxmlformats.org/spreadsheetml/2006/main" count="139" uniqueCount="115">
  <si>
    <t>R$ (mil)</t>
  </si>
  <si>
    <t>AV</t>
  </si>
  <si>
    <t>AH</t>
  </si>
  <si>
    <t>Ativo Circulante</t>
  </si>
  <si>
    <t>Caixa e equivalentes de caixa</t>
  </si>
  <si>
    <t>Contas a receber de clientes</t>
  </si>
  <si>
    <t>Adiantamento a fornecedores</t>
  </si>
  <si>
    <t>Estoques</t>
  </si>
  <si>
    <t>Ativos biológicos</t>
  </si>
  <si>
    <t>Imposto sobre a renda e contribuição social a recuperar</t>
  </si>
  <si>
    <t>n.m.</t>
  </si>
  <si>
    <t>Tributos a recuperar</t>
  </si>
  <si>
    <t>Títulos a receber</t>
  </si>
  <si>
    <t>Operações com derivativos</t>
  </si>
  <si>
    <t>Créditos com partes relacionadas</t>
  </si>
  <si>
    <t>Outras contas a receber</t>
  </si>
  <si>
    <t>Despesas antecipadas</t>
  </si>
  <si>
    <t>Ativos mantidos para venda</t>
  </si>
  <si>
    <t>Ativo Não Circulante</t>
  </si>
  <si>
    <t xml:space="preserve">Aplicações Financeiras </t>
  </si>
  <si>
    <t>Imposto de renda e contribuição social diferidos</t>
  </si>
  <si>
    <t>Outros créditos</t>
  </si>
  <si>
    <t>Investimentos</t>
  </si>
  <si>
    <t>Propriedades para investimento</t>
  </si>
  <si>
    <t>Ativo de Direito de uso</t>
  </si>
  <si>
    <t>Imobilizado</t>
  </si>
  <si>
    <t>Intangível</t>
  </si>
  <si>
    <t>ATIVO TOTAL</t>
  </si>
  <si>
    <t>Passivo Circulante</t>
  </si>
  <si>
    <t>Passivo Não Circulante</t>
  </si>
  <si>
    <t>Patrimônio Líquido Consolidado</t>
  </si>
  <si>
    <t>Capital social</t>
  </si>
  <si>
    <t>Reserva de capital</t>
  </si>
  <si>
    <t>(-) Ações em tesouraria</t>
  </si>
  <si>
    <t>Reservas de lucros</t>
  </si>
  <si>
    <t>Lucros acumulados</t>
  </si>
  <si>
    <t>Outros resultados abrangentes</t>
  </si>
  <si>
    <t>Participação dos acionistas não controladores</t>
  </si>
  <si>
    <t>PASSIVO TOTAL</t>
  </si>
  <si>
    <t>BALANÇO PATRIMONIAL: ATIVO</t>
  </si>
  <si>
    <t>BALANÇO PATRIMONIAL: PASSIVO</t>
  </si>
  <si>
    <t>CDG</t>
  </si>
  <si>
    <t>ACO</t>
  </si>
  <si>
    <t>PCO</t>
  </si>
  <si>
    <t>NCG</t>
  </si>
  <si>
    <t>ST</t>
  </si>
  <si>
    <t>ACF</t>
  </si>
  <si>
    <t>PCF</t>
  </si>
  <si>
    <t>SLC - Agrícola</t>
  </si>
  <si>
    <t>Endividamento geral</t>
  </si>
  <si>
    <t>Endividamento geral =</t>
  </si>
  <si>
    <t>passivo(PC + PNC) /</t>
  </si>
  <si>
    <t>Passivo + PL</t>
  </si>
  <si>
    <t>Quanto menor, melhor</t>
  </si>
  <si>
    <t>PC</t>
  </si>
  <si>
    <t>PNC</t>
  </si>
  <si>
    <t>Relacão CT/CP =</t>
  </si>
  <si>
    <t>Passivo/PL</t>
  </si>
  <si>
    <t>PL</t>
  </si>
  <si>
    <t>Passivo total</t>
  </si>
  <si>
    <t>Passivo (PC + PNC)</t>
  </si>
  <si>
    <t>Ativo Total</t>
  </si>
  <si>
    <t xml:space="preserve">Solvência geral </t>
  </si>
  <si>
    <t>Composição de endividamento</t>
  </si>
  <si>
    <t>IPL</t>
  </si>
  <si>
    <t>Índice imobilizado do PL</t>
  </si>
  <si>
    <t>3 i's</t>
  </si>
  <si>
    <t>CCL</t>
  </si>
  <si>
    <t>LC</t>
  </si>
  <si>
    <t>LS</t>
  </si>
  <si>
    <t>LI</t>
  </si>
  <si>
    <t>LG</t>
  </si>
  <si>
    <t>PME</t>
  </si>
  <si>
    <t>GE</t>
  </si>
  <si>
    <t>PMRV</t>
  </si>
  <si>
    <t>PMPF</t>
  </si>
  <si>
    <t xml:space="preserve">CO </t>
  </si>
  <si>
    <t>CF</t>
  </si>
  <si>
    <t>CE</t>
  </si>
  <si>
    <t>Estoque médio</t>
  </si>
  <si>
    <t>estoque 2022</t>
  </si>
  <si>
    <t>estoque 2021</t>
  </si>
  <si>
    <t>CMV</t>
  </si>
  <si>
    <t>ARLP</t>
  </si>
  <si>
    <t>Clientes 2022</t>
  </si>
  <si>
    <t>Clientes 2021</t>
  </si>
  <si>
    <t>Clientes médio</t>
  </si>
  <si>
    <t>Fornecedores 2021</t>
  </si>
  <si>
    <t>Fornecedores 2022</t>
  </si>
  <si>
    <t>Compras</t>
  </si>
  <si>
    <t>Fornecedores médio</t>
  </si>
  <si>
    <t>Relação ct - cp (passivo/pl)</t>
  </si>
  <si>
    <t>Dívida líquida - CO</t>
  </si>
  <si>
    <t>IR e contribuição social a pagar F</t>
  </si>
  <si>
    <t>Fornecedores  F</t>
  </si>
  <si>
    <t>Impostos, taxas e contribuições diversas F</t>
  </si>
  <si>
    <t>Obrigações sociais e trabalhistas  F</t>
  </si>
  <si>
    <t>Adiantamento de clientes  F</t>
  </si>
  <si>
    <t>Operações com derivativos O</t>
  </si>
  <si>
    <t>Arrendamentos a pagar  F</t>
  </si>
  <si>
    <t>Passivo arrendamento com partes relacionadas  F</t>
  </si>
  <si>
    <t>Passivo de arrendamento com terceiros  F</t>
  </si>
  <si>
    <t>Imposto de renda e contribuição social diferidos  F</t>
  </si>
  <si>
    <t>Operações com derivativos  O</t>
  </si>
  <si>
    <t>Títulos a pagar  F</t>
  </si>
  <si>
    <t>Outras obrigações  F</t>
  </si>
  <si>
    <t>Empréstimos e financiamentos O</t>
  </si>
  <si>
    <t>Débitos com partes relacionadas  F</t>
  </si>
  <si>
    <t>Outras contas a pagar F</t>
  </si>
  <si>
    <t>Empréstimos e financiamentos  O</t>
  </si>
  <si>
    <t>Dividendos a pagar   F</t>
  </si>
  <si>
    <t>Provisões p/ riscos trib., amb., trab. e cíveis  F</t>
  </si>
  <si>
    <t>Passivo Oneroso PO</t>
  </si>
  <si>
    <t>Investimento</t>
  </si>
  <si>
    <t xml:space="preserve">Capital Oneroso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</si>
</sst>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%"/>
    <numFmt numFmtId="165" formatCode="#,##0.0"/>
  </numFmts>
  <fonts count="8" x14ac:knownFonts="1">
    <font>
      <sz val="11"/>
      <color theme="1"/>
      <name val="Aptos Narrow"/>
      <family val="2"/>
      <scheme val="minor"/>
    </font>
    <font>
      <b/>
      <sz val="10"/>
      <color rgb="FF006800"/>
      <name val="Montserrat"/>
    </font>
    <font>
      <b/>
      <sz val="7"/>
      <color rgb="FF404040"/>
      <name val="Montserrat"/>
    </font>
    <font>
      <sz val="7"/>
      <color rgb="FF404040"/>
      <name val="Montserrat"/>
    </font>
    <font>
      <sz val="7"/>
      <color theme="1"/>
      <name val="Montserrat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6800"/>
      </top>
      <bottom style="medium">
        <color rgb="FF0068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0" borderId="0" xfId="0" applyFont="1"/>
    <xf numFmtId="164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164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3" fontId="0" fillId="2" borderId="2" xfId="0" applyNumberFormat="1" applyFill="1" applyBorder="1"/>
    <xf numFmtId="0" fontId="6" fillId="3" borderId="2" xfId="0" applyFont="1" applyFill="1" applyBorder="1"/>
    <xf numFmtId="3" fontId="7" fillId="2" borderId="2" xfId="0" applyNumberFormat="1" applyFont="1" applyFill="1" applyBorder="1" applyAlignment="1">
      <alignment horizontal="right" vertical="center"/>
    </xf>
    <xf numFmtId="3" fontId="0" fillId="2" borderId="3" xfId="0" applyNumberFormat="1" applyFill="1" applyBorder="1"/>
    <xf numFmtId="3" fontId="0" fillId="2" borderId="2" xfId="0" applyNumberFormat="1" applyFill="1" applyBorder="1" applyAlignment="1">
      <alignment horizontal="right" vertical="center"/>
    </xf>
    <xf numFmtId="4" fontId="0" fillId="2" borderId="2" xfId="0" applyNumberFormat="1" applyFill="1" applyBorder="1"/>
    <xf numFmtId="2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164" fontId="6" fillId="3" borderId="2" xfId="0" applyNumberFormat="1" applyFont="1" applyFill="1" applyBorder="1" applyAlignment="1">
      <alignment horizontal="left" vertical="center"/>
    </xf>
    <xf numFmtId="3" fontId="6" fillId="3" borderId="2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SLC - Agrícola Efeito</a:t>
            </a:r>
            <a:r>
              <a:rPr lang="pt-BR" baseline="0"/>
              <a:t> Tesoura)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'Balanço Patrimonial'!$K$4</c:f>
              <c:strCache>
                <c:ptCount val="1"/>
                <c:pt idx="0">
                  <c:v>CDG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'Balanço Patrimonial'!$L$3:$M$3</c:f>
              <c:numCache>
                <c:formatCode>General</c:formatCode>
                <c:ptCount val="2"/>
                <c:pt idx="0">
                  <c:v>2023</c:v>
                </c:pt>
                <c:pt idx="1">
                  <c:v>2024</c:v>
                </c:pt>
              </c:numCache>
            </c:numRef>
          </c:cat>
          <c:val>
            <c:numRef>
              <c:f>'Balanço Patrimonial'!$L$4:$M$4</c:f>
              <c:numCache>
                <c:formatCode>#,##0</c:formatCode>
                <c:ptCount val="2"/>
                <c:pt idx="0">
                  <c:v>3326956</c:v>
                </c:pt>
                <c:pt idx="1">
                  <c:v>2244752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2-4367-B3EC-1A8CEBDA4835}"/>
            </c:ext>
          </c:extLst>
        </c:ser>
        <c:ser>
          <c:idx val="1"/>
          <c:order val="1"/>
          <c:tx>
            <c:strRef>
              <c:f>'Balanço Patrimonial'!$K$5</c:f>
              <c:strCache>
                <c:ptCount val="1"/>
                <c:pt idx="0">
                  <c:v>NCG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'Balanço Patrimonial'!$L$3:$M$3</c:f>
              <c:numCache>
                <c:formatCode>General</c:formatCode>
                <c:ptCount val="2"/>
                <c:pt idx="0">
                  <c:v>2023</c:v>
                </c:pt>
                <c:pt idx="1">
                  <c:v>2024</c:v>
                </c:pt>
              </c:numCache>
            </c:numRef>
          </c:cat>
          <c:val>
            <c:numRef>
              <c:f>'Balanço Patrimonial'!$L$5:$M$5</c:f>
              <c:numCache>
                <c:formatCode>#,##0</c:formatCode>
                <c:ptCount val="2"/>
                <c:pt idx="0">
                  <c:v>3261585</c:v>
                </c:pt>
                <c:pt idx="1">
                  <c:v>2497163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2-4367-B3EC-1A8CEBDA4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451840"/>
        <c:axId val="1382447520"/>
      </c:lineChart>
      <c:catAx>
        <c:axId val="13824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2447520"/>
        <c:crosses val="autoZero"/>
        <c:auto val="1"/>
        <c:lblAlgn val="ctr"/>
        <c:lblOffset val="100"/>
        <c:noMultiLvlLbl val="0"/>
      </c:catAx>
      <c:valAx>
        <c:axId val="13824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24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SLC - Agrícola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'Balanço Patrimonial'!$K$6:$K$10</c:f>
              <c:strCache>
                <c:ptCount val="5"/>
                <c:pt idx="0">
                  <c:v>PCO</c:v>
                </c:pt>
                <c:pt idx="1">
                  <c:v>ACO</c:v>
                </c:pt>
                <c:pt idx="2">
                  <c:v>PCF</c:v>
                </c:pt>
                <c:pt idx="3">
                  <c:v>ACF</c:v>
                </c:pt>
                <c:pt idx="4">
                  <c:v>ST</c:v>
                </c:pt>
              </c:strCache>
            </c:strRef>
          </c:cat>
          <c:val>
            <c:numRef>
              <c:f>'Balanço Patrimonial'!$L$6:$L$10</c:f>
              <c:numCache>
                <c:formatCode>#,##0</c:formatCode>
                <c:ptCount val="5"/>
                <c:pt idx="0">
                  <c:v>2220981</c:v>
                </c:pt>
                <c:pt idx="1">
                  <c:v>5482566</c:v>
                </c:pt>
                <c:pt idx="2">
                  <c:v>1819336</c:v>
                </c:pt>
                <c:pt idx="3">
                  <c:v>1884707</c:v>
                </c:pt>
                <c:pt idx="4">
                  <c:v>65371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C-4195-BA92-23133B401070}"/>
            </c:ext>
          </c:extLst>
        </c:ser>
        <c:ser>
          <c:idx val="1"/>
          <c:order val="1"/>
          <c:tx>
            <c:v>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'Balanço Patrimonial'!$K$6:$K$10</c:f>
              <c:strCache>
                <c:ptCount val="5"/>
                <c:pt idx="0">
                  <c:v>PCO</c:v>
                </c:pt>
                <c:pt idx="1">
                  <c:v>ACO</c:v>
                </c:pt>
                <c:pt idx="2">
                  <c:v>PCF</c:v>
                </c:pt>
                <c:pt idx="3">
                  <c:v>ACF</c:v>
                </c:pt>
                <c:pt idx="4">
                  <c:v>ST</c:v>
                </c:pt>
              </c:strCache>
            </c:strRef>
          </c:cat>
          <c:val>
            <c:numRef>
              <c:f>'Balanço Patrimonial'!$M$6:$M$10</c:f>
              <c:numCache>
                <c:formatCode>#,##0</c:formatCode>
                <c:ptCount val="5"/>
                <c:pt idx="0">
                  <c:v>3542947</c:v>
                </c:pt>
                <c:pt idx="1">
                  <c:v>6040110</c:v>
                </c:pt>
                <c:pt idx="2">
                  <c:v>2602558</c:v>
                </c:pt>
                <c:pt idx="3">
                  <c:v>2350147</c:v>
                </c:pt>
                <c:pt idx="4">
                  <c:v>-252411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C-4195-BA92-23133B401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476800"/>
        <c:axId val="1382477280"/>
      </c:barChart>
      <c:catAx>
        <c:axId val="13824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2477280"/>
        <c:crosses val="autoZero"/>
        <c:auto val="1"/>
        <c:lblAlgn val="ctr"/>
        <c:lblOffset val="100"/>
        <c:noMultiLvlLbl val="0"/>
      </c:catAx>
      <c:valAx>
        <c:axId val="13824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24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593963</xdr:colOff>
      <xdr:row>2</xdr:row>
      <xdr:rowOff>3235</xdr:rowOff>
    </xdr:from>
    <xdr:to>
      <xdr:col>21</xdr:col>
      <xdr:colOff>277661</xdr:colOff>
      <xdr:row>16</xdr:row>
      <xdr:rowOff>86624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0B28587-53A7-93EF-4EAB-2591B4570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899</xdr:colOff>
      <xdr:row>16</xdr:row>
      <xdr:rowOff>155994</xdr:rowOff>
    </xdr:from>
    <xdr:to>
      <xdr:col>21</xdr:col>
      <xdr:colOff>295634</xdr:colOff>
      <xdr:row>31</xdr:row>
      <xdr:rowOff>68652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A4A699B-00A7-4C86-66CF-F5FFF3D0F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54952</xdr:colOff>
      <xdr:row>6</xdr:row>
      <xdr:rowOff>82427</xdr:rowOff>
    </xdr:from>
    <xdr:to>
      <xdr:col>39</xdr:col>
      <xdr:colOff>393822</xdr:colOff>
      <xdr:row>6</xdr:row>
      <xdr:rowOff>82427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5EA1DF8F-E7B6-8C9F-1673-E318C2C31EC6}"/>
            </a:ext>
          </a:extLst>
        </xdr:cNvPr>
        <xdr:cNvCxnSpPr/>
      </xdr:nvCxnSpPr>
      <xdr:spPr>
        <a:xfrm>
          <a:off x="21760962" y="1254735"/>
          <a:ext cx="89296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439616</xdr:colOff>
      <xdr:row>1</xdr:row>
      <xdr:rowOff>0</xdr:rowOff>
    </xdr:from>
    <xdr:to>
      <xdr:col>34</xdr:col>
      <xdr:colOff>174015</xdr:colOff>
      <xdr:row>2</xdr:row>
      <xdr:rowOff>146539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F8997D7-07FD-02A8-42CB-8FF99B4D69AB}"/>
            </a:ext>
          </a:extLst>
        </xdr:cNvPr>
        <xdr:cNvSpPr txBox="1"/>
      </xdr:nvSpPr>
      <xdr:spPr>
        <a:xfrm>
          <a:off x="25213775" y="192332"/>
          <a:ext cx="2188918" cy="348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100"/>
            <a:t>CICLO OPERACIONAL -</a:t>
          </a:r>
          <a:r>
            <a:rPr lang="pt-BR" sz="1100" baseline="0"/>
            <a:t> </a:t>
          </a:r>
          <a:r>
            <a:rPr lang="pt-BR" sz="1100"/>
            <a:t>290,93</a:t>
          </a:r>
          <a:r>
            <a:rPr lang="pt-BR" sz="1100" baseline="0"/>
            <a:t> dias</a:t>
          </a:r>
          <a:endParaRPr lang="pt-BR" sz="1100"/>
        </a:p>
        <a:p>
          <a:endParaRPr lang="pt-BR" sz="1100"/>
        </a:p>
      </xdr:txBody>
    </xdr:sp>
    <xdr:clientData/>
  </xdr:twoCellAnchor>
  <xdr:twoCellAnchor>
    <xdr:from>
      <xdr:col>26</xdr:col>
      <xdr:colOff>146539</xdr:colOff>
      <xdr:row>6</xdr:row>
      <xdr:rowOff>0</xdr:rowOff>
    </xdr:from>
    <xdr:to>
      <xdr:col>26</xdr:col>
      <xdr:colOff>293077</xdr:colOff>
      <xdr:row>6</xdr:row>
      <xdr:rowOff>155697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5D4E2FD-6146-C9EC-F054-F79300AB84BB}"/>
            </a:ext>
          </a:extLst>
        </xdr:cNvPr>
        <xdr:cNvSpPr/>
      </xdr:nvSpPr>
      <xdr:spPr>
        <a:xfrm>
          <a:off x="22466178" y="1172308"/>
          <a:ext cx="146538" cy="1556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531202</xdr:colOff>
      <xdr:row>4</xdr:row>
      <xdr:rowOff>91587</xdr:rowOff>
    </xdr:from>
    <xdr:to>
      <xdr:col>26</xdr:col>
      <xdr:colOff>567837</xdr:colOff>
      <xdr:row>5</xdr:row>
      <xdr:rowOff>128222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EB6DBD20-98E5-1065-D4B3-044D0581616C}"/>
            </a:ext>
          </a:extLst>
        </xdr:cNvPr>
        <xdr:cNvSpPr txBox="1"/>
      </xdr:nvSpPr>
      <xdr:spPr>
        <a:xfrm>
          <a:off x="22237212" y="879231"/>
          <a:ext cx="650264" cy="228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Compra</a:t>
          </a:r>
        </a:p>
      </xdr:txBody>
    </xdr:sp>
    <xdr:clientData/>
  </xdr:twoCellAnchor>
  <xdr:twoCellAnchor>
    <xdr:from>
      <xdr:col>29</xdr:col>
      <xdr:colOff>412139</xdr:colOff>
      <xdr:row>5</xdr:row>
      <xdr:rowOff>192330</xdr:rowOff>
    </xdr:from>
    <xdr:to>
      <xdr:col>29</xdr:col>
      <xdr:colOff>567836</xdr:colOff>
      <xdr:row>6</xdr:row>
      <xdr:rowOff>164855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9C3C1ED4-A694-1805-BBF3-4AA5CF390091}"/>
            </a:ext>
          </a:extLst>
        </xdr:cNvPr>
        <xdr:cNvSpPr/>
      </xdr:nvSpPr>
      <xdr:spPr>
        <a:xfrm>
          <a:off x="24572668" y="1172306"/>
          <a:ext cx="155697" cy="164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384662</xdr:colOff>
      <xdr:row>4</xdr:row>
      <xdr:rowOff>73270</xdr:rowOff>
    </xdr:from>
    <xdr:to>
      <xdr:col>31</xdr:col>
      <xdr:colOff>119062</xdr:colOff>
      <xdr:row>5</xdr:row>
      <xdr:rowOff>146539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5D560B85-6729-6863-2605-10858B83A3F1}"/>
            </a:ext>
          </a:extLst>
        </xdr:cNvPr>
        <xdr:cNvSpPr txBox="1"/>
      </xdr:nvSpPr>
      <xdr:spPr>
        <a:xfrm>
          <a:off x="23931561" y="860914"/>
          <a:ext cx="1575289" cy="26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Pagamento Fornecedor</a:t>
          </a:r>
        </a:p>
      </xdr:txBody>
    </xdr:sp>
    <xdr:clientData/>
  </xdr:twoCellAnchor>
  <xdr:twoCellAnchor>
    <xdr:from>
      <xdr:col>34</xdr:col>
      <xdr:colOff>54951</xdr:colOff>
      <xdr:row>6</xdr:row>
      <xdr:rowOff>0</xdr:rowOff>
    </xdr:from>
    <xdr:to>
      <xdr:col>34</xdr:col>
      <xdr:colOff>219807</xdr:colOff>
      <xdr:row>6</xdr:row>
      <xdr:rowOff>164856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5042E403-CCD5-4AF3-4E09-C85211AD4021}"/>
            </a:ext>
          </a:extLst>
        </xdr:cNvPr>
        <xdr:cNvSpPr/>
      </xdr:nvSpPr>
      <xdr:spPr>
        <a:xfrm>
          <a:off x="27283629" y="1172308"/>
          <a:ext cx="164856" cy="16485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38</xdr:col>
      <xdr:colOff>36635</xdr:colOff>
      <xdr:row>6</xdr:row>
      <xdr:rowOff>0</xdr:rowOff>
    </xdr:from>
    <xdr:to>
      <xdr:col>38</xdr:col>
      <xdr:colOff>183174</xdr:colOff>
      <xdr:row>6</xdr:row>
      <xdr:rowOff>155698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DDD71CC3-8242-54AA-3A76-9FDD6FACB73B}"/>
            </a:ext>
          </a:extLst>
        </xdr:cNvPr>
        <xdr:cNvSpPr/>
      </xdr:nvSpPr>
      <xdr:spPr>
        <a:xfrm>
          <a:off x="29719832" y="1172308"/>
          <a:ext cx="146539" cy="15569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476250</xdr:colOff>
      <xdr:row>4</xdr:row>
      <xdr:rowOff>82428</xdr:rowOff>
    </xdr:from>
    <xdr:to>
      <xdr:col>34</xdr:col>
      <xdr:colOff>421298</xdr:colOff>
      <xdr:row>5</xdr:row>
      <xdr:rowOff>146539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3A8367C5-D5DF-EE84-3419-EA19F75DDBA3}"/>
            </a:ext>
          </a:extLst>
        </xdr:cNvPr>
        <xdr:cNvSpPr txBox="1"/>
      </xdr:nvSpPr>
      <xdr:spPr>
        <a:xfrm>
          <a:off x="27091298" y="870072"/>
          <a:ext cx="558678" cy="25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Venda</a:t>
          </a:r>
        </a:p>
      </xdr:txBody>
    </xdr:sp>
    <xdr:clientData/>
  </xdr:twoCellAnchor>
  <xdr:twoCellAnchor>
    <xdr:from>
      <xdr:col>37</xdr:col>
      <xdr:colOff>73269</xdr:colOff>
      <xdr:row>4</xdr:row>
      <xdr:rowOff>73268</xdr:rowOff>
    </xdr:from>
    <xdr:to>
      <xdr:col>39</xdr:col>
      <xdr:colOff>201490</xdr:colOff>
      <xdr:row>5</xdr:row>
      <xdr:rowOff>146537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865EFAAC-6ADE-A703-91ED-DD1153DFDD2A}"/>
            </a:ext>
          </a:extLst>
        </xdr:cNvPr>
        <xdr:cNvSpPr txBox="1"/>
      </xdr:nvSpPr>
      <xdr:spPr>
        <a:xfrm>
          <a:off x="29142836" y="860912"/>
          <a:ext cx="1355481" cy="26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Recebimento Venda</a:t>
          </a:r>
        </a:p>
      </xdr:txBody>
    </xdr:sp>
    <xdr:clientData/>
  </xdr:twoCellAnchor>
  <xdr:twoCellAnchor>
    <xdr:from>
      <xdr:col>29</xdr:col>
      <xdr:colOff>476250</xdr:colOff>
      <xdr:row>10</xdr:row>
      <xdr:rowOff>119062</xdr:rowOff>
    </xdr:from>
    <xdr:to>
      <xdr:col>38</xdr:col>
      <xdr:colOff>174015</xdr:colOff>
      <xdr:row>10</xdr:row>
      <xdr:rowOff>137379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360C1677-D865-A3F8-CF94-C4365481B550}"/>
            </a:ext>
          </a:extLst>
        </xdr:cNvPr>
        <xdr:cNvCxnSpPr/>
      </xdr:nvCxnSpPr>
      <xdr:spPr>
        <a:xfrm flipV="1">
          <a:off x="24636779" y="2060697"/>
          <a:ext cx="5220433" cy="183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155698</xdr:colOff>
      <xdr:row>14</xdr:row>
      <xdr:rowOff>109903</xdr:rowOff>
    </xdr:from>
    <xdr:to>
      <xdr:col>34</xdr:col>
      <xdr:colOff>183173</xdr:colOff>
      <xdr:row>14</xdr:row>
      <xdr:rowOff>119062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60745A5E-8399-2EC4-D5FE-63D632157EC8}"/>
            </a:ext>
          </a:extLst>
        </xdr:cNvPr>
        <xdr:cNvCxnSpPr/>
      </xdr:nvCxnSpPr>
      <xdr:spPr>
        <a:xfrm>
          <a:off x="22475337" y="2820865"/>
          <a:ext cx="4936514" cy="91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430457</xdr:colOff>
      <xdr:row>12</xdr:row>
      <xdr:rowOff>192331</xdr:rowOff>
    </xdr:from>
    <xdr:to>
      <xdr:col>32</xdr:col>
      <xdr:colOff>164857</xdr:colOff>
      <xdr:row>14</xdr:row>
      <xdr:rowOff>45792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87AD3C10-7FFA-66FE-CBFE-02AD005BB1D4}"/>
            </a:ext>
          </a:extLst>
        </xdr:cNvPr>
        <xdr:cNvSpPr txBox="1"/>
      </xdr:nvSpPr>
      <xdr:spPr>
        <a:xfrm>
          <a:off x="23977356" y="2518629"/>
          <a:ext cx="218891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Ciclo</a:t>
          </a:r>
          <a:r>
            <a:rPr lang="pt-BR" sz="1100" baseline="0"/>
            <a:t> Ecnômico (PME) - 280,65 dias</a:t>
          </a:r>
          <a:endParaRPr lang="pt-BR" sz="1100"/>
        </a:p>
      </xdr:txBody>
    </xdr:sp>
    <xdr:clientData/>
  </xdr:twoCellAnchor>
  <xdr:twoCellAnchor>
    <xdr:from>
      <xdr:col>32</xdr:col>
      <xdr:colOff>531203</xdr:colOff>
      <xdr:row>9</xdr:row>
      <xdr:rowOff>27477</xdr:rowOff>
    </xdr:from>
    <xdr:to>
      <xdr:col>35</xdr:col>
      <xdr:colOff>549519</xdr:colOff>
      <xdr:row>10</xdr:row>
      <xdr:rowOff>54953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011D68D4-2D12-5B4B-F19A-59D4E08EA713}"/>
            </a:ext>
          </a:extLst>
        </xdr:cNvPr>
        <xdr:cNvSpPr txBox="1"/>
      </xdr:nvSpPr>
      <xdr:spPr>
        <a:xfrm>
          <a:off x="26532621" y="1776780"/>
          <a:ext cx="1859206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Ciclo Financeiro </a:t>
          </a:r>
          <a:r>
            <a:rPr lang="pt-BR" sz="1100" baseline="0"/>
            <a:t>-  175,20 dias</a:t>
          </a:r>
          <a:endParaRPr lang="pt-BR" sz="1100"/>
        </a:p>
      </xdr:txBody>
    </xdr:sp>
    <xdr:clientData/>
  </xdr:twoCellAnchor>
  <xdr:twoCellAnchor>
    <xdr:from>
      <xdr:col>27</xdr:col>
      <xdr:colOff>0</xdr:colOff>
      <xdr:row>6</xdr:row>
      <xdr:rowOff>128220</xdr:rowOff>
    </xdr:from>
    <xdr:to>
      <xdr:col>29</xdr:col>
      <xdr:colOff>27475</xdr:colOff>
      <xdr:row>7</xdr:row>
      <xdr:rowOff>137380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850C1CA8-4616-974F-3EED-9FF53DF1F4AC}"/>
            </a:ext>
          </a:extLst>
        </xdr:cNvPr>
        <xdr:cNvSpPr txBox="1"/>
      </xdr:nvSpPr>
      <xdr:spPr>
        <a:xfrm>
          <a:off x="22933269" y="1300528"/>
          <a:ext cx="1254735" cy="2014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PMPF</a:t>
          </a:r>
          <a:r>
            <a:rPr lang="pt-BR" sz="1100" baseline="0"/>
            <a:t> - 115,73 dias</a:t>
          </a:r>
          <a:endParaRPr lang="pt-BR" sz="1100"/>
        </a:p>
      </xdr:txBody>
    </xdr:sp>
    <xdr:clientData/>
  </xdr:twoCellAnchor>
  <xdr:twoCellAnchor>
    <xdr:from>
      <xdr:col>35</xdr:col>
      <xdr:colOff>64110</xdr:colOff>
      <xdr:row>6</xdr:row>
      <xdr:rowOff>119062</xdr:rowOff>
    </xdr:from>
    <xdr:to>
      <xdr:col>37</xdr:col>
      <xdr:colOff>73270</xdr:colOff>
      <xdr:row>7</xdr:row>
      <xdr:rowOff>128222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D10DDFBE-8484-9166-6983-CD11CDA70485}"/>
            </a:ext>
          </a:extLst>
        </xdr:cNvPr>
        <xdr:cNvSpPr txBox="1"/>
      </xdr:nvSpPr>
      <xdr:spPr>
        <a:xfrm>
          <a:off x="27906418" y="1291370"/>
          <a:ext cx="1236419" cy="2014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PMRV</a:t>
          </a:r>
          <a:r>
            <a:rPr lang="pt-BR" sz="1100" baseline="0"/>
            <a:t> - 10,28 dias </a:t>
          </a:r>
          <a:endParaRPr lang="pt-BR" sz="1100"/>
        </a:p>
      </xdr:txBody>
    </xdr:sp>
    <xdr:clientData/>
  </xdr:twoCellAnchor>
  <xdr:twoCellAnchor>
    <xdr:from>
      <xdr:col>24</xdr:col>
      <xdr:colOff>412139</xdr:colOff>
      <xdr:row>0</xdr:row>
      <xdr:rowOff>73269</xdr:rowOff>
    </xdr:from>
    <xdr:to>
      <xdr:col>40</xdr:col>
      <xdr:colOff>54952</xdr:colOff>
      <xdr:row>16</xdr:row>
      <xdr:rowOff>82429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5A676A7E-3A77-1C52-2163-D8408A516AA9}"/>
            </a:ext>
          </a:extLst>
        </xdr:cNvPr>
        <xdr:cNvSpPr/>
      </xdr:nvSpPr>
      <xdr:spPr>
        <a:xfrm>
          <a:off x="21504519" y="73269"/>
          <a:ext cx="9460890" cy="310478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201491</xdr:colOff>
      <xdr:row>7</xdr:row>
      <xdr:rowOff>119063</xdr:rowOff>
    </xdr:from>
    <xdr:to>
      <xdr:col>26</xdr:col>
      <xdr:colOff>210649</xdr:colOff>
      <xdr:row>13</xdr:row>
      <xdr:rowOff>174014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3F43BD9D-2336-6C00-FFCD-5C9752ACA14F}"/>
            </a:ext>
          </a:extLst>
        </xdr:cNvPr>
        <xdr:cNvCxnSpPr/>
      </xdr:nvCxnSpPr>
      <xdr:spPr>
        <a:xfrm flipV="1">
          <a:off x="22521130" y="1483702"/>
          <a:ext cx="9158" cy="12089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137380</xdr:colOff>
      <xdr:row>7</xdr:row>
      <xdr:rowOff>45794</xdr:rowOff>
    </xdr:from>
    <xdr:to>
      <xdr:col>34</xdr:col>
      <xdr:colOff>137380</xdr:colOff>
      <xdr:row>8</xdr:row>
      <xdr:rowOff>155697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F1C343D-A847-CAA0-F157-1B7F5338B97C}"/>
            </a:ext>
          </a:extLst>
        </xdr:cNvPr>
        <xdr:cNvCxnSpPr/>
      </xdr:nvCxnSpPr>
      <xdr:spPr>
        <a:xfrm flipV="1">
          <a:off x="27366058" y="1410433"/>
          <a:ext cx="0" cy="3022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137379</xdr:colOff>
      <xdr:row>11</xdr:row>
      <xdr:rowOff>27476</xdr:rowOff>
    </xdr:from>
    <xdr:to>
      <xdr:col>34</xdr:col>
      <xdr:colOff>137379</xdr:colOff>
      <xdr:row>14</xdr:row>
      <xdr:rowOff>9158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D2139E2-4F5A-6DCF-8EA5-04B61C967A25}"/>
            </a:ext>
          </a:extLst>
        </xdr:cNvPr>
        <xdr:cNvCxnSpPr/>
      </xdr:nvCxnSpPr>
      <xdr:spPr>
        <a:xfrm flipV="1">
          <a:off x="27366057" y="2161442"/>
          <a:ext cx="0" cy="5586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494567</xdr:colOff>
      <xdr:row>7</xdr:row>
      <xdr:rowOff>82428</xdr:rowOff>
    </xdr:from>
    <xdr:to>
      <xdr:col>29</xdr:col>
      <xdr:colOff>494567</xdr:colOff>
      <xdr:row>10</xdr:row>
      <xdr:rowOff>54952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5AB0847F-88D6-C339-293F-A86331D06667}"/>
            </a:ext>
          </a:extLst>
        </xdr:cNvPr>
        <xdr:cNvCxnSpPr/>
      </xdr:nvCxnSpPr>
      <xdr:spPr>
        <a:xfrm flipV="1">
          <a:off x="24655096" y="1447067"/>
          <a:ext cx="0" cy="549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128221</xdr:colOff>
      <xdr:row>7</xdr:row>
      <xdr:rowOff>64111</xdr:rowOff>
    </xdr:from>
    <xdr:to>
      <xdr:col>38</xdr:col>
      <xdr:colOff>128221</xdr:colOff>
      <xdr:row>10</xdr:row>
      <xdr:rowOff>18317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3FE2EBCD-02E9-4D75-8AD5-769C2A3CE418}"/>
            </a:ext>
          </a:extLst>
        </xdr:cNvPr>
        <xdr:cNvCxnSpPr/>
      </xdr:nvCxnSpPr>
      <xdr:spPr>
        <a:xfrm flipV="1">
          <a:off x="29811418" y="1428750"/>
          <a:ext cx="0" cy="5312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erna\OneDrive\&#193;rea%20de%20Trabalho\Ibmec%20faculdade%20bernardo\SLC%20DRE%20PT%204T24.xlsx" TargetMode="External"/><Relationship Id="rId1" Type="http://schemas.openxmlformats.org/officeDocument/2006/relationships/externalLinkPath" Target="SLC%20DRE%20PT%204T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E"/>
    </sheetNames>
    <sheetDataSet>
      <sheetData sheetId="0">
        <row r="4">
          <cell r="C4">
            <v>7230583</v>
          </cell>
          <cell r="D4">
            <v>6915764</v>
          </cell>
        </row>
        <row r="13">
          <cell r="C13">
            <v>-4414771</v>
          </cell>
          <cell r="D13">
            <v>-4769682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CE1D-A49F-4FFE-8FBC-4BB0D8C414AC}">
  <sheetPr codeName="Planilha1"/>
  <dimension ref="B2:M75"/>
  <sheetViews>
    <sheetView showGridLines="0" tabSelected="1" topLeftCell="F31" zoomScale="104" zoomScaleNormal="130" workbookViewId="0">
      <selection activeCell="K10" sqref="K10"/>
    </sheetView>
  </sheetViews>
  <sheetFormatPr defaultRowHeight="15" x14ac:dyDescent="0.25"/>
  <cols>
    <col min="1" max="1" width="2.5703125" customWidth="1"/>
    <col min="2" max="2" width="51.85546875" bestFit="1" customWidth="1"/>
    <col min="5" max="5" width="9.7109375" bestFit="1" customWidth="1"/>
    <col min="9" max="9" width="19.28515625" customWidth="1"/>
    <col min="10" max="10" width="21.28515625" customWidth="1"/>
    <col min="11" max="11" width="28.85546875" bestFit="1" customWidth="1"/>
    <col min="12" max="12" width="21.5703125" bestFit="1" customWidth="1"/>
    <col min="13" max="13" width="13.85546875" bestFit="1" customWidth="1"/>
  </cols>
  <sheetData>
    <row r="2" spans="2:13" ht="15.75" thickBot="1" x14ac:dyDescent="0.3">
      <c r="B2" s="1" t="s">
        <v>39</v>
      </c>
    </row>
    <row r="3" spans="2:13" ht="15.75" thickBot="1" x14ac:dyDescent="0.3">
      <c r="B3" s="2" t="s">
        <v>0</v>
      </c>
      <c r="C3" s="3">
        <v>45291</v>
      </c>
      <c r="D3" s="4" t="s">
        <v>1</v>
      </c>
      <c r="E3" s="3">
        <v>45657</v>
      </c>
      <c r="F3" s="4" t="s">
        <v>1</v>
      </c>
      <c r="G3" s="4" t="s">
        <v>2</v>
      </c>
      <c r="H3" s="19"/>
      <c r="K3" s="22" t="s">
        <v>48</v>
      </c>
      <c r="L3" s="22">
        <v>2023</v>
      </c>
      <c r="M3" s="22">
        <v>2024</v>
      </c>
    </row>
    <row r="4" spans="2:13" x14ac:dyDescent="0.25">
      <c r="B4" s="5" t="s">
        <v>3</v>
      </c>
      <c r="C4" s="6">
        <v>7367273</v>
      </c>
      <c r="D4" s="12">
        <v>0.46500000000000002</v>
      </c>
      <c r="E4" s="6">
        <v>8390257</v>
      </c>
      <c r="F4" s="12">
        <v>0.47699999999999998</v>
      </c>
      <c r="G4" s="12">
        <v>0.13900000000000001</v>
      </c>
      <c r="I4" s="18"/>
      <c r="J4" s="18"/>
      <c r="K4" s="22" t="s">
        <v>41</v>
      </c>
      <c r="L4" s="21">
        <f>C4-C41</f>
        <v>3326956</v>
      </c>
      <c r="M4" s="21">
        <f>SUM(E4-E41)</f>
        <v>2244752</v>
      </c>
    </row>
    <row r="5" spans="2:13" x14ac:dyDescent="0.25">
      <c r="B5" s="7" t="s">
        <v>4</v>
      </c>
      <c r="C5" s="8">
        <v>1613703</v>
      </c>
      <c r="D5" s="13">
        <v>0.10199999999999999</v>
      </c>
      <c r="E5" s="8">
        <v>1979575</v>
      </c>
      <c r="F5" s="13">
        <v>0.113</v>
      </c>
      <c r="G5" s="13">
        <v>0.22700000000000001</v>
      </c>
      <c r="K5" s="22" t="s">
        <v>44</v>
      </c>
      <c r="L5" s="21">
        <f>L7-L6</f>
        <v>3261585</v>
      </c>
      <c r="M5" s="21">
        <f>M7-M6</f>
        <v>2497163</v>
      </c>
    </row>
    <row r="6" spans="2:13" x14ac:dyDescent="0.25">
      <c r="B6" s="7" t="s">
        <v>5</v>
      </c>
      <c r="C6" s="8">
        <v>143694</v>
      </c>
      <c r="D6" s="13">
        <v>8.9999999999999993E-3</v>
      </c>
      <c r="E6" s="8">
        <v>251157</v>
      </c>
      <c r="F6" s="13">
        <v>1.4E-2</v>
      </c>
      <c r="G6" s="13">
        <v>0.748</v>
      </c>
      <c r="I6" s="20"/>
      <c r="J6" s="20"/>
      <c r="K6" s="22" t="s">
        <v>43</v>
      </c>
      <c r="L6" s="21">
        <f>SUM(C42,C45:C47,C50:C51,C53,C55,C56)</f>
        <v>2220981</v>
      </c>
      <c r="M6" s="21">
        <f>SUM(E42,E45:E47,E50:E51,E53,E55:E56)</f>
        <v>3542947</v>
      </c>
    </row>
    <row r="7" spans="2:13" x14ac:dyDescent="0.25">
      <c r="B7" s="7" t="s">
        <v>6</v>
      </c>
      <c r="C7" s="8">
        <v>9098</v>
      </c>
      <c r="D7" s="13">
        <v>1E-3</v>
      </c>
      <c r="E7" s="8">
        <v>30551</v>
      </c>
      <c r="F7" s="13">
        <v>2E-3</v>
      </c>
      <c r="G7" s="13">
        <v>2.3580000000000001</v>
      </c>
      <c r="I7" s="18"/>
      <c r="J7" s="18"/>
      <c r="K7" s="22" t="s">
        <v>42</v>
      </c>
      <c r="L7" s="21">
        <f>SUM(C6:C9,C11,C12,C15:C17)</f>
        <v>5482566</v>
      </c>
      <c r="M7" s="21">
        <f>SUM(E6:E9,E11:E12,E15:E17)</f>
        <v>6040110</v>
      </c>
    </row>
    <row r="8" spans="2:13" x14ac:dyDescent="0.25">
      <c r="B8" s="7" t="s">
        <v>7</v>
      </c>
      <c r="C8" s="8">
        <v>3656261</v>
      </c>
      <c r="D8" s="13">
        <v>0.23100000000000001</v>
      </c>
      <c r="E8" s="8">
        <v>3780562</v>
      </c>
      <c r="F8" s="13">
        <v>0.215</v>
      </c>
      <c r="G8" s="13">
        <v>3.4000000000000002E-2</v>
      </c>
      <c r="K8" s="22" t="s">
        <v>47</v>
      </c>
      <c r="L8" s="21">
        <f>SUM(C43:C44,C48:C49,C52,C54)</f>
        <v>1819336</v>
      </c>
      <c r="M8" s="21">
        <f>SUM(E43:E44,E48:E49,E52,E54)</f>
        <v>2602558</v>
      </c>
    </row>
    <row r="9" spans="2:13" x14ac:dyDescent="0.25">
      <c r="B9" s="7" t="s">
        <v>8</v>
      </c>
      <c r="C9" s="8">
        <v>1488540</v>
      </c>
      <c r="D9" s="13">
        <v>9.4E-2</v>
      </c>
      <c r="E9" s="8">
        <v>1785392</v>
      </c>
      <c r="F9" s="13">
        <v>0.10199999999999999</v>
      </c>
      <c r="G9" s="13">
        <v>0.19900000000000001</v>
      </c>
      <c r="I9" s="9"/>
      <c r="J9" s="9"/>
      <c r="K9" s="22" t="s">
        <v>46</v>
      </c>
      <c r="L9" s="21">
        <f>SUM(C5,C10,C13:C14)</f>
        <v>1884707</v>
      </c>
      <c r="M9" s="21">
        <f>SUM(E5,E10,E13:E14)</f>
        <v>2350147</v>
      </c>
    </row>
    <row r="10" spans="2:13" x14ac:dyDescent="0.25">
      <c r="B10" s="7" t="s">
        <v>9</v>
      </c>
      <c r="C10" s="8">
        <v>4455</v>
      </c>
      <c r="D10" s="13">
        <v>0</v>
      </c>
      <c r="E10" s="8">
        <v>83284</v>
      </c>
      <c r="F10" s="13">
        <v>5.0000000000000001E-3</v>
      </c>
      <c r="G10" s="13" t="s">
        <v>10</v>
      </c>
      <c r="I10" s="18"/>
      <c r="J10" s="18"/>
      <c r="K10" s="22" t="s">
        <v>45</v>
      </c>
      <c r="L10" s="21">
        <f>L9-L8</f>
        <v>65371</v>
      </c>
      <c r="M10" s="21">
        <f>M9-M8</f>
        <v>-252411</v>
      </c>
    </row>
    <row r="11" spans="2:13" x14ac:dyDescent="0.25">
      <c r="B11" s="7" t="s">
        <v>11</v>
      </c>
      <c r="C11" s="8">
        <v>122781</v>
      </c>
      <c r="D11" s="13">
        <v>8.0000000000000002E-3</v>
      </c>
      <c r="E11" s="8">
        <v>123794</v>
      </c>
      <c r="F11" s="13">
        <v>7.0000000000000001E-3</v>
      </c>
      <c r="G11" s="13">
        <v>8.0000000000000002E-3</v>
      </c>
      <c r="K11" s="22" t="s">
        <v>54</v>
      </c>
      <c r="L11" s="23">
        <v>4040317</v>
      </c>
      <c r="M11" s="23">
        <v>6145505</v>
      </c>
    </row>
    <row r="12" spans="2:13" x14ac:dyDescent="0.25">
      <c r="B12" s="7" t="s">
        <v>12</v>
      </c>
      <c r="C12" s="8">
        <v>27590</v>
      </c>
      <c r="D12" s="13">
        <v>2E-3</v>
      </c>
      <c r="E12" s="8">
        <v>23176</v>
      </c>
      <c r="F12" s="13">
        <v>1E-3</v>
      </c>
      <c r="G12" s="13">
        <v>-0.16</v>
      </c>
      <c r="K12" s="22" t="s">
        <v>55</v>
      </c>
      <c r="L12" s="23">
        <v>6574135</v>
      </c>
      <c r="M12" s="23">
        <v>7324295</v>
      </c>
    </row>
    <row r="13" spans="2:13" x14ac:dyDescent="0.25">
      <c r="B13" s="7" t="s">
        <v>13</v>
      </c>
      <c r="C13" s="8">
        <v>265314</v>
      </c>
      <c r="D13" s="13">
        <v>1.7000000000000001E-2</v>
      </c>
      <c r="E13" s="8">
        <v>286904</v>
      </c>
      <c r="F13" s="13">
        <v>1.6E-2</v>
      </c>
      <c r="G13" s="13">
        <v>8.1000000000000003E-2</v>
      </c>
      <c r="I13" s="9"/>
      <c r="J13" s="9"/>
      <c r="K13" s="22" t="s">
        <v>60</v>
      </c>
      <c r="L13" s="24">
        <f>L11+L12</f>
        <v>10614452</v>
      </c>
      <c r="M13" s="24">
        <f>M11+M12</f>
        <v>13469800</v>
      </c>
    </row>
    <row r="14" spans="2:13" x14ac:dyDescent="0.25">
      <c r="B14" s="7" t="s">
        <v>14</v>
      </c>
      <c r="C14" s="8">
        <v>1235</v>
      </c>
      <c r="D14" s="13">
        <v>0</v>
      </c>
      <c r="E14" s="9">
        <v>384</v>
      </c>
      <c r="F14" s="13">
        <v>0</v>
      </c>
      <c r="G14" s="13">
        <v>-0.68899999999999995</v>
      </c>
      <c r="I14" s="18"/>
      <c r="J14" s="18"/>
      <c r="K14" s="22" t="s">
        <v>59</v>
      </c>
      <c r="L14" s="25">
        <v>15856318</v>
      </c>
      <c r="M14" s="25">
        <v>17574342</v>
      </c>
    </row>
    <row r="15" spans="2:13" x14ac:dyDescent="0.25">
      <c r="B15" s="7" t="s">
        <v>15</v>
      </c>
      <c r="C15" s="8">
        <v>19980</v>
      </c>
      <c r="D15" s="13">
        <v>1E-3</v>
      </c>
      <c r="E15" s="8">
        <v>15836</v>
      </c>
      <c r="F15" s="13">
        <v>1E-3</v>
      </c>
      <c r="G15" s="13">
        <v>-0.20699999999999999</v>
      </c>
      <c r="K15" s="22" t="s">
        <v>58</v>
      </c>
      <c r="L15" s="21">
        <f>L14-L13</f>
        <v>5241866</v>
      </c>
      <c r="M15" s="21">
        <f>M14-M13</f>
        <v>4104542</v>
      </c>
    </row>
    <row r="16" spans="2:13" x14ac:dyDescent="0.25">
      <c r="B16" s="7" t="s">
        <v>16</v>
      </c>
      <c r="C16" s="8">
        <v>10982</v>
      </c>
      <c r="D16" s="13">
        <v>1E-3</v>
      </c>
      <c r="E16" s="8">
        <v>27245</v>
      </c>
      <c r="F16" s="13">
        <v>2E-3</v>
      </c>
      <c r="G16" s="13">
        <v>1.4810000000000001</v>
      </c>
      <c r="K16" s="22" t="s">
        <v>49</v>
      </c>
      <c r="L16" s="26">
        <f>L13/L14</f>
        <v>0.66941467748061056</v>
      </c>
      <c r="M16" s="26">
        <f>M13/M14</f>
        <v>0.76644690310453734</v>
      </c>
    </row>
    <row r="17" spans="2:13" x14ac:dyDescent="0.25">
      <c r="B17" s="7" t="s">
        <v>17</v>
      </c>
      <c r="C17" s="8">
        <v>3640</v>
      </c>
      <c r="D17" s="13">
        <v>0</v>
      </c>
      <c r="E17" s="8">
        <v>2397</v>
      </c>
      <c r="F17" s="13">
        <v>0</v>
      </c>
      <c r="G17" s="13">
        <v>-0.34100000000000003</v>
      </c>
      <c r="K17" s="22" t="s">
        <v>3</v>
      </c>
      <c r="L17" s="21">
        <f>L7+L9</f>
        <v>7367273</v>
      </c>
      <c r="M17" s="21">
        <f>M7+M9</f>
        <v>8390257</v>
      </c>
    </row>
    <row r="18" spans="2:13" x14ac:dyDescent="0.25">
      <c r="B18" s="11"/>
      <c r="C18" s="11"/>
      <c r="D18" s="14"/>
      <c r="E18" s="11"/>
      <c r="F18" s="14"/>
      <c r="G18" s="14"/>
      <c r="K18" s="22" t="s">
        <v>18</v>
      </c>
      <c r="L18" s="21">
        <v>8489045</v>
      </c>
      <c r="M18" s="21">
        <v>9184085</v>
      </c>
    </row>
    <row r="19" spans="2:13" x14ac:dyDescent="0.25">
      <c r="B19" s="5" t="s">
        <v>18</v>
      </c>
      <c r="C19" s="6">
        <v>8489045</v>
      </c>
      <c r="D19" s="12">
        <v>0.53500000000000003</v>
      </c>
      <c r="E19" s="6">
        <v>9184085</v>
      </c>
      <c r="F19" s="12">
        <v>0.52300000000000002</v>
      </c>
      <c r="G19" s="12">
        <v>8.2000000000000003E-2</v>
      </c>
      <c r="K19" s="22" t="s">
        <v>61</v>
      </c>
      <c r="L19" s="21">
        <f>L17+L18</f>
        <v>15856318</v>
      </c>
      <c r="M19" s="21">
        <f>M17+M18</f>
        <v>17574342</v>
      </c>
    </row>
    <row r="20" spans="2:13" x14ac:dyDescent="0.25">
      <c r="B20" s="7" t="s">
        <v>19</v>
      </c>
      <c r="C20" s="8">
        <v>1115</v>
      </c>
      <c r="D20" s="13">
        <v>0</v>
      </c>
      <c r="E20" s="8">
        <v>1587</v>
      </c>
      <c r="F20" s="13">
        <v>0</v>
      </c>
      <c r="G20" s="13">
        <v>0.42299999999999999</v>
      </c>
      <c r="K20" s="22" t="s">
        <v>62</v>
      </c>
      <c r="L20" s="27">
        <f>L19/L13</f>
        <v>1.4938423575706028</v>
      </c>
      <c r="M20" s="27">
        <f>M19/M13</f>
        <v>1.3047218221502919</v>
      </c>
    </row>
    <row r="21" spans="2:13" x14ac:dyDescent="0.25">
      <c r="B21" s="7" t="s">
        <v>9</v>
      </c>
      <c r="C21" s="8">
        <v>11675</v>
      </c>
      <c r="D21" s="13">
        <v>1E-3</v>
      </c>
      <c r="E21" s="8">
        <v>11580</v>
      </c>
      <c r="F21" s="13">
        <v>1E-3</v>
      </c>
      <c r="G21" s="13">
        <v>-8.0000000000000002E-3</v>
      </c>
      <c r="K21" s="22" t="s">
        <v>63</v>
      </c>
      <c r="L21" s="27">
        <f>L11/L13</f>
        <v>0.38064301388333566</v>
      </c>
      <c r="M21" s="27">
        <f>M11/M13</f>
        <v>0.45624322558612601</v>
      </c>
    </row>
    <row r="22" spans="2:13" x14ac:dyDescent="0.25">
      <c r="B22" s="7" t="s">
        <v>11</v>
      </c>
      <c r="C22" s="8">
        <v>222013</v>
      </c>
      <c r="D22" s="13">
        <v>1.4E-2</v>
      </c>
      <c r="E22" s="8">
        <v>258392</v>
      </c>
      <c r="F22" s="13">
        <v>1.4999999999999999E-2</v>
      </c>
      <c r="G22" s="13">
        <v>0.16400000000000001</v>
      </c>
      <c r="J22" t="s">
        <v>65</v>
      </c>
      <c r="K22" s="22" t="s">
        <v>64</v>
      </c>
      <c r="L22" s="27">
        <f>L23/L15</f>
        <v>1.4982359335396975</v>
      </c>
      <c r="M22" s="27">
        <f>M23/M15</f>
        <v>1.9903889398622308</v>
      </c>
    </row>
    <row r="23" spans="2:13" x14ac:dyDescent="0.25">
      <c r="B23" s="7" t="s">
        <v>20</v>
      </c>
      <c r="C23" s="8">
        <v>254080</v>
      </c>
      <c r="D23" s="13">
        <v>1.6E-2</v>
      </c>
      <c r="E23" s="8">
        <v>351448</v>
      </c>
      <c r="F23" s="13">
        <v>0.02</v>
      </c>
      <c r="G23" s="13">
        <v>0.38300000000000001</v>
      </c>
      <c r="K23" s="22" t="s">
        <v>66</v>
      </c>
      <c r="L23" s="21">
        <f>SUM(C31:C35)</f>
        <v>7853552</v>
      </c>
      <c r="M23" s="21">
        <f>SUM(E31:E35)</f>
        <v>8169635</v>
      </c>
    </row>
    <row r="24" spans="2:13" x14ac:dyDescent="0.25">
      <c r="B24" s="7" t="s">
        <v>13</v>
      </c>
      <c r="C24" s="8">
        <v>19746</v>
      </c>
      <c r="D24" s="13">
        <v>1E-3</v>
      </c>
      <c r="E24" s="8">
        <v>298888</v>
      </c>
      <c r="F24" s="13">
        <v>1.7000000000000001E-2</v>
      </c>
      <c r="G24" s="13" t="s">
        <v>10</v>
      </c>
      <c r="K24" s="22" t="s">
        <v>67</v>
      </c>
      <c r="L24" s="21">
        <f>L17-L11</f>
        <v>3326956</v>
      </c>
      <c r="M24" s="21">
        <f>M17-M11</f>
        <v>2244752</v>
      </c>
    </row>
    <row r="25" spans="2:13" x14ac:dyDescent="0.25">
      <c r="B25" s="7" t="s">
        <v>12</v>
      </c>
      <c r="C25" s="9">
        <v>0</v>
      </c>
      <c r="D25" s="13">
        <v>0</v>
      </c>
      <c r="E25" s="9">
        <v>521</v>
      </c>
      <c r="F25" s="13">
        <v>0</v>
      </c>
      <c r="G25" s="13" t="s">
        <v>10</v>
      </c>
      <c r="H25" s="17"/>
      <c r="K25" s="22" t="s">
        <v>68</v>
      </c>
      <c r="L25" s="27">
        <f>L17/L11</f>
        <v>1.8234393489421745</v>
      </c>
      <c r="M25" s="27">
        <f>M17/M11</f>
        <v>1.3652672969918664</v>
      </c>
    </row>
    <row r="26" spans="2:13" x14ac:dyDescent="0.25">
      <c r="B26" s="7" t="s">
        <v>6</v>
      </c>
      <c r="C26" s="8">
        <v>75410</v>
      </c>
      <c r="D26" s="13">
        <v>5.0000000000000001E-3</v>
      </c>
      <c r="E26" s="8">
        <v>30288</v>
      </c>
      <c r="F26" s="13">
        <v>2E-3</v>
      </c>
      <c r="G26" s="13">
        <v>-0.59799999999999998</v>
      </c>
      <c r="K26" s="22" t="s">
        <v>69</v>
      </c>
      <c r="L26" s="27">
        <f>(L17-C8-C16)/L11</f>
        <v>0.91577715312932129</v>
      </c>
      <c r="M26" s="27">
        <f>(M17-E8-E16)/M11</f>
        <v>0.74565881892537722</v>
      </c>
    </row>
    <row r="27" spans="2:13" x14ac:dyDescent="0.25">
      <c r="B27" s="7" t="s">
        <v>16</v>
      </c>
      <c r="C27" s="8">
        <v>1798</v>
      </c>
      <c r="D27" s="13">
        <v>0</v>
      </c>
      <c r="E27" s="9">
        <v>668</v>
      </c>
      <c r="F27" s="13">
        <v>0</v>
      </c>
      <c r="G27" s="13">
        <v>-0.628</v>
      </c>
      <c r="K27" s="22" t="s">
        <v>70</v>
      </c>
      <c r="L27" s="27">
        <f>C5/L11</f>
        <v>0.39940009657658049</v>
      </c>
      <c r="M27" s="27">
        <f>E5/M11</f>
        <v>0.32211754770356543</v>
      </c>
    </row>
    <row r="28" spans="2:13" x14ac:dyDescent="0.25">
      <c r="B28" s="7" t="s">
        <v>21</v>
      </c>
      <c r="C28" s="8">
        <v>49656</v>
      </c>
      <c r="D28" s="13">
        <v>3.0000000000000001E-3</v>
      </c>
      <c r="E28" s="8">
        <v>61078</v>
      </c>
      <c r="F28" s="13">
        <v>3.0000000000000001E-3</v>
      </c>
      <c r="G28" s="13">
        <v>0.23</v>
      </c>
      <c r="H28" s="18">
        <f>E34+E33</f>
        <v>7984719</v>
      </c>
      <c r="K28" s="22" t="s">
        <v>71</v>
      </c>
      <c r="L28" s="27">
        <f>(L17+C29)/L13</f>
        <v>0.75394999195436563</v>
      </c>
      <c r="M28" s="27">
        <f>(M17+E29)/M13</f>
        <v>0.69820687760768529</v>
      </c>
    </row>
    <row r="29" spans="2:13" x14ac:dyDescent="0.25">
      <c r="B29" s="11"/>
      <c r="C29" s="6">
        <v>635493</v>
      </c>
      <c r="D29" s="12">
        <v>0.04</v>
      </c>
      <c r="E29" s="6">
        <v>1014450</v>
      </c>
      <c r="F29" s="12">
        <v>5.8000000000000003E-2</v>
      </c>
      <c r="G29" s="12">
        <v>0.59599999999999997</v>
      </c>
      <c r="K29" s="22" t="s">
        <v>72</v>
      </c>
      <c r="L29" s="27">
        <f>(L36/L37)*360</f>
        <v>285.41534317408536</v>
      </c>
      <c r="M29" s="27">
        <f>(M36/M37)*360</f>
        <v>280.65354042470756</v>
      </c>
    </row>
    <row r="30" spans="2:13" x14ac:dyDescent="0.25">
      <c r="B30" s="11"/>
      <c r="C30" s="11"/>
      <c r="D30" s="14"/>
      <c r="E30" s="11"/>
      <c r="F30" s="14"/>
      <c r="G30" s="14"/>
      <c r="K30" s="22" t="s">
        <v>73</v>
      </c>
      <c r="L30" s="27">
        <f>L37/L36</f>
        <v>1.2613197174211574</v>
      </c>
      <c r="M30" s="27">
        <f>M37/M36</f>
        <v>1.2827203229120823</v>
      </c>
    </row>
    <row r="31" spans="2:13" x14ac:dyDescent="0.25">
      <c r="B31" s="7" t="s">
        <v>22</v>
      </c>
      <c r="C31" s="8">
        <v>3657</v>
      </c>
      <c r="D31" s="12">
        <v>0</v>
      </c>
      <c r="E31" s="8">
        <v>4457</v>
      </c>
      <c r="F31" s="13">
        <v>0</v>
      </c>
      <c r="G31" s="13">
        <v>0.219</v>
      </c>
      <c r="I31" s="18"/>
      <c r="K31" s="22" t="s">
        <v>74</v>
      </c>
      <c r="L31" s="27">
        <f>(L39/[1]DRE!$C$4)*360</f>
        <v>7.9160006876347309</v>
      </c>
      <c r="M31" s="27">
        <f>(M39/[1]DRE!$D$4)*360</f>
        <v>10.276981689947778</v>
      </c>
    </row>
    <row r="32" spans="2:13" x14ac:dyDescent="0.25">
      <c r="B32" s="7" t="s">
        <v>23</v>
      </c>
      <c r="C32" s="8">
        <v>430889</v>
      </c>
      <c r="D32" s="13">
        <v>2.7E-2</v>
      </c>
      <c r="E32" s="8">
        <v>58683</v>
      </c>
      <c r="F32" s="13">
        <v>3.0000000000000001E-3</v>
      </c>
      <c r="G32" s="13">
        <v>-0.86399999999999999</v>
      </c>
      <c r="K32" s="22" t="s">
        <v>75</v>
      </c>
      <c r="L32" s="27">
        <f>(L40/L41)*360</f>
        <v>107.48691996618612</v>
      </c>
      <c r="M32" s="27">
        <f>(M40/M41)*360</f>
        <v>115.72745553059747</v>
      </c>
    </row>
    <row r="33" spans="2:13" x14ac:dyDescent="0.25">
      <c r="B33" s="7" t="s">
        <v>24</v>
      </c>
      <c r="C33" s="8">
        <v>2885337</v>
      </c>
      <c r="D33" s="13">
        <v>0.182</v>
      </c>
      <c r="E33" s="8">
        <v>2567191</v>
      </c>
      <c r="F33" s="13">
        <v>0.14599999999999999</v>
      </c>
      <c r="G33" s="13">
        <v>-0.11</v>
      </c>
      <c r="I33" t="s">
        <v>88</v>
      </c>
      <c r="J33" s="18">
        <v>1564582</v>
      </c>
      <c r="K33" s="22" t="s">
        <v>76</v>
      </c>
      <c r="L33" s="27">
        <f>L29+L31</f>
        <v>293.33134386172009</v>
      </c>
      <c r="M33" s="27">
        <f>M29+M31</f>
        <v>290.93052211465533</v>
      </c>
    </row>
    <row r="34" spans="2:13" x14ac:dyDescent="0.25">
      <c r="B34" s="7" t="s">
        <v>25</v>
      </c>
      <c r="C34" s="8">
        <v>4395692</v>
      </c>
      <c r="D34" s="13">
        <v>0.27700000000000002</v>
      </c>
      <c r="E34" s="8">
        <v>5417528</v>
      </c>
      <c r="F34" s="13">
        <v>0.308</v>
      </c>
      <c r="G34" s="13">
        <v>0.23200000000000001</v>
      </c>
      <c r="I34" t="s">
        <v>87</v>
      </c>
      <c r="J34" s="18">
        <v>1009194</v>
      </c>
      <c r="K34" s="22" t="s">
        <v>77</v>
      </c>
      <c r="L34" s="27">
        <f>L33-L32</f>
        <v>185.84442389553396</v>
      </c>
      <c r="M34" s="27">
        <f>M33-M32</f>
        <v>175.20306658405786</v>
      </c>
    </row>
    <row r="35" spans="2:13" x14ac:dyDescent="0.25">
      <c r="B35" s="7" t="s">
        <v>26</v>
      </c>
      <c r="C35" s="8">
        <v>137977</v>
      </c>
      <c r="D35" s="13">
        <v>8.9999999999999993E-3</v>
      </c>
      <c r="E35" s="8">
        <v>121776</v>
      </c>
      <c r="F35" s="13">
        <v>7.0000000000000001E-3</v>
      </c>
      <c r="G35" s="13">
        <v>-0.11700000000000001</v>
      </c>
      <c r="I35" t="s">
        <v>80</v>
      </c>
      <c r="J35" s="18">
        <v>3343980</v>
      </c>
      <c r="K35" s="22" t="s">
        <v>78</v>
      </c>
      <c r="L35" s="27">
        <f>L29</f>
        <v>285.41534317408536</v>
      </c>
      <c r="M35" s="27">
        <f>M29</f>
        <v>280.65354042470756</v>
      </c>
    </row>
    <row r="36" spans="2:13" ht="15.75" thickBot="1" x14ac:dyDescent="0.3">
      <c r="B36" s="11"/>
      <c r="C36" s="6">
        <v>7853552</v>
      </c>
      <c r="D36" s="12">
        <v>0.495</v>
      </c>
      <c r="E36" s="6">
        <v>8169635</v>
      </c>
      <c r="F36" s="12">
        <v>0.46500000000000002</v>
      </c>
      <c r="G36" s="12">
        <v>0.04</v>
      </c>
      <c r="I36" t="s">
        <v>81</v>
      </c>
      <c r="J36" s="18">
        <v>2806365</v>
      </c>
      <c r="K36" s="22" t="s">
        <v>79</v>
      </c>
      <c r="L36" s="28">
        <f>(J35+C8)/2</f>
        <v>3500120.5</v>
      </c>
      <c r="M36" s="28">
        <f>(E8+C8)/2</f>
        <v>3718411.5</v>
      </c>
    </row>
    <row r="37" spans="2:13" ht="15.75" thickBot="1" x14ac:dyDescent="0.3">
      <c r="B37" s="2" t="s">
        <v>27</v>
      </c>
      <c r="C37" s="10">
        <v>15856318</v>
      </c>
      <c r="D37" s="16">
        <v>1</v>
      </c>
      <c r="E37" s="10">
        <v>17574342</v>
      </c>
      <c r="F37" s="16">
        <v>1</v>
      </c>
      <c r="G37" s="15">
        <v>0.108</v>
      </c>
      <c r="I37" t="s">
        <v>84</v>
      </c>
      <c r="J37" s="18">
        <v>174291</v>
      </c>
      <c r="K37" s="22" t="s">
        <v>82</v>
      </c>
      <c r="L37" s="21">
        <f>[1]DRE!$C$13*-1</f>
        <v>4414771</v>
      </c>
      <c r="M37" s="21">
        <f>[1]DRE!$D$13*-1</f>
        <v>4769682</v>
      </c>
    </row>
    <row r="38" spans="2:13" x14ac:dyDescent="0.25">
      <c r="I38" t="s">
        <v>85</v>
      </c>
      <c r="J38" s="18">
        <v>147414</v>
      </c>
      <c r="K38" s="22" t="s">
        <v>83</v>
      </c>
      <c r="L38" s="21">
        <f>SUM(C20:C28)</f>
        <v>635493</v>
      </c>
      <c r="M38" s="21">
        <f>SUM(E20:E28)</f>
        <v>1014450</v>
      </c>
    </row>
    <row r="39" spans="2:13" ht="15.75" thickBot="1" x14ac:dyDescent="0.3">
      <c r="B39" s="1" t="s">
        <v>40</v>
      </c>
      <c r="K39" s="22" t="s">
        <v>86</v>
      </c>
      <c r="L39" s="28">
        <f>(J37+C6)/2</f>
        <v>158992.5</v>
      </c>
      <c r="M39" s="28">
        <f>(C6+E6)/2</f>
        <v>197425.5</v>
      </c>
    </row>
    <row r="40" spans="2:13" ht="15.75" thickBot="1" x14ac:dyDescent="0.3">
      <c r="B40" s="2" t="s">
        <v>0</v>
      </c>
      <c r="C40" s="3">
        <v>45291</v>
      </c>
      <c r="D40" s="4" t="s">
        <v>1</v>
      </c>
      <c r="E40" s="3">
        <v>45657</v>
      </c>
      <c r="F40" s="4" t="s">
        <v>1</v>
      </c>
      <c r="G40" s="4" t="s">
        <v>2</v>
      </c>
      <c r="K40" s="22" t="s">
        <v>90</v>
      </c>
      <c r="L40" s="28">
        <f>(C42+J33)/2</f>
        <v>1411378.5</v>
      </c>
      <c r="M40" s="28">
        <f>(C42+E42)/2</f>
        <v>1573245</v>
      </c>
    </row>
    <row r="41" spans="2:13" x14ac:dyDescent="0.25">
      <c r="B41" s="5" t="s">
        <v>28</v>
      </c>
      <c r="C41" s="6">
        <v>4040317</v>
      </c>
      <c r="D41" s="12">
        <v>0.255</v>
      </c>
      <c r="E41" s="6">
        <v>6145505</v>
      </c>
      <c r="F41" s="12">
        <v>0.35</v>
      </c>
      <c r="G41" s="12">
        <v>0.52100000000000002</v>
      </c>
      <c r="K41" s="22" t="s">
        <v>89</v>
      </c>
      <c r="L41" s="21">
        <f>C8-J35+L37</f>
        <v>4727052</v>
      </c>
      <c r="M41" s="21">
        <f>E8-C8+M37</f>
        <v>4893983</v>
      </c>
    </row>
    <row r="42" spans="2:13" x14ac:dyDescent="0.25">
      <c r="B42" s="7" t="s">
        <v>94</v>
      </c>
      <c r="C42" s="8">
        <v>1258175</v>
      </c>
      <c r="D42" s="13">
        <v>7.9000000000000001E-2</v>
      </c>
      <c r="E42" s="8">
        <v>1888315</v>
      </c>
      <c r="F42" s="13">
        <v>0.107</v>
      </c>
      <c r="G42" s="13">
        <v>0.501</v>
      </c>
      <c r="K42" s="22" t="s">
        <v>91</v>
      </c>
      <c r="L42" s="27">
        <f>L13/L15</f>
        <v>2.024937684404752</v>
      </c>
      <c r="M42" s="27">
        <f>M13/M15</f>
        <v>3.2816816102746666</v>
      </c>
    </row>
    <row r="43" spans="2:13" x14ac:dyDescent="0.25">
      <c r="B43" s="7" t="s">
        <v>106</v>
      </c>
      <c r="C43" s="8">
        <v>1413552</v>
      </c>
      <c r="D43" s="13">
        <v>8.8999999999999996E-2</v>
      </c>
      <c r="E43" s="8">
        <v>1685130</v>
      </c>
      <c r="F43" s="13">
        <v>9.6000000000000002E-2</v>
      </c>
      <c r="G43" s="13">
        <v>0.192</v>
      </c>
      <c r="I43" t="s">
        <v>56</v>
      </c>
      <c r="J43" t="s">
        <v>57</v>
      </c>
      <c r="K43" s="22" t="s">
        <v>92</v>
      </c>
      <c r="L43" s="29"/>
      <c r="M43" s="29"/>
    </row>
    <row r="44" spans="2:13" x14ac:dyDescent="0.25">
      <c r="B44" s="7" t="s">
        <v>93</v>
      </c>
      <c r="C44" s="8">
        <v>92829</v>
      </c>
      <c r="D44" s="13">
        <v>6.0000000000000001E-3</v>
      </c>
      <c r="E44" s="8">
        <v>1716</v>
      </c>
      <c r="F44" s="13">
        <v>0</v>
      </c>
      <c r="G44" s="13">
        <v>-0.98199999999999998</v>
      </c>
      <c r="I44" s="13"/>
      <c r="J44" s="13"/>
      <c r="K44" s="30" t="s">
        <v>112</v>
      </c>
      <c r="L44" s="29"/>
      <c r="M44" s="29"/>
    </row>
    <row r="45" spans="2:13" x14ac:dyDescent="0.25">
      <c r="B45" s="7" t="s">
        <v>95</v>
      </c>
      <c r="C45" s="8">
        <v>16197</v>
      </c>
      <c r="D45" s="13">
        <v>1E-3</v>
      </c>
      <c r="E45" s="8">
        <v>16246</v>
      </c>
      <c r="F45" s="13">
        <v>1E-3</v>
      </c>
      <c r="G45" s="13">
        <v>3.0000000000000001E-3</v>
      </c>
      <c r="I45" s="18"/>
      <c r="J45" s="18"/>
      <c r="K45" s="31" t="s">
        <v>113</v>
      </c>
      <c r="L45" s="29"/>
      <c r="M45" s="29"/>
    </row>
    <row r="46" spans="2:13" x14ac:dyDescent="0.25">
      <c r="B46" s="7" t="s">
        <v>96</v>
      </c>
      <c r="C46" s="8">
        <v>135279</v>
      </c>
      <c r="D46" s="13">
        <v>8.9999999999999993E-3</v>
      </c>
      <c r="E46" s="8">
        <v>111208</v>
      </c>
      <c r="F46" s="13">
        <v>6.0000000000000001E-3</v>
      </c>
      <c r="G46" s="13">
        <v>-0.17799999999999999</v>
      </c>
      <c r="K46" s="22" t="s">
        <v>114</v>
      </c>
      <c r="L46" s="29"/>
      <c r="M46" s="29"/>
    </row>
    <row r="47" spans="2:13" x14ac:dyDescent="0.25">
      <c r="B47" s="7" t="s">
        <v>97</v>
      </c>
      <c r="C47" s="8">
        <v>354070</v>
      </c>
      <c r="D47" s="13">
        <v>2.1999999999999999E-2</v>
      </c>
      <c r="E47" s="8">
        <v>531616</v>
      </c>
      <c r="F47" s="13">
        <v>0.03</v>
      </c>
      <c r="G47" s="13">
        <v>0.501</v>
      </c>
    </row>
    <row r="48" spans="2:13" x14ac:dyDescent="0.25">
      <c r="B48" s="7" t="s">
        <v>107</v>
      </c>
      <c r="C48" s="8">
        <v>2539</v>
      </c>
      <c r="D48" s="13">
        <v>0</v>
      </c>
      <c r="E48" s="9">
        <v>104</v>
      </c>
      <c r="F48" s="13">
        <v>0</v>
      </c>
      <c r="G48" s="13">
        <v>-0.95899999999999996</v>
      </c>
    </row>
    <row r="49" spans="2:12" x14ac:dyDescent="0.25">
      <c r="B49" s="7" t="s">
        <v>98</v>
      </c>
      <c r="C49" s="8">
        <v>113012</v>
      </c>
      <c r="D49" s="13">
        <v>7.0000000000000001E-3</v>
      </c>
      <c r="E49" s="8">
        <v>794133</v>
      </c>
      <c r="F49" s="13">
        <v>4.4999999999999998E-2</v>
      </c>
      <c r="G49" s="13">
        <v>6.0270000000000001</v>
      </c>
    </row>
    <row r="50" spans="2:12" x14ac:dyDescent="0.25">
      <c r="B50" s="7" t="s">
        <v>104</v>
      </c>
      <c r="C50" s="8">
        <v>53899</v>
      </c>
      <c r="D50" s="13">
        <v>3.0000000000000001E-3</v>
      </c>
      <c r="E50" s="8">
        <v>612844</v>
      </c>
      <c r="F50" s="13">
        <v>3.5000000000000003E-2</v>
      </c>
      <c r="G50" s="13" t="s">
        <v>10</v>
      </c>
    </row>
    <row r="51" spans="2:12" x14ac:dyDescent="0.25">
      <c r="B51" s="7" t="s">
        <v>111</v>
      </c>
      <c r="C51" s="8">
        <v>13594</v>
      </c>
      <c r="D51" s="13">
        <v>1E-3</v>
      </c>
      <c r="E51" s="8">
        <v>13741</v>
      </c>
      <c r="F51" s="13">
        <v>1E-3</v>
      </c>
      <c r="G51" s="13">
        <v>1.0999999999999999E-2</v>
      </c>
    </row>
    <row r="52" spans="2:12" x14ac:dyDescent="0.25">
      <c r="B52" s="7" t="s">
        <v>110</v>
      </c>
      <c r="C52" s="8">
        <v>197404</v>
      </c>
      <c r="D52" s="13">
        <v>1.2E-2</v>
      </c>
      <c r="E52" s="8">
        <v>120857</v>
      </c>
      <c r="F52" s="13">
        <v>7.0000000000000001E-3</v>
      </c>
      <c r="G52" s="13">
        <v>-0.38800000000000001</v>
      </c>
    </row>
    <row r="53" spans="2:12" x14ac:dyDescent="0.25">
      <c r="B53" s="7" t="s">
        <v>99</v>
      </c>
      <c r="C53" s="8">
        <v>16762</v>
      </c>
      <c r="D53" s="13">
        <v>1E-3</v>
      </c>
      <c r="E53" s="9">
        <v>0</v>
      </c>
      <c r="F53" s="13">
        <v>0</v>
      </c>
      <c r="G53" s="13">
        <v>-1</v>
      </c>
    </row>
    <row r="54" spans="2:12" x14ac:dyDescent="0.25">
      <c r="B54" s="7" t="s">
        <v>100</v>
      </c>
      <c r="C54" s="9">
        <v>0</v>
      </c>
      <c r="D54" s="13">
        <v>0</v>
      </c>
      <c r="E54" s="9">
        <v>618</v>
      </c>
      <c r="F54" s="13">
        <v>0</v>
      </c>
      <c r="G54" s="13" t="s">
        <v>10</v>
      </c>
    </row>
    <row r="55" spans="2:12" x14ac:dyDescent="0.25">
      <c r="B55" s="7" t="s">
        <v>101</v>
      </c>
      <c r="C55" s="8">
        <v>298644</v>
      </c>
      <c r="D55" s="13">
        <v>1.9E-2</v>
      </c>
      <c r="E55" s="8">
        <v>248995</v>
      </c>
      <c r="F55" s="13">
        <v>1.4E-2</v>
      </c>
      <c r="G55" s="13">
        <v>-0.16600000000000001</v>
      </c>
      <c r="I55" t="s">
        <v>50</v>
      </c>
      <c r="J55" t="s">
        <v>51</v>
      </c>
      <c r="K55" t="s">
        <v>52</v>
      </c>
      <c r="L55" t="s">
        <v>53</v>
      </c>
    </row>
    <row r="56" spans="2:12" x14ac:dyDescent="0.25">
      <c r="B56" s="7" t="s">
        <v>108</v>
      </c>
      <c r="C56" s="8">
        <v>74361</v>
      </c>
      <c r="D56" s="13">
        <v>5.0000000000000001E-3</v>
      </c>
      <c r="E56" s="8">
        <v>119982</v>
      </c>
      <c r="F56" s="13">
        <v>7.0000000000000001E-3</v>
      </c>
      <c r="G56" s="13">
        <v>0.61399999999999999</v>
      </c>
    </row>
    <row r="57" spans="2:12" x14ac:dyDescent="0.25">
      <c r="B57" s="11"/>
      <c r="C57" s="11"/>
      <c r="D57" s="14"/>
      <c r="E57" s="11"/>
      <c r="F57" s="14"/>
      <c r="G57" s="14"/>
    </row>
    <row r="58" spans="2:12" x14ac:dyDescent="0.25">
      <c r="B58" s="5" t="s">
        <v>29</v>
      </c>
      <c r="C58" s="6">
        <v>6574135</v>
      </c>
      <c r="D58" s="12">
        <v>0.41499999999999998</v>
      </c>
      <c r="E58" s="6">
        <v>7324295</v>
      </c>
      <c r="F58" s="12">
        <v>0.41699999999999998</v>
      </c>
      <c r="G58" s="12">
        <v>0.114</v>
      </c>
    </row>
    <row r="59" spans="2:12" x14ac:dyDescent="0.25">
      <c r="B59" s="7" t="s">
        <v>109</v>
      </c>
      <c r="C59" s="8">
        <v>2979827</v>
      </c>
      <c r="D59" s="13">
        <v>0.188</v>
      </c>
      <c r="E59" s="8">
        <v>3913274</v>
      </c>
      <c r="F59" s="13">
        <v>0.223</v>
      </c>
      <c r="G59" s="13">
        <v>0.313</v>
      </c>
    </row>
    <row r="60" spans="2:12" x14ac:dyDescent="0.25">
      <c r="B60" s="7" t="s">
        <v>102</v>
      </c>
      <c r="C60" s="8">
        <v>435872</v>
      </c>
      <c r="D60" s="13">
        <v>2.7E-2</v>
      </c>
      <c r="E60" s="8">
        <v>172793</v>
      </c>
      <c r="F60" s="13">
        <v>0.01</v>
      </c>
      <c r="G60" s="13">
        <v>-0.60399999999999998</v>
      </c>
    </row>
    <row r="61" spans="2:12" x14ac:dyDescent="0.25">
      <c r="B61" s="7" t="s">
        <v>103</v>
      </c>
      <c r="C61" s="8">
        <v>21864</v>
      </c>
      <c r="D61" s="13">
        <v>1E-3</v>
      </c>
      <c r="E61" s="8">
        <v>415806</v>
      </c>
      <c r="F61" s="13">
        <v>2.4E-2</v>
      </c>
      <c r="G61" s="13" t="s">
        <v>10</v>
      </c>
    </row>
    <row r="62" spans="2:12" x14ac:dyDescent="0.25">
      <c r="B62" s="7" t="s">
        <v>104</v>
      </c>
      <c r="C62" s="8">
        <v>154056</v>
      </c>
      <c r="D62" s="13">
        <v>0.01</v>
      </c>
      <c r="E62" s="9">
        <v>0</v>
      </c>
      <c r="F62" s="13">
        <v>0</v>
      </c>
      <c r="G62" s="13">
        <v>-1</v>
      </c>
    </row>
    <row r="63" spans="2:12" x14ac:dyDescent="0.25">
      <c r="B63" s="7" t="s">
        <v>100</v>
      </c>
      <c r="C63" s="9">
        <v>0</v>
      </c>
      <c r="D63" s="13">
        <v>0</v>
      </c>
      <c r="E63" s="8">
        <v>2099</v>
      </c>
      <c r="F63" s="13">
        <v>0</v>
      </c>
      <c r="G63" s="13" t="s">
        <v>10</v>
      </c>
    </row>
    <row r="64" spans="2:12" x14ac:dyDescent="0.25">
      <c r="B64" s="7" t="s">
        <v>101</v>
      </c>
      <c r="C64" s="8">
        <v>2977299</v>
      </c>
      <c r="D64" s="13">
        <v>0.188</v>
      </c>
      <c r="E64" s="8">
        <v>2815335</v>
      </c>
      <c r="F64" s="13">
        <v>0.16</v>
      </c>
      <c r="G64" s="13">
        <v>-5.3999999999999999E-2</v>
      </c>
    </row>
    <row r="65" spans="2:7" x14ac:dyDescent="0.25">
      <c r="B65" s="7" t="s">
        <v>105</v>
      </c>
      <c r="C65" s="8">
        <v>5217</v>
      </c>
      <c r="D65" s="13">
        <v>0</v>
      </c>
      <c r="E65" s="8">
        <v>4988</v>
      </c>
      <c r="F65" s="13">
        <v>0</v>
      </c>
      <c r="G65" s="13">
        <v>-4.3999999999999997E-2</v>
      </c>
    </row>
    <row r="66" spans="2:7" ht="15.75" thickBot="1" x14ac:dyDescent="0.3">
      <c r="B66" s="11"/>
      <c r="C66" s="11"/>
      <c r="D66" s="11"/>
      <c r="E66" s="11"/>
      <c r="F66" s="11"/>
      <c r="G66" s="11"/>
    </row>
    <row r="67" spans="2:7" ht="15.75" thickBot="1" x14ac:dyDescent="0.3">
      <c r="B67" s="2" t="s">
        <v>30</v>
      </c>
      <c r="C67" s="10">
        <v>5241866</v>
      </c>
      <c r="D67" s="15">
        <v>0.33100000000000002</v>
      </c>
      <c r="E67" s="10">
        <v>4104542</v>
      </c>
      <c r="F67" s="15">
        <v>0.23400000000000001</v>
      </c>
      <c r="G67" s="15">
        <v>-0.217</v>
      </c>
    </row>
    <row r="68" spans="2:7" x14ac:dyDescent="0.25">
      <c r="B68" s="7" t="s">
        <v>31</v>
      </c>
      <c r="C68" s="8">
        <v>2012522</v>
      </c>
      <c r="D68" s="13">
        <v>0.127</v>
      </c>
      <c r="E68" s="8">
        <v>2012522</v>
      </c>
      <c r="F68" s="13">
        <v>0.115</v>
      </c>
      <c r="G68" s="13">
        <v>0</v>
      </c>
    </row>
    <row r="69" spans="2:7" x14ac:dyDescent="0.25">
      <c r="B69" s="7" t="s">
        <v>32</v>
      </c>
      <c r="C69" s="8">
        <v>168704</v>
      </c>
      <c r="D69" s="13">
        <v>1.0999999999999999E-2</v>
      </c>
      <c r="E69" s="8">
        <v>-240778</v>
      </c>
      <c r="F69" s="13">
        <v>-1.4E-2</v>
      </c>
      <c r="G69" s="13" t="s">
        <v>10</v>
      </c>
    </row>
    <row r="70" spans="2:7" x14ac:dyDescent="0.25">
      <c r="B70" s="7" t="s">
        <v>33</v>
      </c>
      <c r="C70" s="8">
        <v>-57707</v>
      </c>
      <c r="D70" s="13">
        <v>-4.0000000000000001E-3</v>
      </c>
      <c r="E70" s="8">
        <v>-48580</v>
      </c>
      <c r="F70" s="13">
        <v>-3.0000000000000001E-3</v>
      </c>
      <c r="G70" s="13">
        <v>-0.158</v>
      </c>
    </row>
    <row r="71" spans="2:7" x14ac:dyDescent="0.25">
      <c r="B71" s="7" t="s">
        <v>34</v>
      </c>
      <c r="C71" s="8">
        <v>1395452</v>
      </c>
      <c r="D71" s="13">
        <v>8.7999999999999995E-2</v>
      </c>
      <c r="E71" s="8">
        <v>1591319</v>
      </c>
      <c r="F71" s="13">
        <v>9.0999999999999998E-2</v>
      </c>
      <c r="G71" s="13">
        <v>0.14000000000000001</v>
      </c>
    </row>
    <row r="72" spans="2:7" x14ac:dyDescent="0.25">
      <c r="B72" s="7" t="s">
        <v>35</v>
      </c>
      <c r="C72" s="9">
        <v>0</v>
      </c>
      <c r="D72" s="13">
        <v>0</v>
      </c>
      <c r="E72" s="9">
        <v>0</v>
      </c>
      <c r="F72" s="13">
        <v>0</v>
      </c>
      <c r="G72" s="13" t="s">
        <v>10</v>
      </c>
    </row>
    <row r="73" spans="2:7" x14ac:dyDescent="0.25">
      <c r="B73" s="7" t="s">
        <v>36</v>
      </c>
      <c r="C73" s="8">
        <v>1408087</v>
      </c>
      <c r="D73" s="13">
        <v>8.8999999999999996E-2</v>
      </c>
      <c r="E73" s="8">
        <v>683187</v>
      </c>
      <c r="F73" s="13">
        <v>3.9E-2</v>
      </c>
      <c r="G73" s="13">
        <v>-0.51500000000000001</v>
      </c>
    </row>
    <row r="74" spans="2:7" ht="15.75" thickBot="1" x14ac:dyDescent="0.3">
      <c r="B74" s="7" t="s">
        <v>37</v>
      </c>
      <c r="C74" s="8">
        <v>314808</v>
      </c>
      <c r="D74" s="13">
        <v>0.02</v>
      </c>
      <c r="E74" s="8">
        <v>106872</v>
      </c>
      <c r="F74" s="13">
        <v>6.0000000000000001E-3</v>
      </c>
      <c r="G74" s="13">
        <v>-0.66100000000000003</v>
      </c>
    </row>
    <row r="75" spans="2:7" ht="15.75" thickBot="1" x14ac:dyDescent="0.3">
      <c r="B75" s="2" t="s">
        <v>38</v>
      </c>
      <c r="C75" s="10">
        <v>15856318</v>
      </c>
      <c r="D75" s="16">
        <v>1</v>
      </c>
      <c r="E75" s="10">
        <v>17574342</v>
      </c>
      <c r="F75" s="16">
        <v>1</v>
      </c>
      <c r="G75" s="15">
        <v>0.108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9e0e0-a7ff-498c-a891-888aae3c0d40" xsi:nil="true"/>
    <lcf76f155ced4ddcb4097134ff3c332f xmlns="29dfc1a8-b777-4321-a74f-89631314159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004AB5DACC946B9DF68C3C2C54DFD" ma:contentTypeVersion="18" ma:contentTypeDescription="Create a new document." ma:contentTypeScope="" ma:versionID="e1fdc228ddc0c33739d3b62ded335ddf">
  <xsd:schema xmlns:xsd="http://www.w3.org/2001/XMLSchema" xmlns:xs="http://www.w3.org/2001/XMLSchema" xmlns:p="http://schemas.microsoft.com/office/2006/metadata/properties" xmlns:ns2="29dfc1a8-b777-4321-a74f-896313141591" xmlns:ns3="4c99e0e0-a7ff-498c-a891-888aae3c0d40" targetNamespace="http://schemas.microsoft.com/office/2006/metadata/properties" ma:root="true" ma:fieldsID="51e71f26df4e3ce92bcd9f6a6bd171f9" ns2:_="" ns3:_="">
    <xsd:import namespace="29dfc1a8-b777-4321-a74f-896313141591"/>
    <xsd:import namespace="4c99e0e0-a7ff-498c-a891-888aae3c0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fc1a8-b777-4321-a74f-8963131415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b3cea5-0ee3-4113-b3a4-755b0456c0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9e0e0-a7ff-498c-a891-888aae3c0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696b19-8f9b-4b7e-8fd3-f648f8e0756d}" ma:internalName="TaxCatchAll" ma:showField="CatchAllData" ma:web="4c99e0e0-a7ff-498c-a891-888aae3c0d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A1B6A-C901-4771-9D3E-2F53A4E209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087A3-89CA-463A-90D4-34521CB8DE48}">
  <ds:schemaRefs>
    <ds:schemaRef ds:uri="http://schemas.microsoft.com/office/2006/metadata/properties"/>
    <ds:schemaRef ds:uri="http://schemas.microsoft.com/office/infopath/2007/PartnerControls"/>
    <ds:schemaRef ds:uri="4c99e0e0-a7ff-498c-a891-888aae3c0d40"/>
    <ds:schemaRef ds:uri="29dfc1a8-b777-4321-a74f-896313141591"/>
  </ds:schemaRefs>
</ds:datastoreItem>
</file>

<file path=customXml/itemProps3.xml><?xml version="1.0" encoding="utf-8"?>
<ds:datastoreItem xmlns:ds="http://schemas.openxmlformats.org/officeDocument/2006/customXml" ds:itemID="{F8BB7455-8DC3-41A0-8888-0A57A0BC5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fc1a8-b777-4321-a74f-896313141591"/>
    <ds:schemaRef ds:uri="4c99e0e0-a7ff-498c-a891-888aae3c0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Balanço Patrimonial</vt:lpstr>
      <vt:lpstr>'Balanço Patrimonial'!_Toc190075994</vt:lpstr>
      <vt:lpstr>'Balanço Patrimonial'!_Toc190075995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Laiza Rocha - SLC Agricola</dc:creator>
  <cp:lastModifiedBy>Bernardo Andrade</cp:lastModifiedBy>
  <dcterms:created xsi:type="dcterms:W3CDTF">2024-11-12T18:14:38Z</dcterms:created>
  <dcterms:modified xsi:type="dcterms:W3CDTF">2025-05-05T20:22:06Z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0x01010038E004AB5DACC946B9DF68C3C2C54DFD</vt:lpwstr>
  </property>
  <property fmtid="{D5CDD505-2E9C-101B-9397-08002B2CF9AE}" pid="3" name="MediaServiceImageTags">
    <vt:lpwstr/>
  </property>
</Properties>
</file>