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971884e4c0dcab22/Documentos/Curso_Pos_Satelit/Orbitas/"/>
    </mc:Choice>
  </mc:AlternateContent>
  <xr:revisionPtr revIDLastSave="919" documentId="8_{BC892B3B-CE46-4A43-98BF-D4F2249C52C6}" xr6:coauthVersionLast="47" xr6:coauthVersionMax="47" xr10:uidLastSave="{B0276120-06DA-4F91-8885-94330174E23D}"/>
  <bookViews>
    <workbookView xWindow="-120" yWindow="-120" windowWidth="20730" windowHeight="11040" xr2:uid="{A584A035-7C86-4D79-83A7-26CD95B2968E}"/>
  </bookViews>
  <sheets>
    <sheet name="Sheet1" sheetId="1" r:id="rId1"/>
    <sheet name="Sheet3" sheetId="3" r:id="rId2"/>
    <sheet name="Sheet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4" i="1" l="1"/>
  <c r="R24" i="1"/>
  <c r="T9" i="1"/>
  <c r="J9" i="1"/>
  <c r="I9" i="1"/>
  <c r="T13" i="1"/>
  <c r="T11" i="1"/>
  <c r="D17" i="1"/>
  <c r="I11" i="1"/>
  <c r="K9" i="1"/>
  <c r="S25" i="1"/>
  <c r="T25" i="1"/>
  <c r="U25" i="1"/>
  <c r="S26" i="1"/>
  <c r="T26" i="1"/>
  <c r="U26" i="1"/>
  <c r="S27" i="1"/>
  <c r="T27" i="1"/>
  <c r="U27" i="1"/>
  <c r="S28" i="1"/>
  <c r="T28" i="1"/>
  <c r="U28" i="1"/>
  <c r="S29" i="1"/>
  <c r="T29" i="1"/>
  <c r="U29" i="1"/>
  <c r="S30" i="1"/>
  <c r="T30" i="1"/>
  <c r="U30" i="1"/>
  <c r="S31" i="1"/>
  <c r="T31" i="1"/>
  <c r="U31" i="1"/>
  <c r="S32" i="1"/>
  <c r="T32" i="1"/>
  <c r="U32" i="1"/>
  <c r="S33" i="1"/>
  <c r="T33" i="1"/>
  <c r="U33" i="1"/>
  <c r="S34" i="1"/>
  <c r="T34" i="1"/>
  <c r="U34" i="1"/>
  <c r="S35" i="1"/>
  <c r="T35" i="1"/>
  <c r="U35" i="1"/>
  <c r="S36" i="1"/>
  <c r="T36" i="1"/>
  <c r="U36" i="1"/>
  <c r="S37" i="1"/>
  <c r="T37" i="1"/>
  <c r="U37" i="1"/>
  <c r="S38" i="1"/>
  <c r="T38" i="1"/>
  <c r="U38" i="1"/>
  <c r="S39" i="1"/>
  <c r="T39" i="1"/>
  <c r="U39" i="1"/>
  <c r="S40" i="1"/>
  <c r="T40" i="1"/>
  <c r="U40" i="1"/>
  <c r="S41" i="1"/>
  <c r="T41" i="1"/>
  <c r="U41" i="1"/>
  <c r="S42" i="1"/>
  <c r="T42" i="1"/>
  <c r="U42" i="1"/>
  <c r="S43" i="1"/>
  <c r="T43" i="1"/>
  <c r="U43" i="1"/>
  <c r="S44" i="1"/>
  <c r="T44" i="1"/>
  <c r="U44" i="1"/>
  <c r="S45" i="1"/>
  <c r="T45" i="1"/>
  <c r="U45" i="1"/>
  <c r="S46" i="1"/>
  <c r="T46" i="1"/>
  <c r="U46" i="1"/>
  <c r="S47" i="1"/>
  <c r="T47" i="1"/>
  <c r="U47" i="1"/>
  <c r="S48" i="1"/>
  <c r="T48" i="1"/>
  <c r="U48" i="1"/>
  <c r="S49" i="1"/>
  <c r="T49" i="1"/>
  <c r="U49" i="1"/>
  <c r="S50" i="1"/>
  <c r="T50" i="1"/>
  <c r="U50" i="1"/>
  <c r="S51" i="1"/>
  <c r="T51" i="1"/>
  <c r="U51" i="1"/>
  <c r="S52" i="1"/>
  <c r="T52" i="1"/>
  <c r="U52" i="1"/>
  <c r="U24" i="1"/>
  <c r="S24" i="1"/>
  <c r="T24" i="1"/>
  <c r="O38" i="1"/>
  <c r="P38" i="1"/>
  <c r="Q38" i="1"/>
  <c r="O39" i="1"/>
  <c r="P39" i="1"/>
  <c r="Q39" i="1"/>
  <c r="O40" i="1"/>
  <c r="P40" i="1"/>
  <c r="Q40" i="1"/>
  <c r="O41" i="1"/>
  <c r="P41" i="1"/>
  <c r="Q41" i="1"/>
  <c r="O42" i="1"/>
  <c r="P42" i="1"/>
  <c r="Q42" i="1"/>
  <c r="O43" i="1"/>
  <c r="P43" i="1"/>
  <c r="Q43" i="1"/>
  <c r="O44" i="1"/>
  <c r="P44" i="1"/>
  <c r="Q44" i="1"/>
  <c r="O45" i="1"/>
  <c r="P45" i="1"/>
  <c r="Q45" i="1"/>
  <c r="O46" i="1"/>
  <c r="P46" i="1"/>
  <c r="Q46" i="1"/>
  <c r="O47" i="1"/>
  <c r="P47" i="1"/>
  <c r="Q47" i="1"/>
  <c r="O48" i="1"/>
  <c r="P48" i="1"/>
  <c r="Q48" i="1"/>
  <c r="O49" i="1"/>
  <c r="P49" i="1"/>
  <c r="Q49" i="1"/>
  <c r="O50" i="1"/>
  <c r="P50" i="1"/>
  <c r="Q50" i="1"/>
  <c r="O51" i="1"/>
  <c r="P51" i="1"/>
  <c r="Q51" i="1"/>
  <c r="O52" i="1"/>
  <c r="P52" i="1"/>
  <c r="Q52" i="1"/>
  <c r="O24" i="1"/>
  <c r="P24" i="1"/>
  <c r="Q24" i="1"/>
  <c r="O25" i="1"/>
  <c r="P25" i="1"/>
  <c r="Q25" i="1"/>
  <c r="O26" i="1"/>
  <c r="P26" i="1"/>
  <c r="Q26" i="1"/>
  <c r="O27" i="1"/>
  <c r="P27" i="1"/>
  <c r="Q27" i="1"/>
  <c r="O28" i="1"/>
  <c r="P28" i="1"/>
  <c r="Q28" i="1"/>
  <c r="O29" i="1"/>
  <c r="P29" i="1"/>
  <c r="Q29" i="1"/>
  <c r="O30" i="1"/>
  <c r="P30" i="1"/>
  <c r="Q30" i="1"/>
  <c r="O31" i="1"/>
  <c r="P31" i="1"/>
  <c r="Q31" i="1"/>
  <c r="O32" i="1"/>
  <c r="P32" i="1"/>
  <c r="Q32" i="1"/>
  <c r="O33" i="1"/>
  <c r="P33" i="1"/>
  <c r="Q33" i="1"/>
  <c r="O34" i="1"/>
  <c r="P34" i="1"/>
  <c r="Q34" i="1"/>
  <c r="O35" i="1"/>
  <c r="P35" i="1"/>
  <c r="Q35" i="1"/>
  <c r="O36" i="1"/>
  <c r="P36" i="1"/>
  <c r="Q36" i="1"/>
  <c r="Q37" i="1"/>
  <c r="P37" i="1"/>
  <c r="O37" i="1"/>
  <c r="K37" i="1"/>
  <c r="C12" i="1" l="1"/>
  <c r="B3" i="1"/>
  <c r="B4" i="1" s="1"/>
  <c r="B5" i="1" s="1"/>
  <c r="I15" i="2"/>
  <c r="I14" i="2"/>
  <c r="M11" i="1"/>
  <c r="H11" i="1"/>
  <c r="G11" i="1"/>
  <c r="J18" i="1" l="1"/>
  <c r="I18" i="1"/>
  <c r="J11" i="1"/>
  <c r="W11" i="1"/>
  <c r="Y11" i="1" s="1"/>
  <c r="N11" i="1"/>
  <c r="O11" i="1"/>
  <c r="AD28" i="1" l="1"/>
  <c r="AD25" i="1"/>
  <c r="AD27" i="1"/>
  <c r="AD29" i="1"/>
  <c r="AD31" i="1"/>
  <c r="AD33" i="1"/>
  <c r="AD35" i="1"/>
  <c r="AD37" i="1"/>
  <c r="AD39" i="1"/>
  <c r="AD41" i="1"/>
  <c r="AD43" i="1"/>
  <c r="AD45" i="1"/>
  <c r="AD47" i="1"/>
  <c r="AD49" i="1"/>
  <c r="AD51" i="1"/>
  <c r="AD24" i="1"/>
  <c r="AD26" i="1"/>
  <c r="AD30" i="1"/>
  <c r="AD32" i="1"/>
  <c r="AD34" i="1"/>
  <c r="AD36" i="1"/>
  <c r="AD38" i="1"/>
  <c r="AD40" i="1"/>
  <c r="AD42" i="1"/>
  <c r="AD44" i="1"/>
  <c r="AD46" i="1"/>
  <c r="AD48" i="1"/>
  <c r="AD50" i="1"/>
  <c r="AD52" i="1"/>
  <c r="AA11" i="1"/>
  <c r="G13" i="1"/>
  <c r="H13" i="1"/>
  <c r="I13" i="1"/>
  <c r="H9" i="1"/>
  <c r="G9" i="1"/>
  <c r="H25" i="1"/>
  <c r="I25" i="1"/>
  <c r="G25" i="1"/>
  <c r="J25" i="1" s="1"/>
  <c r="H26" i="1"/>
  <c r="I26" i="1"/>
  <c r="G26" i="1"/>
  <c r="J26" i="1" s="1"/>
  <c r="H27" i="1"/>
  <c r="I27" i="1"/>
  <c r="G27" i="1"/>
  <c r="J27" i="1" s="1"/>
  <c r="H28" i="1"/>
  <c r="I28" i="1"/>
  <c r="G28" i="1"/>
  <c r="J28" i="1" s="1"/>
  <c r="H29" i="1"/>
  <c r="I29" i="1"/>
  <c r="G29" i="1"/>
  <c r="J29" i="1" s="1"/>
  <c r="H30" i="1"/>
  <c r="I30" i="1"/>
  <c r="G30" i="1"/>
  <c r="J30" i="1" s="1"/>
  <c r="H31" i="1"/>
  <c r="I31" i="1"/>
  <c r="G31" i="1"/>
  <c r="J31" i="1" s="1"/>
  <c r="H32" i="1"/>
  <c r="I32" i="1"/>
  <c r="G32" i="1"/>
  <c r="J32" i="1" s="1"/>
  <c r="H33" i="1"/>
  <c r="I33" i="1"/>
  <c r="G33" i="1"/>
  <c r="J33" i="1" s="1"/>
  <c r="H34" i="1"/>
  <c r="I34" i="1"/>
  <c r="G34" i="1"/>
  <c r="J34" i="1" s="1"/>
  <c r="H35" i="1"/>
  <c r="I35" i="1"/>
  <c r="G35" i="1"/>
  <c r="J35" i="1" s="1"/>
  <c r="H36" i="1"/>
  <c r="I36" i="1"/>
  <c r="G36" i="1"/>
  <c r="J36" i="1" s="1"/>
  <c r="H37" i="1"/>
  <c r="I37" i="1"/>
  <c r="G37" i="1"/>
  <c r="J37" i="1" s="1"/>
  <c r="H38" i="1"/>
  <c r="I38" i="1"/>
  <c r="G38" i="1"/>
  <c r="J38" i="1" s="1"/>
  <c r="H39" i="1"/>
  <c r="I39" i="1"/>
  <c r="G39" i="1"/>
  <c r="J39" i="1" s="1"/>
  <c r="H40" i="1"/>
  <c r="I40" i="1"/>
  <c r="G40" i="1"/>
  <c r="J40" i="1" s="1"/>
  <c r="H41" i="1"/>
  <c r="I41" i="1"/>
  <c r="G41" i="1"/>
  <c r="J41" i="1" s="1"/>
  <c r="H42" i="1"/>
  <c r="I42" i="1"/>
  <c r="G42" i="1"/>
  <c r="J42" i="1" s="1"/>
  <c r="H43" i="1"/>
  <c r="I43" i="1"/>
  <c r="G43" i="1"/>
  <c r="J43" i="1" s="1"/>
  <c r="H44" i="1"/>
  <c r="I44" i="1"/>
  <c r="G44" i="1"/>
  <c r="J44" i="1" s="1"/>
  <c r="H45" i="1"/>
  <c r="I45" i="1"/>
  <c r="G45" i="1"/>
  <c r="J45" i="1" s="1"/>
  <c r="H46" i="1"/>
  <c r="I46" i="1"/>
  <c r="G46" i="1"/>
  <c r="J46" i="1" s="1"/>
  <c r="H47" i="1"/>
  <c r="I47" i="1"/>
  <c r="G47" i="1"/>
  <c r="J47" i="1" s="1"/>
  <c r="H48" i="1"/>
  <c r="I48" i="1"/>
  <c r="G48" i="1"/>
  <c r="J48" i="1" s="1"/>
  <c r="H49" i="1"/>
  <c r="I49" i="1"/>
  <c r="G49" i="1"/>
  <c r="J49" i="1" s="1"/>
  <c r="H50" i="1"/>
  <c r="I50" i="1"/>
  <c r="G50" i="1"/>
  <c r="J50" i="1" s="1"/>
  <c r="H51" i="1"/>
  <c r="I51" i="1"/>
  <c r="G51" i="1"/>
  <c r="J51" i="1" s="1"/>
  <c r="H52" i="1"/>
  <c r="I52" i="1"/>
  <c r="G52" i="1"/>
  <c r="J52" i="1" s="1"/>
  <c r="I24" i="1"/>
  <c r="H24" i="1"/>
  <c r="G24" i="1"/>
  <c r="J24" i="1" s="1"/>
  <c r="O18" i="1" l="1"/>
  <c r="N18" i="1"/>
  <c r="U11" i="1"/>
  <c r="K11" i="1"/>
  <c r="W9" i="1"/>
  <c r="Y9" i="1" s="1"/>
  <c r="J13" i="1"/>
  <c r="W13" i="1"/>
  <c r="Y13" i="1" s="1"/>
  <c r="M9" i="1"/>
  <c r="N9" i="1"/>
  <c r="O9" i="1"/>
  <c r="M13" i="1"/>
  <c r="N13" i="1"/>
  <c r="O13" i="1"/>
  <c r="E12" i="1"/>
  <c r="D12" i="1"/>
  <c r="E14" i="1"/>
  <c r="D14" i="1"/>
  <c r="C14" i="1"/>
  <c r="D10" i="1"/>
  <c r="E10" i="1"/>
  <c r="C10" i="1"/>
  <c r="AJ25" i="1" l="1"/>
  <c r="AJ27" i="1"/>
  <c r="AJ29" i="1"/>
  <c r="AJ31" i="1"/>
  <c r="AJ33" i="1"/>
  <c r="AJ35" i="1"/>
  <c r="AJ37" i="1"/>
  <c r="AJ39" i="1"/>
  <c r="AJ41" i="1"/>
  <c r="AJ43" i="1"/>
  <c r="AJ45" i="1"/>
  <c r="AJ47" i="1"/>
  <c r="AJ49" i="1"/>
  <c r="AJ51" i="1"/>
  <c r="AJ24" i="1"/>
  <c r="AJ26" i="1"/>
  <c r="AJ28" i="1"/>
  <c r="AJ30" i="1"/>
  <c r="AJ32" i="1"/>
  <c r="AJ34" i="1"/>
  <c r="AJ36" i="1"/>
  <c r="AJ38" i="1"/>
  <c r="AJ40" i="1"/>
  <c r="AJ42" i="1"/>
  <c r="AJ44" i="1"/>
  <c r="AJ46" i="1"/>
  <c r="AJ48" i="1"/>
  <c r="AJ50" i="1"/>
  <c r="AJ52" i="1"/>
  <c r="K27" i="1"/>
  <c r="K25" i="1"/>
  <c r="K28" i="1"/>
  <c r="K36" i="1"/>
  <c r="K44" i="1"/>
  <c r="K52" i="1"/>
  <c r="K31" i="1"/>
  <c r="K39" i="1"/>
  <c r="K47" i="1"/>
  <c r="K26" i="1"/>
  <c r="K34" i="1"/>
  <c r="K42" i="1"/>
  <c r="K50" i="1"/>
  <c r="K29" i="1"/>
  <c r="K45" i="1"/>
  <c r="K32" i="1"/>
  <c r="K40" i="1"/>
  <c r="K48" i="1"/>
  <c r="K35" i="1"/>
  <c r="K43" i="1"/>
  <c r="K51" i="1"/>
  <c r="K30" i="1"/>
  <c r="K38" i="1"/>
  <c r="K46" i="1"/>
  <c r="W21" i="1"/>
  <c r="K33" i="1"/>
  <c r="K41" i="1"/>
  <c r="K49" i="1"/>
  <c r="Y21" i="1"/>
  <c r="M26" i="1"/>
  <c r="M32" i="1"/>
  <c r="M30" i="1"/>
  <c r="M38" i="1"/>
  <c r="M46" i="1"/>
  <c r="M33" i="1"/>
  <c r="M41" i="1"/>
  <c r="M49" i="1"/>
  <c r="M28" i="1"/>
  <c r="M36" i="1"/>
  <c r="M44" i="1"/>
  <c r="M52" i="1"/>
  <c r="M31" i="1"/>
  <c r="M39" i="1"/>
  <c r="M47" i="1"/>
  <c r="M24" i="1"/>
  <c r="M34" i="1"/>
  <c r="M42" i="1"/>
  <c r="M50" i="1"/>
  <c r="M29" i="1"/>
  <c r="M37" i="1"/>
  <c r="M45" i="1"/>
  <c r="M40" i="1"/>
  <c r="M48" i="1"/>
  <c r="M27" i="1"/>
  <c r="M35" i="1"/>
  <c r="M43" i="1"/>
  <c r="M51" i="1"/>
  <c r="M25" i="1"/>
  <c r="X21" i="1"/>
  <c r="L26" i="1"/>
  <c r="L43" i="1"/>
  <c r="L51" i="1"/>
  <c r="L30" i="1"/>
  <c r="L38" i="1"/>
  <c r="L46" i="1"/>
  <c r="L27" i="1"/>
  <c r="L25" i="1"/>
  <c r="L33" i="1"/>
  <c r="L41" i="1"/>
  <c r="L49" i="1"/>
  <c r="L28" i="1"/>
  <c r="L36" i="1"/>
  <c r="L44" i="1"/>
  <c r="L52" i="1"/>
  <c r="L31" i="1"/>
  <c r="L39" i="1"/>
  <c r="L47" i="1"/>
  <c r="L34" i="1"/>
  <c r="L42" i="1"/>
  <c r="L50" i="1"/>
  <c r="L29" i="1"/>
  <c r="L37" i="1"/>
  <c r="L45" i="1"/>
  <c r="L24" i="1"/>
  <c r="L32" i="1"/>
  <c r="L40" i="1"/>
  <c r="L48" i="1"/>
  <c r="L35" i="1"/>
  <c r="N24" i="1"/>
  <c r="L11" i="1"/>
  <c r="K19" i="1"/>
  <c r="J17" i="1"/>
  <c r="I19" i="1"/>
  <c r="I17" i="1"/>
  <c r="J19" i="1"/>
  <c r="K17" i="1"/>
  <c r="D18" i="1"/>
  <c r="E18" i="1"/>
  <c r="AA9" i="1"/>
  <c r="U9" i="1" s="1"/>
  <c r="P11" i="1"/>
  <c r="R11" i="1"/>
  <c r="Q11" i="1"/>
  <c r="AA13" i="1"/>
  <c r="R27" i="1"/>
  <c r="R30" i="1"/>
  <c r="R38" i="1"/>
  <c r="R46" i="1"/>
  <c r="R25" i="1"/>
  <c r="R33" i="1"/>
  <c r="R41" i="1"/>
  <c r="R49" i="1"/>
  <c r="R28" i="1"/>
  <c r="R36" i="1"/>
  <c r="R44" i="1"/>
  <c r="R52" i="1"/>
  <c r="R31" i="1"/>
  <c r="R39" i="1"/>
  <c r="R47" i="1"/>
  <c r="R34" i="1"/>
  <c r="R42" i="1"/>
  <c r="R50" i="1"/>
  <c r="R29" i="1"/>
  <c r="R37" i="1"/>
  <c r="R45" i="1"/>
  <c r="R32" i="1"/>
  <c r="R40" i="1"/>
  <c r="R48" i="1"/>
  <c r="R35" i="1"/>
  <c r="R43" i="1"/>
  <c r="R51" i="1"/>
  <c r="R26" i="1"/>
  <c r="N27" i="1"/>
  <c r="N25" i="1"/>
  <c r="N33" i="1"/>
  <c r="N41" i="1"/>
  <c r="N49" i="1"/>
  <c r="N28" i="1"/>
  <c r="N36" i="1"/>
  <c r="N44" i="1"/>
  <c r="N52" i="1"/>
  <c r="N31" i="1"/>
  <c r="N39" i="1"/>
  <c r="N47" i="1"/>
  <c r="N34" i="1"/>
  <c r="N42" i="1"/>
  <c r="N50" i="1"/>
  <c r="N29" i="1"/>
  <c r="N37" i="1"/>
  <c r="N45" i="1"/>
  <c r="N32" i="1"/>
  <c r="N40" i="1"/>
  <c r="N48" i="1"/>
  <c r="N35" i="1"/>
  <c r="N43" i="1"/>
  <c r="N51" i="1"/>
  <c r="N30" i="1"/>
  <c r="N38" i="1"/>
  <c r="N46" i="1"/>
  <c r="N26" i="1"/>
  <c r="V27" i="1"/>
  <c r="V35" i="1"/>
  <c r="V43" i="1"/>
  <c r="V51" i="1"/>
  <c r="V30" i="1"/>
  <c r="V38" i="1"/>
  <c r="V46" i="1"/>
  <c r="V33" i="1"/>
  <c r="V41" i="1"/>
  <c r="V49" i="1"/>
  <c r="V28" i="1"/>
  <c r="V36" i="1"/>
  <c r="V44" i="1"/>
  <c r="V52" i="1"/>
  <c r="V31" i="1"/>
  <c r="V39" i="1"/>
  <c r="V47" i="1"/>
  <c r="V24" i="1"/>
  <c r="V34" i="1"/>
  <c r="V42" i="1"/>
  <c r="V50" i="1"/>
  <c r="V29" i="1"/>
  <c r="V37" i="1"/>
  <c r="V45" i="1"/>
  <c r="V32" i="1"/>
  <c r="V40" i="1"/>
  <c r="V48" i="1"/>
  <c r="V25" i="1"/>
  <c r="V26" i="1"/>
  <c r="AE30" i="1" l="1"/>
  <c r="AE48" i="1"/>
  <c r="AE26" i="1"/>
  <c r="AE40" i="1"/>
  <c r="AE24" i="1"/>
  <c r="AE25" i="1"/>
  <c r="AE27" i="1"/>
  <c r="AE29" i="1"/>
  <c r="AE31" i="1"/>
  <c r="AE33" i="1"/>
  <c r="AE35" i="1"/>
  <c r="AE37" i="1"/>
  <c r="AE39" i="1"/>
  <c r="AE41" i="1"/>
  <c r="AE43" i="1"/>
  <c r="AE45" i="1"/>
  <c r="AE47" i="1"/>
  <c r="AE49" i="1"/>
  <c r="AE51" i="1"/>
  <c r="AE28" i="1"/>
  <c r="AE32" i="1"/>
  <c r="AE34" i="1"/>
  <c r="AE36" i="1"/>
  <c r="AE38" i="1"/>
  <c r="AE42" i="1"/>
  <c r="AE44" i="1"/>
  <c r="AE46" i="1"/>
  <c r="AE50" i="1"/>
  <c r="AE52" i="1"/>
  <c r="AC26" i="1"/>
  <c r="AC40" i="1"/>
  <c r="AC25" i="1"/>
  <c r="AC27" i="1"/>
  <c r="AC29" i="1"/>
  <c r="AC31" i="1"/>
  <c r="AC33" i="1"/>
  <c r="AC35" i="1"/>
  <c r="AC37" i="1"/>
  <c r="AC39" i="1"/>
  <c r="AC41" i="1"/>
  <c r="AC43" i="1"/>
  <c r="AC45" i="1"/>
  <c r="AC47" i="1"/>
  <c r="AC49" i="1"/>
  <c r="AC51" i="1"/>
  <c r="AC24" i="1"/>
  <c r="AC28" i="1"/>
  <c r="AC30" i="1"/>
  <c r="AC32" i="1"/>
  <c r="AC34" i="1"/>
  <c r="AC36" i="1"/>
  <c r="AC38" i="1"/>
  <c r="AC42" i="1"/>
  <c r="AC44" i="1"/>
  <c r="AC46" i="1"/>
  <c r="AC48" i="1"/>
  <c r="AC50" i="1"/>
  <c r="AC52" i="1"/>
  <c r="X25" i="1"/>
  <c r="X28" i="1"/>
  <c r="X34" i="1"/>
  <c r="X37" i="1"/>
  <c r="X40" i="1"/>
  <c r="X43" i="1"/>
  <c r="X46" i="1"/>
  <c r="X52" i="1"/>
  <c r="X29" i="1"/>
  <c r="X35" i="1"/>
  <c r="X38" i="1"/>
  <c r="X44" i="1"/>
  <c r="X47" i="1"/>
  <c r="X24" i="1"/>
  <c r="X31" i="1"/>
  <c r="X26" i="1"/>
  <c r="X27" i="1"/>
  <c r="X30" i="1"/>
  <c r="X33" i="1"/>
  <c r="X36" i="1"/>
  <c r="X39" i="1"/>
  <c r="X42" i="1"/>
  <c r="X45" i="1"/>
  <c r="X48" i="1"/>
  <c r="X51" i="1"/>
  <c r="X49" i="1"/>
  <c r="X32" i="1"/>
  <c r="X41" i="1"/>
  <c r="X50" i="1"/>
  <c r="AG32" i="1"/>
  <c r="AG40" i="1"/>
  <c r="AG48" i="1"/>
  <c r="AA21" i="1"/>
  <c r="Z21" i="1"/>
  <c r="AB21" i="1" s="1"/>
  <c r="L9" i="1"/>
  <c r="F19" i="1"/>
  <c r="D19" i="1"/>
  <c r="E19" i="1"/>
  <c r="F17" i="1"/>
  <c r="E17" i="1"/>
  <c r="P9" i="1"/>
  <c r="U13" i="1"/>
  <c r="K13" i="1"/>
  <c r="W47" i="1" l="1"/>
  <c r="AA47" i="1" s="1"/>
  <c r="W35" i="1"/>
  <c r="AA35" i="1" s="1"/>
  <c r="W52" i="1"/>
  <c r="AA52" i="1" s="1"/>
  <c r="W40" i="1"/>
  <c r="AA40" i="1" s="1"/>
  <c r="W28" i="1"/>
  <c r="W45" i="1"/>
  <c r="AA45" i="1" s="1"/>
  <c r="W33" i="1"/>
  <c r="AA33" i="1" s="1"/>
  <c r="W50" i="1"/>
  <c r="W38" i="1"/>
  <c r="W26" i="1"/>
  <c r="AA26" i="1" s="1"/>
  <c r="W43" i="1"/>
  <c r="W31" i="1"/>
  <c r="AA31" i="1" s="1"/>
  <c r="W48" i="1"/>
  <c r="AA48" i="1" s="1"/>
  <c r="W36" i="1"/>
  <c r="AA36" i="1" s="1"/>
  <c r="W24" i="1"/>
  <c r="W41" i="1"/>
  <c r="W29" i="1"/>
  <c r="W46" i="1"/>
  <c r="AA46" i="1" s="1"/>
  <c r="W34" i="1"/>
  <c r="AA34" i="1" s="1"/>
  <c r="W51" i="1"/>
  <c r="AA51" i="1" s="1"/>
  <c r="W39" i="1"/>
  <c r="AA39" i="1" s="1"/>
  <c r="W27" i="1"/>
  <c r="AA27" i="1" s="1"/>
  <c r="W44" i="1"/>
  <c r="W32" i="1"/>
  <c r="AA32" i="1" s="1"/>
  <c r="W49" i="1"/>
  <c r="AA49" i="1" s="1"/>
  <c r="W37" i="1"/>
  <c r="AA37" i="1" s="1"/>
  <c r="W25" i="1"/>
  <c r="W42" i="1"/>
  <c r="AA42" i="1" s="1"/>
  <c r="W30" i="1"/>
  <c r="AA30" i="1" s="1"/>
  <c r="Y27" i="1"/>
  <c r="Y30" i="1"/>
  <c r="Y33" i="1"/>
  <c r="Y36" i="1"/>
  <c r="Y39" i="1"/>
  <c r="Y42" i="1"/>
  <c r="Y45" i="1"/>
  <c r="Y48" i="1"/>
  <c r="Y51" i="1"/>
  <c r="Y28" i="1"/>
  <c r="Y31" i="1"/>
  <c r="Y34" i="1"/>
  <c r="Y37" i="1"/>
  <c r="Y40" i="1"/>
  <c r="Y43" i="1"/>
  <c r="Y46" i="1"/>
  <c r="Y49" i="1"/>
  <c r="Y52" i="1"/>
  <c r="Y29" i="1"/>
  <c r="Y38" i="1"/>
  <c r="Y47" i="1"/>
  <c r="Y24" i="1"/>
  <c r="Y25" i="1"/>
  <c r="Y26" i="1"/>
  <c r="Y35" i="1"/>
  <c r="Y44" i="1"/>
  <c r="Y32" i="1"/>
  <c r="Y41" i="1"/>
  <c r="Y50" i="1"/>
  <c r="AF40" i="1"/>
  <c r="AH40" i="1" s="1"/>
  <c r="AG27" i="1"/>
  <c r="AF27" i="1"/>
  <c r="AH27" i="1" s="1"/>
  <c r="AF42" i="1"/>
  <c r="AH42" i="1" s="1"/>
  <c r="AG42" i="1"/>
  <c r="AG24" i="1"/>
  <c r="AF24" i="1"/>
  <c r="AH24" i="1" s="1"/>
  <c r="AA29" i="1"/>
  <c r="AA43" i="1"/>
  <c r="AA28" i="1"/>
  <c r="AA44" i="1"/>
  <c r="AA25" i="1"/>
  <c r="AA41" i="1"/>
  <c r="AF33" i="1"/>
  <c r="AH33" i="1" s="1"/>
  <c r="AG33" i="1"/>
  <c r="AG28" i="1"/>
  <c r="AF28" i="1"/>
  <c r="AH28" i="1" s="1"/>
  <c r="AG50" i="1"/>
  <c r="AF50" i="1"/>
  <c r="AH50" i="1" s="1"/>
  <c r="AG25" i="1"/>
  <c r="AF25" i="1"/>
  <c r="AH25" i="1" s="1"/>
  <c r="AG46" i="1"/>
  <c r="AF46" i="1"/>
  <c r="AH46" i="1" s="1"/>
  <c r="AF44" i="1"/>
  <c r="AH44" i="1" s="1"/>
  <c r="AG44" i="1"/>
  <c r="AG31" i="1"/>
  <c r="AF31" i="1"/>
  <c r="AH31" i="1" s="1"/>
  <c r="AG30" i="1"/>
  <c r="AF30" i="1"/>
  <c r="AH30" i="1" s="1"/>
  <c r="AF45" i="1"/>
  <c r="AH45" i="1" s="1"/>
  <c r="AG45" i="1"/>
  <c r="AG38" i="1"/>
  <c r="AF38" i="1"/>
  <c r="AH38" i="1" s="1"/>
  <c r="AF48" i="1"/>
  <c r="AH48" i="1" s="1"/>
  <c r="AF26" i="1"/>
  <c r="AH26" i="1" s="1"/>
  <c r="AG26" i="1"/>
  <c r="AG34" i="1"/>
  <c r="AF34" i="1"/>
  <c r="AH34" i="1" s="1"/>
  <c r="AG51" i="1"/>
  <c r="AF51" i="1"/>
  <c r="AH51" i="1" s="1"/>
  <c r="AF37" i="1"/>
  <c r="AH37" i="1" s="1"/>
  <c r="AG37" i="1"/>
  <c r="AF39" i="1"/>
  <c r="AH39" i="1" s="1"/>
  <c r="AG39" i="1"/>
  <c r="AG41" i="1"/>
  <c r="AF41" i="1"/>
  <c r="AH41" i="1" s="1"/>
  <c r="AG52" i="1"/>
  <c r="AF52" i="1"/>
  <c r="AH52" i="1" s="1"/>
  <c r="AF43" i="1"/>
  <c r="AH43" i="1" s="1"/>
  <c r="AG43" i="1"/>
  <c r="AG29" i="1"/>
  <c r="AF29" i="1"/>
  <c r="AH29" i="1" s="1"/>
  <c r="AG47" i="1"/>
  <c r="AF47" i="1"/>
  <c r="AH47" i="1" s="1"/>
  <c r="AF32" i="1"/>
  <c r="AH32" i="1" s="1"/>
  <c r="AF49" i="1"/>
  <c r="AH49" i="1" s="1"/>
  <c r="AG49" i="1"/>
  <c r="AG36" i="1"/>
  <c r="AF36" i="1"/>
  <c r="AH36" i="1" s="1"/>
  <c r="AG35" i="1"/>
  <c r="AF35" i="1"/>
  <c r="AH35" i="1" s="1"/>
  <c r="L13" i="1"/>
  <c r="P19" i="1"/>
  <c r="P17" i="1"/>
  <c r="O19" i="1"/>
  <c r="N19" i="1"/>
  <c r="O17" i="1"/>
  <c r="N17" i="1"/>
  <c r="Q9" i="1"/>
  <c r="R9" i="1"/>
  <c r="R13" i="1"/>
  <c r="Q13" i="1"/>
  <c r="P13" i="1"/>
  <c r="AI25" i="1" l="1"/>
  <c r="AI27" i="1"/>
  <c r="AI29" i="1"/>
  <c r="AI31" i="1"/>
  <c r="AI33" i="1"/>
  <c r="AI35" i="1"/>
  <c r="AM35" i="1" s="1"/>
  <c r="AI37" i="1"/>
  <c r="AI39" i="1"/>
  <c r="AI41" i="1"/>
  <c r="AI43" i="1"/>
  <c r="AI45" i="1"/>
  <c r="AI47" i="1"/>
  <c r="AI49" i="1"/>
  <c r="AI51" i="1"/>
  <c r="AM51" i="1" s="1"/>
  <c r="AI24" i="1"/>
  <c r="AI26" i="1"/>
  <c r="AI28" i="1"/>
  <c r="AI30" i="1"/>
  <c r="AI32" i="1"/>
  <c r="AI34" i="1"/>
  <c r="AI36" i="1"/>
  <c r="AI38" i="1"/>
  <c r="AI42" i="1"/>
  <c r="AI44" i="1"/>
  <c r="AI46" i="1"/>
  <c r="AI48" i="1"/>
  <c r="AI52" i="1"/>
  <c r="AI40" i="1"/>
  <c r="AI50" i="1"/>
  <c r="AK24" i="1"/>
  <c r="AK25" i="1"/>
  <c r="AK27" i="1"/>
  <c r="AK29" i="1"/>
  <c r="AK31" i="1"/>
  <c r="AK33" i="1"/>
  <c r="AK35" i="1"/>
  <c r="AK37" i="1"/>
  <c r="AK39" i="1"/>
  <c r="AK41" i="1"/>
  <c r="AK43" i="1"/>
  <c r="AK45" i="1"/>
  <c r="AK47" i="1"/>
  <c r="AK49" i="1"/>
  <c r="AK51" i="1"/>
  <c r="AK26" i="1"/>
  <c r="AK28" i="1"/>
  <c r="AK30" i="1"/>
  <c r="AK32" i="1"/>
  <c r="AK34" i="1"/>
  <c r="AK36" i="1"/>
  <c r="AK38" i="1"/>
  <c r="AK40" i="1"/>
  <c r="AK42" i="1"/>
  <c r="AK44" i="1"/>
  <c r="AK46" i="1"/>
  <c r="AK48" i="1"/>
  <c r="AK50" i="1"/>
  <c r="AK52" i="1"/>
  <c r="Z24" i="1"/>
  <c r="AB24" i="1" s="1"/>
  <c r="Z31" i="1"/>
  <c r="AB31" i="1" s="1"/>
  <c r="Z39" i="1"/>
  <c r="AB39" i="1" s="1"/>
  <c r="Z47" i="1"/>
  <c r="AB47" i="1" s="1"/>
  <c r="Z26" i="1"/>
  <c r="AB26" i="1" s="1"/>
  <c r="Z34" i="1"/>
  <c r="AB34" i="1" s="1"/>
  <c r="Z42" i="1"/>
  <c r="AB42" i="1" s="1"/>
  <c r="Z50" i="1"/>
  <c r="AB50" i="1" s="1"/>
  <c r="Z29" i="1"/>
  <c r="AB29" i="1" s="1"/>
  <c r="Z37" i="1"/>
  <c r="AB37" i="1" s="1"/>
  <c r="Z45" i="1"/>
  <c r="AB45" i="1" s="1"/>
  <c r="Z32" i="1"/>
  <c r="AB32" i="1" s="1"/>
  <c r="Z40" i="1"/>
  <c r="AB40" i="1" s="1"/>
  <c r="Z48" i="1"/>
  <c r="AB48" i="1" s="1"/>
  <c r="Z38" i="1"/>
  <c r="AB38" i="1" s="1"/>
  <c r="Z33" i="1"/>
  <c r="AB33" i="1" s="1"/>
  <c r="Z49" i="1"/>
  <c r="AB49" i="1" s="1"/>
  <c r="Z52" i="1"/>
  <c r="AB52" i="1" s="1"/>
  <c r="Z28" i="1"/>
  <c r="AB28" i="1" s="1"/>
  <c r="Z44" i="1"/>
  <c r="AB44" i="1" s="1"/>
  <c r="Z27" i="1"/>
  <c r="AB27" i="1" s="1"/>
  <c r="Z35" i="1"/>
  <c r="AB35" i="1" s="1"/>
  <c r="Z51" i="1"/>
  <c r="AB51" i="1" s="1"/>
  <c r="Z36" i="1"/>
  <c r="AB36" i="1" s="1"/>
  <c r="Z30" i="1"/>
  <c r="AB30" i="1" s="1"/>
  <c r="Z46" i="1"/>
  <c r="AB46" i="1" s="1"/>
  <c r="Z43" i="1"/>
  <c r="AB43" i="1" s="1"/>
  <c r="Z25" i="1"/>
  <c r="AB25" i="1" s="1"/>
  <c r="Z41" i="1"/>
  <c r="AB41" i="1" s="1"/>
  <c r="AA38" i="1"/>
  <c r="AA50" i="1"/>
  <c r="AA24" i="1"/>
  <c r="AL35" i="1" l="1"/>
  <c r="AN35" i="1" s="1"/>
  <c r="AL32" i="1"/>
  <c r="AN32" i="1" s="1"/>
  <c r="AM32" i="1"/>
  <c r="AL24" i="1"/>
  <c r="AN24" i="1" s="1"/>
  <c r="AM24" i="1"/>
  <c r="AL50" i="1"/>
  <c r="AN50" i="1" s="1"/>
  <c r="AM50" i="1"/>
  <c r="AM31" i="1"/>
  <c r="AL31" i="1"/>
  <c r="AN31" i="1" s="1"/>
  <c r="AL44" i="1"/>
  <c r="AN44" i="1" s="1"/>
  <c r="AM44" i="1"/>
  <c r="AL42" i="1"/>
  <c r="AN42" i="1" s="1"/>
  <c r="AM42" i="1"/>
  <c r="AL30" i="1"/>
  <c r="AN30" i="1" s="1"/>
  <c r="AM30" i="1"/>
  <c r="AL52" i="1"/>
  <c r="AN52" i="1" s="1"/>
  <c r="AM52" i="1"/>
  <c r="AL48" i="1"/>
  <c r="AN48" i="1" s="1"/>
  <c r="AM48" i="1"/>
  <c r="AL28" i="1"/>
  <c r="AN28" i="1" s="1"/>
  <c r="AM28" i="1"/>
  <c r="AL27" i="1"/>
  <c r="AN27" i="1" s="1"/>
  <c r="AM27" i="1"/>
  <c r="AM39" i="1"/>
  <c r="AL39" i="1"/>
  <c r="AN39" i="1" s="1"/>
  <c r="AL26" i="1"/>
  <c r="AN26" i="1" s="1"/>
  <c r="AM26" i="1"/>
  <c r="AL37" i="1"/>
  <c r="AN37" i="1" s="1"/>
  <c r="AM37" i="1"/>
  <c r="AM47" i="1"/>
  <c r="AL47" i="1"/>
  <c r="AN47" i="1" s="1"/>
  <c r="AL49" i="1"/>
  <c r="AN49" i="1" s="1"/>
  <c r="AM49" i="1"/>
  <c r="AM36" i="1"/>
  <c r="AL36" i="1"/>
  <c r="AN36" i="1" s="1"/>
  <c r="AL45" i="1"/>
  <c r="AN45" i="1" s="1"/>
  <c r="AM45" i="1"/>
  <c r="AL46" i="1"/>
  <c r="AN46" i="1" s="1"/>
  <c r="AM46" i="1"/>
  <c r="AL43" i="1"/>
  <c r="AN43" i="1" s="1"/>
  <c r="AM43" i="1"/>
  <c r="AL41" i="1"/>
  <c r="AN41" i="1" s="1"/>
  <c r="AM41" i="1"/>
  <c r="AL25" i="1"/>
  <c r="AN25" i="1" s="1"/>
  <c r="AM25" i="1"/>
  <c r="AL34" i="1"/>
  <c r="AN34" i="1" s="1"/>
  <c r="AM34" i="1"/>
  <c r="AL29" i="1"/>
  <c r="AN29" i="1" s="1"/>
  <c r="AM29" i="1"/>
  <c r="AL40" i="1"/>
  <c r="AN40" i="1" s="1"/>
  <c r="AM40" i="1"/>
  <c r="AM38" i="1"/>
  <c r="AL38" i="1"/>
  <c r="AN38" i="1" s="1"/>
  <c r="AL33" i="1"/>
  <c r="AN33" i="1" s="1"/>
  <c r="AM33" i="1"/>
  <c r="AL51" i="1"/>
  <c r="AN51" i="1" s="1"/>
</calcChain>
</file>

<file path=xl/sharedStrings.xml><?xml version="1.0" encoding="utf-8"?>
<sst xmlns="http://schemas.openxmlformats.org/spreadsheetml/2006/main" count="229" uniqueCount="101">
  <si>
    <t>P</t>
  </si>
  <si>
    <t>*  2001  3 18  0  0  0.00000000</t>
  </si>
  <si>
    <t>Column</t>
  </si>
  <si>
    <t>Symbol</t>
  </si>
  <si>
    <t>A1</t>
  </si>
  <si>
    <t>Columns</t>
  </si>
  <si>
    <t>Vehicle Id.</t>
  </si>
  <si>
    <t>G01</t>
  </si>
  <si>
    <t>A1,I2.2</t>
  </si>
  <si>
    <t>x-coordinate(km)</t>
  </si>
  <si>
    <t>_-11044.805800</t>
  </si>
  <si>
    <t>F14.6</t>
  </si>
  <si>
    <t>19-32</t>
  </si>
  <si>
    <t>y-coordinate(km)</t>
  </si>
  <si>
    <t>_-10475.672350</t>
  </si>
  <si>
    <t>33-46</t>
  </si>
  <si>
    <t>z-coordinate(km)</t>
  </si>
  <si>
    <t>__21929.418200</t>
  </si>
  <si>
    <t>47-60</t>
  </si>
  <si>
    <t>clock (microsec)</t>
  </si>
  <si>
    <t>____189.163300</t>
  </si>
  <si>
    <t>Unused</t>
  </si>
  <si>
    <t>_</t>
  </si>
  <si>
    <t>blank</t>
  </si>
  <si>
    <t>62-63</t>
  </si>
  <si>
    <t>x-sdev (b**n mm)</t>
  </si>
  <si>
    <t>I2</t>
  </si>
  <si>
    <t>65-66</t>
  </si>
  <si>
    <t>y-sdev (b**n mm)</t>
  </si>
  <si>
    <t>68-69</t>
  </si>
  <si>
    <t>z-sdev (b**n mm)</t>
  </si>
  <si>
    <t>71-73</t>
  </si>
  <si>
    <t>c-sdev (b**n psec)</t>
  </si>
  <si>
    <t>I3</t>
  </si>
  <si>
    <t>Clock Event Flag</t>
  </si>
  <si>
    <t>E</t>
  </si>
  <si>
    <t>Clock Pred. Flag</t>
  </si>
  <si>
    <t>77-78</t>
  </si>
  <si>
    <t>__</t>
  </si>
  <si>
    <t>2 blanks</t>
  </si>
  <si>
    <t>Maneuver Flag</t>
  </si>
  <si>
    <t>M</t>
  </si>
  <si>
    <t>Orbit Pred. Flag</t>
  </si>
  <si>
    <t>XYZ(m)</t>
  </si>
  <si>
    <t>LPGS</t>
  </si>
  <si>
    <t>RIO2</t>
  </si>
  <si>
    <t>TREL</t>
  </si>
  <si>
    <t>XYZ(Km)</t>
  </si>
  <si>
    <t>X:</t>
  </si>
  <si>
    <t>Y:</t>
  </si>
  <si>
    <t>Z:</t>
  </si>
  <si>
    <t>m</t>
  </si>
  <si>
    <t>G</t>
  </si>
  <si>
    <t>S</t>
  </si>
  <si>
    <t>D-LP (m)</t>
  </si>
  <si>
    <t>D-TW (m)</t>
  </si>
  <si>
    <t>D-RG (m)</t>
  </si>
  <si>
    <t>p</t>
  </si>
  <si>
    <t>r</t>
  </si>
  <si>
    <t>φ</t>
  </si>
  <si>
    <t>λ</t>
  </si>
  <si>
    <t>a</t>
  </si>
  <si>
    <t>f</t>
  </si>
  <si>
    <t>e</t>
  </si>
  <si>
    <t>a:</t>
  </si>
  <si>
    <t>f:</t>
  </si>
  <si>
    <t>e:</t>
  </si>
  <si>
    <t>Latitude:</t>
  </si>
  <si>
    <t>43º 15' 47.79976" South</t>
  </si>
  <si>
    <t>Longitude:</t>
  </si>
  <si>
    <t>65º 22' 40.29207" West</t>
  </si>
  <si>
    <t>Ellipsoidal height:</t>
  </si>
  <si>
    <t>48.389 m</t>
  </si>
  <si>
    <r>
      <t>e</t>
    </r>
    <r>
      <rPr>
        <vertAlign val="superscript"/>
        <sz val="11"/>
        <color theme="1"/>
        <rFont val="Aptos Narrow"/>
        <family val="2"/>
        <scheme val="minor"/>
      </rPr>
      <t>2</t>
    </r>
    <r>
      <rPr>
        <sz val="11"/>
        <color theme="1"/>
        <rFont val="Aptos Narrow"/>
        <family val="2"/>
        <scheme val="minor"/>
      </rPr>
      <t>:</t>
    </r>
  </si>
  <si>
    <t>μ:</t>
  </si>
  <si>
    <t>num:</t>
  </si>
  <si>
    <t>den:</t>
  </si>
  <si>
    <t>Latitud</t>
  </si>
  <si>
    <t>Longitud</t>
  </si>
  <si>
    <t>h</t>
  </si>
  <si>
    <t>Ҩ</t>
  </si>
  <si>
    <t>Ҩ [rad]</t>
  </si>
  <si>
    <t>λ [rad]</t>
  </si>
  <si>
    <t xml:space="preserve">R-LPGS =   </t>
  </si>
  <si>
    <t xml:space="preserve">R-TREL =   </t>
  </si>
  <si>
    <t xml:space="preserve">R-RIO2 =   </t>
  </si>
  <si>
    <t>x'</t>
  </si>
  <si>
    <t>y'</t>
  </si>
  <si>
    <t>z'</t>
  </si>
  <si>
    <t>A</t>
  </si>
  <si>
    <t>Z</t>
  </si>
  <si>
    <t>d</t>
  </si>
  <si>
    <t>L P G S</t>
  </si>
  <si>
    <t>T R E L</t>
  </si>
  <si>
    <t>R I O 2</t>
  </si>
  <si>
    <t>Δx</t>
  </si>
  <si>
    <t>Δy</t>
  </si>
  <si>
    <t>Δz</t>
  </si>
  <si>
    <t>L P [Km]</t>
  </si>
  <si>
    <t>R G [Km]</t>
  </si>
  <si>
    <t>T W [Km]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</si>
</sst>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 * #,##0.00_ ;_ * \-#,##0.00_ ;_ * &quot;-&quot;??_ ;_ @_ "/>
    <numFmt numFmtId="164" formatCode="0.000000"/>
    <numFmt numFmtId="165" formatCode="0.000"/>
    <numFmt numFmtId="166" formatCode="0.00000"/>
    <numFmt numFmtId="167" formatCode="0.0000"/>
    <numFmt numFmtId="168" formatCode="_ * #,##0_ ;_ * \-#,##0_ ;_ * &quot;-&quot;??_ ;_ @_ "/>
  </numFmts>
  <fonts count="8">
    <font>
      <sz val="11"/>
      <color theme="1"/>
      <name val="Aptos Narrow"/>
      <family val="2"/>
      <scheme val="minor"/>
    </font>
    <font>
      <sz val="10"/>
      <color theme="1"/>
      <name val="Arial Unicode MS"/>
    </font>
    <font>
      <sz val="8"/>
      <name val="Aptos Narrow"/>
      <family val="2"/>
      <scheme val="minor"/>
    </font>
    <font>
      <sz val="11"/>
      <color theme="1"/>
      <name val="Aptos Narrow"/>
      <family val="2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vertAlign val="superscript"/>
      <sz val="11"/>
      <color theme="1"/>
      <name val="Aptos Narrow"/>
      <family val="2"/>
      <scheme val="minor"/>
    </font>
    <font>
      <sz val="1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83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16" fontId="0" fillId="0" borderId="0" xfId="0" applyNumberFormat="1"/>
    <xf numFmtId="17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1" xfId="0" applyBorder="1"/>
    <xf numFmtId="0" fontId="0" fillId="0" borderId="2" xfId="0" applyBorder="1" applyAlignment="1">
      <alignment horizontal="right" vertical="center" wrapText="1"/>
    </xf>
    <xf numFmtId="0" fontId="0" fillId="0" borderId="3" xfId="0" applyBorder="1" applyAlignment="1">
      <alignment horizontal="right" vertical="center" wrapText="1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3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0" fillId="0" borderId="9" xfId="0" applyBorder="1"/>
    <xf numFmtId="0" fontId="0" fillId="0" borderId="10" xfId="0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0" fillId="0" borderId="7" xfId="0" applyNumberFormat="1" applyBorder="1"/>
    <xf numFmtId="0" fontId="0" fillId="0" borderId="2" xfId="0" applyBorder="1" applyAlignment="1">
      <alignment vertical="center"/>
    </xf>
    <xf numFmtId="165" fontId="0" fillId="0" borderId="2" xfId="0" applyNumberFormat="1" applyBorder="1" applyAlignment="1">
      <alignment vertical="center"/>
    </xf>
    <xf numFmtId="0" fontId="0" fillId="0" borderId="3" xfId="0" applyBorder="1" applyAlignment="1">
      <alignment vertical="center"/>
    </xf>
    <xf numFmtId="165" fontId="0" fillId="0" borderId="0" xfId="0" applyNumberFormat="1" applyAlignment="1">
      <alignment vertical="center"/>
    </xf>
    <xf numFmtId="165" fontId="0" fillId="0" borderId="0" xfId="0" applyNumberFormat="1"/>
    <xf numFmtId="0" fontId="0" fillId="2" borderId="0" xfId="0" applyFill="1" applyAlignment="1">
      <alignment horizontal="center"/>
    </xf>
    <xf numFmtId="164" fontId="0" fillId="0" borderId="4" xfId="0" applyNumberFormat="1" applyBorder="1"/>
    <xf numFmtId="164" fontId="0" fillId="0" borderId="5" xfId="0" applyNumberFormat="1" applyBorder="1"/>
    <xf numFmtId="164" fontId="0" fillId="0" borderId="8" xfId="0" applyNumberFormat="1" applyBorder="1"/>
    <xf numFmtId="0" fontId="0" fillId="2" borderId="9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166" fontId="0" fillId="0" borderId="5" xfId="0" applyNumberFormat="1" applyBorder="1"/>
    <xf numFmtId="0" fontId="0" fillId="2" borderId="5" xfId="0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166" fontId="0" fillId="3" borderId="5" xfId="0" applyNumberFormat="1" applyFill="1" applyBorder="1"/>
    <xf numFmtId="166" fontId="0" fillId="0" borderId="0" xfId="0" applyNumberFormat="1" applyAlignment="1">
      <alignment vertical="center"/>
    </xf>
    <xf numFmtId="0" fontId="0" fillId="0" borderId="0" xfId="0" applyAlignment="1">
      <alignment horizontal="right"/>
    </xf>
    <xf numFmtId="1" fontId="0" fillId="0" borderId="0" xfId="0" applyNumberFormat="1" applyAlignment="1">
      <alignment horizontal="right"/>
    </xf>
    <xf numFmtId="166" fontId="0" fillId="0" borderId="0" xfId="0" applyNumberFormat="1"/>
    <xf numFmtId="0" fontId="0" fillId="2" borderId="12" xfId="0" applyFill="1" applyBorder="1" applyAlignment="1">
      <alignment horizontal="center"/>
    </xf>
    <xf numFmtId="167" fontId="0" fillId="0" borderId="4" xfId="0" applyNumberFormat="1" applyBorder="1"/>
    <xf numFmtId="1" fontId="0" fillId="0" borderId="4" xfId="0" applyNumberFormat="1" applyBorder="1"/>
    <xf numFmtId="1" fontId="0" fillId="0" borderId="0" xfId="0" applyNumberFormat="1"/>
    <xf numFmtId="1" fontId="0" fillId="0" borderId="6" xfId="0" applyNumberFormat="1" applyBorder="1"/>
    <xf numFmtId="1" fontId="0" fillId="0" borderId="7" xfId="0" applyNumberFormat="1" applyBorder="1"/>
    <xf numFmtId="166" fontId="0" fillId="0" borderId="8" xfId="0" applyNumberFormat="1" applyBorder="1"/>
    <xf numFmtId="1" fontId="0" fillId="3" borderId="4" xfId="0" applyNumberFormat="1" applyFill="1" applyBorder="1"/>
    <xf numFmtId="1" fontId="0" fillId="3" borderId="0" xfId="0" applyNumberFormat="1" applyFill="1"/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0" fontId="0" fillId="0" borderId="13" xfId="0" applyBorder="1"/>
    <xf numFmtId="164" fontId="0" fillId="0" borderId="13" xfId="0" applyNumberFormat="1" applyBorder="1"/>
    <xf numFmtId="164" fontId="0" fillId="0" borderId="14" xfId="0" applyNumberFormat="1" applyBorder="1"/>
    <xf numFmtId="0" fontId="7" fillId="0" borderId="0" xfId="0" applyFont="1"/>
    <xf numFmtId="0" fontId="3" fillId="0" borderId="0" xfId="0" applyFont="1" applyAlignment="1">
      <alignment horizontal="right"/>
    </xf>
    <xf numFmtId="0" fontId="0" fillId="0" borderId="15" xfId="0" applyBorder="1"/>
    <xf numFmtId="0" fontId="0" fillId="0" borderId="16" xfId="0" applyBorder="1"/>
    <xf numFmtId="43" fontId="0" fillId="0" borderId="0" xfId="1" applyFont="1"/>
    <xf numFmtId="168" fontId="0" fillId="0" borderId="0" xfId="1" applyNumberFormat="1" applyFont="1"/>
    <xf numFmtId="2" fontId="0" fillId="0" borderId="0" xfId="0" applyNumberFormat="1"/>
    <xf numFmtId="165" fontId="0" fillId="0" borderId="5" xfId="0" applyNumberFormat="1" applyBorder="1"/>
    <xf numFmtId="165" fontId="0" fillId="0" borderId="3" xfId="0" applyNumberFormat="1" applyBorder="1"/>
    <xf numFmtId="0" fontId="3" fillId="2" borderId="6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164" fontId="0" fillId="4" borderId="4" xfId="0" applyNumberFormat="1" applyFill="1" applyBorder="1"/>
    <xf numFmtId="164" fontId="0" fillId="4" borderId="6" xfId="0" applyNumberFormat="1" applyFill="1" applyBorder="1"/>
    <xf numFmtId="0" fontId="0" fillId="4" borderId="13" xfId="0" applyFill="1" applyBorder="1"/>
    <xf numFmtId="0" fontId="0" fillId="4" borderId="14" xfId="0" applyFill="1" applyBorder="1"/>
    <xf numFmtId="167" fontId="0" fillId="4" borderId="4" xfId="0" applyNumberFormat="1" applyFill="1" applyBorder="1"/>
    <xf numFmtId="167" fontId="0" fillId="4" borderId="6" xfId="0" applyNumberFormat="1" applyFill="1" applyBorder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43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28</xdr:col>
      <xdr:colOff>28575</xdr:colOff>
      <xdr:row>5</xdr:row>
      <xdr:rowOff>114300</xdr:rowOff>
    </xdr:from>
    <xdr:to>
      <xdr:col>30</xdr:col>
      <xdr:colOff>506338</xdr:colOff>
      <xdr:row>18</xdr:row>
      <xdr:rowOff>171450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DD3D885-3F31-3CBA-45CD-7B5122C18B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69400" y="1085850"/>
          <a:ext cx="2687563" cy="253365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8E3A9-B1AB-412E-A06E-389C40A9C7AB}">
  <dimension ref="A2:AN52"/>
  <sheetViews>
    <sheetView tabSelected="1" topLeftCell="Z14" workbookViewId="0">
      <selection activeCell="AN24" sqref="AN24"/>
    </sheetView>
  </sheetViews>
  <sheetFormatPr defaultRowHeight="15"/>
  <cols>
    <col min="1" max="1" width="6.42578125" customWidth="1"/>
    <col min="2" max="2" width="10.140625" style="5" bestFit="1" customWidth="1"/>
    <col min="3" max="5" width="16.42578125" bestFit="1" customWidth="1"/>
    <col min="6" max="6" width="15.85546875" bestFit="1" customWidth="1"/>
    <col min="7" max="8" width="14.7109375" bestFit="1" customWidth="1"/>
    <col min="9" max="9" width="13.42578125" bestFit="1" customWidth="1"/>
    <col min="10" max="10" width="12.28515625" bestFit="1" customWidth="1"/>
    <col min="11" max="13" width="14.7109375" customWidth="1"/>
    <col min="14" max="14" width="14.5703125" customWidth="1"/>
    <col min="15" max="16" width="14.140625" customWidth="1"/>
    <col min="17" max="17" width="13.42578125" bestFit="1" customWidth="1"/>
    <col min="18" max="18" width="12.5703125" bestFit="1" customWidth="1"/>
    <col min="19" max="19" width="10.85546875" customWidth="1"/>
    <col min="20" max="28" width="14.140625" bestFit="1" customWidth="1"/>
    <col min="29" max="29" width="17" bestFit="1" customWidth="1"/>
    <col min="30" max="30" width="16.140625" customWidth="1"/>
    <col min="31" max="31" width="14.140625" bestFit="1" customWidth="1"/>
    <col min="32" max="32" width="11.5703125" bestFit="1" customWidth="1"/>
    <col min="35" max="37" width="14.140625" bestFit="1" customWidth="1"/>
    <col min="38" max="38" width="11.5703125" bestFit="1" customWidth="1"/>
  </cols>
  <sheetData>
    <row r="2" spans="1:30">
      <c r="A2" s="5" t="s">
        <v>64</v>
      </c>
      <c r="B2">
        <v>6378137</v>
      </c>
      <c r="C2" t="s">
        <v>51</v>
      </c>
    </row>
    <row r="3" spans="1:30">
      <c r="A3" s="5" t="s">
        <v>65</v>
      </c>
      <c r="B3">
        <f>1/298.257223563</f>
        <v>3.3528106647474805E-3</v>
      </c>
    </row>
    <row r="4" spans="1:30">
      <c r="A4" s="5" t="s">
        <v>66</v>
      </c>
      <c r="B4">
        <f>SQRT((2-B3)*B3)</f>
        <v>8.1819190842621486E-2</v>
      </c>
    </row>
    <row r="5" spans="1:30" ht="16.5">
      <c r="A5" s="5" t="s">
        <v>73</v>
      </c>
      <c r="B5" s="5">
        <f>B4*B4</f>
        <v>6.6943799901413156E-3</v>
      </c>
    </row>
    <row r="7" spans="1:30">
      <c r="M7" s="76" t="s">
        <v>78</v>
      </c>
      <c r="N7" s="77"/>
      <c r="O7" s="78"/>
      <c r="P7" s="76" t="s">
        <v>77</v>
      </c>
      <c r="Q7" s="77"/>
      <c r="R7" s="78"/>
    </row>
    <row r="8" spans="1:30">
      <c r="A8" s="18"/>
      <c r="B8" s="19"/>
      <c r="C8" s="20" t="s">
        <v>48</v>
      </c>
      <c r="D8" s="20" t="s">
        <v>49</v>
      </c>
      <c r="E8" s="21" t="s">
        <v>50</v>
      </c>
      <c r="G8" s="42" t="s">
        <v>57</v>
      </c>
      <c r="H8" s="33" t="s">
        <v>58</v>
      </c>
      <c r="I8" s="42" t="s">
        <v>60</v>
      </c>
      <c r="J8" s="42" t="s">
        <v>59</v>
      </c>
      <c r="K8" s="54" t="s">
        <v>80</v>
      </c>
      <c r="L8" s="32" t="s">
        <v>79</v>
      </c>
      <c r="M8" s="51" t="s">
        <v>52</v>
      </c>
      <c r="N8" s="52" t="s">
        <v>41</v>
      </c>
      <c r="O8" s="53" t="s">
        <v>53</v>
      </c>
      <c r="P8" s="51" t="s">
        <v>52</v>
      </c>
      <c r="Q8" s="52" t="s">
        <v>41</v>
      </c>
      <c r="R8" s="53" t="s">
        <v>53</v>
      </c>
      <c r="T8" s="5" t="s">
        <v>82</v>
      </c>
      <c r="U8" s="5" t="s">
        <v>81</v>
      </c>
    </row>
    <row r="9" spans="1:30">
      <c r="A9" s="7" t="s">
        <v>44</v>
      </c>
      <c r="B9" s="15" t="s">
        <v>43</v>
      </c>
      <c r="C9" s="8">
        <v>2780089.9959999998</v>
      </c>
      <c r="D9" s="8">
        <v>-4437398.1739999996</v>
      </c>
      <c r="E9" s="9">
        <v>-3629387.406</v>
      </c>
      <c r="G9" s="56">
        <f>SQRT(D9*D9+C9*C9)</f>
        <v>5236353.9739476945</v>
      </c>
      <c r="H9" s="30">
        <f>SQRT(D9*D9+C9*C9+E9*E9)</f>
        <v>6371173.8230336504</v>
      </c>
      <c r="I9" s="70">
        <f>ATAN2(C9,D9)*180/PI()</f>
        <v>-57.932299543714883</v>
      </c>
      <c r="J9" s="56">
        <f>ATAN2(G9,E9)*180/PI()</f>
        <v>-34.726350606816432</v>
      </c>
      <c r="K9" s="72">
        <f>ATAN2(AA9,Y9)*180/PI()</f>
        <v>-34.90674511123958</v>
      </c>
      <c r="L9" s="74">
        <f>G9*COS(U9)+E9*SIN(U9)-$B$2*SQRT(1-$B$5*SIN(U9)*SIN(U9))</f>
        <v>-2.9473006725311279E-4</v>
      </c>
      <c r="M9" s="44">
        <f>TRUNC(I9)</f>
        <v>-57</v>
      </c>
      <c r="N9" s="45">
        <f>TRUNC((ABS(I9)-TRUNC(ABS(I9)))*60)</f>
        <v>55</v>
      </c>
      <c r="O9" s="34">
        <f>(((ABS(I9)-TRUNC(ABS(I9)))*60)-TRUNC((ABS(I9)-TRUNC(ABS(I9)))*60))*60</f>
        <v>56.278357373579979</v>
      </c>
      <c r="P9" s="44">
        <f>TRUNC(K9)</f>
        <v>-34</v>
      </c>
      <c r="Q9" s="45">
        <f>TRUNC((ABS(K9)-TRUNC(ABS(K9)))*60)</f>
        <v>54</v>
      </c>
      <c r="R9" s="34">
        <f>(((ABS(K9)-TRUNC(ABS(K9)))*60)-TRUNC((ABS(K9)-TRUNC(ABS(K9)))*60))*60</f>
        <v>24.282400462488454</v>
      </c>
      <c r="S9" s="39"/>
      <c r="T9">
        <f>ATAN2(C9,D9)</f>
        <v>-1.0111093702894334</v>
      </c>
      <c r="U9" s="58">
        <f>ATAN2(AA9,Y9)</f>
        <v>-0.60923763334556491</v>
      </c>
      <c r="V9" s="59" t="s">
        <v>74</v>
      </c>
      <c r="W9">
        <f>ATAN(E9/G9*((1-B3)+$B$5*$B$2/H9))</f>
        <v>-0.60765537137781656</v>
      </c>
      <c r="X9" s="39" t="s">
        <v>75</v>
      </c>
      <c r="Y9">
        <f>E9*(1-$B$3)+$B$5*$B$2*SIN(W9)*SIN(W9)*SIN(W9)</f>
        <v>-3625165.4241342968</v>
      </c>
      <c r="Z9" s="39" t="s">
        <v>76</v>
      </c>
      <c r="AA9">
        <f>(1-$B$3)*(G9-$B$5*$B$2*COS(W9)*COS(W9)*COS(W9))</f>
        <v>5195249.2796887318</v>
      </c>
    </row>
    <row r="10" spans="1:30">
      <c r="A10" s="10" t="s">
        <v>44</v>
      </c>
      <c r="B10" s="16" t="s">
        <v>47</v>
      </c>
      <c r="C10">
        <f>C9/1000</f>
        <v>2780.0899959999997</v>
      </c>
      <c r="D10">
        <f t="shared" ref="D10:E10" si="0">D9/1000</f>
        <v>-4437.3981739999999</v>
      </c>
      <c r="E10" s="11">
        <f t="shared" si="0"/>
        <v>-3629.3874059999998</v>
      </c>
      <c r="G10" s="56"/>
      <c r="H10" s="30"/>
      <c r="I10" s="29"/>
      <c r="J10" s="56"/>
      <c r="K10" s="55"/>
      <c r="L10" s="43"/>
      <c r="M10" s="44"/>
      <c r="N10" s="45"/>
      <c r="O10" s="34"/>
      <c r="P10" s="44"/>
      <c r="Q10" s="45"/>
      <c r="R10" s="34"/>
      <c r="S10" s="39"/>
      <c r="U10" s="58"/>
      <c r="V10" s="39"/>
      <c r="AC10" s="1" t="s">
        <v>67</v>
      </c>
      <c r="AD10" s="1" t="s">
        <v>68</v>
      </c>
    </row>
    <row r="11" spans="1:30">
      <c r="A11" s="7" t="s">
        <v>46</v>
      </c>
      <c r="B11" s="15" t="s">
        <v>43</v>
      </c>
      <c r="C11" s="23">
        <v>1938169.196</v>
      </c>
      <c r="D11" s="24">
        <v>-4229010.2240000004</v>
      </c>
      <c r="E11" s="25">
        <v>-4348880.32</v>
      </c>
      <c r="G11" s="56">
        <f>SQRT(D11*D11+C11*C11)</f>
        <v>4651991.7569810702</v>
      </c>
      <c r="H11" s="30">
        <f>SQRT(D11*D11+C11*C11+E11*E11)</f>
        <v>6368185.5614219597</v>
      </c>
      <c r="I11" s="70">
        <f>ATAN2(C11,D11)*180/PI()</f>
        <v>-65.377858911207909</v>
      </c>
      <c r="J11" s="56">
        <f>ATAN2(G11,E11)*180/PI()</f>
        <v>-43.071248506914472</v>
      </c>
      <c r="K11" s="72">
        <f>ATAN2(AA11,Y11)*180/PI()</f>
        <v>-43.263278513266066</v>
      </c>
      <c r="L11" s="74">
        <f>G11*COS(U11)+E11*SIN(U11)-$B$2*SQRT(1-$B$5*SIN(U11)*SIN(U11))</f>
        <v>48.389011642895639</v>
      </c>
      <c r="M11" s="44">
        <f>TRUNC(I11)</f>
        <v>-65</v>
      </c>
      <c r="N11" s="45">
        <f>TRUNC((ABS(I11)-TRUNC(ABS(I11)))*60)</f>
        <v>22</v>
      </c>
      <c r="O11" s="34">
        <f>(((ABS(I11)-TRUNC(ABS(I11)))*60)-TRUNC((ABS(I11)-TRUNC(ABS(I11)))*60))*60</f>
        <v>40.292080348472155</v>
      </c>
      <c r="P11" s="44">
        <f>TRUNC(K11)</f>
        <v>-43</v>
      </c>
      <c r="Q11" s="45">
        <f>TRUNC((ABS(K11)-TRUNC(ABS(K11)))*60)</f>
        <v>15</v>
      </c>
      <c r="R11" s="34">
        <f>(((ABS(K11)-TRUNC(ABS(K11)))*60)-TRUNC((ABS(K11)-TRUNC(ABS(K11)))*60))*60</f>
        <v>47.80264775783678</v>
      </c>
      <c r="S11" s="39"/>
      <c r="T11">
        <f>ATAN2(C11,D11)</f>
        <v>-1.1410588959048933</v>
      </c>
      <c r="U11" s="58">
        <f t="shared" ref="U11:U13" si="1">ATAN2(AA11,Y11)</f>
        <v>-0.75508665526381014</v>
      </c>
      <c r="V11" s="59" t="s">
        <v>74</v>
      </c>
      <c r="W11">
        <f>ATAN(E11/G11*((1-B5)+$B$5*$B$2/H11))</f>
        <v>-0.75174031810284581</v>
      </c>
      <c r="X11" s="39" t="s">
        <v>75</v>
      </c>
      <c r="Y11">
        <f>E11*(1-$B$3)+$B$5*$B$2*SIN(W11)*SIN(W11)*SIN(W11)</f>
        <v>-4347898.0264988951</v>
      </c>
      <c r="Z11" s="39" t="s">
        <v>76</v>
      </c>
      <c r="AA11">
        <f>(1-$B$3)*(G11-$B$5*$B$2*COS(W11)*COS(W11)*COS(W11))</f>
        <v>4619805.9384736689</v>
      </c>
      <c r="AC11" s="1" t="s">
        <v>69</v>
      </c>
      <c r="AD11" s="1" t="s">
        <v>70</v>
      </c>
    </row>
    <row r="12" spans="1:30">
      <c r="A12" s="12" t="s">
        <v>46</v>
      </c>
      <c r="B12" s="17" t="s">
        <v>47</v>
      </c>
      <c r="C12" s="13">
        <f>C11/1000</f>
        <v>1938.1691960000001</v>
      </c>
      <c r="D12" s="22">
        <f t="shared" ref="D12" si="2">D11/1000</f>
        <v>-4229.0102240000006</v>
      </c>
      <c r="E12" s="14">
        <f t="shared" ref="E12" si="3">E11/1000</f>
        <v>-4348.8803200000002</v>
      </c>
      <c r="G12" s="56"/>
      <c r="H12" s="30"/>
      <c r="I12" s="29"/>
      <c r="J12" s="56"/>
      <c r="K12" s="55"/>
      <c r="L12" s="43"/>
      <c r="M12" s="44"/>
      <c r="N12" s="45"/>
      <c r="O12" s="34"/>
      <c r="P12" s="49">
        <v>-43</v>
      </c>
      <c r="Q12" s="50">
        <v>15</v>
      </c>
      <c r="R12" s="37">
        <v>47.799759999999999</v>
      </c>
      <c r="S12" s="40"/>
      <c r="U12" s="58"/>
      <c r="V12" s="39"/>
      <c r="AC12" s="1" t="s">
        <v>71</v>
      </c>
      <c r="AD12" s="1" t="s">
        <v>72</v>
      </c>
    </row>
    <row r="13" spans="1:30">
      <c r="A13" s="7" t="s">
        <v>45</v>
      </c>
      <c r="B13" s="15" t="s">
        <v>43</v>
      </c>
      <c r="C13" s="8">
        <v>1429907.8060000001</v>
      </c>
      <c r="D13" s="8">
        <v>-3495354.8330000001</v>
      </c>
      <c r="E13" s="9">
        <v>-5122698.6370000001</v>
      </c>
      <c r="G13" s="57">
        <f>SQRT(D13*D13+C13*C13)</f>
        <v>3776525.0882572187</v>
      </c>
      <c r="H13" s="31">
        <f>SQRT(D13*D13+C13*C13+E13*E13)</f>
        <v>6364289.6750350585</v>
      </c>
      <c r="I13" s="71">
        <f>ATAN2(C13,D13)*180/PI()</f>
        <v>-67.751117889256378</v>
      </c>
      <c r="J13" s="57">
        <f>ATAN2(G13,E13)*180/PI()</f>
        <v>-53.601841074097372</v>
      </c>
      <c r="K13" s="73">
        <f>ATAN2(AA13,Y13)*180/PI()</f>
        <v>-53.785472577322622</v>
      </c>
      <c r="L13" s="75">
        <f>G13*COS(U13)+E13*SIN(U13)-$B$2*SQRT(1-$B$5*SIN(U13)*SIN(U13))</f>
        <v>32.041840527206659</v>
      </c>
      <c r="M13" s="46">
        <f>TRUNC(I13)</f>
        <v>-67</v>
      </c>
      <c r="N13" s="47">
        <f>TRUNC((ABS(I13)-TRUNC(ABS(I13)))*60)</f>
        <v>45</v>
      </c>
      <c r="O13" s="48">
        <f>(((ABS(I13)-TRUNC(ABS(I13)))*60)-TRUNC((ABS(I13)-TRUNC(ABS(I13)))*60))*60</f>
        <v>4.0244013229596476</v>
      </c>
      <c r="P13" s="46">
        <f>TRUNC(K13)</f>
        <v>-53</v>
      </c>
      <c r="Q13" s="47">
        <f>TRUNC((ABS(K13)-TRUNC(ABS(K13)))*60)</f>
        <v>47</v>
      </c>
      <c r="R13" s="48">
        <f>(((ABS(K13)-TRUNC(ABS(K13)))*60)-TRUNC((ABS(K13)-TRUNC(ABS(K13)))*60))*60</f>
        <v>7.701278361439563</v>
      </c>
      <c r="S13" s="39"/>
      <c r="T13">
        <f>ATAN2(C13,D13)</f>
        <v>-1.1824800790743546</v>
      </c>
      <c r="U13" s="58">
        <f t="shared" si="1"/>
        <v>-0.93873358621540026</v>
      </c>
      <c r="V13" s="59" t="s">
        <v>74</v>
      </c>
      <c r="W13">
        <f>ATAN(E13/G13*((1-B21)+$B$5*$B$2/H13))</f>
        <v>-0.93871912453388817</v>
      </c>
      <c r="X13" s="39" t="s">
        <v>75</v>
      </c>
      <c r="Y13">
        <f>E13*(1-$B$3)+$B$5*$B$2*SIN(W13)*SIN(W13)*SIN(W13)</f>
        <v>-5127946.7856478924</v>
      </c>
      <c r="Z13" s="39" t="s">
        <v>76</v>
      </c>
      <c r="AA13">
        <f>(1-$B$3)*(G13-$B$5*$B$2*COS(W13)*COS(W13)*COS(W13))</f>
        <v>3755086.7339562518</v>
      </c>
    </row>
    <row r="14" spans="1:30">
      <c r="A14" s="12" t="s">
        <v>45</v>
      </c>
      <c r="B14" s="17" t="s">
        <v>47</v>
      </c>
      <c r="C14" s="13">
        <f>C13/1000</f>
        <v>1429.9078060000002</v>
      </c>
      <c r="D14" s="13">
        <f t="shared" ref="D14" si="4">D13/1000</f>
        <v>-3495.3548330000003</v>
      </c>
      <c r="E14" s="14">
        <f t="shared" ref="E14" si="5">E13/1000</f>
        <v>-5122.6986370000004</v>
      </c>
      <c r="G14" s="6"/>
      <c r="H14" s="6"/>
      <c r="I14" s="6"/>
      <c r="J14" s="6"/>
      <c r="K14" s="6"/>
      <c r="O14" s="11"/>
      <c r="R14" s="11"/>
    </row>
    <row r="15" spans="1:30">
      <c r="R15" s="41"/>
    </row>
    <row r="17" spans="1:40">
      <c r="D17" s="60">
        <f>-SIN(U9)*COS(T9)</f>
        <v>0.30381548666234376</v>
      </c>
      <c r="E17">
        <f>-SIN(U9)*SIN(T9)</f>
        <v>-0.48493044746325747</v>
      </c>
      <c r="F17" s="61">
        <f>COS(U9)</f>
        <v>0.8200845146612683</v>
      </c>
      <c r="I17" s="60">
        <f>-SIN(U11)*COS(T11)</f>
        <v>0.28553956400537411</v>
      </c>
      <c r="J17">
        <f>-SIN(U11)*SIN(T11)</f>
        <v>-0.62303628497830565</v>
      </c>
      <c r="K17" s="61">
        <f>COS(U11)</f>
        <v>0.72821215657804861</v>
      </c>
      <c r="N17" s="60">
        <f>-SIN(U13)*COS(T13)</f>
        <v>0.30548312492064383</v>
      </c>
      <c r="O17">
        <f>-SIN(U13)*SIN(T13)</f>
        <v>-0.74674179175109368</v>
      </c>
      <c r="P17" s="61">
        <f>COS(U13)</f>
        <v>0.5908102545158509</v>
      </c>
    </row>
    <row r="18" spans="1:40">
      <c r="C18" s="39" t="s">
        <v>83</v>
      </c>
      <c r="D18" s="60">
        <f>-SIN(T9)</f>
        <v>0.84742135388044426</v>
      </c>
      <c r="E18">
        <f>COS(T9)</f>
        <v>0.53092094419737745</v>
      </c>
      <c r="F18" s="61">
        <v>0</v>
      </c>
      <c r="H18" s="39" t="s">
        <v>84</v>
      </c>
      <c r="I18" s="60">
        <f>-SIN(T11)</f>
        <v>0.90907517573600238</v>
      </c>
      <c r="J18">
        <f>COS(T11)</f>
        <v>0.41663212173397818</v>
      </c>
      <c r="K18" s="61">
        <v>0</v>
      </c>
      <c r="M18" s="39" t="s">
        <v>85</v>
      </c>
      <c r="N18" s="60">
        <f>-SIN(T13)</f>
        <v>0.92554789159709461</v>
      </c>
      <c r="O18">
        <f>COS(T13)</f>
        <v>0.37863055920009003</v>
      </c>
      <c r="P18" s="61">
        <v>0</v>
      </c>
    </row>
    <row r="19" spans="1:40">
      <c r="D19" s="60">
        <f>COS(U9)*COS(T9)</f>
        <v>0.43540004484560862</v>
      </c>
      <c r="E19">
        <f>COS(U9)*SIN(T9)</f>
        <v>-0.69495712971063905</v>
      </c>
      <c r="F19" s="61">
        <f>SIN(U9)</f>
        <v>-0.57224242136772063</v>
      </c>
      <c r="I19" s="60">
        <f>COS(U11)*COS(T11)</f>
        <v>0.30339657586758834</v>
      </c>
      <c r="J19">
        <f>COS(U11)*SIN(T11)</f>
        <v>-0.66199959421428278</v>
      </c>
      <c r="K19" s="61">
        <f>SIN(U11)</f>
        <v>-0.68535177464711339</v>
      </c>
      <c r="N19" s="60">
        <f>COS(U13)*COS(T13)</f>
        <v>0.22369881704848416</v>
      </c>
      <c r="O19">
        <f>COS(U13)*SIN(T13)</f>
        <v>-0.54682318540108865</v>
      </c>
      <c r="P19" s="61">
        <f>SIN(U13)</f>
        <v>-0.8068105373375557</v>
      </c>
    </row>
    <row r="21" spans="1:40">
      <c r="A21" t="s">
        <v>1</v>
      </c>
      <c r="W21" s="63">
        <f>(C24-C10)*1000</f>
        <v>-1642427.6839999997</v>
      </c>
      <c r="X21" s="63">
        <f>(D24-D10)*1000</f>
        <v>28887818.137000002</v>
      </c>
      <c r="Y21" s="63">
        <f>(E24-E10)*1000</f>
        <v>14063413.207</v>
      </c>
      <c r="Z21" s="63">
        <f>SQRT(W21*W21+X21*X21+Y21*Y21)</f>
        <v>32171154.726623941</v>
      </c>
      <c r="AA21">
        <f>ATAN2(W21,X21)*180/PI()</f>
        <v>93.254069653719483</v>
      </c>
      <c r="AB21">
        <f>ACOS(Y21/Z21)*180/PI()</f>
        <v>64.078229238118368</v>
      </c>
    </row>
    <row r="22" spans="1:40">
      <c r="K22" s="79" t="s">
        <v>98</v>
      </c>
      <c r="L22" s="80"/>
      <c r="M22" s="81"/>
      <c r="O22" s="79" t="s">
        <v>100</v>
      </c>
      <c r="P22" s="80"/>
      <c r="Q22" s="81"/>
      <c r="S22" s="79" t="s">
        <v>99</v>
      </c>
      <c r="T22" s="80"/>
      <c r="U22" s="81"/>
      <c r="W22" s="76" t="s">
        <v>92</v>
      </c>
      <c r="X22" s="77"/>
      <c r="Y22" s="77"/>
      <c r="Z22" s="77"/>
      <c r="AA22" s="77"/>
      <c r="AB22" s="78"/>
      <c r="AC22" s="76" t="s">
        <v>93</v>
      </c>
      <c r="AD22" s="77"/>
      <c r="AE22" s="77"/>
      <c r="AF22" s="77"/>
      <c r="AG22" s="77"/>
      <c r="AH22" s="78"/>
      <c r="AI22" s="76" t="s">
        <v>94</v>
      </c>
      <c r="AJ22" s="77"/>
      <c r="AK22" s="77"/>
      <c r="AL22" s="77"/>
      <c r="AM22" s="77"/>
      <c r="AN22" s="78"/>
    </row>
    <row r="23" spans="1:40">
      <c r="A23" s="28"/>
      <c r="B23" s="28" t="s">
        <v>6</v>
      </c>
      <c r="C23" s="28" t="s">
        <v>9</v>
      </c>
      <c r="D23" s="28" t="s">
        <v>13</v>
      </c>
      <c r="E23" s="28" t="s">
        <v>16</v>
      </c>
      <c r="F23" s="35" t="s">
        <v>19</v>
      </c>
      <c r="G23" s="28" t="s">
        <v>57</v>
      </c>
      <c r="H23" s="28" t="s">
        <v>58</v>
      </c>
      <c r="I23" s="36" t="s">
        <v>59</v>
      </c>
      <c r="J23" s="36" t="s">
        <v>60</v>
      </c>
      <c r="K23" s="67" t="s">
        <v>95</v>
      </c>
      <c r="L23" s="68" t="s">
        <v>96</v>
      </c>
      <c r="M23" s="69" t="s">
        <v>97</v>
      </c>
      <c r="N23" s="28" t="s">
        <v>54</v>
      </c>
      <c r="O23" s="67" t="s">
        <v>95</v>
      </c>
      <c r="P23" s="68" t="s">
        <v>96</v>
      </c>
      <c r="Q23" s="69" t="s">
        <v>97</v>
      </c>
      <c r="R23" s="28" t="s">
        <v>55</v>
      </c>
      <c r="S23" s="67" t="s">
        <v>95</v>
      </c>
      <c r="T23" s="68" t="s">
        <v>96</v>
      </c>
      <c r="U23" s="69" t="s">
        <v>97</v>
      </c>
      <c r="V23" s="28" t="s">
        <v>56</v>
      </c>
      <c r="W23" s="51" t="s">
        <v>86</v>
      </c>
      <c r="X23" s="52" t="s">
        <v>87</v>
      </c>
      <c r="Y23" s="52" t="s">
        <v>88</v>
      </c>
      <c r="Z23" s="52" t="s">
        <v>91</v>
      </c>
      <c r="AA23" s="52" t="s">
        <v>89</v>
      </c>
      <c r="AB23" s="53" t="s">
        <v>90</v>
      </c>
      <c r="AC23" s="51" t="s">
        <v>86</v>
      </c>
      <c r="AD23" s="52" t="s">
        <v>87</v>
      </c>
      <c r="AE23" s="52" t="s">
        <v>88</v>
      </c>
      <c r="AF23" s="52" t="s">
        <v>91</v>
      </c>
      <c r="AG23" s="52" t="s">
        <v>89</v>
      </c>
      <c r="AH23" s="53" t="s">
        <v>90</v>
      </c>
      <c r="AI23" s="52" t="s">
        <v>86</v>
      </c>
      <c r="AJ23" s="52" t="s">
        <v>87</v>
      </c>
      <c r="AK23" s="52" t="s">
        <v>88</v>
      </c>
      <c r="AL23" s="52" t="s">
        <v>91</v>
      </c>
      <c r="AM23" s="52" t="s">
        <v>89</v>
      </c>
      <c r="AN23" s="53" t="s">
        <v>90</v>
      </c>
    </row>
    <row r="24" spans="1:40">
      <c r="A24" t="s">
        <v>0</v>
      </c>
      <c r="B24" s="5">
        <v>1</v>
      </c>
      <c r="C24" s="6">
        <v>1137.6623119999999</v>
      </c>
      <c r="D24" s="6">
        <v>24450.419963</v>
      </c>
      <c r="E24" s="6">
        <v>10434.025801</v>
      </c>
      <c r="F24" s="30">
        <v>168.95716100000001</v>
      </c>
      <c r="G24" s="6">
        <f t="shared" ref="G24:G52" si="6">SQRT(D24*D24+C24*C24)</f>
        <v>24476.873000920972</v>
      </c>
      <c r="H24" s="6">
        <f t="shared" ref="H24:H52" si="7">SQRT(D24*D24+C24*C24+E24*E24)</f>
        <v>26608.01019090206</v>
      </c>
      <c r="I24" s="6">
        <f t="shared" ref="I24:I52" si="8">ATAN2(C24,D24)*180/PI()</f>
        <v>87.335985642307506</v>
      </c>
      <c r="J24" s="30">
        <f t="shared" ref="J24:J52" si="9">ATAN2(G24,E24)*180/PI()</f>
        <v>23.087630116984514</v>
      </c>
      <c r="K24" s="6">
        <f>(C24-$C$10)</f>
        <v>-1642.4276839999998</v>
      </c>
      <c r="L24" s="6">
        <f>(D24-$D$10)</f>
        <v>28887.818137000002</v>
      </c>
      <c r="M24" s="6">
        <f>(E24-$E$10)</f>
        <v>14063.413207</v>
      </c>
      <c r="N24" s="27">
        <f t="shared" ref="N24:N52" si="10">SQRT((C24-$C$10)*(C24-$C$10)+(D24-$D$10)*(D24-$D$10)+(E24-$E$10)*(E24-$E$10))*1000</f>
        <v>32171154.726623945</v>
      </c>
      <c r="O24" s="27">
        <f t="shared" ref="O24:O36" si="11">(C24-$C$12)</f>
        <v>-800.50688400000013</v>
      </c>
      <c r="P24" s="6">
        <f t="shared" ref="P24:P36" si="12">(D24-$D$12)</f>
        <v>28679.430187000002</v>
      </c>
      <c r="Q24" s="6">
        <f t="shared" ref="Q24:Q36" si="13">(E24-$E$12)</f>
        <v>14782.906121</v>
      </c>
      <c r="R24" s="27">
        <f>SQRT((C24-$C$12)*(C24-$C$12)+(D24-$D$12)*(D24-$D$12)+(E24-$E$12)*(E24-$E$12))*1000</f>
        <v>32275142.765054312</v>
      </c>
      <c r="S24" s="27">
        <f>(C24-$C$14)</f>
        <v>-292.24549400000024</v>
      </c>
      <c r="T24" s="6">
        <f>(D24-$D$14)</f>
        <v>27945.774796000002</v>
      </c>
      <c r="U24" s="6">
        <f>(E24-$E$14)</f>
        <v>15556.724438000001</v>
      </c>
      <c r="V24" s="65">
        <f t="shared" ref="V24:V52" si="14">SQRT((C24-$C$14)*(C24-$C$14)+(D24-$D$14)*(D24-$D$14)+(E24-$E$14)*(E24-$E$14))*1000</f>
        <v>31985362.458746325</v>
      </c>
      <c r="W24" s="62">
        <f>1000*(K24*$D$17+L24*$E$17+M24*$F$17)</f>
        <v>-2974390.1471913159</v>
      </c>
      <c r="X24" s="62">
        <f>1000*(K24*$D$18+L24*$E$18+M24*$F$18)</f>
        <v>13945319.389472162</v>
      </c>
      <c r="Y24" s="62">
        <f>1000*(K24*$D$19+L24*$E$19+M24*$F$19)</f>
        <v>-28838589.889630195</v>
      </c>
      <c r="Z24" s="64">
        <f>SQRT(W24*W24+X24*X24+Y24*Y24)</f>
        <v>32171154.726623941</v>
      </c>
      <c r="AA24">
        <f t="shared" ref="AA24:AA52" si="15">ATAN2(W24,X24)*180/PI()</f>
        <v>102.04017277328299</v>
      </c>
      <c r="AB24" s="66">
        <f>ACOS(Y24/Z24)*180/PI()</f>
        <v>153.69029926959357</v>
      </c>
      <c r="AC24" s="62">
        <f>1000*(O24*$I$17+P24*$J$17+Q24*$K$17)</f>
        <v>-7331810.0787795698</v>
      </c>
      <c r="AD24" s="62">
        <f>1000*(O24*$I$18+P24*$J$18+Q24*$K$18)</f>
        <v>11221050.912681134</v>
      </c>
      <c r="AE24" s="62">
        <f>1000*(O24*$I$19+P24*$J$19+Q24*$K$19)</f>
        <v>-29360133.138123915</v>
      </c>
      <c r="AF24" s="64">
        <f>SQRT(AC24*AC24+AD24*AD24+AE24*AE24)</f>
        <v>32275142.765054312</v>
      </c>
      <c r="AG24">
        <f>ATAN2(AC24,AD24)*180/PI()</f>
        <v>123.16051285859901</v>
      </c>
      <c r="AH24" s="65">
        <f>ACOS(AE24/AF24)*180/PI()</f>
        <v>155.46151467253785</v>
      </c>
      <c r="AI24" s="62">
        <f>1000*(S24*$N$17+T24*$O$17+U24*$P$17)</f>
        <v>-11766481.685140954</v>
      </c>
      <c r="AJ24" s="62">
        <f>1000*(S24*$N$18+T24*$O$18+U24*$P$18)</f>
        <v>10310637.137488812</v>
      </c>
      <c r="AK24" s="62">
        <f>1000*(S24*$N$19+T24*$O$19+U24*$P$19)</f>
        <v>-27898101.766780797</v>
      </c>
      <c r="AL24" s="64">
        <f>SQRT(AI24*AI24+AJ24*AJ24+AK24*AK24)</f>
        <v>31985362.458746325</v>
      </c>
      <c r="AM24" s="27">
        <f>ATAN2(AI24,AJ24)*180/PI()</f>
        <v>138.77282713124976</v>
      </c>
      <c r="AN24" s="66">
        <f>ACOS(AK24/AL24)*180/PI()</f>
        <v>150.71702514488257</v>
      </c>
    </row>
    <row r="25" spans="1:40">
      <c r="A25" t="s">
        <v>0</v>
      </c>
      <c r="B25" s="5">
        <v>2</v>
      </c>
      <c r="C25" s="6">
        <v>22554.164883000001</v>
      </c>
      <c r="D25" s="6">
        <v>6701.4048400000001</v>
      </c>
      <c r="E25" s="6">
        <v>-12156.548064000001</v>
      </c>
      <c r="F25" s="30">
        <v>-354.13145300000002</v>
      </c>
      <c r="G25" s="6">
        <f t="shared" si="6"/>
        <v>23528.688454716848</v>
      </c>
      <c r="H25" s="6">
        <f t="shared" si="7"/>
        <v>26483.595700574122</v>
      </c>
      <c r="I25" s="6">
        <f t="shared" si="8"/>
        <v>16.547997449277844</v>
      </c>
      <c r="J25" s="30">
        <f t="shared" si="9"/>
        <v>-27.324004758735974</v>
      </c>
      <c r="K25" s="6">
        <f t="shared" ref="K25:K52" si="16">(C25-$C$10)</f>
        <v>19774.074887000002</v>
      </c>
      <c r="L25" s="6">
        <f t="shared" ref="L25:L52" si="17">(D25-$D$10)</f>
        <v>11138.803014000001</v>
      </c>
      <c r="M25" s="6">
        <f t="shared" ref="M25:M52" si="18">(E25-$E$10)</f>
        <v>-8527.1606580000007</v>
      </c>
      <c r="N25" s="27">
        <f t="shared" si="10"/>
        <v>24244575.457382683</v>
      </c>
      <c r="O25" s="27">
        <f t="shared" si="11"/>
        <v>20615.995687000002</v>
      </c>
      <c r="P25" s="6">
        <f t="shared" si="12"/>
        <v>10930.415064000001</v>
      </c>
      <c r="Q25" s="6">
        <f t="shared" si="13"/>
        <v>-7807.6677440000003</v>
      </c>
      <c r="R25" s="27">
        <f t="shared" ref="R25:R52" si="19">SQRT((C25-$C$12)*(C25-$C$12)+(D25-$D$12)*(D25-$D$12)+(E25-$E$12)*(E25-$E$12))*1000</f>
        <v>24605953.085349467</v>
      </c>
      <c r="S25" s="27">
        <f t="shared" ref="S25:S52" si="20">(C25-$C$14)</f>
        <v>21124.257077000002</v>
      </c>
      <c r="T25" s="6">
        <f t="shared" ref="T25:T52" si="21">(D25-$D$14)</f>
        <v>10196.759673</v>
      </c>
      <c r="U25" s="6">
        <f t="shared" ref="U25:U52" si="22">(E25-$E$14)</f>
        <v>-7033.8494270000001</v>
      </c>
      <c r="V25" s="65">
        <f t="shared" si="14"/>
        <v>24488429.566752788</v>
      </c>
      <c r="W25" s="62">
        <f t="shared" ref="W25:W52" si="23">1000*(K25*$D$17+L25*$E$17+M25*$F$17)</f>
        <v>-6386866.9543471569</v>
      </c>
      <c r="X25" s="62">
        <f t="shared" ref="X25:X52" si="24">1000*(K25*$D$18+L25*$E$18+M25*$F$18)</f>
        <v>22670797.125896309</v>
      </c>
      <c r="Y25" s="62">
        <f t="shared" ref="Y25:Y52" si="25">1000*(K25*$D$19+L25*$E$19+M25*$F$19)</f>
        <v>5748245.5838840548</v>
      </c>
      <c r="Z25" s="64">
        <f t="shared" ref="Z25:Z52" si="26">SQRT(W25*W25+X25*X25+Y25*Y25)</f>
        <v>24244575.457382679</v>
      </c>
      <c r="AA25">
        <f t="shared" si="15"/>
        <v>105.73370685006232</v>
      </c>
      <c r="AB25" s="65">
        <f t="shared" ref="AB25:AB52" si="27">ACOS(Y25/Z25)*180/PI()</f>
        <v>76.284905502896507</v>
      </c>
      <c r="AC25" s="62">
        <f t="shared" ref="AC25:AC52" si="28">1000*(O25*$I$17+P25*$J$17+Q25*$K$17)</f>
        <v>-6609001.3404459236</v>
      </c>
      <c r="AD25" s="62">
        <f t="shared" ref="AD25:AD52" si="29">1000*(O25*$I$18+P25*$J$18+Q25*$K$18)</f>
        <v>23295451.921679553</v>
      </c>
      <c r="AE25" s="62">
        <f t="shared" ref="AE25:AE52" si="30">1000*(O25*$I$19+P25*$J$19+Q25*$K$19)</f>
        <v>4369891.1067805104</v>
      </c>
      <c r="AF25" s="64">
        <f t="shared" ref="AF25:AF52" si="31">SQRT(AC25*AC25+AD25*AD25+AE25*AE25)</f>
        <v>24605953.085349467</v>
      </c>
      <c r="AG25">
        <f t="shared" ref="AG25:AG52" si="32">ATAN2(AC25,AD25)*180/PI()</f>
        <v>105.83882516174289</v>
      </c>
      <c r="AH25" s="65">
        <f t="shared" ref="AH25:AH52" si="33">ACOS(AE25/AF25)*180/PI()</f>
        <v>79.770300823651368</v>
      </c>
      <c r="AI25" s="62">
        <f t="shared" ref="AI25:AI52" si="34">1000*(S25*$N$17+T25*$O$17+U25*$P$17)</f>
        <v>-5316912.8949543731</v>
      </c>
      <c r="AJ25" s="62">
        <f t="shared" ref="AJ25:AJ52" si="35">1000*(S25*$N$18+T25*$O$18+U25*$P$18)</f>
        <v>23412316.416189276</v>
      </c>
      <c r="AK25" s="62">
        <f t="shared" ref="AK25:AK52" si="36">1000*(S25*$N$19+T25*$O$19+U25*$P$19)</f>
        <v>4824630.5497430749</v>
      </c>
      <c r="AL25" s="64">
        <f t="shared" ref="AL25:AL52" si="37">SQRT(AI25*AI25+AJ25*AJ25+AK25*AK25)</f>
        <v>24488429.566752788</v>
      </c>
      <c r="AM25" s="27">
        <f t="shared" ref="AM25:AM52" si="38">ATAN2(AI25,AJ25)*180/PI()</f>
        <v>102.79479901502577</v>
      </c>
      <c r="AN25" s="65">
        <f t="shared" ref="AN25:AN52" si="39">ACOS(AK25/AL25)*180/PI()</f>
        <v>78.637439955421343</v>
      </c>
    </row>
    <row r="26" spans="1:40">
      <c r="A26" t="s">
        <v>0</v>
      </c>
      <c r="B26" s="5">
        <v>3</v>
      </c>
      <c r="C26" s="6">
        <v>-12835.803264</v>
      </c>
      <c r="D26" s="6">
        <v>19823.526062000001</v>
      </c>
      <c r="E26" s="6">
        <v>12033.738289000001</v>
      </c>
      <c r="F26" s="30">
        <v>12.655239999999999</v>
      </c>
      <c r="G26" s="6">
        <f t="shared" si="6"/>
        <v>23616.308580362562</v>
      </c>
      <c r="H26" s="6">
        <f t="shared" si="7"/>
        <v>26505.487887813932</v>
      </c>
      <c r="I26" s="6">
        <f t="shared" si="8"/>
        <v>122.92319976425429</v>
      </c>
      <c r="J26" s="30">
        <f t="shared" si="9"/>
        <v>27.001209644951565</v>
      </c>
      <c r="K26" s="6">
        <f t="shared" si="16"/>
        <v>-15615.893260000001</v>
      </c>
      <c r="L26" s="6">
        <f t="shared" si="17"/>
        <v>24260.924235999999</v>
      </c>
      <c r="M26" s="6">
        <f t="shared" si="18"/>
        <v>15663.125695000001</v>
      </c>
      <c r="N26" s="27">
        <f t="shared" si="10"/>
        <v>32829591.432578243</v>
      </c>
      <c r="O26" s="27">
        <f t="shared" si="11"/>
        <v>-14773.972460000001</v>
      </c>
      <c r="P26" s="6">
        <f t="shared" si="12"/>
        <v>24052.536286000002</v>
      </c>
      <c r="Q26" s="6">
        <f t="shared" si="13"/>
        <v>16382.618609000001</v>
      </c>
      <c r="R26" s="27">
        <f t="shared" si="19"/>
        <v>32637171.392848041</v>
      </c>
      <c r="S26" s="27">
        <f t="shared" si="20"/>
        <v>-14265.711070000001</v>
      </c>
      <c r="T26" s="6">
        <f t="shared" si="21"/>
        <v>23318.880895000002</v>
      </c>
      <c r="U26" s="6">
        <f t="shared" si="22"/>
        <v>17156.436926000002</v>
      </c>
      <c r="V26" s="65">
        <f t="shared" si="14"/>
        <v>32274200.943226051</v>
      </c>
      <c r="W26" s="62">
        <f t="shared" si="23"/>
        <v>-3664124.2224272648</v>
      </c>
      <c r="X26" s="62">
        <f t="shared" si="24"/>
        <v>-352608.60596354725</v>
      </c>
      <c r="Y26" s="62">
        <f t="shared" si="25"/>
        <v>-32622567.870779838</v>
      </c>
      <c r="Z26" s="64">
        <f t="shared" si="26"/>
        <v>32829591.432578243</v>
      </c>
      <c r="AA26">
        <f t="shared" si="15"/>
        <v>-174.50319826989067</v>
      </c>
      <c r="AB26" s="65">
        <f t="shared" si="27"/>
        <v>173.56211424356695</v>
      </c>
      <c r="AC26" s="62">
        <f t="shared" si="28"/>
        <v>-7274134.4791355785</v>
      </c>
      <c r="AD26" s="62">
        <f t="shared" si="29"/>
        <v>-3409592.384473681</v>
      </c>
      <c r="AE26" s="62">
        <f t="shared" si="30"/>
        <v>-31632998.65452734</v>
      </c>
      <c r="AF26" s="64">
        <f t="shared" si="31"/>
        <v>32637171.392848041</v>
      </c>
      <c r="AG26">
        <f t="shared" si="32"/>
        <v>-154.88618642682664</v>
      </c>
      <c r="AH26" s="65">
        <f t="shared" si="33"/>
        <v>165.75030906491506</v>
      </c>
      <c r="AI26" s="62">
        <f t="shared" si="34"/>
        <v>-11634918.031206066</v>
      </c>
      <c r="AJ26" s="62">
        <f t="shared" si="35"/>
        <v>-4374357.8897776883</v>
      </c>
      <c r="AK26" s="62">
        <f t="shared" si="36"/>
        <v>-29784521.516770899</v>
      </c>
      <c r="AL26" s="64">
        <f t="shared" si="37"/>
        <v>32274200.943226047</v>
      </c>
      <c r="AM26" s="27">
        <f t="shared" si="38"/>
        <v>-159.39534133386726</v>
      </c>
      <c r="AN26" s="65">
        <f t="shared" si="39"/>
        <v>157.34762281882686</v>
      </c>
    </row>
    <row r="27" spans="1:40">
      <c r="A27" t="s">
        <v>0</v>
      </c>
      <c r="B27" s="5">
        <v>4</v>
      </c>
      <c r="C27" s="6">
        <v>26036.203654000001</v>
      </c>
      <c r="D27" s="6">
        <v>-5147.5090049999999</v>
      </c>
      <c r="E27" s="6">
        <v>-2778.9359690000001</v>
      </c>
      <c r="F27" s="30">
        <v>693.98130600000002</v>
      </c>
      <c r="G27" s="6">
        <f t="shared" si="6"/>
        <v>26540.172374517824</v>
      </c>
      <c r="H27" s="6">
        <f t="shared" si="7"/>
        <v>26685.262501780286</v>
      </c>
      <c r="I27" s="6">
        <f t="shared" si="8"/>
        <v>-11.183485733480635</v>
      </c>
      <c r="J27" s="30">
        <f t="shared" si="9"/>
        <v>-5.9774753334038229</v>
      </c>
      <c r="K27" s="6">
        <f t="shared" si="16"/>
        <v>23256.113658000002</v>
      </c>
      <c r="L27" s="6">
        <f t="shared" si="17"/>
        <v>-710.11083099999996</v>
      </c>
      <c r="M27" s="6">
        <f t="shared" si="18"/>
        <v>850.45143699999971</v>
      </c>
      <c r="N27" s="27">
        <f t="shared" si="10"/>
        <v>23282490.148453046</v>
      </c>
      <c r="O27" s="27">
        <f t="shared" si="11"/>
        <v>24098.034458000002</v>
      </c>
      <c r="P27" s="6">
        <f t="shared" si="12"/>
        <v>-918.49878099999933</v>
      </c>
      <c r="Q27" s="6">
        <f t="shared" si="13"/>
        <v>1569.9443510000001</v>
      </c>
      <c r="R27" s="27">
        <f t="shared" si="19"/>
        <v>24166580.85073043</v>
      </c>
      <c r="S27" s="27">
        <f t="shared" si="20"/>
        <v>24606.295848000002</v>
      </c>
      <c r="T27" s="6">
        <f t="shared" si="21"/>
        <v>-1652.1541719999996</v>
      </c>
      <c r="U27" s="6">
        <f t="shared" si="22"/>
        <v>2343.7626680000003</v>
      </c>
      <c r="V27" s="65">
        <f t="shared" si="14"/>
        <v>24772820.433113176</v>
      </c>
      <c r="W27" s="62">
        <f t="shared" si="23"/>
        <v>8107363.9058605088</v>
      </c>
      <c r="X27" s="62">
        <f t="shared" si="24"/>
        <v>19330714.609180551</v>
      </c>
      <c r="Y27" s="62">
        <f t="shared" si="25"/>
        <v>10132545.124951432</v>
      </c>
      <c r="Z27" s="64">
        <f t="shared" si="26"/>
        <v>23282490.148453046</v>
      </c>
      <c r="AA27">
        <f t="shared" si="15"/>
        <v>67.246666350418167</v>
      </c>
      <c r="AB27" s="65">
        <f t="shared" si="27"/>
        <v>64.2019643363721</v>
      </c>
      <c r="AC27" s="62">
        <f t="shared" si="28"/>
        <v>8596452.88234438</v>
      </c>
      <c r="AD27" s="62">
        <f t="shared" si="29"/>
        <v>21524248.813860491</v>
      </c>
      <c r="AE27" s="62">
        <f t="shared" si="30"/>
        <v>6843342.8129496081</v>
      </c>
      <c r="AF27" s="64">
        <f t="shared" si="31"/>
        <v>24166580.85073043</v>
      </c>
      <c r="AG27">
        <f t="shared" si="32"/>
        <v>68.228994785833407</v>
      </c>
      <c r="AH27" s="65">
        <f t="shared" si="33"/>
        <v>73.550280603700827</v>
      </c>
      <c r="AI27" s="62">
        <f t="shared" si="34"/>
        <v>10135259.73342306</v>
      </c>
      <c r="AJ27" s="62">
        <f t="shared" si="35"/>
        <v>22148749.184101623</v>
      </c>
      <c r="AK27" s="62">
        <f t="shared" si="36"/>
        <v>4516863.0626885826</v>
      </c>
      <c r="AL27" s="64">
        <f t="shared" si="37"/>
        <v>24772820.433113176</v>
      </c>
      <c r="AM27" s="27">
        <f t="shared" si="38"/>
        <v>65.411184462305528</v>
      </c>
      <c r="AN27" s="65">
        <f t="shared" si="39"/>
        <v>79.494413120788565</v>
      </c>
    </row>
    <row r="28" spans="1:40">
      <c r="A28" t="s">
        <v>0</v>
      </c>
      <c r="B28" s="5">
        <v>5</v>
      </c>
      <c r="C28" s="6">
        <v>-8981.105689</v>
      </c>
      <c r="D28" s="6">
        <v>-20915.047557000002</v>
      </c>
      <c r="E28" s="6">
        <v>-13823.74826</v>
      </c>
      <c r="F28" s="30">
        <v>291.40649000000002</v>
      </c>
      <c r="G28" s="6">
        <f t="shared" si="6"/>
        <v>22761.798560495168</v>
      </c>
      <c r="H28" s="6">
        <f t="shared" si="7"/>
        <v>26630.724542610795</v>
      </c>
      <c r="I28" s="6">
        <f t="shared" si="8"/>
        <v>-113.23911173039942</v>
      </c>
      <c r="J28" s="30">
        <f t="shared" si="9"/>
        <v>-31.271244008703022</v>
      </c>
      <c r="K28" s="6">
        <f t="shared" si="16"/>
        <v>-11761.195684999999</v>
      </c>
      <c r="L28" s="6">
        <f t="shared" si="17"/>
        <v>-16477.649383000004</v>
      </c>
      <c r="M28" s="6">
        <f t="shared" si="18"/>
        <v>-10194.360854</v>
      </c>
      <c r="N28" s="27">
        <f t="shared" si="10"/>
        <v>22666354.941884913</v>
      </c>
      <c r="O28" s="27">
        <f t="shared" si="11"/>
        <v>-10919.274885000001</v>
      </c>
      <c r="P28" s="6">
        <f t="shared" si="12"/>
        <v>-16686.037333</v>
      </c>
      <c r="Q28" s="6">
        <f t="shared" si="13"/>
        <v>-9474.8679400000001</v>
      </c>
      <c r="R28" s="27">
        <f t="shared" si="19"/>
        <v>22077760.945641685</v>
      </c>
      <c r="S28" s="27">
        <f t="shared" si="20"/>
        <v>-10411.013494999999</v>
      </c>
      <c r="T28" s="6">
        <f t="shared" si="21"/>
        <v>-17419.692724</v>
      </c>
      <c r="U28" s="6">
        <f t="shared" si="22"/>
        <v>-8701.049622999999</v>
      </c>
      <c r="V28" s="65">
        <f t="shared" si="14"/>
        <v>22080379.55139266</v>
      </c>
      <c r="W28" s="62">
        <f t="shared" si="23"/>
        <v>-3942956.9755628956</v>
      </c>
      <c r="X28" s="62">
        <f t="shared" si="24"/>
        <v>-18715017.539211236</v>
      </c>
      <c r="Y28" s="62">
        <f t="shared" si="25"/>
        <v>12164080.530290252</v>
      </c>
      <c r="Z28" s="64">
        <f t="shared" si="26"/>
        <v>22666354.941884916</v>
      </c>
      <c r="AA28">
        <f t="shared" si="15"/>
        <v>-101.89731547995348</v>
      </c>
      <c r="AB28" s="65">
        <f t="shared" si="27"/>
        <v>57.54357763558081</v>
      </c>
      <c r="AC28" s="62">
        <f t="shared" si="28"/>
        <v>378407.70516429166</v>
      </c>
      <c r="AD28" s="62">
        <f t="shared" si="29"/>
        <v>-16878380.872371253</v>
      </c>
      <c r="AE28" s="62">
        <f t="shared" si="30"/>
        <v>14226896.889650457</v>
      </c>
      <c r="AF28" s="64">
        <f t="shared" si="31"/>
        <v>22077760.945641685</v>
      </c>
      <c r="AG28">
        <f t="shared" si="32"/>
        <v>-88.715662771076225</v>
      </c>
      <c r="AH28" s="65">
        <f t="shared" si="33"/>
        <v>49.87933719475236</v>
      </c>
      <c r="AI28" s="62">
        <f t="shared" si="34"/>
        <v>4686954.2781099789</v>
      </c>
      <c r="AJ28" s="62">
        <f t="shared" si="35"/>
        <v>-16231519.586868009</v>
      </c>
      <c r="AK28" s="62">
        <f t="shared" si="36"/>
        <v>14216658.982671909</v>
      </c>
      <c r="AL28" s="64">
        <f t="shared" si="37"/>
        <v>22080379.55139266</v>
      </c>
      <c r="AM28" s="27">
        <f t="shared" si="38"/>
        <v>-73.893591224207441</v>
      </c>
      <c r="AN28" s="65">
        <f t="shared" si="39"/>
        <v>49.919792237461252</v>
      </c>
    </row>
    <row r="29" spans="1:40">
      <c r="A29" t="s">
        <v>0</v>
      </c>
      <c r="B29" s="5">
        <v>6</v>
      </c>
      <c r="C29" s="6">
        <v>-7243.9967200000001</v>
      </c>
      <c r="D29" s="6">
        <v>-19828.275151000002</v>
      </c>
      <c r="E29" s="6">
        <v>16147.726209</v>
      </c>
      <c r="F29" s="30">
        <v>-0.31608399999999998</v>
      </c>
      <c r="G29" s="6">
        <f t="shared" si="6"/>
        <v>21110.091992768172</v>
      </c>
      <c r="H29" s="6">
        <f t="shared" si="7"/>
        <v>26577.905215873587</v>
      </c>
      <c r="I29" s="6">
        <f t="shared" si="8"/>
        <v>-110.06910410842556</v>
      </c>
      <c r="J29" s="30">
        <f t="shared" si="9"/>
        <v>37.413430297064664</v>
      </c>
      <c r="K29" s="6">
        <f t="shared" si="16"/>
        <v>-10024.086716</v>
      </c>
      <c r="L29" s="6">
        <f t="shared" si="17"/>
        <v>-15390.876977000002</v>
      </c>
      <c r="M29" s="6">
        <f t="shared" si="18"/>
        <v>19777.113615000002</v>
      </c>
      <c r="N29" s="27">
        <f t="shared" si="10"/>
        <v>26990658.227461863</v>
      </c>
      <c r="O29" s="27">
        <f t="shared" si="11"/>
        <v>-9182.1659159999999</v>
      </c>
      <c r="P29" s="6">
        <f t="shared" si="12"/>
        <v>-15599.264927</v>
      </c>
      <c r="Q29" s="6">
        <f t="shared" si="13"/>
        <v>20496.606529000001</v>
      </c>
      <c r="R29" s="27">
        <f t="shared" si="19"/>
        <v>27345202.803715497</v>
      </c>
      <c r="S29" s="27">
        <f t="shared" si="20"/>
        <v>-8673.9045260000003</v>
      </c>
      <c r="T29" s="6">
        <f t="shared" si="21"/>
        <v>-16332.920318</v>
      </c>
      <c r="U29" s="6">
        <f t="shared" si="22"/>
        <v>21270.424846000002</v>
      </c>
      <c r="V29" s="65">
        <f t="shared" si="14"/>
        <v>28185667.970967706</v>
      </c>
      <c r="W29" s="62">
        <f t="shared" si="23"/>
        <v>20636936.69569952</v>
      </c>
      <c r="X29" s="62">
        <f t="shared" si="24"/>
        <v>-16665964.072942214</v>
      </c>
      <c r="Y29" s="62">
        <f t="shared" si="25"/>
        <v>-4985791.5007293066</v>
      </c>
      <c r="Z29" s="64">
        <f t="shared" si="26"/>
        <v>26990658.22746186</v>
      </c>
      <c r="AA29">
        <f t="shared" si="15"/>
        <v>-38.923626823840316</v>
      </c>
      <c r="AB29" s="65">
        <f t="shared" si="27"/>
        <v>100.64497479193011</v>
      </c>
      <c r="AC29" s="62">
        <f t="shared" si="28"/>
        <v>22022914.459245615</v>
      </c>
      <c r="AD29" s="62">
        <f t="shared" si="29"/>
        <v>-14846433.937751273</v>
      </c>
      <c r="AE29" s="62">
        <f t="shared" si="30"/>
        <v>-6506516.3051411454</v>
      </c>
      <c r="AF29" s="64">
        <f t="shared" si="31"/>
        <v>27345202.803715497</v>
      </c>
      <c r="AG29">
        <f t="shared" si="32"/>
        <v>-33.985318029163643</v>
      </c>
      <c r="AH29" s="65">
        <f t="shared" si="33"/>
        <v>103.76498663003507</v>
      </c>
      <c r="AI29" s="62">
        <f t="shared" si="34"/>
        <v>22113527.839850903</v>
      </c>
      <c r="AJ29" s="62">
        <f t="shared" si="35"/>
        <v>-14212256.799328649</v>
      </c>
      <c r="AK29" s="62">
        <f t="shared" si="36"/>
        <v>-10170325.565866126</v>
      </c>
      <c r="AL29" s="64">
        <f t="shared" si="37"/>
        <v>28185667.970967699</v>
      </c>
      <c r="AM29" s="27">
        <f t="shared" si="38"/>
        <v>-32.728657831281808</v>
      </c>
      <c r="AN29" s="65">
        <f t="shared" si="39"/>
        <v>111.15137624038564</v>
      </c>
    </row>
    <row r="30" spans="1:40">
      <c r="A30" t="s">
        <v>0</v>
      </c>
      <c r="B30" s="5">
        <v>7</v>
      </c>
      <c r="C30" s="6">
        <v>15634.362799</v>
      </c>
      <c r="D30" s="6">
        <v>-542.35641699999996</v>
      </c>
      <c r="E30" s="6">
        <v>-21103.968491</v>
      </c>
      <c r="F30" s="30">
        <v>578.77146900000002</v>
      </c>
      <c r="G30" s="6">
        <f t="shared" si="6"/>
        <v>15643.767149053843</v>
      </c>
      <c r="H30" s="6">
        <f t="shared" si="7"/>
        <v>26269.848432812418</v>
      </c>
      <c r="I30" s="6">
        <f t="shared" si="8"/>
        <v>-1.9867952400519362</v>
      </c>
      <c r="J30" s="30">
        <f t="shared" si="9"/>
        <v>-53.451519242169866</v>
      </c>
      <c r="K30" s="6">
        <f t="shared" si="16"/>
        <v>12854.272803</v>
      </c>
      <c r="L30" s="6">
        <f t="shared" si="17"/>
        <v>3895.041757</v>
      </c>
      <c r="M30" s="6">
        <f t="shared" si="18"/>
        <v>-17474.581084999998</v>
      </c>
      <c r="N30" s="27">
        <f t="shared" si="10"/>
        <v>22040069.502589114</v>
      </c>
      <c r="O30" s="27">
        <f t="shared" si="11"/>
        <v>13696.193603</v>
      </c>
      <c r="P30" s="6">
        <f t="shared" si="12"/>
        <v>3686.6538070000006</v>
      </c>
      <c r="Q30" s="6">
        <f t="shared" si="13"/>
        <v>-16755.088170999999</v>
      </c>
      <c r="R30" s="27">
        <f t="shared" si="19"/>
        <v>21952451.232641649</v>
      </c>
      <c r="S30" s="27">
        <f t="shared" si="20"/>
        <v>14204.454992999999</v>
      </c>
      <c r="T30" s="6">
        <f t="shared" si="21"/>
        <v>2952.9984160000004</v>
      </c>
      <c r="U30" s="6">
        <f t="shared" si="22"/>
        <v>-15981.269853999998</v>
      </c>
      <c r="V30" s="65">
        <f t="shared" si="14"/>
        <v>21584432.525304675</v>
      </c>
      <c r="W30" s="62">
        <f t="shared" si="23"/>
        <v>-12314130.542777309</v>
      </c>
      <c r="X30" s="62">
        <f t="shared" si="24"/>
        <v>12960944.509181485</v>
      </c>
      <c r="Y30" s="62">
        <f t="shared" si="25"/>
        <v>12889560.507803053</v>
      </c>
      <c r="Z30" s="64">
        <f t="shared" si="26"/>
        <v>22040069.502589114</v>
      </c>
      <c r="AA30">
        <f t="shared" si="15"/>
        <v>133.53406474986002</v>
      </c>
      <c r="AB30" s="65">
        <f t="shared" si="27"/>
        <v>54.209446129743718</v>
      </c>
      <c r="AC30" s="62">
        <f t="shared" si="28"/>
        <v>-10587372.832639856</v>
      </c>
      <c r="AD30" s="62">
        <f t="shared" si="29"/>
        <v>13986848.004270596</v>
      </c>
      <c r="AE30" s="62">
        <f t="shared" si="30"/>
        <v>13197944.329690933</v>
      </c>
      <c r="AF30" s="64">
        <f t="shared" si="31"/>
        <v>21952451.232641652</v>
      </c>
      <c r="AG30">
        <f t="shared" si="32"/>
        <v>127.12397378370238</v>
      </c>
      <c r="AH30" s="65">
        <f t="shared" si="33"/>
        <v>53.043683532525726</v>
      </c>
      <c r="AI30" s="62">
        <f t="shared" si="34"/>
        <v>-7307804.1390739335</v>
      </c>
      <c r="AJ30" s="62">
        <f t="shared" si="35"/>
        <v>14264998.811624033</v>
      </c>
      <c r="AK30" s="62">
        <f t="shared" si="36"/>
        <v>14456608.696673263</v>
      </c>
      <c r="AL30" s="64">
        <f t="shared" si="37"/>
        <v>21584432.525304671</v>
      </c>
      <c r="AM30" s="27">
        <f t="shared" si="38"/>
        <v>117.12557109847873</v>
      </c>
      <c r="AN30" s="65">
        <f t="shared" si="39"/>
        <v>47.950672341869051</v>
      </c>
    </row>
    <row r="31" spans="1:40">
      <c r="A31" t="s">
        <v>0</v>
      </c>
      <c r="B31" s="5">
        <v>8</v>
      </c>
      <c r="C31" s="6">
        <v>23789.880843999999</v>
      </c>
      <c r="D31" s="6">
        <v>2048.1056330000001</v>
      </c>
      <c r="E31" s="6">
        <v>11558.543274</v>
      </c>
      <c r="F31" s="30">
        <v>5.4708709999999998</v>
      </c>
      <c r="G31" s="6">
        <f t="shared" si="6"/>
        <v>23877.880292346814</v>
      </c>
      <c r="H31" s="6">
        <f t="shared" si="7"/>
        <v>26528.345027019215</v>
      </c>
      <c r="I31" s="6">
        <f t="shared" si="8"/>
        <v>4.9205447844690813</v>
      </c>
      <c r="J31" s="30">
        <f t="shared" si="9"/>
        <v>25.8301882930629</v>
      </c>
      <c r="K31" s="6">
        <f t="shared" si="16"/>
        <v>21009.790848000001</v>
      </c>
      <c r="L31" s="6">
        <f t="shared" si="17"/>
        <v>6485.5038070000001</v>
      </c>
      <c r="M31" s="6">
        <f t="shared" si="18"/>
        <v>15187.930679999999</v>
      </c>
      <c r="N31" s="27">
        <f t="shared" si="10"/>
        <v>26723516.038272385</v>
      </c>
      <c r="O31" s="27">
        <f t="shared" si="11"/>
        <v>21851.711648</v>
      </c>
      <c r="P31" s="6">
        <f t="shared" si="12"/>
        <v>6277.1158570000007</v>
      </c>
      <c r="Q31" s="6">
        <f t="shared" si="13"/>
        <v>15907.423594</v>
      </c>
      <c r="R31" s="27">
        <f t="shared" si="19"/>
        <v>27747893.808872912</v>
      </c>
      <c r="S31" s="27">
        <f t="shared" si="20"/>
        <v>22359.973038</v>
      </c>
      <c r="T31" s="6">
        <f t="shared" si="21"/>
        <v>5543.4604660000005</v>
      </c>
      <c r="U31" s="6">
        <f t="shared" si="22"/>
        <v>16681.241911000001</v>
      </c>
      <c r="V31" s="65">
        <f t="shared" si="14"/>
        <v>28442260.456783228</v>
      </c>
      <c r="W31" s="62">
        <f t="shared" si="23"/>
        <v>15693468.328422794</v>
      </c>
      <c r="X31" s="62">
        <f t="shared" si="24"/>
        <v>21247435.209965255</v>
      </c>
      <c r="Y31" s="62">
        <f t="shared" si="25"/>
        <v>-4050661.4609123752</v>
      </c>
      <c r="Z31" s="64">
        <f t="shared" si="26"/>
        <v>26723516.038272381</v>
      </c>
      <c r="AA31">
        <f t="shared" si="15"/>
        <v>53.550228262696912</v>
      </c>
      <c r="AB31" s="65">
        <f t="shared" si="27"/>
        <v>98.718307713466032</v>
      </c>
      <c r="AC31" s="62">
        <f t="shared" si="28"/>
        <v>13912636.513804656</v>
      </c>
      <c r="AD31" s="62">
        <f t="shared" si="29"/>
        <v>22480096.704409961</v>
      </c>
      <c r="AE31" s="62">
        <f t="shared" si="30"/>
        <v>-8427894.6495322045</v>
      </c>
      <c r="AF31" s="64">
        <f t="shared" si="31"/>
        <v>27747893.808872912</v>
      </c>
      <c r="AG31">
        <f t="shared" si="32"/>
        <v>58.247179264820574</v>
      </c>
      <c r="AH31" s="65">
        <f t="shared" si="33"/>
        <v>107.6818321950164</v>
      </c>
      <c r="AI31" s="62">
        <f t="shared" si="34"/>
        <v>12546509.614985779</v>
      </c>
      <c r="AJ31" s="62">
        <f t="shared" si="35"/>
        <v>22794149.437633954</v>
      </c>
      <c r="AK31" s="62">
        <f t="shared" si="36"/>
        <v>-11487994.941998187</v>
      </c>
      <c r="AL31" s="64">
        <f t="shared" si="37"/>
        <v>28442260.456783224</v>
      </c>
      <c r="AM31" s="27">
        <f t="shared" si="38"/>
        <v>61.170437258541575</v>
      </c>
      <c r="AN31" s="65">
        <f t="shared" si="39"/>
        <v>113.82257925140318</v>
      </c>
    </row>
    <row r="32" spans="1:40">
      <c r="A32" t="s">
        <v>0</v>
      </c>
      <c r="B32" s="5">
        <v>9</v>
      </c>
      <c r="C32" s="6">
        <v>3065.4380030000002</v>
      </c>
      <c r="D32" s="6">
        <v>-16642.709451999999</v>
      </c>
      <c r="E32" s="6">
        <v>-20617.248398</v>
      </c>
      <c r="F32" s="30">
        <v>-35.887416000000002</v>
      </c>
      <c r="G32" s="6">
        <f t="shared" si="6"/>
        <v>16922.667876370047</v>
      </c>
      <c r="H32" s="6">
        <f t="shared" si="7"/>
        <v>26672.975453795181</v>
      </c>
      <c r="I32" s="6">
        <f t="shared" si="8"/>
        <v>-79.563604358236674</v>
      </c>
      <c r="J32" s="30">
        <f t="shared" si="9"/>
        <v>-50.620799969118671</v>
      </c>
      <c r="K32" s="6">
        <f t="shared" si="16"/>
        <v>285.34800700000051</v>
      </c>
      <c r="L32" s="6">
        <f t="shared" si="17"/>
        <v>-12205.311277999999</v>
      </c>
      <c r="M32" s="6">
        <f t="shared" si="18"/>
        <v>-16987.860992000002</v>
      </c>
      <c r="N32" s="27">
        <f t="shared" si="10"/>
        <v>20919810.418870628</v>
      </c>
      <c r="O32" s="27">
        <f t="shared" si="11"/>
        <v>1127.2688070000002</v>
      </c>
      <c r="P32" s="6">
        <f t="shared" si="12"/>
        <v>-12413.699227999998</v>
      </c>
      <c r="Q32" s="6">
        <f t="shared" si="13"/>
        <v>-16268.368078</v>
      </c>
      <c r="R32" s="27">
        <f t="shared" si="19"/>
        <v>20494644.749489374</v>
      </c>
      <c r="S32" s="27">
        <f t="shared" si="20"/>
        <v>1635.530197</v>
      </c>
      <c r="T32" s="6">
        <f t="shared" si="21"/>
        <v>-13147.354618999998</v>
      </c>
      <c r="U32" s="6">
        <f t="shared" si="22"/>
        <v>-15494.549760999998</v>
      </c>
      <c r="V32" s="65">
        <f t="shared" si="14"/>
        <v>20386489.761583395</v>
      </c>
      <c r="W32" s="62">
        <f t="shared" si="23"/>
        <v>-7926061.5336736962</v>
      </c>
      <c r="X32" s="62">
        <f t="shared" si="24"/>
        <v>-6238245.3935196316</v>
      </c>
      <c r="Y32" s="62">
        <f t="shared" si="25"/>
        <v>18327583.335948505</v>
      </c>
      <c r="Z32" s="64">
        <f t="shared" si="26"/>
        <v>20919810.418870628</v>
      </c>
      <c r="AA32">
        <f t="shared" si="15"/>
        <v>-141.79531280284897</v>
      </c>
      <c r="AB32" s="65">
        <f t="shared" si="27"/>
        <v>28.826062779883458</v>
      </c>
      <c r="AC32" s="62">
        <f t="shared" si="28"/>
        <v>-3790758.5085670464</v>
      </c>
      <c r="AD32" s="62">
        <f t="shared" si="29"/>
        <v>-4147173.7591038472</v>
      </c>
      <c r="AE32" s="62">
        <f t="shared" si="30"/>
        <v>19709428.280630048</v>
      </c>
      <c r="AF32" s="64">
        <f t="shared" si="31"/>
        <v>20494644.749489378</v>
      </c>
      <c r="AG32">
        <f t="shared" si="32"/>
        <v>-132.42913112680478</v>
      </c>
      <c r="AH32" s="65">
        <f t="shared" si="33"/>
        <v>15.911406801238913</v>
      </c>
      <c r="AI32" s="62">
        <f t="shared" si="34"/>
        <v>1162967.1325557865</v>
      </c>
      <c r="AJ32" s="62">
        <f t="shared" si="35"/>
        <v>-3464228.7059171251</v>
      </c>
      <c r="AK32" s="62">
        <f t="shared" si="36"/>
        <v>20056310.52115117</v>
      </c>
      <c r="AL32" s="64">
        <f t="shared" si="37"/>
        <v>20386489.761583392</v>
      </c>
      <c r="AM32" s="27">
        <f t="shared" si="38"/>
        <v>-71.442718070695889</v>
      </c>
      <c r="AN32" s="65">
        <f t="shared" si="39"/>
        <v>10.325930223283532</v>
      </c>
    </row>
    <row r="33" spans="1:40">
      <c r="A33" t="s">
        <v>0</v>
      </c>
      <c r="B33" s="5">
        <v>10</v>
      </c>
      <c r="C33" s="6">
        <v>7702.4998400000004</v>
      </c>
      <c r="D33" s="6">
        <v>-12983.306363</v>
      </c>
      <c r="E33" s="6">
        <v>21839.101419999999</v>
      </c>
      <c r="F33" s="30">
        <v>1.1002559999999999</v>
      </c>
      <c r="G33" s="6">
        <f t="shared" si="6"/>
        <v>15096.183222944675</v>
      </c>
      <c r="H33" s="6">
        <f t="shared" si="7"/>
        <v>26548.843642120504</v>
      </c>
      <c r="I33" s="6">
        <f t="shared" si="8"/>
        <v>-59.320962388884872</v>
      </c>
      <c r="J33" s="30">
        <f t="shared" si="9"/>
        <v>55.346003008434771</v>
      </c>
      <c r="K33" s="6">
        <f t="shared" si="16"/>
        <v>4922.4098440000007</v>
      </c>
      <c r="L33" s="6">
        <f t="shared" si="17"/>
        <v>-8545.9081889999998</v>
      </c>
      <c r="M33" s="6">
        <f t="shared" si="18"/>
        <v>25468.488826000001</v>
      </c>
      <c r="N33" s="27">
        <f t="shared" si="10"/>
        <v>27311290.495456498</v>
      </c>
      <c r="O33" s="27">
        <f t="shared" si="11"/>
        <v>5764.3306440000006</v>
      </c>
      <c r="P33" s="6">
        <f t="shared" si="12"/>
        <v>-8754.2961389999982</v>
      </c>
      <c r="Q33" s="6">
        <f t="shared" si="13"/>
        <v>26187.981739999999</v>
      </c>
      <c r="R33" s="27">
        <f t="shared" si="19"/>
        <v>28207722.280915223</v>
      </c>
      <c r="S33" s="27">
        <f t="shared" si="20"/>
        <v>6272.5920340000002</v>
      </c>
      <c r="T33" s="6">
        <f t="shared" si="21"/>
        <v>-9487.9515299999985</v>
      </c>
      <c r="U33" s="6">
        <f t="shared" si="22"/>
        <v>26961.800057</v>
      </c>
      <c r="V33" s="65">
        <f t="shared" si="14"/>
        <v>29262694.636247613</v>
      </c>
      <c r="W33" s="62">
        <f t="shared" si="23"/>
        <v>26525988.722404204</v>
      </c>
      <c r="X33" s="62">
        <f t="shared" si="24"/>
        <v>-365846.43037107342</v>
      </c>
      <c r="Y33" s="62">
        <f t="shared" si="25"/>
        <v>-6491892.4217428267</v>
      </c>
      <c r="Z33" s="64">
        <f t="shared" si="26"/>
        <v>27311290.495456494</v>
      </c>
      <c r="AA33">
        <f t="shared" si="15"/>
        <v>-0.79017327837676332</v>
      </c>
      <c r="AB33" s="65">
        <f t="shared" si="27"/>
        <v>103.75082928916858</v>
      </c>
      <c r="AC33" s="62">
        <f t="shared" si="28"/>
        <v>26170595.262225017</v>
      </c>
      <c r="AD33" s="62">
        <f t="shared" si="29"/>
        <v>1592888.9185155816</v>
      </c>
      <c r="AE33" s="62">
        <f t="shared" si="30"/>
        <v>-10403761.088727325</v>
      </c>
      <c r="AF33" s="64">
        <f t="shared" si="31"/>
        <v>28207722.280915219</v>
      </c>
      <c r="AG33">
        <f t="shared" si="32"/>
        <v>3.4830449767384652</v>
      </c>
      <c r="AH33" s="65">
        <f t="shared" si="33"/>
        <v>111.64327494607892</v>
      </c>
      <c r="AI33" s="62">
        <f t="shared" si="34"/>
        <v>24930528.895340037</v>
      </c>
      <c r="AJ33" s="62">
        <f t="shared" si="35"/>
        <v>2213155.9384501814</v>
      </c>
      <c r="AK33" s="62">
        <f t="shared" si="36"/>
        <v>-15161661.095176633</v>
      </c>
      <c r="AL33" s="64">
        <f t="shared" si="37"/>
        <v>29262694.636247609</v>
      </c>
      <c r="AM33" s="27">
        <f t="shared" si="38"/>
        <v>5.0730155612512648</v>
      </c>
      <c r="AN33" s="65">
        <f t="shared" si="39"/>
        <v>121.20639792576117</v>
      </c>
    </row>
    <row r="34" spans="1:40">
      <c r="A34" t="s">
        <v>0</v>
      </c>
      <c r="B34" s="5">
        <v>11</v>
      </c>
      <c r="C34" s="6">
        <v>-2613.0727670000001</v>
      </c>
      <c r="D34" s="6">
        <v>17075.134757</v>
      </c>
      <c r="E34" s="6">
        <v>-20170.988566</v>
      </c>
      <c r="F34" s="30">
        <v>1.4938910000000001</v>
      </c>
      <c r="G34" s="6">
        <f t="shared" si="6"/>
        <v>17273.921855078148</v>
      </c>
      <c r="H34" s="6">
        <f t="shared" si="7"/>
        <v>26556.67818054527</v>
      </c>
      <c r="I34" s="6">
        <f t="shared" si="8"/>
        <v>98.700688477182041</v>
      </c>
      <c r="J34" s="30">
        <f t="shared" si="9"/>
        <v>-49.424090681042841</v>
      </c>
      <c r="K34" s="6">
        <f t="shared" si="16"/>
        <v>-5393.1627630000003</v>
      </c>
      <c r="L34" s="6">
        <f t="shared" si="17"/>
        <v>21512.532931000002</v>
      </c>
      <c r="M34" s="6">
        <f t="shared" si="18"/>
        <v>-16541.601159999998</v>
      </c>
      <c r="N34" s="27">
        <f t="shared" si="10"/>
        <v>27667667.892904937</v>
      </c>
      <c r="O34" s="27">
        <f t="shared" si="11"/>
        <v>-4551.2419630000004</v>
      </c>
      <c r="P34" s="6">
        <f t="shared" si="12"/>
        <v>21304.144981000001</v>
      </c>
      <c r="Q34" s="6">
        <f t="shared" si="13"/>
        <v>-15822.108246</v>
      </c>
      <c r="R34" s="27">
        <f t="shared" si="19"/>
        <v>26924329.260454766</v>
      </c>
      <c r="S34" s="27">
        <f t="shared" si="20"/>
        <v>-4042.9805730000003</v>
      </c>
      <c r="T34" s="6">
        <f t="shared" si="21"/>
        <v>20570.489590000001</v>
      </c>
      <c r="U34" s="6">
        <f t="shared" si="22"/>
        <v>-15048.289928999999</v>
      </c>
      <c r="V34" s="65">
        <f t="shared" si="14"/>
        <v>25805847.470548153</v>
      </c>
      <c r="W34" s="62">
        <f t="shared" si="23"/>
        <v>-25636119.548806842</v>
      </c>
      <c r="X34" s="62">
        <f t="shared" si="24"/>
        <v>6851173.0054846387</v>
      </c>
      <c r="Y34" s="62">
        <f t="shared" si="25"/>
        <v>-7832665.5463057337</v>
      </c>
      <c r="Z34" s="64">
        <f t="shared" si="26"/>
        <v>27667667.892904934</v>
      </c>
      <c r="AA34">
        <f t="shared" si="15"/>
        <v>165.03755050292492</v>
      </c>
      <c r="AB34" s="65">
        <f t="shared" si="27"/>
        <v>106.44519923836251</v>
      </c>
      <c r="AC34" s="62">
        <f t="shared" si="28"/>
        <v>-26094666.556830425</v>
      </c>
      <c r="AD34" s="62">
        <f t="shared" si="29"/>
        <v>4738570.0378310187</v>
      </c>
      <c r="AE34" s="62">
        <f t="shared" si="30"/>
        <v>-4640456.5949685052</v>
      </c>
      <c r="AF34" s="64">
        <f t="shared" si="31"/>
        <v>26924329.26045477</v>
      </c>
      <c r="AG34">
        <f t="shared" si="32"/>
        <v>169.7077254896827</v>
      </c>
      <c r="AH34" s="65">
        <f t="shared" si="33"/>
        <v>99.924585882118848</v>
      </c>
      <c r="AI34" s="62">
        <f t="shared" si="34"/>
        <v>-25486590.59604812</v>
      </c>
      <c r="AJ34" s="62">
        <f t="shared" si="35"/>
        <v>4046643.8313731672</v>
      </c>
      <c r="AK34" s="62">
        <f t="shared" si="36"/>
        <v>-11711.730766022811</v>
      </c>
      <c r="AL34" s="64">
        <f t="shared" si="37"/>
        <v>25805847.470548153</v>
      </c>
      <c r="AM34" s="27">
        <f t="shared" si="38"/>
        <v>170.97814868583194</v>
      </c>
      <c r="AN34" s="65">
        <f t="shared" si="39"/>
        <v>90.026003128457148</v>
      </c>
    </row>
    <row r="35" spans="1:40">
      <c r="A35" t="s">
        <v>0</v>
      </c>
      <c r="B35" s="5">
        <v>13</v>
      </c>
      <c r="C35" s="6">
        <v>8152.2377020000004</v>
      </c>
      <c r="D35" s="6">
        <v>18202.888514999999</v>
      </c>
      <c r="E35" s="6">
        <v>17602.794707000001</v>
      </c>
      <c r="F35" s="30">
        <v>-0.64071199999999995</v>
      </c>
      <c r="G35" s="6">
        <f t="shared" si="6"/>
        <v>19945.027697133668</v>
      </c>
      <c r="H35" s="6">
        <f t="shared" si="7"/>
        <v>26601.926835028629</v>
      </c>
      <c r="I35" s="6">
        <f t="shared" si="8"/>
        <v>65.874584357157758</v>
      </c>
      <c r="J35" s="30">
        <f t="shared" si="9"/>
        <v>41.430514677372095</v>
      </c>
      <c r="K35" s="6">
        <f t="shared" si="16"/>
        <v>5372.1477060000007</v>
      </c>
      <c r="L35" s="6">
        <f t="shared" si="17"/>
        <v>22640.286689</v>
      </c>
      <c r="M35" s="6">
        <f t="shared" si="18"/>
        <v>21232.182113000003</v>
      </c>
      <c r="N35" s="27">
        <f t="shared" si="10"/>
        <v>31499969.993871249</v>
      </c>
      <c r="O35" s="27">
        <f t="shared" si="11"/>
        <v>6214.0685060000005</v>
      </c>
      <c r="P35" s="6">
        <f t="shared" si="12"/>
        <v>22431.898739</v>
      </c>
      <c r="Q35" s="6">
        <f t="shared" si="13"/>
        <v>21951.675027000001</v>
      </c>
      <c r="R35" s="27">
        <f t="shared" si="19"/>
        <v>31995011.563133188</v>
      </c>
      <c r="S35" s="27">
        <f t="shared" si="20"/>
        <v>6722.3298960000002</v>
      </c>
      <c r="T35" s="6">
        <f t="shared" si="21"/>
        <v>21698.243348</v>
      </c>
      <c r="U35" s="6">
        <f t="shared" si="22"/>
        <v>22725.493344000002</v>
      </c>
      <c r="V35" s="65">
        <f t="shared" si="14"/>
        <v>32131783.818329632</v>
      </c>
      <c r="W35" s="62">
        <f t="shared" si="23"/>
        <v>8065361.0782664493</v>
      </c>
      <c r="X35" s="62">
        <f t="shared" si="24"/>
        <v>16572675.06808744</v>
      </c>
      <c r="Y35" s="62">
        <f t="shared" si="25"/>
        <v>-25544950.604367323</v>
      </c>
      <c r="Z35" s="64">
        <f t="shared" si="26"/>
        <v>31499969.993871246</v>
      </c>
      <c r="AA35">
        <f t="shared" si="15"/>
        <v>64.049378060915231</v>
      </c>
      <c r="AB35" s="65">
        <f t="shared" si="27"/>
        <v>144.18900833307015</v>
      </c>
      <c r="AC35" s="62">
        <f t="shared" si="28"/>
        <v>3783952.1684588324</v>
      </c>
      <c r="AD35" s="62">
        <f t="shared" si="29"/>
        <v>14994904.985278826</v>
      </c>
      <c r="AE35" s="62">
        <f t="shared" si="30"/>
        <v>-28009200.19197803</v>
      </c>
      <c r="AF35" s="64">
        <f t="shared" si="31"/>
        <v>31995011.563133184</v>
      </c>
      <c r="AG35">
        <f t="shared" si="32"/>
        <v>75.837145470863888</v>
      </c>
      <c r="AH35" s="65">
        <f t="shared" si="33"/>
        <v>151.09519266313413</v>
      </c>
      <c r="AI35" s="62">
        <f t="shared" si="34"/>
        <v>-722972.26559230511</v>
      </c>
      <c r="AJ35" s="62">
        <f t="shared" si="35"/>
        <v>14437456.274375791</v>
      </c>
      <c r="AK35" s="62">
        <f t="shared" si="36"/>
        <v>-28696492.795750171</v>
      </c>
      <c r="AL35" s="64">
        <f t="shared" si="37"/>
        <v>32131783.818329632</v>
      </c>
      <c r="AM35" s="27">
        <f t="shared" si="38"/>
        <v>92.866757559376197</v>
      </c>
      <c r="AN35" s="65">
        <f t="shared" si="39"/>
        <v>153.26381546003014</v>
      </c>
    </row>
    <row r="36" spans="1:40">
      <c r="A36" t="s">
        <v>0</v>
      </c>
      <c r="B36" s="5">
        <v>14</v>
      </c>
      <c r="C36" s="6">
        <v>-15314.617123</v>
      </c>
      <c r="D36" s="6">
        <v>-748.71175500000004</v>
      </c>
      <c r="E36" s="6">
        <v>-21650.529333999999</v>
      </c>
      <c r="F36" s="30">
        <v>-95.330447000000007</v>
      </c>
      <c r="G36" s="6">
        <f t="shared" si="6"/>
        <v>15332.907973250214</v>
      </c>
      <c r="H36" s="6">
        <f t="shared" si="7"/>
        <v>26530.048762837854</v>
      </c>
      <c r="I36" s="6">
        <f t="shared" si="8"/>
        <v>-177.20111216051458</v>
      </c>
      <c r="J36" s="30">
        <f t="shared" si="9"/>
        <v>-54.693868489011528</v>
      </c>
      <c r="K36" s="6">
        <f t="shared" si="16"/>
        <v>-18094.707118999999</v>
      </c>
      <c r="L36" s="6">
        <f t="shared" si="17"/>
        <v>3688.6864189999997</v>
      </c>
      <c r="M36" s="6">
        <f t="shared" si="18"/>
        <v>-18021.141927999997</v>
      </c>
      <c r="N36" s="27">
        <f t="shared" si="10"/>
        <v>25802836.851966951</v>
      </c>
      <c r="O36" s="27">
        <f t="shared" si="11"/>
        <v>-17252.786318999999</v>
      </c>
      <c r="P36" s="6">
        <f t="shared" si="12"/>
        <v>3480.2984690000003</v>
      </c>
      <c r="Q36" s="6">
        <f t="shared" si="13"/>
        <v>-17301.649013999999</v>
      </c>
      <c r="R36" s="27">
        <f t="shared" si="19"/>
        <v>24680319.523985997</v>
      </c>
      <c r="S36" s="27">
        <f t="shared" si="20"/>
        <v>-16744.524928999999</v>
      </c>
      <c r="T36" s="6">
        <f t="shared" si="21"/>
        <v>2746.6430780000001</v>
      </c>
      <c r="U36" s="6">
        <f t="shared" si="22"/>
        <v>-16527.830696999998</v>
      </c>
      <c r="V36" s="65">
        <f t="shared" si="14"/>
        <v>23687388.012284581</v>
      </c>
      <c r="W36" s="62">
        <f t="shared" si="23"/>
        <v>-22065068.036754582</v>
      </c>
      <c r="X36" s="62">
        <f t="shared" si="24"/>
        <v>-13375440.328429569</v>
      </c>
      <c r="Y36" s="62">
        <f t="shared" si="25"/>
        <v>-129453.32454153686</v>
      </c>
      <c r="Z36" s="64">
        <f t="shared" si="26"/>
        <v>25802836.851966947</v>
      </c>
      <c r="AA36">
        <f t="shared" si="15"/>
        <v>-148.77652342049052</v>
      </c>
      <c r="AB36" s="65">
        <f t="shared" si="27"/>
        <v>90.287455224343091</v>
      </c>
      <c r="AC36" s="62">
        <f t="shared" si="28"/>
        <v>-19693976.452987999</v>
      </c>
      <c r="AD36" s="62">
        <f t="shared" si="29"/>
        <v>-14234075.619473636</v>
      </c>
      <c r="AE36" s="62">
        <f t="shared" si="30"/>
        <v>4319323.3884840161</v>
      </c>
      <c r="AF36" s="64">
        <f t="shared" si="31"/>
        <v>24680319.523986001</v>
      </c>
      <c r="AG36">
        <f t="shared" si="32"/>
        <v>-144.14199297476219</v>
      </c>
      <c r="AH36" s="65">
        <f t="shared" si="33"/>
        <v>79.920711219050474</v>
      </c>
      <c r="AI36" s="62">
        <f t="shared" si="34"/>
        <v>-16931014.834678464</v>
      </c>
      <c r="AJ36" s="62">
        <f t="shared" si="35"/>
        <v>-14457896.739284743</v>
      </c>
      <c r="AK36" s="62">
        <f t="shared" si="36"/>
        <v>8087169.4299427522</v>
      </c>
      <c r="AL36" s="64">
        <f t="shared" si="37"/>
        <v>23687388.012284581</v>
      </c>
      <c r="AM36" s="27">
        <f t="shared" si="38"/>
        <v>-139.50500180402901</v>
      </c>
      <c r="AN36" s="65">
        <f t="shared" si="39"/>
        <v>70.037047809137633</v>
      </c>
    </row>
    <row r="37" spans="1:40">
      <c r="A37" t="s">
        <v>0</v>
      </c>
      <c r="B37" s="5">
        <v>15</v>
      </c>
      <c r="C37" s="6">
        <v>-23794.882321000001</v>
      </c>
      <c r="D37" s="6">
        <v>-2386.1472509999999</v>
      </c>
      <c r="E37" s="6">
        <v>11302.832444</v>
      </c>
      <c r="F37" s="30">
        <v>999999.99999899999</v>
      </c>
      <c r="G37" s="6">
        <f t="shared" si="6"/>
        <v>23914.224289608333</v>
      </c>
      <c r="H37" s="6">
        <f t="shared" si="7"/>
        <v>26450.787221382132</v>
      </c>
      <c r="I37" s="6">
        <f t="shared" si="8"/>
        <v>-174.27353178330682</v>
      </c>
      <c r="J37" s="30">
        <f t="shared" si="9"/>
        <v>25.297317851864776</v>
      </c>
      <c r="K37" s="6">
        <f>(C37-$C$10)</f>
        <v>-26574.972317</v>
      </c>
      <c r="L37" s="6">
        <f t="shared" si="17"/>
        <v>2051.2509230000001</v>
      </c>
      <c r="M37" s="6">
        <f t="shared" si="18"/>
        <v>14932.219849999999</v>
      </c>
      <c r="N37" s="27">
        <f t="shared" si="10"/>
        <v>30551726.197502468</v>
      </c>
      <c r="O37" s="27">
        <f>(C37-$C$12)</f>
        <v>-25733.051517</v>
      </c>
      <c r="P37" s="6">
        <f>(D37-$D$12)</f>
        <v>1842.8629730000007</v>
      </c>
      <c r="Q37" s="6">
        <f>(E37-$E$12)</f>
        <v>15651.712764</v>
      </c>
      <c r="R37" s="27">
        <f t="shared" si="19"/>
        <v>30175523.139799763</v>
      </c>
      <c r="S37" s="27">
        <f t="shared" si="20"/>
        <v>-25224.790127</v>
      </c>
      <c r="T37" s="6">
        <f t="shared" si="21"/>
        <v>1109.2075820000005</v>
      </c>
      <c r="U37" s="6">
        <f t="shared" si="22"/>
        <v>16425.531081000001</v>
      </c>
      <c r="V37" s="65">
        <f t="shared" si="14"/>
        <v>30121727.203201015</v>
      </c>
      <c r="W37" s="62">
        <f t="shared" si="23"/>
        <v>3177080.093025126</v>
      </c>
      <c r="X37" s="62">
        <f t="shared" si="24"/>
        <v>-21431146.943382565</v>
      </c>
      <c r="Y37" s="62">
        <f t="shared" si="25"/>
        <v>-21541125.235716127</v>
      </c>
      <c r="Z37" s="64">
        <f t="shared" si="26"/>
        <v>30551726.197502468</v>
      </c>
      <c r="AA37">
        <f t="shared" si="15"/>
        <v>-81.567549457226093</v>
      </c>
      <c r="AB37" s="65">
        <f t="shared" si="27"/>
        <v>134.83525147563853</v>
      </c>
      <c r="AC37" s="62">
        <f t="shared" si="28"/>
        <v>2901792.6948986026</v>
      </c>
      <c r="AD37" s="62">
        <f t="shared" si="29"/>
        <v>-22625482.4195344</v>
      </c>
      <c r="AE37" s="62">
        <f t="shared" si="30"/>
        <v>-19754223.376274854</v>
      </c>
      <c r="AF37" s="64">
        <f t="shared" si="31"/>
        <v>30175523.139799763</v>
      </c>
      <c r="AG37">
        <f t="shared" si="32"/>
        <v>-82.691525297589166</v>
      </c>
      <c r="AH37" s="65">
        <f t="shared" si="33"/>
        <v>130.89265715374563</v>
      </c>
      <c r="AI37" s="62">
        <f t="shared" si="34"/>
        <v>1170332.8278536864</v>
      </c>
      <c r="AJ37" s="62">
        <f t="shared" si="35"/>
        <v>-22926771.430982418</v>
      </c>
      <c r="AK37" s="62">
        <f t="shared" si="36"/>
        <v>-19501587.692482796</v>
      </c>
      <c r="AL37" s="64">
        <f t="shared" si="37"/>
        <v>30121727.203201015</v>
      </c>
      <c r="AM37" s="27">
        <f t="shared" si="38"/>
        <v>-87.077783945539821</v>
      </c>
      <c r="AN37" s="65">
        <f t="shared" si="39"/>
        <v>130.34780910418198</v>
      </c>
    </row>
    <row r="38" spans="1:40">
      <c r="A38" t="s">
        <v>0</v>
      </c>
      <c r="B38" s="5">
        <v>17</v>
      </c>
      <c r="C38" s="6">
        <v>-18176.662420000001</v>
      </c>
      <c r="D38" s="6">
        <v>-8604.0195120000008</v>
      </c>
      <c r="E38" s="6">
        <v>17631.559495000001</v>
      </c>
      <c r="F38" s="30">
        <v>-303.23370899999998</v>
      </c>
      <c r="G38" s="6">
        <f t="shared" si="6"/>
        <v>20110.201602508041</v>
      </c>
      <c r="H38" s="6">
        <f t="shared" si="7"/>
        <v>26744.945292881825</v>
      </c>
      <c r="I38" s="6">
        <f t="shared" si="8"/>
        <v>-154.66921762271372</v>
      </c>
      <c r="J38" s="30">
        <f t="shared" si="9"/>
        <v>41.242568412275496</v>
      </c>
      <c r="K38" s="6">
        <f t="shared" si="16"/>
        <v>-20956.752415999999</v>
      </c>
      <c r="L38" s="6">
        <f t="shared" si="17"/>
        <v>-4166.6213380000008</v>
      </c>
      <c r="M38" s="6">
        <f t="shared" si="18"/>
        <v>21260.946901000003</v>
      </c>
      <c r="N38" s="27">
        <f t="shared" si="10"/>
        <v>30142562.404794659</v>
      </c>
      <c r="O38" s="27">
        <f t="shared" ref="O38:O52" si="40">(C38-$C$12)</f>
        <v>-20114.831615999999</v>
      </c>
      <c r="P38" s="6">
        <f t="shared" ref="P38:P52" si="41">(D38-$D$12)</f>
        <v>-4375.0092880000002</v>
      </c>
      <c r="Q38" s="6">
        <f t="shared" ref="Q38:Q52" si="42">(E38-$E$12)</f>
        <v>21980.439815000002</v>
      </c>
      <c r="R38" s="27">
        <f t="shared" si="19"/>
        <v>30114562.783991348</v>
      </c>
      <c r="S38" s="27">
        <f t="shared" si="20"/>
        <v>-19606.570226</v>
      </c>
      <c r="T38" s="6">
        <f t="shared" si="21"/>
        <v>-5108.6646790000004</v>
      </c>
      <c r="U38" s="6">
        <f t="shared" si="22"/>
        <v>22754.258132000003</v>
      </c>
      <c r="V38" s="65">
        <f t="shared" si="14"/>
        <v>30467561.667570643</v>
      </c>
      <c r="W38" s="62">
        <f t="shared" si="23"/>
        <v>13089308.936262593</v>
      </c>
      <c r="X38" s="62">
        <f t="shared" si="24"/>
        <v>-19971346.040187892</v>
      </c>
      <c r="Y38" s="62">
        <f t="shared" si="25"/>
        <v>-18395363.471295912</v>
      </c>
      <c r="Z38" s="64">
        <f t="shared" si="26"/>
        <v>30142562.404794656</v>
      </c>
      <c r="AA38">
        <f t="shared" si="15"/>
        <v>-56.758988321675737</v>
      </c>
      <c r="AB38" s="65">
        <f t="shared" si="27"/>
        <v>127.60965673154918</v>
      </c>
      <c r="AC38" s="62">
        <f t="shared" si="28"/>
        <v>12988632.764082104</v>
      </c>
      <c r="AD38" s="62">
        <f t="shared" si="29"/>
        <v>-20108663.488480598</v>
      </c>
      <c r="AE38" s="62">
        <f t="shared" si="30"/>
        <v>-18270850.097842112</v>
      </c>
      <c r="AF38" s="64">
        <f t="shared" si="31"/>
        <v>30114562.783991352</v>
      </c>
      <c r="AG38" s="27">
        <f t="shared" si="32"/>
        <v>-57.140683949912713</v>
      </c>
      <c r="AH38" s="65">
        <f t="shared" si="33"/>
        <v>127.35209745345215</v>
      </c>
      <c r="AI38" s="62">
        <f t="shared" si="34"/>
        <v>11268826.112523744</v>
      </c>
      <c r="AJ38" s="62">
        <f t="shared" si="35"/>
        <v>-20081116.298300188</v>
      </c>
      <c r="AK38" s="62">
        <f t="shared" si="36"/>
        <v>-19950805.503213789</v>
      </c>
      <c r="AL38" s="64">
        <f t="shared" si="37"/>
        <v>30467561.667570643</v>
      </c>
      <c r="AM38" s="27">
        <f t="shared" si="38"/>
        <v>-60.700370591284511</v>
      </c>
      <c r="AN38" s="65">
        <f t="shared" si="39"/>
        <v>130.90609430781802</v>
      </c>
    </row>
    <row r="39" spans="1:40">
      <c r="A39" t="s">
        <v>0</v>
      </c>
      <c r="B39" s="5">
        <v>18</v>
      </c>
      <c r="C39" s="6">
        <v>-20257.653055999999</v>
      </c>
      <c r="D39" s="6">
        <v>-16641.139979</v>
      </c>
      <c r="E39" s="6">
        <v>-4492.785621</v>
      </c>
      <c r="F39" s="30">
        <v>-56.584629999999997</v>
      </c>
      <c r="G39" s="6">
        <f t="shared" si="6"/>
        <v>26216.407975501494</v>
      </c>
      <c r="H39" s="6">
        <f t="shared" si="7"/>
        <v>26598.593379616948</v>
      </c>
      <c r="I39" s="6">
        <f t="shared" si="8"/>
        <v>-140.597777260529</v>
      </c>
      <c r="J39" s="30">
        <f t="shared" si="9"/>
        <v>-9.7244878280239728</v>
      </c>
      <c r="K39" s="6">
        <f t="shared" si="16"/>
        <v>-23037.743051999998</v>
      </c>
      <c r="L39" s="6">
        <f t="shared" si="17"/>
        <v>-12203.741805</v>
      </c>
      <c r="M39" s="6">
        <f t="shared" si="18"/>
        <v>-863.39821500000016</v>
      </c>
      <c r="N39" s="27">
        <f t="shared" si="10"/>
        <v>26084753.697337151</v>
      </c>
      <c r="O39" s="27">
        <f t="shared" si="40"/>
        <v>-22195.822251999998</v>
      </c>
      <c r="P39" s="6">
        <f t="shared" si="41"/>
        <v>-12412.129754999998</v>
      </c>
      <c r="Q39" s="6">
        <f t="shared" si="42"/>
        <v>-143.90530099999978</v>
      </c>
      <c r="R39" s="27">
        <f t="shared" si="19"/>
        <v>25431008.616116475</v>
      </c>
      <c r="S39" s="27">
        <f t="shared" si="20"/>
        <v>-21687.560861999998</v>
      </c>
      <c r="T39" s="6">
        <f t="shared" si="21"/>
        <v>-13145.785145999998</v>
      </c>
      <c r="U39" s="6">
        <f t="shared" si="22"/>
        <v>629.91301600000043</v>
      </c>
      <c r="V39" s="65">
        <f t="shared" si="14"/>
        <v>25368459.820325602</v>
      </c>
      <c r="W39" s="62">
        <f t="shared" si="23"/>
        <v>-1789316.6488283772</v>
      </c>
      <c r="X39" s="62">
        <f t="shared" si="24"/>
        <v>-26001897.52932724</v>
      </c>
      <c r="Y39" s="62">
        <f t="shared" si="25"/>
        <v>-1055483.896293706</v>
      </c>
      <c r="Z39" s="64">
        <f t="shared" si="26"/>
        <v>26084753.697337143</v>
      </c>
      <c r="AA39">
        <f t="shared" si="15"/>
        <v>-93.93659434316379</v>
      </c>
      <c r="AB39" s="65">
        <f t="shared" si="27"/>
        <v>92.319028505621205</v>
      </c>
      <c r="AC39" s="62">
        <f t="shared" si="28"/>
        <v>1290628.2130628021</v>
      </c>
      <c r="AD39" s="62">
        <f t="shared" si="29"/>
        <v>-25348962.969405059</v>
      </c>
      <c r="AE39" s="62">
        <f t="shared" si="30"/>
        <v>1581314.1447440779</v>
      </c>
      <c r="AF39" s="64">
        <f t="shared" si="31"/>
        <v>25431008.616116472</v>
      </c>
      <c r="AG39" s="27">
        <f t="shared" si="32"/>
        <v>-87.085334369167086</v>
      </c>
      <c r="AH39" s="65">
        <f t="shared" si="33"/>
        <v>86.43501701353334</v>
      </c>
      <c r="AI39" s="62">
        <f t="shared" si="34"/>
        <v>3563482.3591743466</v>
      </c>
      <c r="AJ39" s="62">
        <f t="shared" si="35"/>
        <v>-25050272.210661985</v>
      </c>
      <c r="AK39" s="62">
        <f t="shared" si="36"/>
        <v>1828717.9397227508</v>
      </c>
      <c r="AL39" s="64">
        <f t="shared" si="37"/>
        <v>25368459.820325606</v>
      </c>
      <c r="AM39" s="27">
        <f t="shared" si="38"/>
        <v>-81.903809629825147</v>
      </c>
      <c r="AN39" s="65">
        <f t="shared" si="39"/>
        <v>85.866174824905855</v>
      </c>
    </row>
    <row r="40" spans="1:40">
      <c r="A40" t="s">
        <v>0</v>
      </c>
      <c r="B40" s="5">
        <v>19</v>
      </c>
      <c r="C40" s="6">
        <v>7468.0106809999997</v>
      </c>
      <c r="D40" s="6">
        <v>14182.649606999999</v>
      </c>
      <c r="E40" s="6">
        <v>21311.513859999999</v>
      </c>
      <c r="F40" s="30">
        <v>468.237596</v>
      </c>
      <c r="G40" s="6">
        <f t="shared" si="6"/>
        <v>16028.684706065789</v>
      </c>
      <c r="H40" s="6">
        <f t="shared" si="7"/>
        <v>26666.446265137009</v>
      </c>
      <c r="I40" s="6">
        <f t="shared" si="8"/>
        <v>62.230520211616053</v>
      </c>
      <c r="J40" s="30">
        <f t="shared" si="9"/>
        <v>53.0526676287597</v>
      </c>
      <c r="K40" s="6">
        <f t="shared" si="16"/>
        <v>4687.920685</v>
      </c>
      <c r="L40" s="6">
        <f t="shared" si="17"/>
        <v>18620.047781000001</v>
      </c>
      <c r="M40" s="6">
        <f t="shared" si="18"/>
        <v>24940.901266000001</v>
      </c>
      <c r="N40" s="27">
        <f t="shared" si="10"/>
        <v>31475884.986381784</v>
      </c>
      <c r="O40" s="27">
        <f t="shared" si="40"/>
        <v>5529.8414849999999</v>
      </c>
      <c r="P40" s="6">
        <f t="shared" si="41"/>
        <v>18411.659831000001</v>
      </c>
      <c r="Q40" s="6">
        <f t="shared" si="42"/>
        <v>25660.394179999999</v>
      </c>
      <c r="R40" s="27">
        <f t="shared" si="19"/>
        <v>32062816.377459172</v>
      </c>
      <c r="S40" s="27">
        <f t="shared" si="20"/>
        <v>6038.1028749999996</v>
      </c>
      <c r="T40" s="6">
        <f t="shared" si="21"/>
        <v>17678.004440000001</v>
      </c>
      <c r="U40" s="6">
        <f t="shared" si="22"/>
        <v>26434.212497</v>
      </c>
      <c r="V40" s="65">
        <f t="shared" si="14"/>
        <v>32368783.073299091</v>
      </c>
      <c r="W40" s="62">
        <f t="shared" si="23"/>
        <v>12848481.7120624</v>
      </c>
      <c r="X40" s="62">
        <f t="shared" si="24"/>
        <v>13858417.442655643</v>
      </c>
      <c r="Y40" s="62">
        <f t="shared" si="25"/>
        <v>-25171255.816026147</v>
      </c>
      <c r="Z40" s="64">
        <f t="shared" si="26"/>
        <v>31475884.986381784</v>
      </c>
      <c r="AA40">
        <f t="shared" si="15"/>
        <v>47.165638759500169</v>
      </c>
      <c r="AB40" s="65">
        <f t="shared" si="27"/>
        <v>143.10143548400495</v>
      </c>
      <c r="AC40" s="62">
        <f t="shared" si="28"/>
        <v>8794067.3697157986</v>
      </c>
      <c r="AD40" s="62">
        <f t="shared" si="29"/>
        <v>12697930.519802399</v>
      </c>
      <c r="AE40" s="62">
        <f t="shared" si="30"/>
        <v>-28097173.054701328</v>
      </c>
      <c r="AF40" s="64">
        <f t="shared" si="31"/>
        <v>32062816.377459165</v>
      </c>
      <c r="AG40" s="27">
        <f t="shared" si="32"/>
        <v>55.295109992014524</v>
      </c>
      <c r="AH40" s="65">
        <f t="shared" si="33"/>
        <v>151.20116060561571</v>
      </c>
      <c r="AI40" s="62">
        <f t="shared" si="34"/>
        <v>4261237.6380165899</v>
      </c>
      <c r="AJ40" s="62">
        <f t="shared" si="35"/>
        <v>12281986.091861479</v>
      </c>
      <c r="AK40" s="62">
        <f t="shared" si="36"/>
        <v>-29643427.417860538</v>
      </c>
      <c r="AL40" s="64">
        <f t="shared" si="37"/>
        <v>32368783.073299091</v>
      </c>
      <c r="AM40" s="27">
        <f t="shared" si="38"/>
        <v>70.865772099619321</v>
      </c>
      <c r="AN40" s="65">
        <f t="shared" si="39"/>
        <v>156.32001687636583</v>
      </c>
    </row>
    <row r="41" spans="1:40">
      <c r="A41" t="s">
        <v>0</v>
      </c>
      <c r="B41" s="5">
        <v>20</v>
      </c>
      <c r="C41" s="6">
        <v>10255.569172</v>
      </c>
      <c r="D41" s="6">
        <v>21296.517093999999</v>
      </c>
      <c r="E41" s="6">
        <v>-12112.063542</v>
      </c>
      <c r="F41" s="30">
        <v>-60.481197000000002</v>
      </c>
      <c r="G41" s="6">
        <f t="shared" si="6"/>
        <v>23637.223597045209</v>
      </c>
      <c r="H41" s="6">
        <f t="shared" si="7"/>
        <v>26559.751930734528</v>
      </c>
      <c r="I41" s="6">
        <f t="shared" si="8"/>
        <v>64.286354019107677</v>
      </c>
      <c r="J41" s="30">
        <f t="shared" si="9"/>
        <v>-27.131274005359479</v>
      </c>
      <c r="K41" s="6">
        <f t="shared" si="16"/>
        <v>7475.4791759999998</v>
      </c>
      <c r="L41" s="6">
        <f t="shared" si="17"/>
        <v>25733.915267999997</v>
      </c>
      <c r="M41" s="6">
        <f t="shared" si="18"/>
        <v>-8482.676136</v>
      </c>
      <c r="N41" s="27">
        <f t="shared" si="10"/>
        <v>28108236.841888122</v>
      </c>
      <c r="O41" s="27">
        <f t="shared" si="40"/>
        <v>8317.3999759999988</v>
      </c>
      <c r="P41" s="6">
        <f t="shared" si="41"/>
        <v>25525.527318</v>
      </c>
      <c r="Q41" s="6">
        <f t="shared" si="42"/>
        <v>-7763.1832219999997</v>
      </c>
      <c r="R41" s="27">
        <f t="shared" si="19"/>
        <v>27946353.983320821</v>
      </c>
      <c r="S41" s="27">
        <f t="shared" si="20"/>
        <v>8825.6613660000003</v>
      </c>
      <c r="T41" s="6">
        <f t="shared" si="21"/>
        <v>24791.871927</v>
      </c>
      <c r="U41" s="6">
        <f t="shared" si="22"/>
        <v>-6989.3649049999995</v>
      </c>
      <c r="V41" s="65">
        <f t="shared" si="14"/>
        <v>27228302.076466713</v>
      </c>
      <c r="W41" s="62">
        <f t="shared" si="23"/>
        <v>-17164504.044022419</v>
      </c>
      <c r="X41" s="62">
        <f t="shared" si="24"/>
        <v>19997555.276212852</v>
      </c>
      <c r="Y41" s="62">
        <f t="shared" si="25"/>
        <v>-9774996.7906504329</v>
      </c>
      <c r="Z41" s="64">
        <f t="shared" si="26"/>
        <v>28108236.841888122</v>
      </c>
      <c r="AA41">
        <f t="shared" si="15"/>
        <v>130.64048618576999</v>
      </c>
      <c r="AB41" s="65">
        <f t="shared" si="27"/>
        <v>110.35053375311121</v>
      </c>
      <c r="AC41" s="62">
        <f t="shared" si="28"/>
        <v>-19181627.345516767</v>
      </c>
      <c r="AD41" s="62">
        <f t="shared" si="29"/>
        <v>18195896.449725784</v>
      </c>
      <c r="AE41" s="62">
        <f t="shared" si="30"/>
        <v>-9053906.6556736324</v>
      </c>
      <c r="AF41" s="64">
        <f t="shared" si="31"/>
        <v>27946353.983320817</v>
      </c>
      <c r="AG41" s="27">
        <f t="shared" si="32"/>
        <v>136.51067075349002</v>
      </c>
      <c r="AH41" s="65">
        <f t="shared" si="33"/>
        <v>108.90345825489985</v>
      </c>
      <c r="AI41" s="62">
        <f t="shared" si="34"/>
        <v>-19946424.708481748</v>
      </c>
      <c r="AJ41" s="62">
        <f t="shared" si="35"/>
        <v>17555532.600588258</v>
      </c>
      <c r="AK41" s="62">
        <f t="shared" si="36"/>
        <v>-5943387.1172819547</v>
      </c>
      <c r="AL41" s="64">
        <f t="shared" si="37"/>
        <v>27228302.076466709</v>
      </c>
      <c r="AM41" s="27">
        <f t="shared" si="38"/>
        <v>138.64788640696065</v>
      </c>
      <c r="AN41" s="65">
        <f t="shared" si="39"/>
        <v>102.60801482156448</v>
      </c>
    </row>
    <row r="42" spans="1:40">
      <c r="A42" t="s">
        <v>0</v>
      </c>
      <c r="B42" s="5">
        <v>21</v>
      </c>
      <c r="C42" s="6">
        <v>-21204.471667000002</v>
      </c>
      <c r="D42" s="6">
        <v>-6549.4530269999996</v>
      </c>
      <c r="E42" s="6">
        <v>-14699.830994</v>
      </c>
      <c r="F42" s="30">
        <v>1.6612130000000001</v>
      </c>
      <c r="G42" s="6">
        <f t="shared" si="6"/>
        <v>22192.903226695809</v>
      </c>
      <c r="H42" s="6">
        <f t="shared" si="7"/>
        <v>26619.729241328663</v>
      </c>
      <c r="I42" s="6">
        <f t="shared" si="8"/>
        <v>-162.83558175414333</v>
      </c>
      <c r="J42" s="30">
        <f t="shared" si="9"/>
        <v>-33.519148759774957</v>
      </c>
      <c r="K42" s="6">
        <f t="shared" si="16"/>
        <v>-23984.561663</v>
      </c>
      <c r="L42" s="6">
        <f t="shared" si="17"/>
        <v>-2112.0548529999996</v>
      </c>
      <c r="M42" s="6">
        <f t="shared" si="18"/>
        <v>-11070.443588</v>
      </c>
      <c r="N42" s="27">
        <f t="shared" si="10"/>
        <v>26500465.941251308</v>
      </c>
      <c r="O42" s="27">
        <f t="shared" si="40"/>
        <v>-23142.640863000001</v>
      </c>
      <c r="P42" s="6">
        <f t="shared" si="41"/>
        <v>-2320.442802999999</v>
      </c>
      <c r="Q42" s="6">
        <f t="shared" si="42"/>
        <v>-10350.950674</v>
      </c>
      <c r="R42" s="27">
        <f t="shared" si="19"/>
        <v>25457974.404327083</v>
      </c>
      <c r="S42" s="27">
        <f t="shared" si="20"/>
        <v>-22634.379473000001</v>
      </c>
      <c r="T42" s="6">
        <f t="shared" si="21"/>
        <v>-3054.0981939999992</v>
      </c>
      <c r="U42" s="6">
        <f t="shared" si="22"/>
        <v>-9577.1323569999986</v>
      </c>
      <c r="V42" s="65">
        <f t="shared" si="14"/>
        <v>24766188.929462973</v>
      </c>
      <c r="W42" s="62">
        <f t="shared" si="23"/>
        <v>-15341380.926045032</v>
      </c>
      <c r="X42" s="62">
        <f t="shared" si="24"/>
        <v>-21446363.873439875</v>
      </c>
      <c r="Y42" s="62">
        <f t="shared" si="25"/>
        <v>-2640114.2008282822</v>
      </c>
      <c r="Z42" s="64">
        <f t="shared" si="26"/>
        <v>26500465.941251308</v>
      </c>
      <c r="AA42">
        <f t="shared" si="15"/>
        <v>-125.5775486827837</v>
      </c>
      <c r="AB42" s="65">
        <f t="shared" si="27"/>
        <v>95.717588202220227</v>
      </c>
      <c r="AC42" s="62">
        <f t="shared" si="28"/>
        <v>-12700107.631414754</v>
      </c>
      <c r="AD42" s="62">
        <f t="shared" si="29"/>
        <v>-22005171.317903142</v>
      </c>
      <c r="AE42" s="62">
        <f t="shared" si="30"/>
        <v>1608776.6133265567</v>
      </c>
      <c r="AF42" s="64">
        <f t="shared" si="31"/>
        <v>25457974.404327083</v>
      </c>
      <c r="AG42" s="27">
        <f t="shared" si="32"/>
        <v>-119.99104762168149</v>
      </c>
      <c r="AH42" s="65">
        <f t="shared" si="33"/>
        <v>86.376869241311553</v>
      </c>
      <c r="AI42" s="62">
        <f t="shared" si="34"/>
        <v>-10292066.219851539</v>
      </c>
      <c r="AJ42" s="62">
        <f t="shared" si="35"/>
        <v>-22105577.105889913</v>
      </c>
      <c r="AK42" s="62">
        <f t="shared" si="36"/>
        <v>4333699.0933382595</v>
      </c>
      <c r="AL42" s="64">
        <f t="shared" si="37"/>
        <v>24766188.929462973</v>
      </c>
      <c r="AM42" s="27">
        <f t="shared" si="38"/>
        <v>-114.96606811763623</v>
      </c>
      <c r="AN42" s="65">
        <f t="shared" si="39"/>
        <v>79.9222441143053</v>
      </c>
    </row>
    <row r="43" spans="1:40">
      <c r="A43" t="s">
        <v>0</v>
      </c>
      <c r="B43" s="5">
        <v>22</v>
      </c>
      <c r="C43" s="6">
        <v>-15026.874062000001</v>
      </c>
      <c r="D43" s="6">
        <v>7235.9985619999998</v>
      </c>
      <c r="E43" s="6">
        <v>20479.382742999998</v>
      </c>
      <c r="F43" s="30">
        <v>562.51391999999998</v>
      </c>
      <c r="G43" s="6">
        <f t="shared" si="6"/>
        <v>16678.327831784409</v>
      </c>
      <c r="H43" s="6">
        <f t="shared" si="7"/>
        <v>26411.583383030269</v>
      </c>
      <c r="I43" s="6">
        <f t="shared" si="8"/>
        <v>154.28745556745037</v>
      </c>
      <c r="J43" s="30">
        <f t="shared" si="9"/>
        <v>50.840765773642232</v>
      </c>
      <c r="K43" s="6">
        <f t="shared" si="16"/>
        <v>-17806.964058000001</v>
      </c>
      <c r="L43" s="6">
        <f t="shared" si="17"/>
        <v>11673.396735999999</v>
      </c>
      <c r="M43" s="6">
        <f t="shared" si="18"/>
        <v>24108.770148999996</v>
      </c>
      <c r="N43" s="27">
        <f t="shared" si="10"/>
        <v>32165026.945679255</v>
      </c>
      <c r="O43" s="27">
        <f t="shared" si="40"/>
        <v>-16965.043258000002</v>
      </c>
      <c r="P43" s="6">
        <f t="shared" si="41"/>
        <v>11465.008786</v>
      </c>
      <c r="Q43" s="6">
        <f t="shared" si="42"/>
        <v>24828.263062999999</v>
      </c>
      <c r="R43" s="27">
        <f t="shared" si="19"/>
        <v>32182320.704610452</v>
      </c>
      <c r="S43" s="27">
        <f t="shared" si="20"/>
        <v>-16456.781868000002</v>
      </c>
      <c r="T43" s="6">
        <f t="shared" si="21"/>
        <v>10731.353395</v>
      </c>
      <c r="U43" s="6">
        <f t="shared" si="22"/>
        <v>25602.08138</v>
      </c>
      <c r="V43" s="65">
        <f t="shared" si="14"/>
        <v>32271569.316155892</v>
      </c>
      <c r="W43" s="62">
        <f t="shared" si="23"/>
        <v>8700412.1128579918</v>
      </c>
      <c r="X43" s="62">
        <f t="shared" si="24"/>
        <v>-8892350.7734630685</v>
      </c>
      <c r="Y43" s="62">
        <f t="shared" si="25"/>
        <v>-29661724.245303027</v>
      </c>
      <c r="Z43" s="64">
        <f t="shared" si="26"/>
        <v>32165026.945679259</v>
      </c>
      <c r="AA43">
        <f t="shared" si="15"/>
        <v>-45.625077422157723</v>
      </c>
      <c r="AB43" s="65">
        <f t="shared" si="27"/>
        <v>157.24587836989843</v>
      </c>
      <c r="AC43" s="62">
        <f t="shared" si="28"/>
        <v>6092935.4526996287</v>
      </c>
      <c r="AD43" s="62">
        <f t="shared" si="29"/>
        <v>-10645808.744925352</v>
      </c>
      <c r="AE43" s="62">
        <f t="shared" si="30"/>
        <v>-29753061.349550329</v>
      </c>
      <c r="AF43" s="64">
        <f t="shared" si="31"/>
        <v>32182320.704610456</v>
      </c>
      <c r="AG43" s="27">
        <f t="shared" si="32"/>
        <v>-60.216119134507693</v>
      </c>
      <c r="AH43" s="65">
        <f t="shared" si="33"/>
        <v>157.59544241713778</v>
      </c>
      <c r="AI43" s="62">
        <f t="shared" si="34"/>
        <v>2085153.0029828136</v>
      </c>
      <c r="AJ43" s="62">
        <f t="shared" si="35"/>
        <v>-11168321.423478063</v>
      </c>
      <c r="AK43" s="62">
        <f t="shared" si="36"/>
        <v>-30205544.518572859</v>
      </c>
      <c r="AL43" s="64">
        <f t="shared" si="37"/>
        <v>32271569.316155888</v>
      </c>
      <c r="AM43" s="27">
        <f t="shared" si="38"/>
        <v>-79.424495241223227</v>
      </c>
      <c r="AN43" s="65">
        <f t="shared" si="39"/>
        <v>159.38705726259963</v>
      </c>
    </row>
    <row r="44" spans="1:40">
      <c r="A44" t="s">
        <v>0</v>
      </c>
      <c r="B44" s="5">
        <v>23</v>
      </c>
      <c r="C44" s="6">
        <v>-18882.217284999999</v>
      </c>
      <c r="D44" s="6">
        <v>-18777.830425</v>
      </c>
      <c r="E44" s="6">
        <v>-883.20770900000002</v>
      </c>
      <c r="F44" s="30">
        <v>9.6906090000000003</v>
      </c>
      <c r="G44" s="6">
        <f t="shared" si="6"/>
        <v>26629.777413039119</v>
      </c>
      <c r="H44" s="6">
        <f t="shared" si="7"/>
        <v>26644.419695787059</v>
      </c>
      <c r="I44" s="6">
        <f t="shared" si="8"/>
        <v>-135.15881316039821</v>
      </c>
      <c r="J44" s="30">
        <f t="shared" si="9"/>
        <v>-1.8995852226478567</v>
      </c>
      <c r="K44" s="6">
        <f t="shared" si="16"/>
        <v>-21662.307280999998</v>
      </c>
      <c r="L44" s="6">
        <f t="shared" si="17"/>
        <v>-14340.432251</v>
      </c>
      <c r="M44" s="6">
        <f t="shared" si="18"/>
        <v>2746.1796969999996</v>
      </c>
      <c r="N44" s="27">
        <f t="shared" si="10"/>
        <v>26123649.377722885</v>
      </c>
      <c r="O44" s="27">
        <f t="shared" si="40"/>
        <v>-20820.386480999998</v>
      </c>
      <c r="P44" s="6">
        <f t="shared" si="41"/>
        <v>-14548.820200999999</v>
      </c>
      <c r="Q44" s="6">
        <f t="shared" si="42"/>
        <v>3465.672611</v>
      </c>
      <c r="R44" s="27">
        <f t="shared" si="19"/>
        <v>25635279.384197641</v>
      </c>
      <c r="S44" s="27">
        <f t="shared" si="20"/>
        <v>-20312.125090999998</v>
      </c>
      <c r="T44" s="6">
        <f t="shared" si="21"/>
        <v>-15282.475591999999</v>
      </c>
      <c r="U44" s="6">
        <f t="shared" si="22"/>
        <v>4239.4909280000002</v>
      </c>
      <c r="V44" s="65">
        <f t="shared" si="14"/>
        <v>25770327.302172583</v>
      </c>
      <c r="W44" s="62">
        <f t="shared" si="23"/>
        <v>2624867.2434745859</v>
      </c>
      <c r="X44" s="62">
        <f t="shared" si="24"/>
        <v>-25970737.595138665</v>
      </c>
      <c r="Y44" s="62">
        <f t="shared" si="25"/>
        <v>-1037264.4449640688</v>
      </c>
      <c r="Z44" s="64">
        <f t="shared" si="26"/>
        <v>26123649.377722885</v>
      </c>
      <c r="AA44">
        <f t="shared" si="15"/>
        <v>-84.228703354853579</v>
      </c>
      <c r="AB44" s="65">
        <f t="shared" si="27"/>
        <v>92.275581839664639</v>
      </c>
      <c r="AC44" s="62">
        <f t="shared" si="28"/>
        <v>5643143.7366900267</v>
      </c>
      <c r="AD44" s="62">
        <f t="shared" si="29"/>
        <v>-24988802.328175351</v>
      </c>
      <c r="AE44" s="62">
        <f t="shared" si="30"/>
        <v>939274.22848858754</v>
      </c>
      <c r="AF44" s="64">
        <f t="shared" si="31"/>
        <v>25635279.384197641</v>
      </c>
      <c r="AG44" s="27">
        <f t="shared" si="32"/>
        <v>-77.27452961413816</v>
      </c>
      <c r="AH44" s="65">
        <f t="shared" si="33"/>
        <v>87.900218021941896</v>
      </c>
      <c r="AI44" s="62">
        <f t="shared" si="34"/>
        <v>7711786.47357406</v>
      </c>
      <c r="AJ44" s="62">
        <f t="shared" si="35"/>
        <v>-24586256.831192181</v>
      </c>
      <c r="AK44" s="62">
        <f t="shared" si="36"/>
        <v>392547.6757769211</v>
      </c>
      <c r="AL44" s="64">
        <f t="shared" si="37"/>
        <v>25770327.302172586</v>
      </c>
      <c r="AM44" s="27">
        <f t="shared" si="38"/>
        <v>-72.585315607400489</v>
      </c>
      <c r="AN44" s="65">
        <f t="shared" si="39"/>
        <v>89.127205693376183</v>
      </c>
    </row>
    <row r="45" spans="1:40">
      <c r="A45" t="s">
        <v>0</v>
      </c>
      <c r="B45" s="5">
        <v>24</v>
      </c>
      <c r="C45" s="6">
        <v>21155.201290000001</v>
      </c>
      <c r="D45" s="6">
        <v>-12509.278398</v>
      </c>
      <c r="E45" s="6">
        <v>10327.960499000001</v>
      </c>
      <c r="F45" s="30">
        <v>36.463161999999997</v>
      </c>
      <c r="G45" s="6">
        <f t="shared" si="6"/>
        <v>24576.911678628119</v>
      </c>
      <c r="H45" s="6">
        <f t="shared" si="7"/>
        <v>26658.795091451368</v>
      </c>
      <c r="I45" s="6">
        <f t="shared" si="8"/>
        <v>-30.596242037758472</v>
      </c>
      <c r="J45" s="30">
        <f t="shared" si="9"/>
        <v>22.793616524866358</v>
      </c>
      <c r="K45" s="6">
        <f t="shared" si="16"/>
        <v>18375.111294000002</v>
      </c>
      <c r="L45" s="6">
        <f t="shared" si="17"/>
        <v>-8071.8802240000005</v>
      </c>
      <c r="M45" s="6">
        <f t="shared" si="18"/>
        <v>13957.347905000001</v>
      </c>
      <c r="N45" s="27">
        <f t="shared" si="10"/>
        <v>24446012.475630797</v>
      </c>
      <c r="O45" s="27">
        <f t="shared" si="40"/>
        <v>19217.032094000002</v>
      </c>
      <c r="P45" s="6">
        <f t="shared" si="41"/>
        <v>-8280.2681740000007</v>
      </c>
      <c r="Q45" s="6">
        <f t="shared" si="42"/>
        <v>14676.840819000001</v>
      </c>
      <c r="R45" s="27">
        <f t="shared" si="19"/>
        <v>25559084.881142519</v>
      </c>
      <c r="S45" s="27">
        <f t="shared" si="20"/>
        <v>19725.293484000002</v>
      </c>
      <c r="T45" s="6">
        <f t="shared" si="21"/>
        <v>-9013.923565000001</v>
      </c>
      <c r="U45" s="6">
        <f t="shared" si="22"/>
        <v>15450.659136000002</v>
      </c>
      <c r="V45" s="65">
        <f t="shared" si="14"/>
        <v>26628197.250329502</v>
      </c>
      <c r="W45" s="62">
        <f t="shared" si="23"/>
        <v>20943148.751785878</v>
      </c>
      <c r="X45" s="62">
        <f t="shared" si="24"/>
        <v>11285931.420491105</v>
      </c>
      <c r="Y45" s="62">
        <f t="shared" si="25"/>
        <v>5623148.4322608775</v>
      </c>
      <c r="Z45" s="64">
        <f t="shared" si="26"/>
        <v>24446012.475630801</v>
      </c>
      <c r="AA45">
        <f t="shared" si="15"/>
        <v>28.319524822696881</v>
      </c>
      <c r="AB45" s="65">
        <f t="shared" si="27"/>
        <v>76.701566184785719</v>
      </c>
      <c r="AC45" s="62">
        <f t="shared" si="28"/>
        <v>21333984.391907822</v>
      </c>
      <c r="AD45" s="62">
        <f t="shared" si="29"/>
        <v>14019901.130117498</v>
      </c>
      <c r="AE45" s="62">
        <f t="shared" si="30"/>
        <v>1253117.0053157494</v>
      </c>
      <c r="AF45" s="64">
        <f t="shared" si="31"/>
        <v>25559084.881142516</v>
      </c>
      <c r="AG45" s="27">
        <f t="shared" si="32"/>
        <v>33.311429239870108</v>
      </c>
      <c r="AH45" s="65">
        <f t="shared" si="33"/>
        <v>87.189762013950343</v>
      </c>
      <c r="AI45" s="62">
        <f t="shared" si="34"/>
        <v>21885225.583682459</v>
      </c>
      <c r="AJ45" s="62">
        <f t="shared" si="35"/>
        <v>14843756.875247288</v>
      </c>
      <c r="AK45" s="62">
        <f t="shared" si="36"/>
        <v>-3124207.3846553667</v>
      </c>
      <c r="AL45" s="64">
        <f t="shared" si="37"/>
        <v>26628197.250329498</v>
      </c>
      <c r="AM45" s="27">
        <f t="shared" si="38"/>
        <v>34.147266603081654</v>
      </c>
      <c r="AN45" s="65">
        <f t="shared" si="39"/>
        <v>96.737863042921646</v>
      </c>
    </row>
    <row r="46" spans="1:40">
      <c r="A46" t="s">
        <v>0</v>
      </c>
      <c r="B46" s="5">
        <v>25</v>
      </c>
      <c r="C46" s="6">
        <v>-24928.425618000001</v>
      </c>
      <c r="D46" s="6">
        <v>8840.9163480000007</v>
      </c>
      <c r="E46" s="6">
        <v>-435.37634400000002</v>
      </c>
      <c r="F46" s="30">
        <v>12.201112999999999</v>
      </c>
      <c r="G46" s="6">
        <f t="shared" si="6"/>
        <v>26449.729784337916</v>
      </c>
      <c r="H46" s="6">
        <f t="shared" si="7"/>
        <v>26453.312802471588</v>
      </c>
      <c r="I46" s="6">
        <f t="shared" si="8"/>
        <v>160.47284627100464</v>
      </c>
      <c r="J46" s="30">
        <f t="shared" si="9"/>
        <v>-0.94303324159123014</v>
      </c>
      <c r="K46" s="6">
        <f t="shared" si="16"/>
        <v>-27708.515614</v>
      </c>
      <c r="L46" s="6">
        <f t="shared" si="17"/>
        <v>13278.314522000001</v>
      </c>
      <c r="M46" s="6">
        <f t="shared" si="18"/>
        <v>3194.0110619999996</v>
      </c>
      <c r="N46" s="27">
        <f t="shared" si="10"/>
        <v>30891377.125997741</v>
      </c>
      <c r="O46" s="27">
        <f t="shared" si="40"/>
        <v>-26866.594814</v>
      </c>
      <c r="P46" s="6">
        <f t="shared" si="41"/>
        <v>13069.926572</v>
      </c>
      <c r="Q46" s="6">
        <f t="shared" si="42"/>
        <v>3913.503976</v>
      </c>
      <c r="R46" s="27">
        <f t="shared" si="19"/>
        <v>30132248.685872935</v>
      </c>
      <c r="S46" s="27">
        <f t="shared" si="20"/>
        <v>-26358.333424</v>
      </c>
      <c r="T46" s="6">
        <f t="shared" si="21"/>
        <v>12336.271181</v>
      </c>
      <c r="U46" s="6">
        <f t="shared" si="22"/>
        <v>4687.3222930000002</v>
      </c>
      <c r="V46" s="65">
        <f t="shared" si="14"/>
        <v>29477386.550038345</v>
      </c>
      <c r="W46" s="62">
        <f t="shared" si="23"/>
        <v>-12237976.147066901</v>
      </c>
      <c r="X46" s="62">
        <f t="shared" si="24"/>
        <v>-16431052.532263322</v>
      </c>
      <c r="Y46" s="62">
        <f t="shared" si="25"/>
        <v>-23119896.912539229</v>
      </c>
      <c r="Z46" s="64">
        <f t="shared" si="26"/>
        <v>30891377.125997737</v>
      </c>
      <c r="AA46">
        <f t="shared" si="15"/>
        <v>-126.67902845318123</v>
      </c>
      <c r="AB46" s="65">
        <f t="shared" si="27"/>
        <v>138.45418040613808</v>
      </c>
      <c r="AC46" s="62">
        <f t="shared" si="28"/>
        <v>-12964653.095717</v>
      </c>
      <c r="AD46" s="62">
        <f t="shared" si="29"/>
        <v>-18978403.163365357</v>
      </c>
      <c r="AE46" s="62">
        <f t="shared" si="30"/>
        <v>-19485645.853904113</v>
      </c>
      <c r="AF46" s="64">
        <f t="shared" si="31"/>
        <v>30132248.685872935</v>
      </c>
      <c r="AG46" s="27">
        <f t="shared" si="32"/>
        <v>-124.33802425222932</v>
      </c>
      <c r="AH46" s="65">
        <f t="shared" si="33"/>
        <v>130.29106342785437</v>
      </c>
      <c r="AI46" s="62">
        <f t="shared" si="34"/>
        <v>-14494717.230365943</v>
      </c>
      <c r="AJ46" s="62">
        <f t="shared" si="35"/>
        <v>-19725010.670890443</v>
      </c>
      <c r="AK46" s="62">
        <f t="shared" si="36"/>
        <v>-16423868.127374021</v>
      </c>
      <c r="AL46" s="64">
        <f t="shared" si="37"/>
        <v>29477386.550038345</v>
      </c>
      <c r="AM46" s="27">
        <f t="shared" si="38"/>
        <v>-126.3099159025043</v>
      </c>
      <c r="AN46" s="65">
        <f t="shared" si="39"/>
        <v>123.86019863872944</v>
      </c>
    </row>
    <row r="47" spans="1:40">
      <c r="A47" t="s">
        <v>0</v>
      </c>
      <c r="B47" s="5">
        <v>26</v>
      </c>
      <c r="C47" s="6">
        <v>7679.1052730000001</v>
      </c>
      <c r="D47" s="6">
        <v>-24970.455551999999</v>
      </c>
      <c r="E47" s="6">
        <v>2294.322733</v>
      </c>
      <c r="F47" s="30">
        <v>383.83934299999999</v>
      </c>
      <c r="G47" s="6">
        <f t="shared" si="6"/>
        <v>26124.553742948872</v>
      </c>
      <c r="H47" s="6">
        <f t="shared" si="7"/>
        <v>26225.106769494469</v>
      </c>
      <c r="I47" s="6">
        <f t="shared" si="8"/>
        <v>-72.905890198594918</v>
      </c>
      <c r="J47" s="30">
        <f t="shared" si="9"/>
        <v>5.0189796430519911</v>
      </c>
      <c r="K47" s="6">
        <f t="shared" si="16"/>
        <v>4899.0152770000004</v>
      </c>
      <c r="L47" s="6">
        <f t="shared" si="17"/>
        <v>-20533.057377999998</v>
      </c>
      <c r="M47" s="6">
        <f t="shared" si="18"/>
        <v>5923.7101389999998</v>
      </c>
      <c r="N47" s="27">
        <f t="shared" si="10"/>
        <v>21924806.448026191</v>
      </c>
      <c r="O47" s="27">
        <f t="shared" si="40"/>
        <v>5740.9360770000003</v>
      </c>
      <c r="P47" s="6">
        <f t="shared" si="41"/>
        <v>-20741.445327999998</v>
      </c>
      <c r="Q47" s="6">
        <f t="shared" si="42"/>
        <v>6643.2030530000002</v>
      </c>
      <c r="R47" s="27">
        <f t="shared" si="19"/>
        <v>22523277.917257108</v>
      </c>
      <c r="S47" s="27">
        <f t="shared" si="20"/>
        <v>6249.197467</v>
      </c>
      <c r="T47" s="6">
        <f t="shared" si="21"/>
        <v>-21475.100718999998</v>
      </c>
      <c r="U47" s="6">
        <f t="shared" si="22"/>
        <v>7417.0213700000004</v>
      </c>
      <c r="V47" s="65">
        <f t="shared" si="14"/>
        <v>23563629.301866684</v>
      </c>
      <c r="W47" s="62">
        <f t="shared" si="23"/>
        <v>16303444.366986139</v>
      </c>
      <c r="X47" s="62">
        <f t="shared" si="24"/>
        <v>-6749900.051670366</v>
      </c>
      <c r="Y47" s="62">
        <f t="shared" si="25"/>
        <v>13012827.857481984</v>
      </c>
      <c r="Z47" s="64">
        <f t="shared" si="26"/>
        <v>21924806.448026191</v>
      </c>
      <c r="AA47">
        <f t="shared" si="15"/>
        <v>-22.490377223060626</v>
      </c>
      <c r="AB47" s="65">
        <f t="shared" si="27"/>
        <v>53.592747645510066</v>
      </c>
      <c r="AC47" s="62">
        <f t="shared" si="28"/>
        <v>19399598.648458064</v>
      </c>
      <c r="AD47" s="62">
        <f t="shared" si="29"/>
        <v>-3422609.9017460155</v>
      </c>
      <c r="AE47" s="62">
        <f t="shared" si="30"/>
        <v>10919677.736875564</v>
      </c>
      <c r="AF47" s="64">
        <f t="shared" si="31"/>
        <v>22523277.917257108</v>
      </c>
      <c r="AG47" s="27">
        <f t="shared" si="32"/>
        <v>-10.005548939123312</v>
      </c>
      <c r="AH47" s="65">
        <f t="shared" si="33"/>
        <v>60.999488323182874</v>
      </c>
      <c r="AI47" s="62">
        <f t="shared" si="34"/>
        <v>22327431.842765797</v>
      </c>
      <c r="AJ47" s="62">
        <f t="shared" si="35"/>
        <v>-2347197.8543574708</v>
      </c>
      <c r="AK47" s="62">
        <f t="shared" si="36"/>
        <v>7156890.0658692382</v>
      </c>
      <c r="AL47" s="64">
        <f t="shared" si="37"/>
        <v>23563629.301866684</v>
      </c>
      <c r="AM47" s="27">
        <f t="shared" si="38"/>
        <v>-6.0012441976356259</v>
      </c>
      <c r="AN47" s="65">
        <f t="shared" si="39"/>
        <v>72.318458423069416</v>
      </c>
    </row>
    <row r="48" spans="1:40">
      <c r="A48" t="s">
        <v>0</v>
      </c>
      <c r="B48" s="5">
        <v>27</v>
      </c>
      <c r="C48" s="6">
        <v>17566.992544000001</v>
      </c>
      <c r="D48" s="6">
        <v>8287.4208080000008</v>
      </c>
      <c r="E48" s="6">
        <v>18619.557099000001</v>
      </c>
      <c r="F48" s="30">
        <v>14.646243999999999</v>
      </c>
      <c r="G48" s="6">
        <f t="shared" si="6"/>
        <v>19423.711558037074</v>
      </c>
      <c r="H48" s="6">
        <f t="shared" si="7"/>
        <v>26906.662320933534</v>
      </c>
      <c r="I48" s="6">
        <f t="shared" si="8"/>
        <v>25.256107586561416</v>
      </c>
      <c r="J48" s="30">
        <f t="shared" si="9"/>
        <v>43.789068399419349</v>
      </c>
      <c r="K48" s="6">
        <f t="shared" si="16"/>
        <v>14786.902548000002</v>
      </c>
      <c r="L48" s="6">
        <f t="shared" si="17"/>
        <v>12724.818982000001</v>
      </c>
      <c r="M48" s="6">
        <f t="shared" si="18"/>
        <v>22248.944504999999</v>
      </c>
      <c r="N48" s="27">
        <f t="shared" si="10"/>
        <v>29590353.777460758</v>
      </c>
      <c r="O48" s="27">
        <f t="shared" si="40"/>
        <v>15628.823348</v>
      </c>
      <c r="P48" s="6">
        <f t="shared" si="41"/>
        <v>12516.431032</v>
      </c>
      <c r="Q48" s="6">
        <f t="shared" si="42"/>
        <v>22968.437419000002</v>
      </c>
      <c r="R48" s="27">
        <f t="shared" si="19"/>
        <v>30470810.335340969</v>
      </c>
      <c r="S48" s="27">
        <f t="shared" si="20"/>
        <v>16137.084738000001</v>
      </c>
      <c r="T48" s="6">
        <f t="shared" si="21"/>
        <v>11782.775641</v>
      </c>
      <c r="U48" s="6">
        <f t="shared" si="22"/>
        <v>23742.255736000003</v>
      </c>
      <c r="V48" s="65">
        <f t="shared" si="14"/>
        <v>31031178.080781281</v>
      </c>
      <c r="W48" s="62">
        <f t="shared" si="23"/>
        <v>16567852.687127477</v>
      </c>
      <c r="X48" s="62">
        <f t="shared" si="24"/>
        <v>19286609.885588504</v>
      </c>
      <c r="Y48" s="62">
        <f t="shared" si="25"/>
        <v>-15136775.519708574</v>
      </c>
      <c r="Z48" s="64">
        <f t="shared" si="26"/>
        <v>29590353.777460758</v>
      </c>
      <c r="AA48">
        <f t="shared" si="15"/>
        <v>49.336302131703022</v>
      </c>
      <c r="AB48" s="65">
        <f t="shared" si="27"/>
        <v>120.76674673450333</v>
      </c>
      <c r="AC48" s="62">
        <f t="shared" si="28"/>
        <v>13390352.059458412</v>
      </c>
      <c r="AD48" s="62">
        <f t="shared" si="29"/>
        <v>19422522.549029205</v>
      </c>
      <c r="AE48" s="62">
        <f t="shared" si="30"/>
        <v>-19285600.121555254</v>
      </c>
      <c r="AF48" s="64">
        <f t="shared" si="31"/>
        <v>30470810.335340969</v>
      </c>
      <c r="AG48" s="27">
        <f t="shared" si="32"/>
        <v>55.41669053479756</v>
      </c>
      <c r="AH48" s="65">
        <f t="shared" si="33"/>
        <v>129.2659209662834</v>
      </c>
      <c r="AI48" s="62">
        <f t="shared" si="34"/>
        <v>10158084.233078571</v>
      </c>
      <c r="AJ48" s="62">
        <f t="shared" si="35"/>
        <v>19396963.685660582</v>
      </c>
      <c r="AK48" s="62">
        <f t="shared" si="36"/>
        <v>-21988750.250344053</v>
      </c>
      <c r="AL48" s="64">
        <f t="shared" si="37"/>
        <v>31031178.080781277</v>
      </c>
      <c r="AM48" s="27">
        <f t="shared" si="38"/>
        <v>62.359193937231723</v>
      </c>
      <c r="AN48" s="65">
        <f t="shared" si="39"/>
        <v>135.12127171060337</v>
      </c>
    </row>
    <row r="49" spans="1:40">
      <c r="A49" t="s">
        <v>0</v>
      </c>
      <c r="B49" s="5">
        <v>28</v>
      </c>
      <c r="C49" s="6">
        <v>-3557.9009970000002</v>
      </c>
      <c r="D49" s="6">
        <v>16511.162638000002</v>
      </c>
      <c r="E49" s="6">
        <v>20653.045456</v>
      </c>
      <c r="F49" s="30">
        <v>14.377050000000001</v>
      </c>
      <c r="G49" s="6">
        <f t="shared" si="6"/>
        <v>16890.149530508628</v>
      </c>
      <c r="H49" s="6">
        <f t="shared" si="7"/>
        <v>26680.056929672079</v>
      </c>
      <c r="I49" s="6">
        <f t="shared" si="8"/>
        <v>102.16041537863777</v>
      </c>
      <c r="J49" s="30">
        <f t="shared" si="9"/>
        <v>50.723551991195571</v>
      </c>
      <c r="K49" s="6">
        <f t="shared" si="16"/>
        <v>-6337.9909929999994</v>
      </c>
      <c r="L49" s="6">
        <f t="shared" si="17"/>
        <v>20948.560812000003</v>
      </c>
      <c r="M49" s="6">
        <f t="shared" si="18"/>
        <v>24282.432862000001</v>
      </c>
      <c r="N49" s="27">
        <f t="shared" si="10"/>
        <v>32690195.405028537</v>
      </c>
      <c r="O49" s="27">
        <f t="shared" si="40"/>
        <v>-5496.0701930000005</v>
      </c>
      <c r="P49" s="6">
        <f t="shared" si="41"/>
        <v>20740.172862000003</v>
      </c>
      <c r="Q49" s="6">
        <f t="shared" si="42"/>
        <v>25001.925776</v>
      </c>
      <c r="R49" s="27">
        <f t="shared" si="19"/>
        <v>32946287.354125924</v>
      </c>
      <c r="S49" s="27">
        <f t="shared" si="20"/>
        <v>-4987.8088029999999</v>
      </c>
      <c r="T49" s="6">
        <f t="shared" si="21"/>
        <v>20006.517471000003</v>
      </c>
      <c r="U49" s="6">
        <f t="shared" si="22"/>
        <v>25775.744093000001</v>
      </c>
      <c r="V49" s="65">
        <f t="shared" si="14"/>
        <v>33007998.447657157</v>
      </c>
      <c r="W49" s="62">
        <f t="shared" si="23"/>
        <v>7829472.3821538351</v>
      </c>
      <c r="X49" s="62">
        <f t="shared" si="24"/>
        <v>5751080.7777131014</v>
      </c>
      <c r="Y49" s="62">
        <f t="shared" si="25"/>
        <v>-31213351.433709554</v>
      </c>
      <c r="Z49" s="64">
        <f t="shared" si="26"/>
        <v>32690195.405028541</v>
      </c>
      <c r="AA49">
        <f t="shared" si="15"/>
        <v>36.29886654743818</v>
      </c>
      <c r="AB49" s="65">
        <f t="shared" si="27"/>
        <v>162.71199413246802</v>
      </c>
      <c r="AC49" s="62">
        <f t="shared" si="28"/>
        <v>3715480.5515447515</v>
      </c>
      <c r="AD49" s="62">
        <f t="shared" si="29"/>
        <v>3644681.2480656556</v>
      </c>
      <c r="AE49" s="62">
        <f t="shared" si="30"/>
        <v>-32532589.096039202</v>
      </c>
      <c r="AF49" s="64">
        <f t="shared" si="31"/>
        <v>32946287.354125921</v>
      </c>
      <c r="AG49" s="27">
        <f t="shared" si="32"/>
        <v>44.448874048834085</v>
      </c>
      <c r="AH49" s="65">
        <f t="shared" si="33"/>
        <v>170.91067297736913</v>
      </c>
      <c r="AI49" s="62">
        <f t="shared" si="34"/>
        <v>-1234820.1947204671</v>
      </c>
      <c r="AJ49" s="62">
        <f t="shared" si="35"/>
        <v>2958622.9763850234</v>
      </c>
      <c r="AK49" s="62">
        <f t="shared" si="36"/>
        <v>-32851936.48311853</v>
      </c>
      <c r="AL49" s="64">
        <f t="shared" si="37"/>
        <v>33007998.447657157</v>
      </c>
      <c r="AM49" s="27">
        <f t="shared" si="38"/>
        <v>112.65385873414455</v>
      </c>
      <c r="AN49" s="65">
        <f t="shared" si="39"/>
        <v>174.42624556863683</v>
      </c>
    </row>
    <row r="50" spans="1:40">
      <c r="A50" t="s">
        <v>0</v>
      </c>
      <c r="B50" s="5">
        <v>29</v>
      </c>
      <c r="C50" s="6">
        <v>-15657.413372999999</v>
      </c>
      <c r="D50" s="6">
        <v>4347.2556059999997</v>
      </c>
      <c r="E50" s="6">
        <v>-20731.603979</v>
      </c>
      <c r="F50" s="30">
        <v>479.1508</v>
      </c>
      <c r="G50" s="6">
        <f t="shared" si="6"/>
        <v>16249.714607859969</v>
      </c>
      <c r="H50" s="6">
        <f t="shared" si="7"/>
        <v>26341.082521016222</v>
      </c>
      <c r="I50" s="6">
        <f t="shared" si="8"/>
        <v>164.48277159163632</v>
      </c>
      <c r="J50" s="30">
        <f t="shared" si="9"/>
        <v>-51.910166390831826</v>
      </c>
      <c r="K50" s="6">
        <f t="shared" si="16"/>
        <v>-18437.503368999998</v>
      </c>
      <c r="L50" s="6">
        <f t="shared" si="17"/>
        <v>8784.6537800000006</v>
      </c>
      <c r="M50" s="6">
        <f t="shared" si="18"/>
        <v>-17102.216572999998</v>
      </c>
      <c r="N50" s="27">
        <f t="shared" si="10"/>
        <v>26638271.044235405</v>
      </c>
      <c r="O50" s="27">
        <f t="shared" si="40"/>
        <v>-17595.582568999998</v>
      </c>
      <c r="P50" s="6">
        <f t="shared" si="41"/>
        <v>8576.2658300000003</v>
      </c>
      <c r="Q50" s="6">
        <f t="shared" si="42"/>
        <v>-16382.723658999999</v>
      </c>
      <c r="R50" s="27">
        <f t="shared" si="19"/>
        <v>25525487.184703853</v>
      </c>
      <c r="S50" s="27">
        <f t="shared" si="20"/>
        <v>-17087.321178999999</v>
      </c>
      <c r="T50" s="6">
        <f t="shared" si="21"/>
        <v>7842.610439</v>
      </c>
      <c r="U50" s="6">
        <f t="shared" si="22"/>
        <v>-15608.905341999998</v>
      </c>
      <c r="V50" s="65">
        <f t="shared" si="14"/>
        <v>24436059.615816332</v>
      </c>
      <c r="W50" s="62">
        <f t="shared" si="23"/>
        <v>-23886808.125137135</v>
      </c>
      <c r="X50" s="62">
        <f t="shared" si="24"/>
        <v>-10960377.387808571</v>
      </c>
      <c r="Y50" s="62">
        <f t="shared" si="25"/>
        <v>-4346033.7476654947</v>
      </c>
      <c r="Z50" s="64">
        <f t="shared" si="26"/>
        <v>26638271.044235401</v>
      </c>
      <c r="AA50">
        <f t="shared" si="15"/>
        <v>-155.35214373944942</v>
      </c>
      <c r="AB50" s="65">
        <f t="shared" si="27"/>
        <v>99.389780658799637</v>
      </c>
      <c r="AC50" s="62">
        <f t="shared" si="28"/>
        <v>-22297658.303225014</v>
      </c>
      <c r="AD50" s="62">
        <f t="shared" si="29"/>
        <v>-12422559.486783495</v>
      </c>
      <c r="AE50" s="62">
        <f t="shared" si="30"/>
        <v>212004.73208505719</v>
      </c>
      <c r="AF50" s="64">
        <f t="shared" si="31"/>
        <v>25525487.184703849</v>
      </c>
      <c r="AG50" s="27">
        <f t="shared" si="32"/>
        <v>-150.87677316685549</v>
      </c>
      <c r="AH50" s="65">
        <f t="shared" si="33"/>
        <v>89.524118150700431</v>
      </c>
      <c r="AI50" s="62">
        <f t="shared" si="34"/>
        <v>-20298194.579329155</v>
      </c>
      <c r="AJ50" s="62">
        <f t="shared" si="35"/>
        <v>-12845682.114158796</v>
      </c>
      <c r="AK50" s="62">
        <f t="shared" si="36"/>
        <v>4482494.5498464433</v>
      </c>
      <c r="AL50" s="64">
        <f t="shared" si="37"/>
        <v>24436059.615816332</v>
      </c>
      <c r="AM50" s="27">
        <f t="shared" si="38"/>
        <v>-147.67238693896397</v>
      </c>
      <c r="AN50" s="65">
        <f t="shared" si="39"/>
        <v>79.429939536660498</v>
      </c>
    </row>
    <row r="51" spans="1:40">
      <c r="A51" t="s">
        <v>0</v>
      </c>
      <c r="B51" s="5">
        <v>30</v>
      </c>
      <c r="C51" s="6">
        <v>-17015.870352999998</v>
      </c>
      <c r="D51" s="6">
        <v>-19934.533742</v>
      </c>
      <c r="E51" s="6">
        <v>-4657.3298889999996</v>
      </c>
      <c r="F51" s="30">
        <v>-12.009159</v>
      </c>
      <c r="G51" s="6">
        <f t="shared" si="6"/>
        <v>26209.263236135441</v>
      </c>
      <c r="H51" s="6">
        <f t="shared" si="7"/>
        <v>26619.846000230984</v>
      </c>
      <c r="I51" s="6">
        <f t="shared" si="8"/>
        <v>-130.48365962615537</v>
      </c>
      <c r="J51" s="30">
        <f t="shared" si="9"/>
        <v>-10.076159046437565</v>
      </c>
      <c r="K51" s="6">
        <f t="shared" si="16"/>
        <v>-19795.960348999997</v>
      </c>
      <c r="L51" s="6">
        <f t="shared" si="17"/>
        <v>-15497.135568</v>
      </c>
      <c r="M51" s="6">
        <f t="shared" si="18"/>
        <v>-1027.9424829999998</v>
      </c>
      <c r="N51" s="27">
        <f t="shared" si="10"/>
        <v>25161437.214525465</v>
      </c>
      <c r="O51" s="27">
        <f t="shared" si="40"/>
        <v>-18954.039548999997</v>
      </c>
      <c r="P51" s="6">
        <f t="shared" si="41"/>
        <v>-15705.523517999998</v>
      </c>
      <c r="Q51" s="6">
        <f t="shared" si="42"/>
        <v>-308.44956899999943</v>
      </c>
      <c r="R51" s="27">
        <f t="shared" si="19"/>
        <v>24617356.180876195</v>
      </c>
      <c r="S51" s="27">
        <f t="shared" si="20"/>
        <v>-18445.778158999998</v>
      </c>
      <c r="T51" s="6">
        <f t="shared" si="21"/>
        <v>-16439.178908999998</v>
      </c>
      <c r="U51" s="6">
        <f t="shared" si="22"/>
        <v>465.36874800000078</v>
      </c>
      <c r="V51" s="65">
        <f t="shared" si="14"/>
        <v>24712545.461056147</v>
      </c>
      <c r="W51" s="62">
        <f t="shared" si="23"/>
        <v>657713.84573835414</v>
      </c>
      <c r="X51" s="62">
        <f t="shared" si="24"/>
        <v>-25003273.368430492</v>
      </c>
      <c r="Y51" s="62">
        <f t="shared" si="25"/>
        <v>2738915.1248561102</v>
      </c>
      <c r="Z51" s="64">
        <f t="shared" si="26"/>
        <v>25161437.214525461</v>
      </c>
      <c r="AA51">
        <f t="shared" si="15"/>
        <v>-88.493175730937523</v>
      </c>
      <c r="AB51" s="65">
        <f t="shared" si="27"/>
        <v>83.750760323018412</v>
      </c>
      <c r="AC51" s="62">
        <f t="shared" si="28"/>
        <v>4148366.1114949938</v>
      </c>
      <c r="AD51" s="62">
        <f t="shared" si="29"/>
        <v>-23774072.420161545</v>
      </c>
      <c r="AE51" s="62">
        <f t="shared" si="30"/>
        <v>4857855.9573167134</v>
      </c>
      <c r="AF51" s="64">
        <f t="shared" si="31"/>
        <v>24617356.180876195</v>
      </c>
      <c r="AG51" s="27">
        <f t="shared" si="32"/>
        <v>-80.102043508146224</v>
      </c>
      <c r="AH51" s="65">
        <f t="shared" si="33"/>
        <v>78.618863618775407</v>
      </c>
      <c r="AI51" s="62">
        <f t="shared" si="34"/>
        <v>6915892.5882687708</v>
      </c>
      <c r="AJ51" s="62">
        <f t="shared" si="35"/>
        <v>-23296826.587035179</v>
      </c>
      <c r="AK51" s="62">
        <f t="shared" si="36"/>
        <v>4487561.0130567215</v>
      </c>
      <c r="AL51" s="64">
        <f t="shared" si="37"/>
        <v>24712545.461056147</v>
      </c>
      <c r="AM51" s="27">
        <f t="shared" si="38"/>
        <v>-73.465959548484378</v>
      </c>
      <c r="AN51" s="65">
        <f t="shared" si="39"/>
        <v>79.537590179687214</v>
      </c>
    </row>
    <row r="52" spans="1:40">
      <c r="A52" t="s">
        <v>0</v>
      </c>
      <c r="B52" s="5">
        <v>31</v>
      </c>
      <c r="C52" s="6">
        <v>-4996.0634099999997</v>
      </c>
      <c r="D52" s="6">
        <v>25902.322669000001</v>
      </c>
      <c r="E52" s="6">
        <v>-539.985724</v>
      </c>
      <c r="F52" s="30">
        <v>35.230567000000001</v>
      </c>
      <c r="G52" s="6">
        <f t="shared" si="6"/>
        <v>26379.745435574852</v>
      </c>
      <c r="H52" s="6">
        <f t="shared" si="7"/>
        <v>26385.271532198716</v>
      </c>
      <c r="I52" s="6">
        <f t="shared" si="8"/>
        <v>100.91719501420941</v>
      </c>
      <c r="J52" s="30">
        <f t="shared" si="9"/>
        <v>-1.1726641910858793</v>
      </c>
      <c r="K52" s="6">
        <f t="shared" si="16"/>
        <v>-7776.1534059999994</v>
      </c>
      <c r="L52" s="6">
        <f t="shared" si="17"/>
        <v>30339.720843000003</v>
      </c>
      <c r="M52" s="6">
        <f t="shared" si="18"/>
        <v>3089.4016819999997</v>
      </c>
      <c r="N52" s="27">
        <f t="shared" si="10"/>
        <v>31472394.655913278</v>
      </c>
      <c r="O52" s="27">
        <f t="shared" si="40"/>
        <v>-6934.2326059999996</v>
      </c>
      <c r="P52" s="6">
        <f t="shared" si="41"/>
        <v>30131.332893000003</v>
      </c>
      <c r="Q52" s="6">
        <f t="shared" si="42"/>
        <v>3808.8945960000001</v>
      </c>
      <c r="R52" s="27">
        <f t="shared" si="19"/>
        <v>31152664.120205443</v>
      </c>
      <c r="S52" s="27">
        <f t="shared" si="20"/>
        <v>-6425.9712159999999</v>
      </c>
      <c r="T52" s="6">
        <f t="shared" si="21"/>
        <v>29397.677502000002</v>
      </c>
      <c r="U52" s="6">
        <f t="shared" si="22"/>
        <v>4582.7129130000003</v>
      </c>
      <c r="V52" s="65">
        <f t="shared" si="14"/>
        <v>30438755.004491143</v>
      </c>
      <c r="W52" s="62">
        <f t="shared" si="23"/>
        <v>-14541599.756734569</v>
      </c>
      <c r="X52" s="62">
        <f t="shared" si="24"/>
        <v>9518314.7893558666</v>
      </c>
      <c r="Y52" s="62">
        <f t="shared" si="25"/>
        <v>-26238429.554057252</v>
      </c>
      <c r="Z52" s="64">
        <f t="shared" si="26"/>
        <v>31472394.655913275</v>
      </c>
      <c r="AA52">
        <f t="shared" si="15"/>
        <v>146.79294210056293</v>
      </c>
      <c r="AB52" s="65">
        <f t="shared" si="27"/>
        <v>146.48036595884389</v>
      </c>
      <c r="AC52" s="62">
        <f t="shared" si="28"/>
        <v>-17979228.1141968</v>
      </c>
      <c r="AD52" s="62">
        <f t="shared" si="29"/>
        <v>6249942.4289896293</v>
      </c>
      <c r="AE52" s="62">
        <f t="shared" si="30"/>
        <v>-24661185.248043653</v>
      </c>
      <c r="AF52" s="64">
        <f t="shared" si="31"/>
        <v>31152664.12020544</v>
      </c>
      <c r="AG52" s="27">
        <f t="shared" si="32"/>
        <v>160.83151722047498</v>
      </c>
      <c r="AH52" s="65">
        <f t="shared" si="33"/>
        <v>142.33750273939052</v>
      </c>
      <c r="AI52" s="62">
        <f t="shared" si="34"/>
        <v>-21207986.356375482</v>
      </c>
      <c r="AJ52" s="62">
        <f t="shared" si="35"/>
        <v>5183314.961333748</v>
      </c>
      <c r="AK52" s="62">
        <f t="shared" si="36"/>
        <v>-21210194.882245656</v>
      </c>
      <c r="AL52" s="64">
        <f t="shared" si="37"/>
        <v>30438755.004491143</v>
      </c>
      <c r="AM52" s="27">
        <f t="shared" si="38"/>
        <v>166.26592277832279</v>
      </c>
      <c r="AN52" s="65">
        <f t="shared" si="39"/>
        <v>134.17206253342769</v>
      </c>
    </row>
  </sheetData>
  <mergeCells count="8">
    <mergeCell ref="P7:R7"/>
    <mergeCell ref="M7:O7"/>
    <mergeCell ref="W22:AB22"/>
    <mergeCell ref="AC22:AH22"/>
    <mergeCell ref="AI22:AN22"/>
    <mergeCell ref="K22:M22"/>
    <mergeCell ref="O22:Q22"/>
    <mergeCell ref="S22:U22"/>
  </mergeCells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BD58E-62F6-4274-8068-5F7D4074E1FF}">
  <dimension ref="A1:G30"/>
  <sheetViews>
    <sheetView workbookViewId="0">
      <selection activeCell="M11" sqref="M11"/>
    </sheetView>
  </sheetViews>
  <sheetFormatPr defaultRowHeight="15"/>
  <cols>
    <col min="2" max="4" width="14.140625" bestFit="1" customWidth="1"/>
    <col min="5" max="5" width="11.5703125" bestFit="1" customWidth="1"/>
  </cols>
  <sheetData>
    <row r="1" spans="1:7">
      <c r="A1" s="28" t="s">
        <v>6</v>
      </c>
      <c r="B1" t="s">
        <v>86</v>
      </c>
      <c r="C1" t="s">
        <v>87</v>
      </c>
      <c r="D1" t="s">
        <v>88</v>
      </c>
      <c r="E1" t="s">
        <v>91</v>
      </c>
      <c r="F1" t="s">
        <v>89</v>
      </c>
      <c r="G1" t="s">
        <v>90</v>
      </c>
    </row>
    <row r="2" spans="1:7">
      <c r="A2" s="5">
        <v>1</v>
      </c>
      <c r="B2" s="82">
        <v>-2974390.1471913159</v>
      </c>
      <c r="C2" s="82">
        <v>13945319.389472162</v>
      </c>
      <c r="D2" s="82">
        <v>-28838589.889630195</v>
      </c>
      <c r="E2" s="64">
        <v>32171154.726623941</v>
      </c>
      <c r="F2">
        <v>102.04017277328299</v>
      </c>
      <c r="G2" s="27">
        <v>153.69029926959357</v>
      </c>
    </row>
    <row r="3" spans="1:7">
      <c r="A3" s="5">
        <v>2</v>
      </c>
      <c r="B3" s="82">
        <v>-6386866.9543471569</v>
      </c>
      <c r="C3" s="82">
        <v>22670797.125896309</v>
      </c>
      <c r="D3" s="82">
        <v>5748245.5838840548</v>
      </c>
      <c r="E3" s="64">
        <v>24244575.457382679</v>
      </c>
      <c r="F3">
        <v>105.73370685006232</v>
      </c>
      <c r="G3" s="27">
        <v>76.284905502896507</v>
      </c>
    </row>
    <row r="4" spans="1:7">
      <c r="A4" s="5">
        <v>3</v>
      </c>
      <c r="B4" s="82">
        <v>-3664124.2224272648</v>
      </c>
      <c r="C4" s="82">
        <v>-352608.60596354725</v>
      </c>
      <c r="D4" s="82">
        <v>-32622567.870779838</v>
      </c>
      <c r="E4" s="64">
        <v>32829591.432578243</v>
      </c>
      <c r="F4">
        <v>-174.50319826989067</v>
      </c>
      <c r="G4" s="27">
        <v>173.56211424356695</v>
      </c>
    </row>
    <row r="5" spans="1:7">
      <c r="A5" s="5">
        <v>4</v>
      </c>
      <c r="B5" s="82">
        <v>8107363.9058605088</v>
      </c>
      <c r="C5" s="82">
        <v>19330714.609180551</v>
      </c>
      <c r="D5" s="82">
        <v>10132545.124951432</v>
      </c>
      <c r="E5" s="64">
        <v>23282490.148453046</v>
      </c>
      <c r="F5">
        <v>67.246666350418167</v>
      </c>
      <c r="G5" s="27">
        <v>64.2019643363721</v>
      </c>
    </row>
    <row r="6" spans="1:7">
      <c r="A6" s="5">
        <v>5</v>
      </c>
      <c r="B6" s="82">
        <v>-3942956.9755628956</v>
      </c>
      <c r="C6" s="82">
        <v>-18715017.539211236</v>
      </c>
      <c r="D6" s="82">
        <v>12164080.530290252</v>
      </c>
      <c r="E6" s="64">
        <v>22666354.941884916</v>
      </c>
      <c r="F6">
        <v>-101.89731547995348</v>
      </c>
      <c r="G6" s="27">
        <v>57.54357763558081</v>
      </c>
    </row>
    <row r="7" spans="1:7">
      <c r="A7" s="5">
        <v>6</v>
      </c>
      <c r="B7" s="82">
        <v>20636936.69569952</v>
      </c>
      <c r="C7" s="82">
        <v>-16665964.072942214</v>
      </c>
      <c r="D7" s="82">
        <v>-4985791.5007293066</v>
      </c>
      <c r="E7" s="64">
        <v>26990658.22746186</v>
      </c>
      <c r="F7">
        <v>-38.923626823840316</v>
      </c>
      <c r="G7" s="27">
        <v>100.64497479193011</v>
      </c>
    </row>
    <row r="8" spans="1:7">
      <c r="A8" s="5">
        <v>7</v>
      </c>
      <c r="B8" s="82">
        <v>-12314130.542777309</v>
      </c>
      <c r="C8" s="82">
        <v>12960944.509181485</v>
      </c>
      <c r="D8" s="82">
        <v>12889560.507803053</v>
      </c>
      <c r="E8" s="64">
        <v>22040069.502589114</v>
      </c>
      <c r="F8">
        <v>133.53406474986002</v>
      </c>
      <c r="G8" s="27">
        <v>54.209446129743718</v>
      </c>
    </row>
    <row r="9" spans="1:7">
      <c r="A9" s="5">
        <v>8</v>
      </c>
      <c r="B9" s="82">
        <v>15693468.328422794</v>
      </c>
      <c r="C9" s="82">
        <v>21247435.209965255</v>
      </c>
      <c r="D9" s="82">
        <v>-4050661.4609123752</v>
      </c>
      <c r="E9" s="64">
        <v>26723516.038272381</v>
      </c>
      <c r="F9">
        <v>53.550228262696912</v>
      </c>
      <c r="G9" s="27">
        <v>98.718307713466032</v>
      </c>
    </row>
    <row r="10" spans="1:7">
      <c r="A10" s="5">
        <v>9</v>
      </c>
      <c r="B10" s="82">
        <v>-7926061.5336736962</v>
      </c>
      <c r="C10" s="82">
        <v>-6238245.3935196316</v>
      </c>
      <c r="D10" s="82">
        <v>18327583.335948505</v>
      </c>
      <c r="E10" s="64">
        <v>20919810.418870628</v>
      </c>
      <c r="F10">
        <v>-141.79531280284897</v>
      </c>
      <c r="G10" s="27">
        <v>28.826062779883458</v>
      </c>
    </row>
    <row r="11" spans="1:7">
      <c r="A11" s="5">
        <v>10</v>
      </c>
      <c r="B11" s="82">
        <v>26525988.722404204</v>
      </c>
      <c r="C11" s="82">
        <v>-365846.43037107342</v>
      </c>
      <c r="D11" s="82">
        <v>-6491892.4217428267</v>
      </c>
      <c r="E11" s="64">
        <v>27311290.495456494</v>
      </c>
      <c r="F11">
        <v>-0.79017327837676332</v>
      </c>
      <c r="G11" s="27">
        <v>103.75082928916858</v>
      </c>
    </row>
    <row r="12" spans="1:7">
      <c r="A12" s="5">
        <v>11</v>
      </c>
      <c r="B12" s="82">
        <v>-25636119.548806842</v>
      </c>
      <c r="C12" s="82">
        <v>6851173.0054846387</v>
      </c>
      <c r="D12" s="82">
        <v>-7832665.5463057337</v>
      </c>
      <c r="E12" s="64">
        <v>27667667.892904934</v>
      </c>
      <c r="F12">
        <v>165.03755050292492</v>
      </c>
      <c r="G12" s="27">
        <v>106.44519923836251</v>
      </c>
    </row>
    <row r="13" spans="1:7">
      <c r="A13" s="5">
        <v>13</v>
      </c>
      <c r="B13" s="82">
        <v>8065361.0782664493</v>
      </c>
      <c r="C13" s="82">
        <v>16572675.06808744</v>
      </c>
      <c r="D13" s="82">
        <v>-25544950.604367323</v>
      </c>
      <c r="E13" s="64">
        <v>31499969.993871246</v>
      </c>
      <c r="F13">
        <v>64.049378060915231</v>
      </c>
      <c r="G13" s="27">
        <v>144.18900833307015</v>
      </c>
    </row>
    <row r="14" spans="1:7">
      <c r="A14" s="5">
        <v>14</v>
      </c>
      <c r="B14" s="82">
        <v>-22065068.036754582</v>
      </c>
      <c r="C14" s="82">
        <v>-13375440.328429569</v>
      </c>
      <c r="D14" s="82">
        <v>-129453.32454153686</v>
      </c>
      <c r="E14" s="64">
        <v>25802836.851966947</v>
      </c>
      <c r="F14">
        <v>-148.77652342049052</v>
      </c>
      <c r="G14" s="27">
        <v>90.287455224343091</v>
      </c>
    </row>
    <row r="15" spans="1:7">
      <c r="A15" s="5">
        <v>15</v>
      </c>
      <c r="B15" s="82">
        <v>3177080.093025126</v>
      </c>
      <c r="C15" s="82">
        <v>-21431146.943382565</v>
      </c>
      <c r="D15" s="82">
        <v>-21541125.235716127</v>
      </c>
      <c r="E15" s="64">
        <v>30551726.197502468</v>
      </c>
      <c r="F15">
        <v>-81.567549457226093</v>
      </c>
      <c r="G15" s="27">
        <v>134.83525147563853</v>
      </c>
    </row>
    <row r="16" spans="1:7">
      <c r="A16" s="5">
        <v>17</v>
      </c>
      <c r="B16" s="82">
        <v>13089308.936262593</v>
      </c>
      <c r="C16" s="82">
        <v>-19971346.040187892</v>
      </c>
      <c r="D16" s="82">
        <v>-18395363.471295912</v>
      </c>
      <c r="E16" s="64">
        <v>30142562.404794656</v>
      </c>
      <c r="F16">
        <v>-56.758988321675737</v>
      </c>
      <c r="G16" s="27">
        <v>127.60965673154918</v>
      </c>
    </row>
    <row r="17" spans="1:7">
      <c r="A17" s="5">
        <v>18</v>
      </c>
      <c r="B17" s="82">
        <v>-1789316.6488283772</v>
      </c>
      <c r="C17" s="82">
        <v>-26001897.52932724</v>
      </c>
      <c r="D17" s="82">
        <v>-1055483.896293706</v>
      </c>
      <c r="E17" s="64">
        <v>26084753.697337143</v>
      </c>
      <c r="F17">
        <v>-93.93659434316379</v>
      </c>
      <c r="G17" s="27">
        <v>92.319028505621205</v>
      </c>
    </row>
    <row r="18" spans="1:7">
      <c r="A18" s="5">
        <v>19</v>
      </c>
      <c r="B18" s="82">
        <v>12848481.7120624</v>
      </c>
      <c r="C18" s="82">
        <v>13858417.442655643</v>
      </c>
      <c r="D18" s="82">
        <v>-25171255.816026147</v>
      </c>
      <c r="E18" s="64">
        <v>31475884.986381784</v>
      </c>
      <c r="F18">
        <v>47.165638759500169</v>
      </c>
      <c r="G18" s="27">
        <v>143.10143548400495</v>
      </c>
    </row>
    <row r="19" spans="1:7">
      <c r="A19" s="5">
        <v>20</v>
      </c>
      <c r="B19" s="82">
        <v>-17164504.044022419</v>
      </c>
      <c r="C19" s="82">
        <v>19997555.276212852</v>
      </c>
      <c r="D19" s="82">
        <v>-9774996.7906504329</v>
      </c>
      <c r="E19" s="64">
        <v>28108236.841888122</v>
      </c>
      <c r="F19">
        <v>130.64048618576999</v>
      </c>
      <c r="G19" s="27">
        <v>110.35053375311121</v>
      </c>
    </row>
    <row r="20" spans="1:7">
      <c r="A20" s="5">
        <v>21</v>
      </c>
      <c r="B20" s="82">
        <v>-15341380.926045032</v>
      </c>
      <c r="C20" s="82">
        <v>-21446363.873439875</v>
      </c>
      <c r="D20" s="82">
        <v>-2640114.2008282822</v>
      </c>
      <c r="E20" s="64">
        <v>26500465.941251308</v>
      </c>
      <c r="F20">
        <v>-125.5775486827837</v>
      </c>
      <c r="G20" s="27">
        <v>95.717588202220227</v>
      </c>
    </row>
    <row r="21" spans="1:7">
      <c r="A21" s="5">
        <v>22</v>
      </c>
      <c r="B21" s="82">
        <v>8700412.1128579918</v>
      </c>
      <c r="C21" s="82">
        <v>-8892350.7734630685</v>
      </c>
      <c r="D21" s="82">
        <v>-29661724.245303027</v>
      </c>
      <c r="E21" s="64">
        <v>32165026.945679259</v>
      </c>
      <c r="F21">
        <v>-45.625077422157723</v>
      </c>
      <c r="G21" s="27">
        <v>157.24587836989843</v>
      </c>
    </row>
    <row r="22" spans="1:7">
      <c r="A22" s="5">
        <v>23</v>
      </c>
      <c r="B22" s="82">
        <v>2624867.2434745859</v>
      </c>
      <c r="C22" s="82">
        <v>-25970737.595138665</v>
      </c>
      <c r="D22" s="82">
        <v>-1037264.4449640688</v>
      </c>
      <c r="E22" s="64">
        <v>26123649.377722885</v>
      </c>
      <c r="F22">
        <v>-84.228703354853579</v>
      </c>
      <c r="G22" s="27">
        <v>92.275581839664639</v>
      </c>
    </row>
    <row r="23" spans="1:7">
      <c r="A23" s="5">
        <v>24</v>
      </c>
      <c r="B23" s="82">
        <v>20943148.751785878</v>
      </c>
      <c r="C23" s="82">
        <v>11285931.420491105</v>
      </c>
      <c r="D23" s="82">
        <v>5623148.4322608775</v>
      </c>
      <c r="E23" s="64">
        <v>24446012.475630801</v>
      </c>
      <c r="F23">
        <v>28.319524822696881</v>
      </c>
      <c r="G23" s="27">
        <v>76.701566184785719</v>
      </c>
    </row>
    <row r="24" spans="1:7">
      <c r="A24" s="5">
        <v>25</v>
      </c>
      <c r="B24" s="82">
        <v>-12237976.147066901</v>
      </c>
      <c r="C24" s="82">
        <v>-16431052.532263322</v>
      </c>
      <c r="D24" s="82">
        <v>-23119896.912539229</v>
      </c>
      <c r="E24" s="64">
        <v>30891377.125997737</v>
      </c>
      <c r="F24">
        <v>-126.67902845318123</v>
      </c>
      <c r="G24" s="27">
        <v>138.45418040613808</v>
      </c>
    </row>
    <row r="25" spans="1:7">
      <c r="A25" s="5">
        <v>26</v>
      </c>
      <c r="B25" s="82">
        <v>16303444.366986139</v>
      </c>
      <c r="C25" s="82">
        <v>-6749900.051670366</v>
      </c>
      <c r="D25" s="82">
        <v>13012827.857481984</v>
      </c>
      <c r="E25" s="64">
        <v>21924806.448026191</v>
      </c>
      <c r="F25">
        <v>-22.490377223060626</v>
      </c>
      <c r="G25" s="27">
        <v>53.592747645510066</v>
      </c>
    </row>
    <row r="26" spans="1:7">
      <c r="A26" s="5">
        <v>27</v>
      </c>
      <c r="B26" s="82">
        <v>16567852.687127477</v>
      </c>
      <c r="C26" s="82">
        <v>19286609.885588504</v>
      </c>
      <c r="D26" s="82">
        <v>-15136775.519708574</v>
      </c>
      <c r="E26" s="64">
        <v>29590353.777460758</v>
      </c>
      <c r="F26">
        <v>49.336302131703022</v>
      </c>
      <c r="G26" s="27">
        <v>120.76674673450333</v>
      </c>
    </row>
    <row r="27" spans="1:7">
      <c r="A27" s="5">
        <v>28</v>
      </c>
      <c r="B27" s="82">
        <v>7829472.3821538351</v>
      </c>
      <c r="C27" s="82">
        <v>5751080.7777131014</v>
      </c>
      <c r="D27" s="82">
        <v>-31213351.433709554</v>
      </c>
      <c r="E27" s="64">
        <v>32690195.405028541</v>
      </c>
      <c r="F27">
        <v>36.29886654743818</v>
      </c>
      <c r="G27" s="27">
        <v>162.71199413246802</v>
      </c>
    </row>
    <row r="28" spans="1:7">
      <c r="A28" s="5">
        <v>29</v>
      </c>
      <c r="B28" s="82">
        <v>-23886808.125137135</v>
      </c>
      <c r="C28" s="82">
        <v>-10960377.387808571</v>
      </c>
      <c r="D28" s="82">
        <v>-4346033.7476654947</v>
      </c>
      <c r="E28" s="64">
        <v>26638271.044235401</v>
      </c>
      <c r="F28">
        <v>-155.35214373944942</v>
      </c>
      <c r="G28" s="27">
        <v>99.389780658799637</v>
      </c>
    </row>
    <row r="29" spans="1:7">
      <c r="A29" s="5">
        <v>30</v>
      </c>
      <c r="B29" s="82">
        <v>657713.84573835414</v>
      </c>
      <c r="C29" s="82">
        <v>-25003273.368430492</v>
      </c>
      <c r="D29" s="82">
        <v>2738915.1248561102</v>
      </c>
      <c r="E29" s="64">
        <v>25161437.214525461</v>
      </c>
      <c r="F29">
        <v>-88.493175730937523</v>
      </c>
      <c r="G29" s="27">
        <v>83.750760323018412</v>
      </c>
    </row>
    <row r="30" spans="1:7">
      <c r="A30" s="5">
        <v>31</v>
      </c>
      <c r="B30" s="82">
        <v>-14541599.756734569</v>
      </c>
      <c r="C30" s="82">
        <v>9518314.7893558666</v>
      </c>
      <c r="D30" s="82">
        <v>-26238429.554057252</v>
      </c>
      <c r="E30" s="64">
        <v>31472394.655913275</v>
      </c>
      <c r="F30">
        <v>146.79294210056293</v>
      </c>
      <c r="G30" s="27">
        <v>146.48036595884389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11C7D-B517-42BF-B925-6920B4EBFBB5}">
  <dimension ref="A4:J23"/>
  <sheetViews>
    <sheetView workbookViewId="0">
      <selection activeCell="I7" sqref="I7"/>
    </sheetView>
  </sheetViews>
  <sheetFormatPr defaultRowHeight="15"/>
  <cols>
    <col min="3" max="3" width="17.7109375" bestFit="1" customWidth="1"/>
    <col min="9" max="9" width="14.5703125" bestFit="1" customWidth="1"/>
    <col min="12" max="12" width="12.7109375" bestFit="1" customWidth="1"/>
  </cols>
  <sheetData>
    <row r="4" spans="1:10">
      <c r="A4" s="2" t="s">
        <v>2</v>
      </c>
      <c r="B4">
        <v>1</v>
      </c>
      <c r="C4" t="s">
        <v>3</v>
      </c>
      <c r="D4" t="s">
        <v>0</v>
      </c>
      <c r="E4" t="s">
        <v>4</v>
      </c>
    </row>
    <row r="5" spans="1:10">
      <c r="A5" s="2" t="s">
        <v>5</v>
      </c>
      <c r="B5" s="3">
        <v>45384</v>
      </c>
      <c r="C5" t="s">
        <v>6</v>
      </c>
      <c r="D5" t="s">
        <v>7</v>
      </c>
      <c r="E5" t="s">
        <v>8</v>
      </c>
      <c r="H5" s="1" t="s">
        <v>48</v>
      </c>
      <c r="I5" s="38">
        <v>1938169.196</v>
      </c>
      <c r="J5" t="s">
        <v>51</v>
      </c>
    </row>
    <row r="6" spans="1:10">
      <c r="A6" s="2" t="s">
        <v>5</v>
      </c>
      <c r="B6" s="4">
        <v>43221</v>
      </c>
      <c r="C6" t="s">
        <v>9</v>
      </c>
      <c r="D6" t="s">
        <v>10</v>
      </c>
      <c r="E6" t="s">
        <v>11</v>
      </c>
      <c r="H6" s="1" t="s">
        <v>49</v>
      </c>
      <c r="I6" s="38">
        <v>-4229010.2240000004</v>
      </c>
      <c r="J6" s="26" t="s">
        <v>51</v>
      </c>
    </row>
    <row r="7" spans="1:10">
      <c r="A7" s="2" t="s">
        <v>5</v>
      </c>
      <c r="B7" t="s">
        <v>12</v>
      </c>
      <c r="C7" t="s">
        <v>13</v>
      </c>
      <c r="D7" t="s">
        <v>14</v>
      </c>
      <c r="E7" t="s">
        <v>11</v>
      </c>
      <c r="H7" s="1" t="s">
        <v>50</v>
      </c>
      <c r="I7" s="38">
        <v>-4348880.32</v>
      </c>
      <c r="J7" s="1" t="s">
        <v>51</v>
      </c>
    </row>
    <row r="8" spans="1:10">
      <c r="A8" s="2" t="s">
        <v>5</v>
      </c>
      <c r="B8" t="s">
        <v>15</v>
      </c>
      <c r="C8" t="s">
        <v>16</v>
      </c>
      <c r="D8" t="s">
        <v>17</v>
      </c>
      <c r="E8" t="s">
        <v>11</v>
      </c>
    </row>
    <row r="9" spans="1:10">
      <c r="A9" s="2" t="s">
        <v>5</v>
      </c>
      <c r="B9" t="s">
        <v>18</v>
      </c>
      <c r="C9" t="s">
        <v>19</v>
      </c>
      <c r="D9" t="s">
        <v>20</v>
      </c>
      <c r="E9" t="s">
        <v>11</v>
      </c>
    </row>
    <row r="10" spans="1:10">
      <c r="A10" s="2" t="s">
        <v>2</v>
      </c>
      <c r="B10">
        <v>61</v>
      </c>
      <c r="C10" t="s">
        <v>21</v>
      </c>
      <c r="D10" t="s">
        <v>22</v>
      </c>
      <c r="E10" t="s">
        <v>23</v>
      </c>
    </row>
    <row r="11" spans="1:10">
      <c r="A11" s="2" t="s">
        <v>5</v>
      </c>
      <c r="B11" t="s">
        <v>24</v>
      </c>
      <c r="C11" t="s">
        <v>25</v>
      </c>
      <c r="D11">
        <v>18</v>
      </c>
      <c r="E11" t="s">
        <v>26</v>
      </c>
    </row>
    <row r="12" spans="1:10">
      <c r="A12" s="2" t="s">
        <v>2</v>
      </c>
      <c r="B12">
        <v>64</v>
      </c>
      <c r="C12" t="s">
        <v>21</v>
      </c>
      <c r="D12" t="s">
        <v>22</v>
      </c>
      <c r="E12" t="s">
        <v>23</v>
      </c>
    </row>
    <row r="13" spans="1:10">
      <c r="A13" s="2" t="s">
        <v>5</v>
      </c>
      <c r="B13" t="s">
        <v>27</v>
      </c>
      <c r="C13" t="s">
        <v>28</v>
      </c>
      <c r="D13">
        <v>18</v>
      </c>
      <c r="E13" t="s">
        <v>26</v>
      </c>
      <c r="H13" t="s">
        <v>61</v>
      </c>
      <c r="I13">
        <v>6378137</v>
      </c>
    </row>
    <row r="14" spans="1:10">
      <c r="A14" s="2" t="s">
        <v>2</v>
      </c>
      <c r="B14">
        <v>67</v>
      </c>
      <c r="C14" t="s">
        <v>21</v>
      </c>
      <c r="D14" t="s">
        <v>22</v>
      </c>
      <c r="E14" t="s">
        <v>23</v>
      </c>
      <c r="H14" t="s">
        <v>62</v>
      </c>
      <c r="I14">
        <f>1/298.257223563</f>
        <v>3.3528106647474805E-3</v>
      </c>
    </row>
    <row r="15" spans="1:10">
      <c r="A15" s="2" t="s">
        <v>5</v>
      </c>
      <c r="B15" t="s">
        <v>29</v>
      </c>
      <c r="C15" t="s">
        <v>30</v>
      </c>
      <c r="D15">
        <v>18</v>
      </c>
      <c r="E15" t="s">
        <v>26</v>
      </c>
      <c r="H15" t="s">
        <v>63</v>
      </c>
      <c r="I15">
        <f>SQRT((2-I14)*I14)</f>
        <v>8.1819190842621486E-2</v>
      </c>
    </row>
    <row r="16" spans="1:10">
      <c r="A16" s="2" t="s">
        <v>2</v>
      </c>
      <c r="B16">
        <v>70</v>
      </c>
      <c r="C16" t="s">
        <v>21</v>
      </c>
      <c r="D16" t="s">
        <v>22</v>
      </c>
      <c r="E16" t="s">
        <v>23</v>
      </c>
    </row>
    <row r="17" spans="1:5">
      <c r="A17" s="2" t="s">
        <v>5</v>
      </c>
      <c r="B17" t="s">
        <v>31</v>
      </c>
      <c r="C17" t="s">
        <v>32</v>
      </c>
      <c r="D17">
        <v>219</v>
      </c>
      <c r="E17" t="s">
        <v>33</v>
      </c>
    </row>
    <row r="18" spans="1:5">
      <c r="A18" s="2" t="s">
        <v>2</v>
      </c>
      <c r="B18">
        <v>74</v>
      </c>
      <c r="C18" t="s">
        <v>21</v>
      </c>
      <c r="D18" t="s">
        <v>22</v>
      </c>
      <c r="E18" t="s">
        <v>23</v>
      </c>
    </row>
    <row r="19" spans="1:5">
      <c r="A19" s="2" t="s">
        <v>2</v>
      </c>
      <c r="B19">
        <v>75</v>
      </c>
      <c r="C19" t="s">
        <v>34</v>
      </c>
      <c r="D19" t="s">
        <v>35</v>
      </c>
      <c r="E19" t="s">
        <v>4</v>
      </c>
    </row>
    <row r="20" spans="1:5">
      <c r="A20" s="2" t="s">
        <v>2</v>
      </c>
      <c r="B20">
        <v>76</v>
      </c>
      <c r="C20" t="s">
        <v>36</v>
      </c>
      <c r="D20" t="s">
        <v>0</v>
      </c>
      <c r="E20" t="s">
        <v>4</v>
      </c>
    </row>
    <row r="21" spans="1:5">
      <c r="A21" s="2" t="s">
        <v>5</v>
      </c>
      <c r="B21" t="s">
        <v>37</v>
      </c>
      <c r="C21" t="s">
        <v>21</v>
      </c>
      <c r="D21" t="s">
        <v>38</v>
      </c>
      <c r="E21" t="s">
        <v>39</v>
      </c>
    </row>
    <row r="22" spans="1:5">
      <c r="A22" s="2" t="s">
        <v>2</v>
      </c>
      <c r="B22">
        <v>79</v>
      </c>
      <c r="C22" t="s">
        <v>40</v>
      </c>
      <c r="D22" t="s">
        <v>41</v>
      </c>
      <c r="E22" t="s">
        <v>4</v>
      </c>
    </row>
    <row r="23" spans="1:5">
      <c r="A23" s="2" t="s">
        <v>2</v>
      </c>
      <c r="B23">
        <v>80</v>
      </c>
      <c r="C23" t="s">
        <v>42</v>
      </c>
      <c r="D23" t="s">
        <v>0</v>
      </c>
      <c r="E23" t="s">
        <v>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Bernardo Eylenstein</dc:creator>
  <cp:lastModifiedBy>Bernardo Eylenstein</cp:lastModifiedBy>
  <dcterms:created xsi:type="dcterms:W3CDTF">2024-05-20T11:06:46Z</dcterms:created>
  <dcterms:modified xsi:type="dcterms:W3CDTF">2024-06-04T13:48:47Z</dcterms:modified>
</cp:coreProperties>
</file>