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\Documents\SODataMining\Texts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0" i="1" l="1"/>
  <c r="R91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72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57" i="1"/>
  <c r="Z52" i="1"/>
  <c r="Z53" i="1"/>
  <c r="Z54" i="1"/>
  <c r="Z55" i="1"/>
  <c r="Z56" i="1"/>
  <c r="Z57" i="1"/>
  <c r="Z58" i="1"/>
  <c r="Z59" i="1"/>
  <c r="Z51" i="1"/>
  <c r="U59" i="1"/>
  <c r="U56" i="1"/>
  <c r="U53" i="1"/>
  <c r="Z38" i="1"/>
  <c r="Z39" i="1"/>
  <c r="Z40" i="1"/>
  <c r="Z41" i="1"/>
  <c r="Z42" i="1"/>
  <c r="Z43" i="1"/>
  <c r="Z44" i="1"/>
  <c r="Z45" i="1"/>
  <c r="Z37" i="1"/>
  <c r="U45" i="1"/>
  <c r="U42" i="1"/>
  <c r="U39" i="1"/>
  <c r="Z20" i="1"/>
  <c r="Z21" i="1"/>
  <c r="Z22" i="1"/>
  <c r="Z23" i="1"/>
  <c r="Z24" i="1"/>
  <c r="Z25" i="1"/>
  <c r="Z26" i="1"/>
  <c r="Z27" i="1"/>
  <c r="Z19" i="1"/>
  <c r="Z7" i="1"/>
  <c r="Z8" i="1"/>
  <c r="Z9" i="1"/>
  <c r="Z10" i="1"/>
  <c r="Z11" i="1"/>
  <c r="Z12" i="1"/>
  <c r="Z13" i="1"/>
  <c r="Z14" i="1"/>
  <c r="Z6" i="1"/>
  <c r="U27" i="1"/>
  <c r="U24" i="1"/>
  <c r="U21" i="1"/>
  <c r="U14" i="1"/>
  <c r="U11" i="1"/>
  <c r="U8" i="1"/>
  <c r="D64" i="1" l="1"/>
  <c r="T142" i="1"/>
  <c r="H142" i="1"/>
  <c r="H103" i="1"/>
  <c r="T104" i="1"/>
  <c r="T139" i="1"/>
  <c r="H139" i="1"/>
  <c r="T101" i="1"/>
  <c r="H100" i="1"/>
  <c r="D61" i="1"/>
  <c r="Q90" i="1"/>
  <c r="Q92" i="1" s="1"/>
  <c r="Q91" i="1"/>
  <c r="P74" i="1"/>
  <c r="P75" i="1"/>
  <c r="P76" i="1"/>
  <c r="P77" i="1"/>
  <c r="P81" i="1"/>
  <c r="P83" i="1"/>
  <c r="P85" i="1"/>
  <c r="P86" i="1"/>
  <c r="P87" i="1"/>
  <c r="P89" i="1"/>
  <c r="P58" i="1"/>
  <c r="P59" i="1"/>
  <c r="P60" i="1"/>
  <c r="P61" i="1"/>
  <c r="P62" i="1"/>
  <c r="P63" i="1"/>
  <c r="P64" i="1"/>
  <c r="P65" i="1"/>
  <c r="P66" i="1"/>
  <c r="P67" i="1"/>
  <c r="P68" i="1"/>
  <c r="P69" i="1"/>
  <c r="P57" i="1"/>
  <c r="O87" i="1"/>
  <c r="O88" i="1"/>
  <c r="O89" i="1"/>
  <c r="O86" i="1"/>
  <c r="O85" i="1"/>
  <c r="O84" i="1"/>
  <c r="O77" i="1"/>
  <c r="O78" i="1"/>
  <c r="O79" i="1"/>
  <c r="O80" i="1"/>
  <c r="O81" i="1"/>
  <c r="O82" i="1"/>
  <c r="O76" i="1"/>
  <c r="O74" i="1"/>
  <c r="O75" i="1"/>
  <c r="O73" i="1"/>
  <c r="O72" i="1"/>
  <c r="O71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G162" i="1"/>
  <c r="S162" i="1"/>
  <c r="S161" i="1"/>
  <c r="S159" i="1"/>
  <c r="S157" i="1"/>
  <c r="S156" i="1"/>
  <c r="S155" i="1"/>
  <c r="S153" i="1"/>
  <c r="S152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4" i="1"/>
  <c r="S158" i="1"/>
  <c r="S160" i="1"/>
  <c r="S135" i="1"/>
  <c r="W135" i="1" s="1"/>
  <c r="G163" i="1"/>
  <c r="G161" i="1"/>
  <c r="G151" i="1"/>
  <c r="G164" i="1"/>
  <c r="G160" i="1"/>
  <c r="G159" i="1"/>
  <c r="G158" i="1"/>
  <c r="G156" i="1"/>
  <c r="G150" i="1"/>
  <c r="G149" i="1"/>
  <c r="G148" i="1"/>
  <c r="G152" i="1"/>
  <c r="G153" i="1"/>
  <c r="G154" i="1"/>
  <c r="G155" i="1"/>
  <c r="G15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35" i="1"/>
  <c r="V135" i="1" s="1"/>
  <c r="S111" i="1"/>
  <c r="S113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35" i="1"/>
  <c r="S114" i="1"/>
  <c r="S112" i="1"/>
  <c r="S110" i="1"/>
  <c r="S109" i="1"/>
  <c r="S108" i="1"/>
  <c r="S107" i="1"/>
  <c r="G119" i="1"/>
  <c r="G118" i="1"/>
  <c r="G117" i="1"/>
  <c r="G116" i="1"/>
  <c r="S98" i="1"/>
  <c r="S99" i="1"/>
  <c r="S100" i="1"/>
  <c r="S101" i="1"/>
  <c r="S102" i="1"/>
  <c r="S103" i="1"/>
  <c r="S104" i="1"/>
  <c r="S105" i="1"/>
  <c r="S106" i="1"/>
  <c r="S97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20" i="1"/>
  <c r="G121" i="1"/>
  <c r="G122" i="1"/>
  <c r="G123" i="1"/>
  <c r="G124" i="1"/>
  <c r="G125" i="1"/>
  <c r="G126" i="1"/>
  <c r="G127" i="1"/>
  <c r="G96" i="1"/>
  <c r="O57" i="1" s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97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96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35" i="1"/>
  <c r="P163" i="1"/>
  <c r="Q163" i="1" s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35" i="1"/>
  <c r="D165" i="1"/>
  <c r="E165" i="1" s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97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96" i="1"/>
  <c r="D128" i="1"/>
  <c r="E128" i="1" s="1"/>
  <c r="P115" i="1"/>
  <c r="Q115" i="1" s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58" i="1"/>
  <c r="G59" i="1"/>
  <c r="G60" i="1"/>
  <c r="G61" i="1"/>
  <c r="G57" i="1"/>
  <c r="F90" i="1"/>
  <c r="G90" i="1" s="1"/>
  <c r="V60" i="1"/>
  <c r="V46" i="1"/>
  <c r="V15" i="1"/>
  <c r="V28" i="1"/>
  <c r="G6" i="1"/>
  <c r="R92" i="1" l="1"/>
  <c r="R115" i="1"/>
  <c r="N125" i="1" s="1"/>
  <c r="R163" i="1"/>
  <c r="L170" i="1" s="1"/>
  <c r="F165" i="1"/>
  <c r="L169" i="1" s="1"/>
  <c r="L171" i="1" s="1"/>
  <c r="F128" i="1"/>
  <c r="N124" i="1" s="1"/>
  <c r="N126" i="1" s="1"/>
  <c r="X135" i="1"/>
  <c r="V30" i="1"/>
  <c r="V62" i="1"/>
  <c r="L24" i="1"/>
  <c r="L23" i="1"/>
  <c r="B27" i="1"/>
  <c r="K26" i="1"/>
  <c r="L22" i="1" s="1"/>
  <c r="L26" i="1" s="1"/>
  <c r="K18" i="1"/>
  <c r="L16" i="1" s="1"/>
  <c r="K10" i="1"/>
  <c r="L6" i="1" s="1"/>
  <c r="G17" i="1"/>
  <c r="G18" i="1"/>
  <c r="G7" i="1"/>
  <c r="C7" i="1"/>
  <c r="G8" i="1"/>
  <c r="C14" i="1"/>
  <c r="C13" i="1"/>
  <c r="C12" i="1"/>
  <c r="C11" i="1"/>
  <c r="C10" i="1"/>
  <c r="C9" i="1"/>
  <c r="C8" i="1"/>
  <c r="C6" i="1"/>
  <c r="H8" i="1" l="1"/>
  <c r="G10" i="1"/>
  <c r="G20" i="1"/>
  <c r="H7" i="1"/>
  <c r="H17" i="1"/>
  <c r="H6" i="1"/>
  <c r="H10" i="1" s="1"/>
  <c r="H18" i="1"/>
  <c r="H20" i="1" s="1"/>
  <c r="L14" i="1"/>
  <c r="L15" i="1"/>
  <c r="L7" i="1"/>
  <c r="L8" i="1"/>
  <c r="L10" i="1" l="1"/>
  <c r="L18" i="1"/>
</calcChain>
</file>

<file path=xl/sharedStrings.xml><?xml version="1.0" encoding="utf-8"?>
<sst xmlns="http://schemas.openxmlformats.org/spreadsheetml/2006/main" count="101" uniqueCount="51">
  <si>
    <t>PostHistoryEvolution</t>
  </si>
  <si>
    <t>sentiment_com_unchanged</t>
  </si>
  <si>
    <t>readability_flesch_improved</t>
  </si>
  <si>
    <t>readability_fog_improved</t>
  </si>
  <si>
    <t>readability_flesch_aggravate</t>
  </si>
  <si>
    <t>readability_fog_aggravate</t>
  </si>
  <si>
    <t>readability_fog_unchanged</t>
  </si>
  <si>
    <t>sentiment_com_aggravate</t>
  </si>
  <si>
    <t>sentiment_com_improved</t>
  </si>
  <si>
    <t>readability_flesch_unchanged</t>
  </si>
  <si>
    <t>all</t>
  </si>
  <si>
    <t>Unchanged Metrics</t>
  </si>
  <si>
    <t>Improved Metrics</t>
  </si>
  <si>
    <t>Aggravate Metrics</t>
  </si>
  <si>
    <t>Changed Metrics</t>
  </si>
  <si>
    <t>Posthistory Einträge mit Predecessors</t>
  </si>
  <si>
    <t>mal 3 Metriken</t>
  </si>
  <si>
    <t>Accepted answers</t>
  </si>
  <si>
    <t>Not accepted answers</t>
  </si>
  <si>
    <t>Closed posts</t>
  </si>
  <si>
    <t>Open posts</t>
  </si>
  <si>
    <t>depth</t>
  </si>
  <si>
    <t>n posts</t>
  </si>
  <si>
    <t>ALL</t>
  </si>
  <si>
    <t>CLOSED</t>
  </si>
  <si>
    <t>OPEN</t>
  </si>
  <si>
    <t>ACCEPTED</t>
  </si>
  <si>
    <t>NOT ACCEPTED</t>
  </si>
  <si>
    <t>Die meisten der Beiträge mit über 20 Versionen, wurden nicht geschlossen</t>
  </si>
  <si>
    <t>% of not accepted</t>
  </si>
  <si>
    <t>% of accepted</t>
  </si>
  <si>
    <t>% of all</t>
  </si>
  <si>
    <t xml:space="preserve">% of all </t>
  </si>
  <si>
    <t>% of same depth</t>
  </si>
  <si>
    <t>% of Open</t>
  </si>
  <si>
    <t>% with same depth</t>
  </si>
  <si>
    <t>% of closed</t>
  </si>
  <si>
    <t xml:space="preserve">changed by two users alternating: inappropriate scentence </t>
  </si>
  <si>
    <t>Added from 2 users but mostly from the author himself: Readability and compound got much better</t>
  </si>
  <si>
    <t xml:space="preserve">Nearly only from user changed, </t>
  </si>
  <si>
    <t>Open</t>
  </si>
  <si>
    <t>Accepted</t>
  </si>
  <si>
    <t>Flesch old</t>
  </si>
  <si>
    <t xml:space="preserve">Fog old </t>
  </si>
  <si>
    <t>Flesch new</t>
  </si>
  <si>
    <t>Fog new</t>
  </si>
  <si>
    <t>Sent old</t>
  </si>
  <si>
    <t>Sent new</t>
  </si>
  <si>
    <t>changes only from user</t>
  </si>
  <si>
    <t>Gesammt:</t>
  </si>
  <si>
    <t>Offen: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</si>
</sst>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E7FB6D"/>
        <bgColor indexed="64"/>
      </patternFill>
    </fill>
    <fill>
      <patternFill patternType="solid">
        <fgColor rgb="FF8FF9F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9" fontId="0" fillId="0" borderId="0" xfId="1" applyFont="1"/>
    <xf numFmtId="2" fontId="0" fillId="0" borderId="0" xfId="0" applyNumberFormat="1"/>
    <xf numFmtId="0" fontId="3" fillId="3" borderId="0" xfId="3"/>
    <xf numFmtId="0" fontId="4" fillId="4" borderId="0" xfId="4"/>
    <xf numFmtId="0" fontId="5" fillId="5" borderId="1" xfId="5"/>
    <xf numFmtId="0" fontId="2" fillId="2" borderId="0" xfId="2"/>
    <xf numFmtId="0" fontId="3" fillId="3" borderId="0" xfId="3" applyAlignment="1">
      <alignment vertical="center" wrapText="1"/>
    </xf>
    <xf numFmtId="0" fontId="4" fillId="4" borderId="0" xfId="4" applyAlignment="1">
      <alignment vertical="center" wrapText="1"/>
    </xf>
    <xf numFmtId="0" fontId="2" fillId="2" borderId="0" xfId="2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2" fontId="0" fillId="6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164" fontId="0" fillId="7" borderId="2" xfId="0" applyNumberFormat="1" applyFill="1" applyBorder="1"/>
    <xf numFmtId="0" fontId="0" fillId="0" borderId="3" xfId="0" applyBorder="1"/>
    <xf numFmtId="2" fontId="0" fillId="6" borderId="3" xfId="0" applyNumberFormat="1" applyFill="1" applyBorder="1"/>
    <xf numFmtId="0" fontId="0" fillId="6" borderId="0" xfId="0" applyFill="1" applyBorder="1"/>
    <xf numFmtId="164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vertical="center" wrapText="1"/>
    </xf>
    <xf numFmtId="164" fontId="0" fillId="8" borderId="0" xfId="0" applyNumberFormat="1" applyFill="1" applyBorder="1"/>
    <xf numFmtId="164" fontId="0" fillId="7" borderId="0" xfId="0" applyNumberFormat="1" applyFill="1" applyBorder="1"/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0" fillId="8" borderId="9" xfId="0" applyNumberFormat="1" applyFill="1" applyBorder="1"/>
    <xf numFmtId="164" fontId="0" fillId="7" borderId="9" xfId="0" applyNumberFormat="1" applyFill="1" applyBorder="1"/>
    <xf numFmtId="164" fontId="0" fillId="6" borderId="10" xfId="0" applyNumberFormat="1" applyFill="1" applyBorder="1"/>
    <xf numFmtId="0" fontId="0" fillId="0" borderId="11" xfId="0" applyBorder="1" applyAlignment="1">
      <alignment vertical="center" wrapText="1"/>
    </xf>
    <xf numFmtId="164" fontId="0" fillId="6" borderId="12" xfId="0" applyNumberFormat="1" applyFill="1" applyBorder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64" fontId="0" fillId="8" borderId="14" xfId="0" applyNumberFormat="1" applyFill="1" applyBorder="1"/>
    <xf numFmtId="164" fontId="0" fillId="7" borderId="14" xfId="0" applyNumberFormat="1" applyFill="1" applyBorder="1"/>
    <xf numFmtId="164" fontId="0" fillId="6" borderId="15" xfId="0" applyNumberFormat="1" applyFill="1" applyBorder="1"/>
    <xf numFmtId="165" fontId="0" fillId="8" borderId="9" xfId="0" applyNumberFormat="1" applyFill="1" applyBorder="1"/>
    <xf numFmtId="165" fontId="0" fillId="8" borderId="0" xfId="0" applyNumberFormat="1" applyFill="1" applyBorder="1"/>
    <xf numFmtId="165" fontId="0" fillId="8" borderId="14" xfId="0" applyNumberFormat="1" applyFill="1" applyBorder="1"/>
    <xf numFmtId="0" fontId="0" fillId="0" borderId="8" xfId="0" applyBorder="1"/>
    <xf numFmtId="0" fontId="0" fillId="6" borderId="9" xfId="0" applyFill="1" applyBorder="1"/>
    <xf numFmtId="0" fontId="0" fillId="0" borderId="11" xfId="0" applyBorder="1"/>
    <xf numFmtId="0" fontId="0" fillId="0" borderId="13" xfId="0" applyBorder="1"/>
    <xf numFmtId="0" fontId="0" fillId="6" borderId="14" xfId="0" applyFill="1" applyBorder="1"/>
    <xf numFmtId="2" fontId="0" fillId="6" borderId="10" xfId="0" applyNumberFormat="1" applyFill="1" applyBorder="1"/>
    <xf numFmtId="2" fontId="0" fillId="6" borderId="12" xfId="0" applyNumberFormat="1" applyFill="1" applyBorder="1"/>
    <xf numFmtId="2" fontId="0" fillId="6" borderId="15" xfId="0" applyNumberFormat="1" applyFill="1" applyBorder="1"/>
    <xf numFmtId="164" fontId="4" fillId="4" borderId="7" xfId="4" applyNumberFormat="1" applyBorder="1"/>
    <xf numFmtId="164" fontId="2" fillId="2" borderId="7" xfId="2" applyNumberFormat="1" applyBorder="1"/>
    <xf numFmtId="164" fontId="3" fillId="3" borderId="7" xfId="3" applyNumberFormat="1" applyBorder="1"/>
    <xf numFmtId="2" fontId="4" fillId="4" borderId="7" xfId="4" applyNumberFormat="1" applyBorder="1"/>
    <xf numFmtId="2" fontId="2" fillId="2" borderId="7" xfId="2" applyNumberFormat="1" applyBorder="1"/>
    <xf numFmtId="2" fontId="3" fillId="3" borderId="7" xfId="3" applyNumberFormat="1" applyBorder="1"/>
    <xf numFmtId="9" fontId="0" fillId="0" borderId="0" xfId="0" applyNumberFormat="1"/>
    <xf numFmtId="2" fontId="0" fillId="0" borderId="2" xfId="0" applyNumberFormat="1" applyBorder="1"/>
    <xf numFmtId="0" fontId="3" fillId="3" borderId="3" xfId="3" applyBorder="1"/>
    <xf numFmtId="0" fontId="4" fillId="4" borderId="3" xfId="4" applyBorder="1"/>
    <xf numFmtId="0" fontId="2" fillId="2" borderId="3" xfId="2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5" xfId="0" applyNumberFormat="1" applyBorder="1"/>
    <xf numFmtId="0" fontId="3" fillId="3" borderId="5" xfId="3" applyBorder="1"/>
    <xf numFmtId="0" fontId="4" fillId="4" borderId="5" xfId="4" applyBorder="1"/>
    <xf numFmtId="0" fontId="2" fillId="2" borderId="5" xfId="2" applyBorder="1"/>
    <xf numFmtId="0" fontId="2" fillId="2" borderId="6" xfId="2" applyBorder="1"/>
    <xf numFmtId="0" fontId="2" fillId="2" borderId="4" xfId="2" applyBorder="1"/>
    <xf numFmtId="0" fontId="2" fillId="2" borderId="2" xfId="2" applyBorder="1"/>
    <xf numFmtId="0" fontId="4" fillId="4" borderId="2" xfId="4" applyBorder="1"/>
    <xf numFmtId="0" fontId="4" fillId="4" borderId="4" xfId="4" applyBorder="1"/>
    <xf numFmtId="0" fontId="0" fillId="0" borderId="0" xfId="0" applyBorder="1"/>
    <xf numFmtId="0" fontId="3" fillId="3" borderId="0" xfId="3" applyBorder="1"/>
    <xf numFmtId="2" fontId="0" fillId="0" borderId="0" xfId="0" applyNumberFormat="1" applyBorder="1"/>
    <xf numFmtId="0" fontId="2" fillId="2" borderId="0" xfId="2" applyBorder="1"/>
    <xf numFmtId="0" fontId="0" fillId="0" borderId="2" xfId="0" applyBorder="1"/>
    <xf numFmtId="0" fontId="0" fillId="0" borderId="16" xfId="0" applyBorder="1"/>
    <xf numFmtId="0" fontId="3" fillId="3" borderId="16" xfId="3" applyBorder="1"/>
    <xf numFmtId="2" fontId="0" fillId="0" borderId="16" xfId="0" applyNumberFormat="1" applyBorder="1"/>
    <xf numFmtId="0" fontId="0" fillId="0" borderId="2" xfId="0" applyFont="1" applyBorder="1"/>
  </cellXfs>
  <cellStyles count="6">
    <cellStyle name="Eingabe" xfId="5" builtinId="20"/>
    <cellStyle name="Gut" xfId="2" builtinId="26"/>
    <cellStyle name="Neutral" xfId="4" builtinId="28"/>
    <cellStyle name="Prozent" xfId="1" builtinId="5"/>
    <cellStyle name="Schlecht" xfId="3" builtinId="27"/>
    <cellStyle name="Standard" xfId="0" builtinId="0"/>
  </cellStyles>
  <dxfs count="0"/>
  <tableStyles count="0" defaultTableStyle="TableStyleMedium2" defaultPivotStyle="PivotStyleLight16"/>
  <colors>
    <mruColors>
      <color rgb="FFE7FB6D"/>
      <color rgb="FF8F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333375</xdr:colOff>
      <xdr:row>64</xdr:row>
      <xdr:rowOff>95250</xdr:rowOff>
    </xdr:from>
    <xdr:ext cx="184731" cy="264560"/>
    <xdr:sp macro="" textlink="">
      <xdr:nvSpPr>
        <xdr:cNvPr id="2" name="Textfeld 1"/>
        <xdr:cNvSpPr txBox="1"/>
      </xdr:nvSpPr>
      <xdr:spPr>
        <a:xfrm>
          <a:off x="12211050" y="1687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abSelected="1" topLeftCell="B52" zoomScaleNormal="100" workbookViewId="0">
      <selection activeCell="M141" sqref="M141"/>
    </sheetView>
  </sheetViews>
  <sheetFormatPr baseColWidth="10" defaultRowHeight="15" x14ac:dyDescent="0.25"/>
  <cols>
    <col min="1" max="1" width="34.28515625" customWidth="1"/>
    <col min="3" max="3" width="12.5703125" bestFit="1" customWidth="1"/>
    <col min="6" max="6" width="17.7109375" customWidth="1"/>
    <col min="8" max="8" width="10.5703125" customWidth="1"/>
    <col min="9" max="9" width="12.5703125" bestFit="1" customWidth="1"/>
    <col min="10" max="10" width="28.85546875" customWidth="1"/>
    <col min="12" max="12" width="11" customWidth="1"/>
    <col min="18" max="18" width="13.28515625" customWidth="1"/>
  </cols>
  <sheetData>
    <row r="1" spans="1:26" x14ac:dyDescent="0.25">
      <c r="A1" t="s">
        <v>0</v>
      </c>
    </row>
    <row r="5" spans="1:26" x14ac:dyDescent="0.25">
      <c r="V5" t="s">
        <v>20</v>
      </c>
    </row>
    <row r="6" spans="1:26" x14ac:dyDescent="0.25">
      <c r="A6" s="5" t="s">
        <v>1</v>
      </c>
      <c r="B6" s="1">
        <v>497872</v>
      </c>
      <c r="C6" s="3">
        <f>B6*100/B16</f>
        <v>19.058446765987469</v>
      </c>
      <c r="F6" s="7" t="s">
        <v>12</v>
      </c>
      <c r="G6">
        <f>B7+B8+B13</f>
        <v>924980</v>
      </c>
      <c r="H6" s="3">
        <f>C7+C8+C13</f>
        <v>35.408060886338433</v>
      </c>
      <c r="J6" s="5" t="s">
        <v>1</v>
      </c>
      <c r="K6" s="1">
        <v>497872</v>
      </c>
      <c r="L6" s="3">
        <f>K6*100/K10</f>
        <v>57.175340297962407</v>
      </c>
      <c r="V6" s="77">
        <v>297507</v>
      </c>
      <c r="W6" s="78" t="s">
        <v>4</v>
      </c>
      <c r="X6" s="78"/>
      <c r="Y6" s="78"/>
      <c r="Z6" s="79">
        <f>V6*100/$U$8</f>
        <v>35.724689802912422</v>
      </c>
    </row>
    <row r="7" spans="1:26" ht="12.75" customHeight="1" x14ac:dyDescent="0.25">
      <c r="A7" s="7" t="s">
        <v>2</v>
      </c>
      <c r="B7" s="1">
        <v>390958</v>
      </c>
      <c r="C7" s="3">
        <f>B7*100/B16</f>
        <v>14.965798901599063</v>
      </c>
      <c r="F7" s="5" t="s">
        <v>11</v>
      </c>
      <c r="G7">
        <f>B6+B11+B14</f>
        <v>870476</v>
      </c>
      <c r="H7" s="3">
        <f>C6+C11+C14</f>
        <v>33.32165799054718</v>
      </c>
      <c r="J7" s="8" t="s">
        <v>7</v>
      </c>
      <c r="K7" s="1">
        <v>194498</v>
      </c>
      <c r="L7" s="3">
        <f>K7*100/K10</f>
        <v>22.336040864465346</v>
      </c>
      <c r="V7" s="77">
        <v>376166</v>
      </c>
      <c r="W7" s="80" t="s">
        <v>2</v>
      </c>
      <c r="X7" s="80"/>
      <c r="Y7" s="80"/>
      <c r="Z7" s="79">
        <f t="shared" ref="Z7:Z14" si="0">V7*100/$U$8</f>
        <v>45.17007554243213</v>
      </c>
    </row>
    <row r="8" spans="1:26" ht="14.25" customHeight="1" x14ac:dyDescent="0.25">
      <c r="A8" s="7" t="s">
        <v>3</v>
      </c>
      <c r="B8" s="1">
        <v>355611</v>
      </c>
      <c r="C8" s="3">
        <f>B8*100/B16</f>
        <v>13.612722372215288</v>
      </c>
      <c r="F8" s="4" t="s">
        <v>13</v>
      </c>
      <c r="G8">
        <f>B9+B10+B12</f>
        <v>816887</v>
      </c>
      <c r="H8" s="3">
        <f>C9+C10+C12</f>
        <v>31.270281123114383</v>
      </c>
      <c r="J8" s="10" t="s">
        <v>8</v>
      </c>
      <c r="K8" s="1">
        <v>178411</v>
      </c>
      <c r="L8" s="3">
        <f>K8*100/K10</f>
        <v>20.488618837572247</v>
      </c>
      <c r="U8">
        <f>SUM(V6:V8)</f>
        <v>832777</v>
      </c>
      <c r="V8" s="81">
        <v>159104</v>
      </c>
      <c r="W8" s="75" t="s">
        <v>9</v>
      </c>
      <c r="X8" s="75"/>
      <c r="Y8" s="75"/>
      <c r="Z8" s="61">
        <f t="shared" si="0"/>
        <v>19.105234654655447</v>
      </c>
    </row>
    <row r="9" spans="1:26" x14ac:dyDescent="0.25">
      <c r="A9" s="4" t="s">
        <v>4</v>
      </c>
      <c r="B9" s="1">
        <v>314803</v>
      </c>
      <c r="C9" s="3">
        <f>B9*100/B16</f>
        <v>12.050599787240802</v>
      </c>
      <c r="V9" s="82">
        <v>293028</v>
      </c>
      <c r="W9" s="83" t="s">
        <v>5</v>
      </c>
      <c r="X9" s="83"/>
      <c r="Y9" s="83"/>
      <c r="Z9" s="84">
        <f t="shared" si="0"/>
        <v>35.186850741555062</v>
      </c>
    </row>
    <row r="10" spans="1:26" x14ac:dyDescent="0.25">
      <c r="A10" s="4" t="s">
        <v>5</v>
      </c>
      <c r="B10" s="1">
        <v>307586</v>
      </c>
      <c r="C10" s="3">
        <f>B10*100/B16</f>
        <v>11.7743343810518</v>
      </c>
      <c r="G10">
        <f>G7+G6+G8</f>
        <v>2612343</v>
      </c>
      <c r="H10" s="3">
        <f>H7+H6+H8</f>
        <v>100</v>
      </c>
      <c r="K10">
        <f>K6+K7+K8</f>
        <v>870781</v>
      </c>
      <c r="L10" s="3">
        <f>L6+L7+L8</f>
        <v>100</v>
      </c>
      <c r="V10" s="77">
        <v>340905</v>
      </c>
      <c r="W10" s="80" t="s">
        <v>3</v>
      </c>
      <c r="X10" s="80"/>
      <c r="Y10" s="80"/>
      <c r="Z10" s="79">
        <f t="shared" si="0"/>
        <v>40.935928826084293</v>
      </c>
    </row>
    <row r="11" spans="1:26" x14ac:dyDescent="0.25">
      <c r="A11" s="9" t="s">
        <v>6</v>
      </c>
      <c r="B11" s="1">
        <v>207584</v>
      </c>
      <c r="C11" s="3">
        <f>B11*100/B16</f>
        <v>7.9462765800662467</v>
      </c>
      <c r="U11">
        <f>SUM(V9:V11)</f>
        <v>832777</v>
      </c>
      <c r="V11" s="81">
        <v>198844</v>
      </c>
      <c r="W11" s="75" t="s">
        <v>6</v>
      </c>
      <c r="X11" s="75"/>
      <c r="Y11" s="75"/>
      <c r="Z11" s="61">
        <f t="shared" si="0"/>
        <v>23.877220432360645</v>
      </c>
    </row>
    <row r="12" spans="1:26" x14ac:dyDescent="0.25">
      <c r="A12" s="8" t="s">
        <v>7</v>
      </c>
      <c r="B12" s="1">
        <v>194498</v>
      </c>
      <c r="C12" s="3">
        <f>B12*100/B16</f>
        <v>7.4453469548217823</v>
      </c>
      <c r="V12" s="82">
        <v>185566</v>
      </c>
      <c r="W12" s="83" t="s">
        <v>7</v>
      </c>
      <c r="X12" s="83"/>
      <c r="Y12" s="83"/>
      <c r="Z12" s="84">
        <f t="shared" si="0"/>
        <v>22.282795994605998</v>
      </c>
    </row>
    <row r="13" spans="1:26" x14ac:dyDescent="0.25">
      <c r="A13" s="10" t="s">
        <v>8</v>
      </c>
      <c r="B13" s="1">
        <v>178411</v>
      </c>
      <c r="C13" s="3">
        <f>B13*100/B16</f>
        <v>6.8295396125240826</v>
      </c>
      <c r="V13" s="77">
        <v>169235</v>
      </c>
      <c r="W13" s="80" t="s">
        <v>8</v>
      </c>
      <c r="X13" s="80"/>
      <c r="Y13" s="80"/>
      <c r="Z13" s="79">
        <f t="shared" si="0"/>
        <v>20.321766811523371</v>
      </c>
    </row>
    <row r="14" spans="1:26" x14ac:dyDescent="0.25">
      <c r="A14" s="9" t="s">
        <v>9</v>
      </c>
      <c r="B14" s="1">
        <v>165020</v>
      </c>
      <c r="C14" s="3">
        <f>B14*100/B16</f>
        <v>6.3169346444934682</v>
      </c>
      <c r="J14" s="7" t="s">
        <v>2</v>
      </c>
      <c r="K14">
        <v>390958</v>
      </c>
      <c r="L14" s="3">
        <f>K14*100/K18</f>
        <v>44.897396704797188</v>
      </c>
      <c r="U14">
        <f>SUM(V12:V14)</f>
        <v>832777</v>
      </c>
      <c r="V14" s="81">
        <v>477976</v>
      </c>
      <c r="W14" s="75" t="s">
        <v>1</v>
      </c>
      <c r="X14" s="75"/>
      <c r="Y14" s="75"/>
      <c r="Z14" s="61">
        <f t="shared" si="0"/>
        <v>57.395437193870627</v>
      </c>
    </row>
    <row r="15" spans="1:26" x14ac:dyDescent="0.25">
      <c r="J15" s="4" t="s">
        <v>4</v>
      </c>
      <c r="K15" s="1">
        <v>314803</v>
      </c>
      <c r="L15" s="3">
        <f>K15*100/K18</f>
        <v>36.151799361722411</v>
      </c>
      <c r="V15">
        <f>SUM(V6:V14)</f>
        <v>2498331</v>
      </c>
      <c r="Z15" s="3"/>
    </row>
    <row r="16" spans="1:26" x14ac:dyDescent="0.25">
      <c r="A16" s="1" t="s">
        <v>10</v>
      </c>
      <c r="B16" s="1">
        <v>2612343</v>
      </c>
      <c r="C16" s="2">
        <v>1</v>
      </c>
      <c r="J16" s="9" t="s">
        <v>9</v>
      </c>
      <c r="K16" s="1">
        <v>165020</v>
      </c>
      <c r="L16" s="3">
        <f>K16*100/K18</f>
        <v>18.950803933480405</v>
      </c>
    </row>
    <row r="17" spans="1:26" x14ac:dyDescent="0.25">
      <c r="F17" s="6" t="s">
        <v>14</v>
      </c>
      <c r="G17">
        <f>B7+B8+B9+B10+B12+B13</f>
        <v>1741867</v>
      </c>
      <c r="H17" s="3">
        <f>C7+C8+C9+C10+C12+C13</f>
        <v>66.67834200945282</v>
      </c>
    </row>
    <row r="18" spans="1:26" x14ac:dyDescent="0.25">
      <c r="F18" s="5" t="s">
        <v>11</v>
      </c>
      <c r="G18">
        <f>B6+B11+B14</f>
        <v>870476</v>
      </c>
      <c r="H18" s="3">
        <f>C6+C11+C14</f>
        <v>33.32165799054718</v>
      </c>
      <c r="K18">
        <f>K14+K15+K16</f>
        <v>870781</v>
      </c>
      <c r="L18" s="3">
        <f>L14+L15+L16</f>
        <v>100</v>
      </c>
      <c r="V18" t="s">
        <v>19</v>
      </c>
    </row>
    <row r="19" spans="1:26" x14ac:dyDescent="0.25">
      <c r="V19" s="77">
        <v>17296</v>
      </c>
      <c r="W19" s="78" t="s">
        <v>4</v>
      </c>
      <c r="X19" s="78"/>
      <c r="Y19" s="78"/>
      <c r="Z19" s="79">
        <f>V19*100/$U$27</f>
        <v>45.510998842227131</v>
      </c>
    </row>
    <row r="20" spans="1:26" x14ac:dyDescent="0.25">
      <c r="G20">
        <f>G17+G18</f>
        <v>2612343</v>
      </c>
      <c r="H20" s="3">
        <f>H17+H18</f>
        <v>100</v>
      </c>
      <c r="V20" s="77">
        <v>14792</v>
      </c>
      <c r="W20" s="80" t="s">
        <v>2</v>
      </c>
      <c r="X20" s="80"/>
      <c r="Y20" s="80"/>
      <c r="Z20" s="79">
        <f t="shared" ref="Z20:Z27" si="1">V20*100/$U$27</f>
        <v>38.922218713819596</v>
      </c>
    </row>
    <row r="21" spans="1:26" x14ac:dyDescent="0.25">
      <c r="U21">
        <f>SUM(V19:V21)</f>
        <v>38004</v>
      </c>
      <c r="V21" s="81">
        <v>5916</v>
      </c>
      <c r="W21" s="75" t="s">
        <v>9</v>
      </c>
      <c r="X21" s="75"/>
      <c r="Y21" s="75"/>
      <c r="Z21" s="61">
        <f t="shared" si="1"/>
        <v>15.566782443953269</v>
      </c>
    </row>
    <row r="22" spans="1:26" x14ac:dyDescent="0.25">
      <c r="J22" s="7" t="s">
        <v>3</v>
      </c>
      <c r="K22" s="1">
        <v>355611</v>
      </c>
      <c r="L22" s="3">
        <f>K22*100/K26</f>
        <v>40.838167116645863</v>
      </c>
      <c r="V22" s="82">
        <v>14558</v>
      </c>
      <c r="W22" s="83" t="s">
        <v>5</v>
      </c>
      <c r="X22" s="83"/>
      <c r="Y22" s="83"/>
      <c r="Z22" s="84">
        <f t="shared" si="1"/>
        <v>38.306494053257552</v>
      </c>
    </row>
    <row r="23" spans="1:26" x14ac:dyDescent="0.25">
      <c r="J23" s="4" t="s">
        <v>5</v>
      </c>
      <c r="K23" s="1">
        <v>307586</v>
      </c>
      <c r="L23" s="3">
        <f>K23*100/K26</f>
        <v>35.323003143155397</v>
      </c>
      <c r="V23" s="77">
        <v>14706</v>
      </c>
      <c r="W23" s="80" t="s">
        <v>3</v>
      </c>
      <c r="X23" s="80"/>
      <c r="Y23" s="80"/>
      <c r="Z23" s="79">
        <f t="shared" si="1"/>
        <v>38.695926744553205</v>
      </c>
    </row>
    <row r="24" spans="1:26" ht="15" customHeight="1" x14ac:dyDescent="0.25">
      <c r="J24" s="9" t="s">
        <v>6</v>
      </c>
      <c r="K24" s="1">
        <v>207584</v>
      </c>
      <c r="L24" s="3">
        <f>K24*100/K26</f>
        <v>23.83882974019874</v>
      </c>
      <c r="U24">
        <f>SUM(V22:V24)</f>
        <v>38004</v>
      </c>
      <c r="V24" s="81">
        <v>8740</v>
      </c>
      <c r="W24" s="75" t="s">
        <v>6</v>
      </c>
      <c r="X24" s="75"/>
      <c r="Y24" s="75"/>
      <c r="Z24" s="61">
        <f t="shared" si="1"/>
        <v>22.997579202189243</v>
      </c>
    </row>
    <row r="25" spans="1:26" x14ac:dyDescent="0.25">
      <c r="V25" s="82">
        <v>8932</v>
      </c>
      <c r="W25" s="83" t="s">
        <v>7</v>
      </c>
      <c r="X25" s="83"/>
      <c r="Y25" s="83"/>
      <c r="Z25" s="84">
        <f t="shared" si="1"/>
        <v>23.502789180086307</v>
      </c>
    </row>
    <row r="26" spans="1:26" x14ac:dyDescent="0.25">
      <c r="A26" t="s">
        <v>15</v>
      </c>
      <c r="B26">
        <v>870781</v>
      </c>
      <c r="K26">
        <f>K22+K23+K24</f>
        <v>870781</v>
      </c>
      <c r="L26" s="3">
        <f>L22+L23+L24</f>
        <v>100</v>
      </c>
      <c r="V26" s="77">
        <v>9176</v>
      </c>
      <c r="W26" s="80" t="s">
        <v>8</v>
      </c>
      <c r="X26" s="80"/>
      <c r="Y26" s="80"/>
      <c r="Z26" s="79">
        <f t="shared" si="1"/>
        <v>24.144826860330493</v>
      </c>
    </row>
    <row r="27" spans="1:26" x14ac:dyDescent="0.25">
      <c r="A27" t="s">
        <v>16</v>
      </c>
      <c r="B27">
        <f>B26*3</f>
        <v>2612343</v>
      </c>
      <c r="U27">
        <f>SUM(V25:V27)</f>
        <v>38004</v>
      </c>
      <c r="V27" s="81">
        <v>19896</v>
      </c>
      <c r="W27" s="75" t="s">
        <v>1</v>
      </c>
      <c r="X27" s="75"/>
      <c r="Y27" s="75"/>
      <c r="Z27" s="61">
        <f t="shared" si="1"/>
        <v>52.3523839595832</v>
      </c>
    </row>
    <row r="28" spans="1:26" x14ac:dyDescent="0.25">
      <c r="V28">
        <f>V19+V20+V21+V22+V23+V24+V25+V26+V27</f>
        <v>114012</v>
      </c>
      <c r="Z28" s="3"/>
    </row>
    <row r="30" spans="1:26" x14ac:dyDescent="0.25">
      <c r="V30">
        <f>V15+V28</f>
        <v>2612343</v>
      </c>
    </row>
    <row r="36" spans="21:26" x14ac:dyDescent="0.25">
      <c r="V36" t="s">
        <v>18</v>
      </c>
    </row>
    <row r="37" spans="21:26" x14ac:dyDescent="0.25">
      <c r="V37" s="77">
        <v>165177</v>
      </c>
      <c r="W37" s="78" t="s">
        <v>4</v>
      </c>
      <c r="X37" s="78"/>
      <c r="Y37" s="78"/>
      <c r="Z37" s="79">
        <f>V37*100/$U$45</f>
        <v>35.576486095884654</v>
      </c>
    </row>
    <row r="38" spans="21:26" x14ac:dyDescent="0.25">
      <c r="V38" s="77">
        <v>212734</v>
      </c>
      <c r="W38" s="80" t="s">
        <v>2</v>
      </c>
      <c r="X38" s="80"/>
      <c r="Y38" s="80"/>
      <c r="Z38" s="79">
        <f t="shared" ref="Z38:Z45" si="2">V38*100/$U$45</f>
        <v>45.819503884450782</v>
      </c>
    </row>
    <row r="39" spans="21:26" x14ac:dyDescent="0.25">
      <c r="U39">
        <f>SUM(V37:V39)</f>
        <v>464287</v>
      </c>
      <c r="V39" s="81">
        <v>86376</v>
      </c>
      <c r="W39" s="75" t="s">
        <v>9</v>
      </c>
      <c r="X39" s="75"/>
      <c r="Y39" s="75"/>
      <c r="Z39" s="61">
        <f t="shared" si="2"/>
        <v>18.60401001966456</v>
      </c>
    </row>
    <row r="40" spans="21:26" x14ac:dyDescent="0.25">
      <c r="V40" s="82">
        <v>164886</v>
      </c>
      <c r="W40" s="83" t="s">
        <v>5</v>
      </c>
      <c r="X40" s="83"/>
      <c r="Y40" s="83"/>
      <c r="Z40" s="84">
        <f t="shared" si="2"/>
        <v>35.513809346374117</v>
      </c>
    </row>
    <row r="41" spans="21:26" x14ac:dyDescent="0.25">
      <c r="V41" s="77">
        <v>191079</v>
      </c>
      <c r="W41" s="80" t="s">
        <v>3</v>
      </c>
      <c r="X41" s="80"/>
      <c r="Y41" s="80"/>
      <c r="Z41" s="79">
        <f t="shared" si="2"/>
        <v>41.155362954379513</v>
      </c>
    </row>
    <row r="42" spans="21:26" x14ac:dyDescent="0.25">
      <c r="U42">
        <f>SUM(V40:V42)</f>
        <v>464287</v>
      </c>
      <c r="V42" s="81">
        <v>108322</v>
      </c>
      <c r="W42" s="75" t="s">
        <v>6</v>
      </c>
      <c r="X42" s="75"/>
      <c r="Y42" s="75"/>
      <c r="Z42" s="61">
        <f t="shared" si="2"/>
        <v>23.33082769924637</v>
      </c>
    </row>
    <row r="43" spans="21:26" x14ac:dyDescent="0.25">
      <c r="V43" s="82">
        <v>104791</v>
      </c>
      <c r="W43" s="83" t="s">
        <v>7</v>
      </c>
      <c r="X43" s="83"/>
      <c r="Y43" s="83"/>
      <c r="Z43" s="84">
        <f t="shared" si="2"/>
        <v>22.570306728381368</v>
      </c>
    </row>
    <row r="44" spans="21:26" x14ac:dyDescent="0.25">
      <c r="V44" s="77">
        <v>95783</v>
      </c>
      <c r="W44" s="80" t="s">
        <v>8</v>
      </c>
      <c r="X44" s="80"/>
      <c r="Y44" s="80"/>
      <c r="Z44" s="79">
        <f t="shared" si="2"/>
        <v>20.630127485800809</v>
      </c>
    </row>
    <row r="45" spans="21:26" x14ac:dyDescent="0.25">
      <c r="U45">
        <f>SUM(V43:V45)</f>
        <v>464287</v>
      </c>
      <c r="V45" s="81">
        <v>263713</v>
      </c>
      <c r="W45" s="75" t="s">
        <v>1</v>
      </c>
      <c r="X45" s="75"/>
      <c r="Y45" s="75"/>
      <c r="Z45" s="61">
        <f t="shared" si="2"/>
        <v>56.799565785817826</v>
      </c>
    </row>
    <row r="46" spans="21:26" x14ac:dyDescent="0.25">
      <c r="V46">
        <f>SUM(V37:V45)</f>
        <v>1392861</v>
      </c>
      <c r="Z46" s="3"/>
    </row>
    <row r="50" spans="4:26" x14ac:dyDescent="0.25">
      <c r="V50" t="s">
        <v>17</v>
      </c>
    </row>
    <row r="51" spans="4:26" x14ac:dyDescent="0.25">
      <c r="V51" s="77">
        <v>149626</v>
      </c>
      <c r="W51" s="78" t="s">
        <v>4</v>
      </c>
      <c r="X51" s="78"/>
      <c r="Y51" s="78"/>
      <c r="Z51" s="79">
        <f>V51*100/$U$59</f>
        <v>36.808907388546942</v>
      </c>
    </row>
    <row r="52" spans="4:26" x14ac:dyDescent="0.25">
      <c r="V52" s="77">
        <v>178224</v>
      </c>
      <c r="W52" s="80" t="s">
        <v>2</v>
      </c>
      <c r="X52" s="80"/>
      <c r="Y52" s="80"/>
      <c r="Z52" s="79">
        <f t="shared" ref="Z52:Z59" si="3">V52*100/$U$59</f>
        <v>43.844189582134057</v>
      </c>
    </row>
    <row r="53" spans="4:26" x14ac:dyDescent="0.25">
      <c r="U53">
        <f>SUM(V51:V53)</f>
        <v>406494</v>
      </c>
      <c r="V53" s="81">
        <v>78644</v>
      </c>
      <c r="W53" s="75" t="s">
        <v>9</v>
      </c>
      <c r="X53" s="75"/>
      <c r="Y53" s="75"/>
      <c r="Z53" s="61">
        <f t="shared" si="3"/>
        <v>19.346903029319005</v>
      </c>
    </row>
    <row r="54" spans="4:26" x14ac:dyDescent="0.25">
      <c r="V54" s="82">
        <v>142700</v>
      </c>
      <c r="W54" s="83" t="s">
        <v>5</v>
      </c>
      <c r="X54" s="83"/>
      <c r="Y54" s="83"/>
      <c r="Z54" s="84">
        <f t="shared" si="3"/>
        <v>35.10506920151343</v>
      </c>
    </row>
    <row r="55" spans="4:26" x14ac:dyDescent="0.25">
      <c r="E55" t="s">
        <v>23</v>
      </c>
      <c r="O55" t="s">
        <v>40</v>
      </c>
      <c r="P55" t="s">
        <v>41</v>
      </c>
      <c r="V55" s="77">
        <v>164532</v>
      </c>
      <c r="W55" s="80" t="s">
        <v>3</v>
      </c>
      <c r="X55" s="80"/>
      <c r="Y55" s="80"/>
      <c r="Z55" s="79">
        <f t="shared" si="3"/>
        <v>40.475874182644759</v>
      </c>
    </row>
    <row r="56" spans="4:26" ht="15.75" thickBot="1" x14ac:dyDescent="0.3">
      <c r="E56" t="s">
        <v>21</v>
      </c>
      <c r="F56" t="s">
        <v>22</v>
      </c>
      <c r="H56" s="27" t="s">
        <v>42</v>
      </c>
      <c r="I56" s="23" t="s">
        <v>44</v>
      </c>
      <c r="J56" t="s">
        <v>43</v>
      </c>
      <c r="K56" s="23" t="s">
        <v>45</v>
      </c>
      <c r="L56" t="s">
        <v>46</v>
      </c>
      <c r="M56" s="23" t="s">
        <v>47</v>
      </c>
      <c r="U56">
        <f>SUM(V54:V56)</f>
        <v>406494</v>
      </c>
      <c r="V56" s="81">
        <v>99262</v>
      </c>
      <c r="W56" s="75" t="s">
        <v>6</v>
      </c>
      <c r="X56" s="75"/>
      <c r="Y56" s="75"/>
      <c r="Z56" s="61">
        <f t="shared" si="3"/>
        <v>24.419056615841807</v>
      </c>
    </row>
    <row r="57" spans="4:26" x14ac:dyDescent="0.25">
      <c r="E57" s="46">
        <v>1</v>
      </c>
      <c r="F57" s="47">
        <v>601588</v>
      </c>
      <c r="G57" s="65">
        <f t="shared" ref="G57:G90" si="4">$F57*100/1131050</f>
        <v>53.188453207196851</v>
      </c>
      <c r="H57" s="68"/>
      <c r="I57" s="23"/>
      <c r="K57" s="23"/>
      <c r="M57" s="23"/>
      <c r="O57" s="54">
        <f>G96</f>
        <v>96.590357520429265</v>
      </c>
      <c r="P57" s="57">
        <f>G135</f>
        <v>45.634886334168897</v>
      </c>
      <c r="Q57" s="21">
        <f>F57*O57%</f>
        <v>581076</v>
      </c>
      <c r="R57" s="3"/>
      <c r="V57" s="82">
        <v>89707</v>
      </c>
      <c r="W57" s="83" t="s">
        <v>7</v>
      </c>
      <c r="X57" s="83"/>
      <c r="Y57" s="83"/>
      <c r="Z57" s="84">
        <f t="shared" si="3"/>
        <v>22.068468415277962</v>
      </c>
    </row>
    <row r="58" spans="4:26" x14ac:dyDescent="0.25">
      <c r="E58" s="48">
        <v>2</v>
      </c>
      <c r="F58" s="25">
        <v>322817</v>
      </c>
      <c r="G58" s="66">
        <f t="shared" si="4"/>
        <v>28.541355377746342</v>
      </c>
      <c r="H58" s="27"/>
      <c r="I58" s="23"/>
      <c r="K58" s="23"/>
      <c r="M58" s="23"/>
      <c r="O58" s="54">
        <f t="shared" ref="O58:O70" si="5">G97</f>
        <v>96.452479268440015</v>
      </c>
      <c r="P58" s="57">
        <f t="shared" ref="P58:P89" si="6">G136</f>
        <v>44.849248955290456</v>
      </c>
      <c r="Q58" s="21">
        <f t="shared" ref="Q58:Q89" si="7">F58*O58%</f>
        <v>311365</v>
      </c>
      <c r="R58" s="3"/>
      <c r="V58" s="77">
        <v>82628</v>
      </c>
      <c r="W58" s="80" t="s">
        <v>8</v>
      </c>
      <c r="X58" s="80"/>
      <c r="Y58" s="80"/>
      <c r="Z58" s="79">
        <f t="shared" si="3"/>
        <v>20.326991296304495</v>
      </c>
    </row>
    <row r="59" spans="4:26" x14ac:dyDescent="0.25">
      <c r="E59" s="48">
        <v>3</v>
      </c>
      <c r="F59" s="25">
        <v>129266</v>
      </c>
      <c r="G59" s="66">
        <f t="shared" si="4"/>
        <v>11.428849299323637</v>
      </c>
      <c r="H59" s="68"/>
      <c r="I59" s="26"/>
      <c r="K59" s="23"/>
      <c r="M59" s="23"/>
      <c r="O59" s="54">
        <f t="shared" si="5"/>
        <v>95.240047653675362</v>
      </c>
      <c r="P59" s="57">
        <f t="shared" si="6"/>
        <v>45.548713505484812</v>
      </c>
      <c r="Q59" s="21">
        <f t="shared" si="7"/>
        <v>123113</v>
      </c>
      <c r="R59" s="3"/>
      <c r="U59">
        <f>SUM(V57:V59)</f>
        <v>406494</v>
      </c>
      <c r="V59" s="81">
        <v>234159</v>
      </c>
      <c r="W59" s="75" t="s">
        <v>1</v>
      </c>
      <c r="X59" s="75"/>
      <c r="Y59" s="75"/>
      <c r="Z59" s="61">
        <f t="shared" si="3"/>
        <v>57.604540288417539</v>
      </c>
    </row>
    <row r="60" spans="4:26" x14ac:dyDescent="0.25">
      <c r="E60" s="48">
        <v>4</v>
      </c>
      <c r="F60" s="25">
        <v>46883</v>
      </c>
      <c r="G60" s="66">
        <f t="shared" si="4"/>
        <v>4.1450864241191816</v>
      </c>
      <c r="H60" s="68"/>
      <c r="I60" s="26"/>
      <c r="K60" s="23"/>
      <c r="M60" s="23"/>
      <c r="O60" s="54">
        <f t="shared" si="5"/>
        <v>94.940596804811975</v>
      </c>
      <c r="P60" s="57">
        <f t="shared" si="6"/>
        <v>47.552417720709002</v>
      </c>
      <c r="Q60" s="21">
        <f t="shared" si="7"/>
        <v>44511</v>
      </c>
      <c r="R60" s="3"/>
      <c r="V60">
        <f>SUM(V51:V59)</f>
        <v>1219482</v>
      </c>
      <c r="Z60" s="3"/>
    </row>
    <row r="61" spans="4:26" x14ac:dyDescent="0.25">
      <c r="D61" s="3">
        <f>SUM(G57:G61)</f>
        <v>98.860969895230099</v>
      </c>
      <c r="E61" s="48">
        <v>5</v>
      </c>
      <c r="F61" s="25">
        <v>17613</v>
      </c>
      <c r="G61" s="66">
        <f t="shared" si="4"/>
        <v>1.557225586844083</v>
      </c>
      <c r="H61" s="27"/>
      <c r="I61" s="26"/>
      <c r="K61" s="23"/>
      <c r="M61" s="23"/>
      <c r="O61" s="54">
        <f t="shared" si="5"/>
        <v>94.753874978708907</v>
      </c>
      <c r="P61" s="57">
        <f t="shared" si="6"/>
        <v>49.134162266507694</v>
      </c>
      <c r="Q61" s="21">
        <f t="shared" si="7"/>
        <v>16689</v>
      </c>
      <c r="R61" s="3"/>
    </row>
    <row r="62" spans="4:26" x14ac:dyDescent="0.25">
      <c r="E62" s="48">
        <v>6</v>
      </c>
      <c r="F62" s="25">
        <v>6935</v>
      </c>
      <c r="G62" s="66">
        <f t="shared" si="4"/>
        <v>0.61314707572609517</v>
      </c>
      <c r="H62" s="68"/>
      <c r="I62" s="26"/>
      <c r="K62" s="23"/>
      <c r="M62" s="23"/>
      <c r="O62" s="54">
        <f t="shared" si="5"/>
        <v>95.255948089401585</v>
      </c>
      <c r="P62" s="57">
        <f t="shared" si="6"/>
        <v>52.516222062004324</v>
      </c>
      <c r="Q62" s="21">
        <f t="shared" si="7"/>
        <v>6606</v>
      </c>
      <c r="R62" s="3"/>
      <c r="V62">
        <f>V46+V60</f>
        <v>2612343</v>
      </c>
    </row>
    <row r="63" spans="4:26" x14ac:dyDescent="0.25">
      <c r="E63" s="48">
        <v>7</v>
      </c>
      <c r="F63" s="25">
        <v>2963</v>
      </c>
      <c r="G63" s="66">
        <f t="shared" si="4"/>
        <v>0.26196896688917376</v>
      </c>
      <c r="H63" s="68"/>
      <c r="I63" s="26"/>
      <c r="K63" s="23"/>
      <c r="M63" s="23"/>
      <c r="O63" s="54">
        <f t="shared" si="5"/>
        <v>95.882551468106655</v>
      </c>
      <c r="P63" s="57">
        <f t="shared" si="6"/>
        <v>54.100573742828217</v>
      </c>
      <c r="Q63" s="21">
        <f t="shared" si="7"/>
        <v>2841.0000000000005</v>
      </c>
      <c r="R63" s="3"/>
    </row>
    <row r="64" spans="4:26" ht="15.75" thickBot="1" x14ac:dyDescent="0.3">
      <c r="D64" s="3">
        <f>SUM(G57:G64)</f>
        <v>99.854648335617341</v>
      </c>
      <c r="E64" s="49">
        <v>8</v>
      </c>
      <c r="F64" s="50">
        <v>1341</v>
      </c>
      <c r="G64" s="67">
        <f t="shared" si="4"/>
        <v>0.11856239777198178</v>
      </c>
      <c r="H64" s="27"/>
      <c r="I64" s="26"/>
      <c r="K64" s="23"/>
      <c r="M64" s="23"/>
      <c r="O64" s="54">
        <f t="shared" si="5"/>
        <v>96.495152870991802</v>
      </c>
      <c r="P64" s="57">
        <f t="shared" si="6"/>
        <v>54.884414615958242</v>
      </c>
      <c r="Q64" s="21">
        <f t="shared" si="7"/>
        <v>1294.0000000000002</v>
      </c>
      <c r="R64" s="3"/>
    </row>
    <row r="65" spans="5:20" x14ac:dyDescent="0.25">
      <c r="E65">
        <v>9</v>
      </c>
      <c r="F65" s="19">
        <v>668</v>
      </c>
      <c r="G65" s="11">
        <f t="shared" si="4"/>
        <v>5.9060165333097561E-2</v>
      </c>
      <c r="H65" s="68"/>
      <c r="I65" s="26"/>
      <c r="K65" s="23"/>
      <c r="M65" s="23"/>
      <c r="O65" s="54">
        <f t="shared" si="5"/>
        <v>94.610778443113773</v>
      </c>
      <c r="P65" s="57">
        <f t="shared" si="6"/>
        <v>58.383233532934135</v>
      </c>
      <c r="Q65" s="21">
        <f t="shared" si="7"/>
        <v>632</v>
      </c>
      <c r="R65" s="3"/>
    </row>
    <row r="66" spans="5:20" x14ac:dyDescent="0.25">
      <c r="E66">
        <v>10</v>
      </c>
      <c r="F66" s="19">
        <v>369</v>
      </c>
      <c r="G66" s="11">
        <f t="shared" si="4"/>
        <v>3.2624552407055391E-2</v>
      </c>
      <c r="H66" s="27"/>
      <c r="I66" s="23"/>
      <c r="K66" s="23"/>
      <c r="M66" s="23"/>
      <c r="O66" s="54">
        <f t="shared" si="5"/>
        <v>97.018970189701903</v>
      </c>
      <c r="P66" s="57">
        <f t="shared" si="6"/>
        <v>55.555555555555557</v>
      </c>
      <c r="Q66" s="21">
        <f t="shared" si="7"/>
        <v>358</v>
      </c>
      <c r="R66" s="3"/>
    </row>
    <row r="67" spans="5:20" x14ac:dyDescent="0.25">
      <c r="E67">
        <v>11</v>
      </c>
      <c r="F67" s="19">
        <v>195</v>
      </c>
      <c r="G67" s="11">
        <f t="shared" si="4"/>
        <v>1.7240617125679678E-2</v>
      </c>
      <c r="H67" s="27"/>
      <c r="I67" s="23"/>
      <c r="K67" s="23"/>
      <c r="M67" s="23"/>
      <c r="O67" s="54">
        <f t="shared" si="5"/>
        <v>97.435897435897431</v>
      </c>
      <c r="P67" s="57">
        <f t="shared" si="6"/>
        <v>55.384615384615387</v>
      </c>
      <c r="Q67" s="21">
        <f t="shared" si="7"/>
        <v>190</v>
      </c>
      <c r="R67" s="3"/>
    </row>
    <row r="68" spans="5:20" x14ac:dyDescent="0.25">
      <c r="E68">
        <v>12</v>
      </c>
      <c r="F68" s="19">
        <v>112</v>
      </c>
      <c r="G68" s="11">
        <f t="shared" si="4"/>
        <v>9.9023031696211482E-3</v>
      </c>
      <c r="H68" s="27"/>
      <c r="I68" s="23"/>
      <c r="K68" s="23"/>
      <c r="M68" s="23"/>
      <c r="O68" s="54">
        <f t="shared" si="5"/>
        <v>91.964285714285708</v>
      </c>
      <c r="P68" s="57">
        <f t="shared" si="6"/>
        <v>59.821428571428569</v>
      </c>
      <c r="Q68" s="21">
        <f t="shared" si="7"/>
        <v>103</v>
      </c>
      <c r="R68" s="3"/>
    </row>
    <row r="69" spans="5:20" x14ac:dyDescent="0.25">
      <c r="E69">
        <v>13</v>
      </c>
      <c r="F69" s="19">
        <v>86</v>
      </c>
      <c r="G69" s="11">
        <f t="shared" si="4"/>
        <v>7.6035542195305251E-3</v>
      </c>
      <c r="H69" s="27"/>
      <c r="I69" s="23"/>
      <c r="K69" s="23"/>
      <c r="M69" s="23"/>
      <c r="O69" s="54">
        <f t="shared" si="5"/>
        <v>95.348837209302332</v>
      </c>
      <c r="P69" s="57">
        <f t="shared" si="6"/>
        <v>61.627906976744185</v>
      </c>
      <c r="Q69" s="21">
        <f t="shared" si="7"/>
        <v>82</v>
      </c>
      <c r="R69" s="3"/>
    </row>
    <row r="70" spans="5:20" x14ac:dyDescent="0.25">
      <c r="E70">
        <v>14</v>
      </c>
      <c r="F70" s="19">
        <v>54</v>
      </c>
      <c r="G70" s="11">
        <f t="shared" si="4"/>
        <v>4.774324742495911E-3</v>
      </c>
      <c r="H70" s="27"/>
      <c r="I70" s="23"/>
      <c r="K70" s="23"/>
      <c r="M70" s="23"/>
      <c r="O70" s="55">
        <f t="shared" si="5"/>
        <v>100</v>
      </c>
      <c r="P70" s="57">
        <v>50</v>
      </c>
      <c r="Q70" s="21">
        <f t="shared" si="7"/>
        <v>54</v>
      </c>
      <c r="R70" s="3"/>
    </row>
    <row r="71" spans="5:20" x14ac:dyDescent="0.25">
      <c r="E71">
        <v>15</v>
      </c>
      <c r="F71" s="19">
        <v>48</v>
      </c>
      <c r="G71" s="11">
        <f t="shared" si="4"/>
        <v>4.243844215551921E-3</v>
      </c>
      <c r="H71" s="27"/>
      <c r="I71" s="23"/>
      <c r="K71" s="23"/>
      <c r="M71" s="23"/>
      <c r="O71" s="54">
        <f>G110</f>
        <v>89.583333333333329</v>
      </c>
      <c r="P71" s="57">
        <v>64.58</v>
      </c>
      <c r="Q71" s="21">
        <f t="shared" si="7"/>
        <v>43</v>
      </c>
      <c r="R71" s="3"/>
    </row>
    <row r="72" spans="5:20" x14ac:dyDescent="0.25">
      <c r="E72">
        <v>16</v>
      </c>
      <c r="F72" s="19">
        <v>24</v>
      </c>
      <c r="G72" s="11">
        <f t="shared" si="4"/>
        <v>2.1219221077759605E-3</v>
      </c>
      <c r="H72" s="27"/>
      <c r="I72" s="23"/>
      <c r="K72" s="23"/>
      <c r="M72" s="23"/>
      <c r="O72" s="55">
        <f>G111</f>
        <v>100</v>
      </c>
      <c r="P72" s="57">
        <v>58.33</v>
      </c>
      <c r="Q72" s="21">
        <f t="shared" si="7"/>
        <v>24</v>
      </c>
      <c r="R72" s="21">
        <f>F72*O72%</f>
        <v>24</v>
      </c>
    </row>
    <row r="73" spans="5:20" x14ac:dyDescent="0.25">
      <c r="E73">
        <v>18</v>
      </c>
      <c r="F73" s="19">
        <v>21</v>
      </c>
      <c r="G73" s="11">
        <f t="shared" si="4"/>
        <v>1.8566818443039653E-3</v>
      </c>
      <c r="H73" s="27"/>
      <c r="I73" s="23"/>
      <c r="K73" s="23"/>
      <c r="M73" s="23"/>
      <c r="O73" s="54">
        <f>G112</f>
        <v>95.238095238095241</v>
      </c>
      <c r="P73" s="57">
        <v>71.430000000000007</v>
      </c>
      <c r="Q73" s="21">
        <f t="shared" si="7"/>
        <v>20</v>
      </c>
      <c r="R73" s="21">
        <f t="shared" ref="R73:R89" si="8">F73*O73%</f>
        <v>20</v>
      </c>
      <c r="T73" s="3"/>
    </row>
    <row r="74" spans="5:20" x14ac:dyDescent="0.25">
      <c r="E74">
        <v>17</v>
      </c>
      <c r="F74" s="19">
        <v>13</v>
      </c>
      <c r="G74" s="11">
        <f t="shared" si="4"/>
        <v>1.1493744750453118E-3</v>
      </c>
      <c r="H74" s="27"/>
      <c r="I74" s="23"/>
      <c r="K74" s="23"/>
      <c r="M74" s="23"/>
      <c r="O74" s="54">
        <f t="shared" ref="O74:O75" si="9">G113</f>
        <v>92.307692307692307</v>
      </c>
      <c r="P74" s="57">
        <f t="shared" si="6"/>
        <v>69.230769230769226</v>
      </c>
      <c r="Q74" s="21">
        <f t="shared" si="7"/>
        <v>12</v>
      </c>
      <c r="R74" s="21">
        <f t="shared" si="8"/>
        <v>12</v>
      </c>
    </row>
    <row r="75" spans="5:20" x14ac:dyDescent="0.25">
      <c r="E75">
        <v>20</v>
      </c>
      <c r="F75" s="19">
        <v>13</v>
      </c>
      <c r="G75" s="11">
        <f t="shared" si="4"/>
        <v>1.1493744750453118E-3</v>
      </c>
      <c r="H75" s="27"/>
      <c r="I75" s="23"/>
      <c r="K75" s="23"/>
      <c r="M75" s="23"/>
      <c r="O75" s="54">
        <f t="shared" si="9"/>
        <v>92.307692307692307</v>
      </c>
      <c r="P75" s="57">
        <f t="shared" si="6"/>
        <v>53.846153846153847</v>
      </c>
      <c r="Q75" s="21">
        <f t="shared" si="7"/>
        <v>12</v>
      </c>
      <c r="R75" s="21">
        <f t="shared" si="8"/>
        <v>12</v>
      </c>
    </row>
    <row r="76" spans="5:20" x14ac:dyDescent="0.25">
      <c r="E76">
        <v>19</v>
      </c>
      <c r="F76" s="19">
        <v>9</v>
      </c>
      <c r="G76" s="11">
        <f t="shared" si="4"/>
        <v>7.9572079041598514E-4</v>
      </c>
      <c r="H76" s="27"/>
      <c r="I76" s="23"/>
      <c r="K76" s="23"/>
      <c r="M76" s="23"/>
      <c r="O76" s="55">
        <f>G115</f>
        <v>100</v>
      </c>
      <c r="P76" s="57">
        <f t="shared" si="6"/>
        <v>55.555555555555557</v>
      </c>
      <c r="Q76" s="21">
        <f t="shared" si="7"/>
        <v>9</v>
      </c>
      <c r="R76" s="21">
        <f t="shared" si="8"/>
        <v>9</v>
      </c>
    </row>
    <row r="77" spans="5:20" x14ac:dyDescent="0.25">
      <c r="E77">
        <v>22</v>
      </c>
      <c r="F77" s="19">
        <v>6</v>
      </c>
      <c r="G77" s="11">
        <f t="shared" si="4"/>
        <v>5.3048052694399013E-4</v>
      </c>
      <c r="H77" s="27"/>
      <c r="I77" s="23"/>
      <c r="K77" s="23"/>
      <c r="M77" s="23"/>
      <c r="O77" s="55">
        <f t="shared" ref="O77:O82" si="10">G116</f>
        <v>100</v>
      </c>
      <c r="P77" s="57">
        <f t="shared" si="6"/>
        <v>66.666666666666671</v>
      </c>
      <c r="Q77" s="21">
        <f t="shared" si="7"/>
        <v>6</v>
      </c>
      <c r="R77" s="21">
        <f t="shared" si="8"/>
        <v>6</v>
      </c>
      <c r="T77" s="60"/>
    </row>
    <row r="78" spans="5:20" x14ac:dyDescent="0.25">
      <c r="E78">
        <v>25</v>
      </c>
      <c r="F78" s="19">
        <v>6</v>
      </c>
      <c r="G78" s="11">
        <f t="shared" si="4"/>
        <v>5.3048052694399013E-4</v>
      </c>
      <c r="H78" s="27"/>
      <c r="I78" s="23"/>
      <c r="K78" s="23"/>
      <c r="M78" s="23"/>
      <c r="O78" s="55">
        <f t="shared" si="10"/>
        <v>100</v>
      </c>
      <c r="P78" s="57">
        <v>33.33</v>
      </c>
      <c r="Q78" s="21">
        <f t="shared" si="7"/>
        <v>6</v>
      </c>
      <c r="R78" s="21">
        <f t="shared" si="8"/>
        <v>6</v>
      </c>
      <c r="T78" s="3"/>
    </row>
    <row r="79" spans="5:20" x14ac:dyDescent="0.25">
      <c r="E79">
        <v>21</v>
      </c>
      <c r="F79" s="19">
        <v>5</v>
      </c>
      <c r="G79" s="11">
        <f t="shared" si="4"/>
        <v>4.4206710578665844E-4</v>
      </c>
      <c r="H79" s="27"/>
      <c r="I79" s="23"/>
      <c r="K79" s="23"/>
      <c r="M79" s="23"/>
      <c r="O79" s="55">
        <f t="shared" si="10"/>
        <v>100</v>
      </c>
      <c r="P79" s="57">
        <v>40</v>
      </c>
      <c r="Q79" s="21">
        <f t="shared" si="7"/>
        <v>5</v>
      </c>
      <c r="R79" s="21">
        <f t="shared" si="8"/>
        <v>5</v>
      </c>
    </row>
    <row r="80" spans="5:20" x14ac:dyDescent="0.25">
      <c r="E80">
        <v>26</v>
      </c>
      <c r="F80" s="19">
        <v>3</v>
      </c>
      <c r="G80" s="11">
        <f t="shared" si="4"/>
        <v>2.6524026347199506E-4</v>
      </c>
      <c r="H80" s="27"/>
      <c r="I80" s="23"/>
      <c r="K80" s="23"/>
      <c r="M80" s="23"/>
      <c r="O80" s="55">
        <f t="shared" si="10"/>
        <v>100</v>
      </c>
      <c r="P80" s="57">
        <v>33.33</v>
      </c>
      <c r="Q80" s="21">
        <f t="shared" si="7"/>
        <v>3</v>
      </c>
      <c r="R80" s="21">
        <f t="shared" si="8"/>
        <v>3</v>
      </c>
    </row>
    <row r="81" spans="3:19" x14ac:dyDescent="0.25">
      <c r="E81">
        <v>31</v>
      </c>
      <c r="F81" s="19">
        <v>3</v>
      </c>
      <c r="G81" s="11">
        <f t="shared" si="4"/>
        <v>2.6524026347199506E-4</v>
      </c>
      <c r="H81" s="27"/>
      <c r="I81" s="23"/>
      <c r="K81" s="23"/>
      <c r="M81" s="23"/>
      <c r="O81" s="55">
        <f t="shared" si="10"/>
        <v>100</v>
      </c>
      <c r="P81" s="58">
        <f t="shared" si="6"/>
        <v>100</v>
      </c>
      <c r="Q81" s="21">
        <f t="shared" si="7"/>
        <v>3</v>
      </c>
      <c r="R81" s="21">
        <f t="shared" si="8"/>
        <v>3</v>
      </c>
    </row>
    <row r="82" spans="3:19" x14ac:dyDescent="0.25">
      <c r="E82">
        <v>28</v>
      </c>
      <c r="F82" s="19">
        <v>2</v>
      </c>
      <c r="G82" s="11">
        <f t="shared" si="4"/>
        <v>1.7682684231466338E-4</v>
      </c>
      <c r="H82" s="27"/>
      <c r="I82" s="23"/>
      <c r="K82" s="23"/>
      <c r="M82" s="23"/>
      <c r="O82" s="55">
        <f t="shared" si="10"/>
        <v>100</v>
      </c>
      <c r="P82" s="57">
        <v>50</v>
      </c>
      <c r="Q82" s="21">
        <f t="shared" si="7"/>
        <v>2</v>
      </c>
      <c r="R82" s="21">
        <f t="shared" si="8"/>
        <v>2</v>
      </c>
    </row>
    <row r="83" spans="3:19" x14ac:dyDescent="0.25">
      <c r="C83" s="1">
        <v>5934518</v>
      </c>
      <c r="E83">
        <v>23</v>
      </c>
      <c r="F83" s="19">
        <v>1</v>
      </c>
      <c r="G83" s="11">
        <f t="shared" si="4"/>
        <v>8.8413421157331688E-5</v>
      </c>
      <c r="H83" s="69">
        <v>75.56</v>
      </c>
      <c r="I83" s="62">
        <v>65.3</v>
      </c>
      <c r="J83" s="4">
        <v>14.16</v>
      </c>
      <c r="K83" s="62">
        <v>15.41</v>
      </c>
      <c r="L83" s="7">
        <v>0.52</v>
      </c>
      <c r="M83" s="64">
        <v>0.85</v>
      </c>
      <c r="O83" s="56">
        <v>0</v>
      </c>
      <c r="P83" s="58">
        <f t="shared" si="6"/>
        <v>100</v>
      </c>
      <c r="Q83" s="21">
        <f t="shared" si="7"/>
        <v>0</v>
      </c>
      <c r="R83" s="21">
        <f t="shared" si="8"/>
        <v>0</v>
      </c>
    </row>
    <row r="84" spans="3:19" x14ac:dyDescent="0.25">
      <c r="C84" s="1">
        <v>25622469</v>
      </c>
      <c r="E84">
        <v>24</v>
      </c>
      <c r="F84" s="19">
        <v>1</v>
      </c>
      <c r="G84" s="11">
        <f t="shared" si="4"/>
        <v>8.8413421157331688E-5</v>
      </c>
      <c r="H84" s="70">
        <v>86.93</v>
      </c>
      <c r="I84" s="63">
        <v>86.83</v>
      </c>
      <c r="J84" s="4">
        <v>4.7</v>
      </c>
      <c r="K84" s="62">
        <v>6.25</v>
      </c>
      <c r="L84" s="4">
        <v>0.27</v>
      </c>
      <c r="M84" s="62">
        <v>-0.28999999999999998</v>
      </c>
      <c r="O84" s="55">
        <f>G122</f>
        <v>100</v>
      </c>
      <c r="P84" s="59">
        <v>0</v>
      </c>
      <c r="Q84" s="21">
        <f t="shared" si="7"/>
        <v>1</v>
      </c>
      <c r="R84" s="21">
        <f t="shared" si="8"/>
        <v>1</v>
      </c>
    </row>
    <row r="85" spans="3:19" x14ac:dyDescent="0.25">
      <c r="C85" s="1">
        <v>22815126</v>
      </c>
      <c r="E85">
        <v>27</v>
      </c>
      <c r="F85" s="19">
        <v>1</v>
      </c>
      <c r="G85" s="11">
        <f t="shared" si="4"/>
        <v>8.8413421157331688E-5</v>
      </c>
      <c r="H85" s="69">
        <v>55.35</v>
      </c>
      <c r="I85" s="62">
        <v>51.15</v>
      </c>
      <c r="J85" s="5">
        <v>15.86</v>
      </c>
      <c r="K85" s="63">
        <v>15.98</v>
      </c>
      <c r="L85" s="4">
        <v>-0.67</v>
      </c>
      <c r="M85" s="62">
        <v>0.93</v>
      </c>
      <c r="O85" s="55">
        <f>G123</f>
        <v>100</v>
      </c>
      <c r="P85" s="58">
        <f t="shared" si="6"/>
        <v>100</v>
      </c>
      <c r="Q85" s="21">
        <f t="shared" si="7"/>
        <v>1</v>
      </c>
      <c r="R85" s="21">
        <f t="shared" si="8"/>
        <v>1</v>
      </c>
    </row>
    <row r="86" spans="3:19" x14ac:dyDescent="0.25">
      <c r="C86" s="1">
        <v>43942413</v>
      </c>
      <c r="D86" t="s">
        <v>39</v>
      </c>
      <c r="E86">
        <v>35</v>
      </c>
      <c r="F86" s="19">
        <v>1</v>
      </c>
      <c r="G86" s="11">
        <f t="shared" si="4"/>
        <v>8.8413421157331688E-5</v>
      </c>
      <c r="H86" s="71">
        <v>72.38</v>
      </c>
      <c r="I86" s="64">
        <v>77.260000000000005</v>
      </c>
      <c r="J86" s="7">
        <v>11.62</v>
      </c>
      <c r="K86" s="64">
        <v>9.34</v>
      </c>
      <c r="L86" s="4">
        <v>0.86</v>
      </c>
      <c r="M86" s="62">
        <v>0.34</v>
      </c>
      <c r="O86" s="55">
        <f>G124</f>
        <v>100</v>
      </c>
      <c r="P86" s="58">
        <f t="shared" si="6"/>
        <v>100</v>
      </c>
      <c r="Q86" s="21">
        <f t="shared" si="7"/>
        <v>1</v>
      </c>
      <c r="R86" s="21">
        <f t="shared" si="8"/>
        <v>1</v>
      </c>
    </row>
    <row r="87" spans="3:19" x14ac:dyDescent="0.25">
      <c r="C87" s="1">
        <v>35538254</v>
      </c>
      <c r="D87" t="s">
        <v>38</v>
      </c>
      <c r="E87">
        <v>40</v>
      </c>
      <c r="F87" s="19">
        <v>1</v>
      </c>
      <c r="G87" s="11">
        <f t="shared" si="4"/>
        <v>8.8413421157331688E-5</v>
      </c>
      <c r="H87" s="71">
        <v>53.54</v>
      </c>
      <c r="I87" s="64">
        <v>84.18</v>
      </c>
      <c r="J87" s="7">
        <v>20.78</v>
      </c>
      <c r="K87" s="64">
        <v>7.35</v>
      </c>
      <c r="L87" s="7">
        <v>-0.73680000000000001</v>
      </c>
      <c r="M87" s="64">
        <v>0.45</v>
      </c>
      <c r="O87" s="55">
        <f t="shared" ref="O87:O89" si="11">G125</f>
        <v>100</v>
      </c>
      <c r="P87" s="59">
        <f t="shared" si="6"/>
        <v>0</v>
      </c>
      <c r="Q87" s="21">
        <f t="shared" si="7"/>
        <v>1</v>
      </c>
      <c r="R87" s="21">
        <f t="shared" si="8"/>
        <v>1</v>
      </c>
    </row>
    <row r="88" spans="3:19" x14ac:dyDescent="0.25">
      <c r="C88" s="1">
        <v>46894118</v>
      </c>
      <c r="D88" t="s">
        <v>48</v>
      </c>
      <c r="E88">
        <v>47</v>
      </c>
      <c r="F88" s="19">
        <v>1</v>
      </c>
      <c r="G88" s="11">
        <f t="shared" si="4"/>
        <v>8.8413421157331688E-5</v>
      </c>
      <c r="H88" s="69">
        <v>56.51</v>
      </c>
      <c r="I88" s="62">
        <v>53.52</v>
      </c>
      <c r="J88" s="7">
        <v>20.260000000000002</v>
      </c>
      <c r="K88" s="64">
        <v>11.85</v>
      </c>
      <c r="L88" s="4">
        <v>0.97299999999999998</v>
      </c>
      <c r="M88" s="62">
        <v>-0.57999999999999996</v>
      </c>
      <c r="O88" s="55">
        <f t="shared" si="11"/>
        <v>100</v>
      </c>
      <c r="P88" s="58">
        <v>100</v>
      </c>
      <c r="Q88" s="21">
        <f t="shared" si="7"/>
        <v>1</v>
      </c>
      <c r="R88" s="21">
        <f t="shared" si="8"/>
        <v>1</v>
      </c>
    </row>
    <row r="89" spans="3:19" x14ac:dyDescent="0.25">
      <c r="C89" s="1">
        <v>28793544</v>
      </c>
      <c r="D89" t="s">
        <v>37</v>
      </c>
      <c r="E89">
        <v>126</v>
      </c>
      <c r="F89" s="19">
        <v>1</v>
      </c>
      <c r="G89" s="11">
        <f t="shared" si="4"/>
        <v>8.8413421157331688E-5</v>
      </c>
      <c r="H89" s="72">
        <v>56.51</v>
      </c>
      <c r="I89" s="73">
        <v>64.489999999999995</v>
      </c>
      <c r="J89" s="74">
        <v>20.260000000000002</v>
      </c>
      <c r="K89" s="73">
        <v>17.75</v>
      </c>
      <c r="L89" s="75">
        <v>0.97299999999999998</v>
      </c>
      <c r="M89" s="76">
        <v>0.95</v>
      </c>
      <c r="O89" s="55">
        <f t="shared" si="11"/>
        <v>100</v>
      </c>
      <c r="P89" s="59">
        <f t="shared" si="6"/>
        <v>0</v>
      </c>
      <c r="Q89" s="21">
        <f t="shared" si="7"/>
        <v>1</v>
      </c>
      <c r="R89" s="21">
        <f t="shared" si="8"/>
        <v>1</v>
      </c>
    </row>
    <row r="90" spans="3:19" x14ac:dyDescent="0.25">
      <c r="F90" s="20">
        <f>SUM(F57:F89)</f>
        <v>1131050</v>
      </c>
      <c r="G90" s="11">
        <f t="shared" si="4"/>
        <v>100</v>
      </c>
      <c r="P90" t="s">
        <v>50</v>
      </c>
      <c r="Q90" s="21">
        <f>SUM(Q57:Q89)</f>
        <v>1089065</v>
      </c>
      <c r="R90" s="3">
        <f>SUM(R72:R89)</f>
        <v>108</v>
      </c>
    </row>
    <row r="91" spans="3:19" x14ac:dyDescent="0.25">
      <c r="O91" s="11"/>
      <c r="P91" t="s">
        <v>49</v>
      </c>
      <c r="Q91" s="85">
        <f>SUM(F57:F89)</f>
        <v>1131050</v>
      </c>
      <c r="R91" s="61">
        <f>SUM(F72:F89)</f>
        <v>112</v>
      </c>
    </row>
    <row r="92" spans="3:19" x14ac:dyDescent="0.25">
      <c r="Q92">
        <f>Q90/Q91</f>
        <v>0.96287962512709424</v>
      </c>
      <c r="R92" s="3">
        <f>R90/R91</f>
        <v>0.9642857142857143</v>
      </c>
    </row>
    <row r="95" spans="3:19" ht="15.75" thickBot="1" x14ac:dyDescent="0.3">
      <c r="C95" t="s">
        <v>25</v>
      </c>
      <c r="E95" t="s">
        <v>34</v>
      </c>
      <c r="F95" t="s">
        <v>31</v>
      </c>
      <c r="G95" t="s">
        <v>35</v>
      </c>
    </row>
    <row r="96" spans="3:19" ht="15.75" thickBot="1" x14ac:dyDescent="0.3">
      <c r="C96" s="31">
        <v>1</v>
      </c>
      <c r="D96" s="32">
        <v>581076</v>
      </c>
      <c r="E96" s="33">
        <f t="shared" ref="E96:E128" si="12">$D96*100/1089065</f>
        <v>53.355493014650179</v>
      </c>
      <c r="F96" s="34">
        <f>D96*100/1131050</f>
        <v>51.374917112417663</v>
      </c>
      <c r="G96" s="35">
        <f t="shared" ref="G96:G115" si="13">D96*100/F57</f>
        <v>96.590357520429265</v>
      </c>
      <c r="O96" t="s">
        <v>24</v>
      </c>
      <c r="Q96" t="s">
        <v>36</v>
      </c>
      <c r="R96" t="s">
        <v>31</v>
      </c>
      <c r="S96" t="s">
        <v>35</v>
      </c>
    </row>
    <row r="97" spans="3:22" x14ac:dyDescent="0.25">
      <c r="C97" s="36">
        <v>2</v>
      </c>
      <c r="D97" s="28">
        <v>311365</v>
      </c>
      <c r="E97" s="29">
        <f t="shared" si="12"/>
        <v>28.590120883510167</v>
      </c>
      <c r="F97" s="30">
        <f t="shared" ref="F97:F127" si="14">D97*100/1131050</f>
        <v>27.528844878652581</v>
      </c>
      <c r="G97" s="37">
        <f t="shared" si="13"/>
        <v>96.452479268440015</v>
      </c>
      <c r="O97" s="31">
        <v>1</v>
      </c>
      <c r="P97" s="32">
        <v>20512</v>
      </c>
      <c r="Q97" s="43">
        <f t="shared" ref="Q97:Q115" si="15">$P97*100/41985</f>
        <v>48.855543646540433</v>
      </c>
      <c r="R97" s="34">
        <f>P97*100/1131050</f>
        <v>1.8135360947791874</v>
      </c>
      <c r="S97" s="35">
        <f t="shared" ref="S97:S106" si="16">P97*100/F57</f>
        <v>3.4096424795707363</v>
      </c>
      <c r="U97" s="11"/>
      <c r="V97" s="11"/>
    </row>
    <row r="98" spans="3:22" x14ac:dyDescent="0.25">
      <c r="C98" s="36">
        <v>3</v>
      </c>
      <c r="D98" s="28">
        <v>123113</v>
      </c>
      <c r="E98" s="29">
        <f t="shared" si="12"/>
        <v>11.304467593761622</v>
      </c>
      <c r="F98" s="30">
        <f t="shared" si="14"/>
        <v>10.884841518942576</v>
      </c>
      <c r="G98" s="37">
        <f t="shared" si="13"/>
        <v>95.240047653675362</v>
      </c>
      <c r="O98" s="36">
        <v>2</v>
      </c>
      <c r="P98" s="28">
        <v>11452</v>
      </c>
      <c r="Q98" s="44">
        <f t="shared" si="15"/>
        <v>27.276408241038467</v>
      </c>
      <c r="R98" s="30">
        <f t="shared" ref="R98:R114" si="17">P98*100/1131050</f>
        <v>1.0125104990937623</v>
      </c>
      <c r="S98" s="37">
        <f t="shared" si="16"/>
        <v>3.5475207315599859</v>
      </c>
      <c r="V98" s="11"/>
    </row>
    <row r="99" spans="3:22" x14ac:dyDescent="0.25">
      <c r="C99" s="36">
        <v>4</v>
      </c>
      <c r="D99" s="28">
        <v>44511</v>
      </c>
      <c r="E99" s="29">
        <f t="shared" si="12"/>
        <v>4.0870838746998572</v>
      </c>
      <c r="F99" s="30">
        <f t="shared" si="14"/>
        <v>3.9353697891339907</v>
      </c>
      <c r="G99" s="37">
        <f t="shared" si="13"/>
        <v>94.940596804811975</v>
      </c>
      <c r="O99" s="36">
        <v>3</v>
      </c>
      <c r="P99" s="28">
        <v>6153</v>
      </c>
      <c r="Q99" s="44">
        <f t="shared" si="15"/>
        <v>14.655234012147195</v>
      </c>
      <c r="R99" s="30">
        <f t="shared" si="17"/>
        <v>0.5440077803810619</v>
      </c>
      <c r="S99" s="37">
        <f t="shared" si="16"/>
        <v>4.7599523463246332</v>
      </c>
      <c r="V99" s="11"/>
    </row>
    <row r="100" spans="3:22" x14ac:dyDescent="0.25">
      <c r="C100" s="36">
        <v>5</v>
      </c>
      <c r="D100" s="28">
        <v>16689</v>
      </c>
      <c r="E100" s="29">
        <f t="shared" si="12"/>
        <v>1.5324154205671838</v>
      </c>
      <c r="F100" s="30">
        <f t="shared" si="14"/>
        <v>1.4755315856947084</v>
      </c>
      <c r="G100" s="37">
        <f t="shared" si="13"/>
        <v>94.753874978708907</v>
      </c>
      <c r="H100" s="11">
        <f>SUM(E96:E100)</f>
        <v>98.869580787189022</v>
      </c>
      <c r="O100" s="36">
        <v>4</v>
      </c>
      <c r="P100" s="28">
        <v>2372</v>
      </c>
      <c r="Q100" s="44">
        <f t="shared" si="15"/>
        <v>5.6496367750387044</v>
      </c>
      <c r="R100" s="30">
        <f t="shared" si="17"/>
        <v>0.20971663498519075</v>
      </c>
      <c r="S100" s="37">
        <f t="shared" si="16"/>
        <v>5.059403195188021</v>
      </c>
      <c r="V100" s="11"/>
    </row>
    <row r="101" spans="3:22" x14ac:dyDescent="0.25">
      <c r="C101" s="36">
        <v>6</v>
      </c>
      <c r="D101" s="28">
        <v>6606</v>
      </c>
      <c r="E101" s="29">
        <f t="shared" si="12"/>
        <v>0.60657536510676591</v>
      </c>
      <c r="F101" s="30">
        <f t="shared" si="14"/>
        <v>0.58405906016533304</v>
      </c>
      <c r="G101" s="37">
        <f t="shared" si="13"/>
        <v>95.255948089401585</v>
      </c>
      <c r="O101" s="36">
        <v>5</v>
      </c>
      <c r="P101" s="28">
        <v>924</v>
      </c>
      <c r="Q101" s="44">
        <f t="shared" si="15"/>
        <v>2.2007859949982138</v>
      </c>
      <c r="R101" s="30">
        <f t="shared" si="17"/>
        <v>8.1694001149374473E-2</v>
      </c>
      <c r="S101" s="37">
        <f t="shared" si="16"/>
        <v>5.2461250212910917</v>
      </c>
      <c r="T101" s="12">
        <f>SUM(Q97:Q101)</f>
        <v>98.637608669763011</v>
      </c>
      <c r="V101" s="11"/>
    </row>
    <row r="102" spans="3:22" x14ac:dyDescent="0.25">
      <c r="C102" s="36">
        <v>7</v>
      </c>
      <c r="D102" s="28">
        <v>2841</v>
      </c>
      <c r="E102" s="29">
        <f t="shared" si="12"/>
        <v>0.26086597218715135</v>
      </c>
      <c r="F102" s="30">
        <f t="shared" si="14"/>
        <v>0.25118252950797931</v>
      </c>
      <c r="G102" s="37">
        <f t="shared" si="13"/>
        <v>95.882551468106655</v>
      </c>
      <c r="O102" s="36">
        <v>6</v>
      </c>
      <c r="P102" s="28">
        <v>329</v>
      </c>
      <c r="Q102" s="44">
        <f t="shared" si="15"/>
        <v>0.78361319518875794</v>
      </c>
      <c r="R102" s="30">
        <f t="shared" si="17"/>
        <v>2.9088015560762123E-2</v>
      </c>
      <c r="S102" s="37">
        <f t="shared" si="16"/>
        <v>4.7440519105984142</v>
      </c>
      <c r="V102" s="11"/>
    </row>
    <row r="103" spans="3:22" ht="15.75" thickBot="1" x14ac:dyDescent="0.3">
      <c r="C103" s="38">
        <v>8</v>
      </c>
      <c r="D103" s="39">
        <v>1294</v>
      </c>
      <c r="E103" s="40">
        <f t="shared" si="12"/>
        <v>0.11881751777901227</v>
      </c>
      <c r="F103" s="41">
        <f t="shared" si="14"/>
        <v>0.1144069669775872</v>
      </c>
      <c r="G103" s="42">
        <f t="shared" si="13"/>
        <v>96.495152870991802</v>
      </c>
      <c r="H103" s="11">
        <f>SUM(E96:E103)</f>
        <v>99.855839642261941</v>
      </c>
      <c r="O103" s="36">
        <v>7</v>
      </c>
      <c r="P103" s="28">
        <v>122</v>
      </c>
      <c r="Q103" s="44">
        <f t="shared" si="15"/>
        <v>0.29057996903656069</v>
      </c>
      <c r="R103" s="30">
        <f t="shared" si="17"/>
        <v>1.0786437381194466E-2</v>
      </c>
      <c r="S103" s="37">
        <f t="shared" si="16"/>
        <v>4.1174485318933511</v>
      </c>
      <c r="V103" s="11"/>
    </row>
    <row r="104" spans="3:22" ht="15.75" thickBot="1" x14ac:dyDescent="0.3">
      <c r="C104" s="1">
        <v>9</v>
      </c>
      <c r="D104" s="1">
        <v>632</v>
      </c>
      <c r="E104" s="18">
        <f t="shared" si="12"/>
        <v>5.8031430630862253E-2</v>
      </c>
      <c r="F104" s="15">
        <f t="shared" si="14"/>
        <v>5.5877282171433625E-2</v>
      </c>
      <c r="G104" s="14">
        <f t="shared" si="13"/>
        <v>94.610778443113773</v>
      </c>
      <c r="O104" s="38">
        <v>8</v>
      </c>
      <c r="P104" s="39">
        <v>47</v>
      </c>
      <c r="Q104" s="45">
        <f t="shared" si="15"/>
        <v>0.11194474216982256</v>
      </c>
      <c r="R104" s="41">
        <f t="shared" si="17"/>
        <v>4.1554307943945891E-3</v>
      </c>
      <c r="S104" s="42">
        <f t="shared" si="16"/>
        <v>3.5048471290082031</v>
      </c>
      <c r="T104" s="12">
        <f>SUM(Q97:Q104)</f>
        <v>99.823746576158157</v>
      </c>
      <c r="V104" s="11"/>
    </row>
    <row r="105" spans="3:22" x14ac:dyDescent="0.25">
      <c r="C105" s="1">
        <v>10</v>
      </c>
      <c r="D105" s="1">
        <v>358</v>
      </c>
      <c r="E105" s="18">
        <f t="shared" si="12"/>
        <v>3.2872234439633996E-2</v>
      </c>
      <c r="F105" s="15">
        <f t="shared" si="14"/>
        <v>3.1652004774324741E-2</v>
      </c>
      <c r="G105" s="14">
        <f t="shared" si="13"/>
        <v>97.018970189701903</v>
      </c>
      <c r="O105" s="1">
        <v>9</v>
      </c>
      <c r="P105" s="1">
        <v>36</v>
      </c>
      <c r="Q105" s="16">
        <f t="shared" si="15"/>
        <v>8.5744908896034297E-2</v>
      </c>
      <c r="R105" s="15">
        <f t="shared" si="17"/>
        <v>3.1828831616639405E-3</v>
      </c>
      <c r="S105" s="14">
        <f t="shared" si="16"/>
        <v>5.3892215568862278</v>
      </c>
      <c r="V105" s="11"/>
    </row>
    <row r="106" spans="3:22" x14ac:dyDescent="0.25">
      <c r="C106" s="1">
        <v>11</v>
      </c>
      <c r="D106" s="1">
        <v>190</v>
      </c>
      <c r="E106" s="18">
        <f t="shared" si="12"/>
        <v>1.7446157942822511E-2</v>
      </c>
      <c r="F106" s="15">
        <f t="shared" si="14"/>
        <v>1.679855001989302E-2</v>
      </c>
      <c r="G106" s="14">
        <f t="shared" si="13"/>
        <v>97.435897435897431</v>
      </c>
      <c r="O106" s="1">
        <v>10</v>
      </c>
      <c r="P106" s="1">
        <v>11</v>
      </c>
      <c r="Q106" s="16">
        <f t="shared" si="15"/>
        <v>2.6199833273788258E-2</v>
      </c>
      <c r="R106" s="15">
        <f t="shared" si="17"/>
        <v>9.7254763273064851E-4</v>
      </c>
      <c r="S106" s="14">
        <f t="shared" si="16"/>
        <v>2.9810298102981028</v>
      </c>
      <c r="V106" s="11"/>
    </row>
    <row r="107" spans="3:22" x14ac:dyDescent="0.25">
      <c r="C107" s="1">
        <v>12</v>
      </c>
      <c r="D107" s="1">
        <v>103</v>
      </c>
      <c r="E107" s="18">
        <f t="shared" si="12"/>
        <v>9.4576540426879931E-3</v>
      </c>
      <c r="F107" s="15">
        <f t="shared" si="14"/>
        <v>9.106582379205164E-3</v>
      </c>
      <c r="G107" s="14">
        <f t="shared" si="13"/>
        <v>91.964285714285708</v>
      </c>
      <c r="O107" s="1">
        <v>12</v>
      </c>
      <c r="P107" s="1">
        <v>9</v>
      </c>
      <c r="Q107" s="16">
        <f t="shared" si="15"/>
        <v>2.1436227224008574E-2</v>
      </c>
      <c r="R107" s="15">
        <f t="shared" si="17"/>
        <v>7.9572079041598514E-4</v>
      </c>
      <c r="S107" s="14">
        <f>P107*100/F68</f>
        <v>8.0357142857142865</v>
      </c>
      <c r="V107" s="11"/>
    </row>
    <row r="108" spans="3:22" x14ac:dyDescent="0.25">
      <c r="C108" s="1">
        <v>13</v>
      </c>
      <c r="D108" s="1">
        <v>82</v>
      </c>
      <c r="E108" s="18">
        <f t="shared" si="12"/>
        <v>7.5293944805865584E-3</v>
      </c>
      <c r="F108" s="15">
        <f t="shared" si="14"/>
        <v>7.2499005349011981E-3</v>
      </c>
      <c r="G108" s="14">
        <f t="shared" si="13"/>
        <v>95.348837209302332</v>
      </c>
      <c r="O108" s="1">
        <v>11</v>
      </c>
      <c r="P108" s="1">
        <v>5</v>
      </c>
      <c r="Q108" s="16">
        <f t="shared" si="15"/>
        <v>1.1909015124449208E-2</v>
      </c>
      <c r="R108" s="15">
        <f t="shared" si="17"/>
        <v>4.4206710578665844E-4</v>
      </c>
      <c r="S108" s="14">
        <f>P108*100/F67</f>
        <v>2.5641025641025643</v>
      </c>
      <c r="V108" s="11"/>
    </row>
    <row r="109" spans="3:22" x14ac:dyDescent="0.25">
      <c r="C109" s="1">
        <v>14</v>
      </c>
      <c r="D109" s="1">
        <v>54</v>
      </c>
      <c r="E109" s="18">
        <f t="shared" si="12"/>
        <v>4.9583817311179773E-3</v>
      </c>
      <c r="F109" s="15">
        <f t="shared" si="14"/>
        <v>4.774324742495911E-3</v>
      </c>
      <c r="G109" s="14">
        <f t="shared" si="13"/>
        <v>100</v>
      </c>
      <c r="O109" s="1">
        <v>15</v>
      </c>
      <c r="P109" s="1">
        <v>5</v>
      </c>
      <c r="Q109" s="16">
        <f t="shared" si="15"/>
        <v>1.1909015124449208E-2</v>
      </c>
      <c r="R109" s="15">
        <f t="shared" si="17"/>
        <v>4.4206710578665844E-4</v>
      </c>
      <c r="S109" s="14">
        <f>P109*100/F71</f>
        <v>10.416666666666666</v>
      </c>
      <c r="V109" s="11"/>
    </row>
    <row r="110" spans="3:22" x14ac:dyDescent="0.25">
      <c r="C110" s="1">
        <v>15</v>
      </c>
      <c r="D110" s="1">
        <v>43</v>
      </c>
      <c r="E110" s="18">
        <f t="shared" si="12"/>
        <v>3.9483410081124631E-3</v>
      </c>
      <c r="F110" s="15">
        <f t="shared" si="14"/>
        <v>3.8017771097652625E-3</v>
      </c>
      <c r="G110" s="14">
        <f t="shared" si="13"/>
        <v>89.583333333333329</v>
      </c>
      <c r="O110" s="1">
        <v>13</v>
      </c>
      <c r="P110" s="1">
        <v>4</v>
      </c>
      <c r="Q110" s="16">
        <f t="shared" si="15"/>
        <v>9.5272120995593661E-3</v>
      </c>
      <c r="R110" s="15">
        <f t="shared" si="17"/>
        <v>3.5365368462932675E-4</v>
      </c>
      <c r="S110" s="14">
        <f>P110*100/F69</f>
        <v>4.6511627906976747</v>
      </c>
      <c r="V110" s="11"/>
    </row>
    <row r="111" spans="3:22" x14ac:dyDescent="0.25">
      <c r="C111" s="1">
        <v>16</v>
      </c>
      <c r="D111" s="1">
        <v>24</v>
      </c>
      <c r="E111" s="18">
        <f t="shared" si="12"/>
        <v>2.2037252138302123E-3</v>
      </c>
      <c r="F111" s="15">
        <f t="shared" si="14"/>
        <v>2.1219221077759605E-3</v>
      </c>
      <c r="G111" s="14">
        <f t="shared" si="13"/>
        <v>100</v>
      </c>
      <c r="O111" s="1">
        <v>17</v>
      </c>
      <c r="P111" s="1">
        <v>1</v>
      </c>
      <c r="Q111" s="16">
        <f t="shared" si="15"/>
        <v>2.3818030248898415E-3</v>
      </c>
      <c r="R111" s="15">
        <f t="shared" si="17"/>
        <v>8.8413421157331688E-5</v>
      </c>
      <c r="S111" s="14">
        <f>P111*100/F74</f>
        <v>7.6923076923076925</v>
      </c>
      <c r="V111" s="11"/>
    </row>
    <row r="112" spans="3:22" x14ac:dyDescent="0.25">
      <c r="C112" s="1">
        <v>18</v>
      </c>
      <c r="D112" s="1">
        <v>20</v>
      </c>
      <c r="E112" s="18">
        <f t="shared" si="12"/>
        <v>1.8364376781918434E-3</v>
      </c>
      <c r="F112" s="15">
        <f t="shared" si="14"/>
        <v>1.7682684231466338E-3</v>
      </c>
      <c r="G112" s="14">
        <f t="shared" si="13"/>
        <v>95.238095238095241</v>
      </c>
      <c r="O112" s="1">
        <v>18</v>
      </c>
      <c r="P112" s="1">
        <v>1</v>
      </c>
      <c r="Q112" s="16">
        <f t="shared" si="15"/>
        <v>2.3818030248898415E-3</v>
      </c>
      <c r="R112" s="15">
        <f t="shared" si="17"/>
        <v>8.8413421157331688E-5</v>
      </c>
      <c r="S112" s="14">
        <f>P112*100/F73</f>
        <v>4.7619047619047619</v>
      </c>
      <c r="V112" s="11"/>
    </row>
    <row r="113" spans="3:22" x14ac:dyDescent="0.25">
      <c r="C113" s="1">
        <v>17</v>
      </c>
      <c r="D113" s="1">
        <v>12</v>
      </c>
      <c r="E113" s="18">
        <f t="shared" si="12"/>
        <v>1.1018626069151062E-3</v>
      </c>
      <c r="F113" s="15">
        <f t="shared" si="14"/>
        <v>1.0609610538879803E-3</v>
      </c>
      <c r="G113" s="14">
        <f t="shared" si="13"/>
        <v>92.307692307692307</v>
      </c>
      <c r="O113" s="1">
        <v>20</v>
      </c>
      <c r="P113" s="1">
        <v>1</v>
      </c>
      <c r="Q113" s="16">
        <f t="shared" si="15"/>
        <v>2.3818030248898415E-3</v>
      </c>
      <c r="R113" s="15">
        <f t="shared" si="17"/>
        <v>8.8413421157331688E-5</v>
      </c>
      <c r="S113" s="14">
        <f>P113*100/F75</f>
        <v>7.6923076923076925</v>
      </c>
      <c r="V113" s="11"/>
    </row>
    <row r="114" spans="3:22" x14ac:dyDescent="0.25">
      <c r="C114" s="1">
        <v>20</v>
      </c>
      <c r="D114" s="1">
        <v>12</v>
      </c>
      <c r="E114" s="18">
        <f t="shared" si="12"/>
        <v>1.1018626069151062E-3</v>
      </c>
      <c r="F114" s="15">
        <f t="shared" si="14"/>
        <v>1.0609610538879803E-3</v>
      </c>
      <c r="G114" s="14">
        <f t="shared" si="13"/>
        <v>92.307692307692307</v>
      </c>
      <c r="O114" s="1">
        <v>23</v>
      </c>
      <c r="P114" s="1">
        <v>1</v>
      </c>
      <c r="Q114" s="16">
        <f t="shared" si="15"/>
        <v>2.3818030248898415E-3</v>
      </c>
      <c r="R114" s="15">
        <f t="shared" si="17"/>
        <v>8.8413421157331688E-5</v>
      </c>
      <c r="S114" s="14">
        <f>P114*100/F83</f>
        <v>100</v>
      </c>
    </row>
    <row r="115" spans="3:22" x14ac:dyDescent="0.25">
      <c r="C115" s="1">
        <v>19</v>
      </c>
      <c r="D115" s="1">
        <v>9</v>
      </c>
      <c r="E115" s="18">
        <f t="shared" si="12"/>
        <v>8.2639695518632952E-4</v>
      </c>
      <c r="F115" s="15">
        <f t="shared" si="14"/>
        <v>7.9572079041598514E-4</v>
      </c>
      <c r="G115" s="14">
        <f t="shared" si="13"/>
        <v>100</v>
      </c>
      <c r="P115" s="17">
        <f>SUM(P97:P114)</f>
        <v>41985</v>
      </c>
      <c r="Q115" s="12">
        <f t="shared" si="15"/>
        <v>100</v>
      </c>
      <c r="R115" s="11">
        <f>SUM(R97:R114)</f>
        <v>3.7120374872905701</v>
      </c>
    </row>
    <row r="116" spans="3:22" x14ac:dyDescent="0.25">
      <c r="C116" s="1">
        <v>22</v>
      </c>
      <c r="D116" s="1">
        <v>6</v>
      </c>
      <c r="E116" s="18">
        <f t="shared" si="12"/>
        <v>5.5093130345755309E-4</v>
      </c>
      <c r="F116" s="15">
        <f t="shared" si="14"/>
        <v>5.3048052694399013E-4</v>
      </c>
      <c r="G116" s="14">
        <f>D116*100/6</f>
        <v>100</v>
      </c>
    </row>
    <row r="117" spans="3:22" x14ac:dyDescent="0.25">
      <c r="C117" s="1">
        <v>25</v>
      </c>
      <c r="D117" s="1">
        <v>6</v>
      </c>
      <c r="E117" s="18">
        <f t="shared" si="12"/>
        <v>5.5093130345755309E-4</v>
      </c>
      <c r="F117" s="15">
        <f t="shared" si="14"/>
        <v>5.3048052694399013E-4</v>
      </c>
      <c r="G117" s="14">
        <f>D117*100/6</f>
        <v>100</v>
      </c>
    </row>
    <row r="118" spans="3:22" x14ac:dyDescent="0.25">
      <c r="C118" s="1">
        <v>21</v>
      </c>
      <c r="D118" s="1">
        <v>5</v>
      </c>
      <c r="E118" s="18">
        <f t="shared" si="12"/>
        <v>4.5910941954796085E-4</v>
      </c>
      <c r="F118" s="15">
        <f t="shared" si="14"/>
        <v>4.4206710578665844E-4</v>
      </c>
      <c r="G118" s="14">
        <f>D118*100/5</f>
        <v>100</v>
      </c>
    </row>
    <row r="119" spans="3:22" x14ac:dyDescent="0.25">
      <c r="C119" s="1">
        <v>26</v>
      </c>
      <c r="D119" s="1">
        <v>3</v>
      </c>
      <c r="E119" s="18">
        <f t="shared" si="12"/>
        <v>2.7546565172877654E-4</v>
      </c>
      <c r="F119" s="15">
        <f t="shared" si="14"/>
        <v>2.6524026347199506E-4</v>
      </c>
      <c r="G119" s="14">
        <f>D119*100/3</f>
        <v>100</v>
      </c>
    </row>
    <row r="120" spans="3:22" x14ac:dyDescent="0.25">
      <c r="C120" s="1">
        <v>31</v>
      </c>
      <c r="D120" s="1">
        <v>3</v>
      </c>
      <c r="E120" s="18">
        <f t="shared" si="12"/>
        <v>2.7546565172877654E-4</v>
      </c>
      <c r="F120" s="15">
        <f t="shared" si="14"/>
        <v>2.6524026347199506E-4</v>
      </c>
      <c r="G120" s="14">
        <f t="shared" ref="G120:G127" si="18">D120*100/F81</f>
        <v>100</v>
      </c>
    </row>
    <row r="121" spans="3:22" x14ac:dyDescent="0.25">
      <c r="C121" s="1">
        <v>28</v>
      </c>
      <c r="D121" s="1">
        <v>2</v>
      </c>
      <c r="E121" s="18">
        <f t="shared" si="12"/>
        <v>1.8364376781918434E-4</v>
      </c>
      <c r="F121" s="15">
        <f t="shared" si="14"/>
        <v>1.7682684231466338E-4</v>
      </c>
      <c r="G121" s="14">
        <f t="shared" si="18"/>
        <v>100</v>
      </c>
    </row>
    <row r="122" spans="3:22" x14ac:dyDescent="0.25">
      <c r="C122" s="1">
        <v>24</v>
      </c>
      <c r="D122" s="1">
        <v>1</v>
      </c>
      <c r="E122" s="18">
        <f t="shared" si="12"/>
        <v>9.1821883909592168E-5</v>
      </c>
      <c r="F122" s="15">
        <f t="shared" si="14"/>
        <v>8.8413421157331688E-5</v>
      </c>
      <c r="G122" s="14">
        <f t="shared" si="18"/>
        <v>100</v>
      </c>
      <c r="P122" t="s">
        <v>28</v>
      </c>
    </row>
    <row r="123" spans="3:22" x14ac:dyDescent="0.25">
      <c r="C123" s="1">
        <v>27</v>
      </c>
      <c r="D123" s="1">
        <v>1</v>
      </c>
      <c r="E123" s="18">
        <f t="shared" si="12"/>
        <v>9.1821883909592168E-5</v>
      </c>
      <c r="F123" s="15">
        <f t="shared" si="14"/>
        <v>8.8413421157331688E-5</v>
      </c>
      <c r="G123" s="14">
        <f t="shared" si="18"/>
        <v>100</v>
      </c>
    </row>
    <row r="124" spans="3:22" x14ac:dyDescent="0.25">
      <c r="C124" s="1">
        <v>35</v>
      </c>
      <c r="D124" s="1">
        <v>1</v>
      </c>
      <c r="E124" s="18">
        <f t="shared" si="12"/>
        <v>9.1821883909592168E-5</v>
      </c>
      <c r="F124" s="15">
        <f t="shared" si="14"/>
        <v>8.8413421157331688E-5</v>
      </c>
      <c r="G124" s="14">
        <f t="shared" si="18"/>
        <v>100</v>
      </c>
      <c r="N124" s="15">
        <f>F128</f>
        <v>96.287962512709456</v>
      </c>
    </row>
    <row r="125" spans="3:22" x14ac:dyDescent="0.25">
      <c r="C125" s="1">
        <v>40</v>
      </c>
      <c r="D125" s="1">
        <v>1</v>
      </c>
      <c r="E125" s="18">
        <f t="shared" si="12"/>
        <v>9.1821883909592168E-5</v>
      </c>
      <c r="F125" s="15">
        <f t="shared" si="14"/>
        <v>8.8413421157331688E-5</v>
      </c>
      <c r="G125" s="14">
        <f t="shared" si="18"/>
        <v>100</v>
      </c>
      <c r="N125" s="22">
        <f>R115</f>
        <v>3.7120374872905701</v>
      </c>
    </row>
    <row r="126" spans="3:22" x14ac:dyDescent="0.25">
      <c r="C126" s="1">
        <v>47</v>
      </c>
      <c r="D126" s="1">
        <v>1</v>
      </c>
      <c r="E126" s="18">
        <f t="shared" si="12"/>
        <v>9.1821883909592168E-5</v>
      </c>
      <c r="F126" s="15">
        <f t="shared" si="14"/>
        <v>8.8413421157331688E-5</v>
      </c>
      <c r="G126" s="14">
        <f t="shared" si="18"/>
        <v>100</v>
      </c>
      <c r="N126" s="11">
        <f>N124+N125</f>
        <v>100.00000000000003</v>
      </c>
    </row>
    <row r="127" spans="3:22" x14ac:dyDescent="0.25">
      <c r="C127" s="1">
        <v>126</v>
      </c>
      <c r="D127" s="1">
        <v>1</v>
      </c>
      <c r="E127" s="18">
        <f t="shared" si="12"/>
        <v>9.1821883909592168E-5</v>
      </c>
      <c r="F127" s="15">
        <f t="shared" si="14"/>
        <v>8.8413421157331688E-5</v>
      </c>
      <c r="G127" s="14">
        <f t="shared" si="18"/>
        <v>100</v>
      </c>
    </row>
    <row r="128" spans="3:22" x14ac:dyDescent="0.25">
      <c r="D128" s="17">
        <f>SUM(D96:D127)</f>
        <v>1089065</v>
      </c>
      <c r="E128">
        <f t="shared" si="12"/>
        <v>100</v>
      </c>
      <c r="F128" s="11">
        <f>SUM(F96:F127)</f>
        <v>96.287962512709456</v>
      </c>
    </row>
    <row r="130" spans="3:24" x14ac:dyDescent="0.25">
      <c r="O130" s="11"/>
    </row>
    <row r="134" spans="3:24" ht="15.75" thickBot="1" x14ac:dyDescent="0.3">
      <c r="C134" t="s">
        <v>26</v>
      </c>
      <c r="E134" t="s">
        <v>30</v>
      </c>
      <c r="F134" t="s">
        <v>31</v>
      </c>
      <c r="G134" t="s">
        <v>33</v>
      </c>
      <c r="O134" t="s">
        <v>27</v>
      </c>
      <c r="Q134" t="s">
        <v>29</v>
      </c>
      <c r="R134" t="s">
        <v>32</v>
      </c>
      <c r="S134" t="s">
        <v>33</v>
      </c>
    </row>
    <row r="135" spans="3:24" x14ac:dyDescent="0.25">
      <c r="C135" s="31">
        <v>1</v>
      </c>
      <c r="D135" s="32">
        <v>274534</v>
      </c>
      <c r="E135" s="33">
        <f>D135*100/516071</f>
        <v>53.196943831372039</v>
      </c>
      <c r="F135" s="34">
        <f>D135*100/1131050</f>
        <v>24.272490164006896</v>
      </c>
      <c r="G135" s="51">
        <f t="shared" ref="G135:G147" si="19">D135*100/F57</f>
        <v>45.634886334168897</v>
      </c>
      <c r="O135" s="31">
        <v>1</v>
      </c>
      <c r="P135" s="32">
        <v>327054</v>
      </c>
      <c r="Q135" s="33">
        <f>P135*100/614979</f>
        <v>53.1813281429122</v>
      </c>
      <c r="R135" s="34">
        <f>P135*100/1131050</f>
        <v>28.915963043189958</v>
      </c>
      <c r="S135" s="51">
        <f t="shared" ref="S135:S151" si="20">P135*100/F57</f>
        <v>54.365113665831103</v>
      </c>
      <c r="U135" s="3"/>
      <c r="V135" s="13">
        <f>G135</f>
        <v>45.634886334168897</v>
      </c>
      <c r="W135" s="24">
        <f>S135</f>
        <v>54.365113665831103</v>
      </c>
      <c r="X135" s="3">
        <f>V135+W135</f>
        <v>100</v>
      </c>
    </row>
    <row r="136" spans="3:24" x14ac:dyDescent="0.25">
      <c r="C136" s="36">
        <v>2</v>
      </c>
      <c r="D136" s="28">
        <v>144781</v>
      </c>
      <c r="E136" s="29">
        <f t="shared" ref="E136:E165" si="21">D136*100/516071</f>
        <v>28.054473124821971</v>
      </c>
      <c r="F136" s="30">
        <f t="shared" ref="F136:F164" si="22">D136*100/1131050</f>
        <v>12.800583528579638</v>
      </c>
      <c r="G136" s="52">
        <f t="shared" si="19"/>
        <v>44.849248955290456</v>
      </c>
      <c r="O136" s="36">
        <v>2</v>
      </c>
      <c r="P136" s="28">
        <v>178036</v>
      </c>
      <c r="Q136" s="29">
        <f t="shared" ref="Q136:Q163" si="23">P136*100/614979</f>
        <v>28.949931623681458</v>
      </c>
      <c r="R136" s="30">
        <f t="shared" ref="R136:R162" si="24">P136*100/1131050</f>
        <v>15.740771849166704</v>
      </c>
      <c r="S136" s="52">
        <f t="shared" si="20"/>
        <v>55.150751044709544</v>
      </c>
      <c r="U136" s="3"/>
    </row>
    <row r="137" spans="3:24" x14ac:dyDescent="0.25">
      <c r="C137" s="36">
        <v>3</v>
      </c>
      <c r="D137" s="28">
        <v>58879</v>
      </c>
      <c r="E137" s="29">
        <f t="shared" si="21"/>
        <v>11.409089059451121</v>
      </c>
      <c r="F137" s="30">
        <f t="shared" si="22"/>
        <v>5.2056938243225321</v>
      </c>
      <c r="G137" s="52">
        <f t="shared" si="19"/>
        <v>45.548713505484812</v>
      </c>
      <c r="O137" s="36">
        <v>3</v>
      </c>
      <c r="P137" s="28">
        <v>70387</v>
      </c>
      <c r="Q137" s="29">
        <f t="shared" si="23"/>
        <v>11.445431470017676</v>
      </c>
      <c r="R137" s="30">
        <f t="shared" si="24"/>
        <v>6.2231554750011053</v>
      </c>
      <c r="S137" s="52">
        <f t="shared" si="20"/>
        <v>54.451286494515188</v>
      </c>
      <c r="U137" s="3"/>
    </row>
    <row r="138" spans="3:24" x14ac:dyDescent="0.25">
      <c r="C138" s="36">
        <v>4</v>
      </c>
      <c r="D138" s="28">
        <v>22294</v>
      </c>
      <c r="E138" s="29">
        <f t="shared" si="21"/>
        <v>4.3199482241784564</v>
      </c>
      <c r="F138" s="30">
        <f t="shared" si="22"/>
        <v>1.9710888112815526</v>
      </c>
      <c r="G138" s="52">
        <f t="shared" si="19"/>
        <v>47.552417720709002</v>
      </c>
      <c r="O138" s="36">
        <v>4</v>
      </c>
      <c r="P138" s="28">
        <v>24589</v>
      </c>
      <c r="Q138" s="29">
        <f t="shared" si="23"/>
        <v>3.9983479110668818</v>
      </c>
      <c r="R138" s="30">
        <f t="shared" si="24"/>
        <v>2.1739976128376286</v>
      </c>
      <c r="S138" s="52">
        <f t="shared" si="20"/>
        <v>52.447582279290998</v>
      </c>
      <c r="U138" s="3"/>
    </row>
    <row r="139" spans="3:24" x14ac:dyDescent="0.25">
      <c r="C139" s="36">
        <v>5</v>
      </c>
      <c r="D139" s="28">
        <v>8654</v>
      </c>
      <c r="E139" s="29">
        <f t="shared" si="21"/>
        <v>1.6769010465614227</v>
      </c>
      <c r="F139" s="30">
        <f t="shared" si="22"/>
        <v>0.76512974669554834</v>
      </c>
      <c r="G139" s="52">
        <f t="shared" si="19"/>
        <v>49.134162266507694</v>
      </c>
      <c r="H139" s="11">
        <f>SUM(E135:E139)</f>
        <v>98.657355286385013</v>
      </c>
      <c r="O139" s="36">
        <v>5</v>
      </c>
      <c r="P139" s="28">
        <v>8959</v>
      </c>
      <c r="Q139" s="29">
        <f t="shared" si="23"/>
        <v>1.4567977117917847</v>
      </c>
      <c r="R139" s="30">
        <f t="shared" si="24"/>
        <v>0.79209584014853451</v>
      </c>
      <c r="S139" s="52">
        <f t="shared" si="20"/>
        <v>50.865837733492306</v>
      </c>
      <c r="T139" s="11">
        <f>SUM(Q135:Q139)</f>
        <v>99.031836859470005</v>
      </c>
      <c r="U139" s="3"/>
    </row>
    <row r="140" spans="3:24" x14ac:dyDescent="0.25">
      <c r="C140" s="36">
        <v>6</v>
      </c>
      <c r="D140" s="28">
        <v>3642</v>
      </c>
      <c r="E140" s="29">
        <f t="shared" si="21"/>
        <v>0.70571684903821374</v>
      </c>
      <c r="F140" s="30">
        <f t="shared" si="22"/>
        <v>0.322001679855002</v>
      </c>
      <c r="G140" s="52">
        <f t="shared" si="19"/>
        <v>52.516222062004324</v>
      </c>
      <c r="O140" s="36">
        <v>6</v>
      </c>
      <c r="P140" s="28">
        <v>3293</v>
      </c>
      <c r="Q140" s="29">
        <f t="shared" si="23"/>
        <v>0.53546543865725493</v>
      </c>
      <c r="R140" s="30">
        <f t="shared" si="24"/>
        <v>0.29114539587109323</v>
      </c>
      <c r="S140" s="52">
        <f t="shared" si="20"/>
        <v>47.483777937995676</v>
      </c>
      <c r="U140" s="3"/>
    </row>
    <row r="141" spans="3:24" x14ac:dyDescent="0.25">
      <c r="C141" s="36">
        <v>7</v>
      </c>
      <c r="D141" s="28">
        <v>1603</v>
      </c>
      <c r="E141" s="29">
        <f t="shared" si="21"/>
        <v>0.310616174906166</v>
      </c>
      <c r="F141" s="30">
        <f t="shared" si="22"/>
        <v>0.14172671411520268</v>
      </c>
      <c r="G141" s="52">
        <f t="shared" si="19"/>
        <v>54.100573742828217</v>
      </c>
      <c r="O141" s="36">
        <v>7</v>
      </c>
      <c r="P141" s="28">
        <v>1360</v>
      </c>
      <c r="Q141" s="29">
        <f t="shared" si="23"/>
        <v>0.22114576270084019</v>
      </c>
      <c r="R141" s="30">
        <f t="shared" si="24"/>
        <v>0.12024225277397109</v>
      </c>
      <c r="S141" s="52">
        <f t="shared" si="20"/>
        <v>45.899426257171783</v>
      </c>
      <c r="U141" s="3"/>
    </row>
    <row r="142" spans="3:24" ht="15.75" thickBot="1" x14ac:dyDescent="0.3">
      <c r="C142" s="38">
        <v>8</v>
      </c>
      <c r="D142" s="39">
        <v>736</v>
      </c>
      <c r="E142" s="40">
        <f t="shared" si="21"/>
        <v>0.14261603539047921</v>
      </c>
      <c r="F142" s="41">
        <f t="shared" si="22"/>
        <v>6.5072277971796114E-2</v>
      </c>
      <c r="G142" s="53">
        <f t="shared" si="19"/>
        <v>54.884414615958242</v>
      </c>
      <c r="H142" s="11">
        <f>SUM(E135:E142)</f>
        <v>99.816304345719871</v>
      </c>
      <c r="O142" s="38">
        <v>8</v>
      </c>
      <c r="P142" s="39">
        <v>605</v>
      </c>
      <c r="Q142" s="40">
        <f t="shared" si="23"/>
        <v>9.8377342966182585E-2</v>
      </c>
      <c r="R142" s="41">
        <f t="shared" si="24"/>
        <v>5.349011980018567E-2</v>
      </c>
      <c r="S142" s="53">
        <f t="shared" si="20"/>
        <v>45.115585384041758</v>
      </c>
      <c r="T142" s="11">
        <f>SUM(Q135:Q142)</f>
        <v>99.88682540379429</v>
      </c>
      <c r="U142" s="3"/>
    </row>
    <row r="143" spans="3:24" x14ac:dyDescent="0.25">
      <c r="C143" s="1">
        <v>9</v>
      </c>
      <c r="D143" s="1">
        <v>390</v>
      </c>
      <c r="E143" s="18">
        <f t="shared" si="21"/>
        <v>7.5570997013976765E-2</v>
      </c>
      <c r="F143" s="15">
        <f t="shared" si="22"/>
        <v>3.4481234251359356E-2</v>
      </c>
      <c r="G143" s="13">
        <f t="shared" si="19"/>
        <v>58.383233532934135</v>
      </c>
      <c r="O143" s="1">
        <v>9</v>
      </c>
      <c r="P143" s="1">
        <v>278</v>
      </c>
      <c r="Q143" s="18">
        <f t="shared" si="23"/>
        <v>4.5204795610907039E-2</v>
      </c>
      <c r="R143" s="15">
        <f t="shared" si="24"/>
        <v>2.4578931081738208E-2</v>
      </c>
      <c r="S143" s="13">
        <f t="shared" si="20"/>
        <v>41.616766467065865</v>
      </c>
      <c r="U143" s="3"/>
    </row>
    <row r="144" spans="3:24" x14ac:dyDescent="0.25">
      <c r="C144" s="1">
        <v>10</v>
      </c>
      <c r="D144" s="1">
        <v>205</v>
      </c>
      <c r="E144" s="18">
        <f t="shared" si="21"/>
        <v>3.9723216379141627E-2</v>
      </c>
      <c r="F144" s="15">
        <f t="shared" si="22"/>
        <v>1.8124751337252994E-2</v>
      </c>
      <c r="G144" s="13">
        <f t="shared" si="19"/>
        <v>55.555555555555557</v>
      </c>
      <c r="O144" s="1">
        <v>10</v>
      </c>
      <c r="P144" s="1">
        <v>164</v>
      </c>
      <c r="Q144" s="18">
        <f t="shared" si="23"/>
        <v>2.6667577266866024E-2</v>
      </c>
      <c r="R144" s="15">
        <f t="shared" si="24"/>
        <v>1.4499801069802396E-2</v>
      </c>
      <c r="S144" s="13">
        <f t="shared" si="20"/>
        <v>44.444444444444443</v>
      </c>
      <c r="U144" s="3"/>
    </row>
    <row r="145" spans="3:21" x14ac:dyDescent="0.25">
      <c r="C145" s="1">
        <v>11</v>
      </c>
      <c r="D145" s="1">
        <v>108</v>
      </c>
      <c r="E145" s="18">
        <f t="shared" si="21"/>
        <v>2.0927353019255104E-2</v>
      </c>
      <c r="F145" s="15">
        <f t="shared" si="22"/>
        <v>9.5486494849918221E-3</v>
      </c>
      <c r="G145" s="13">
        <f t="shared" si="19"/>
        <v>55.384615384615387</v>
      </c>
      <c r="O145" s="1">
        <v>11</v>
      </c>
      <c r="P145" s="1">
        <v>87</v>
      </c>
      <c r="Q145" s="18">
        <f t="shared" si="23"/>
        <v>1.4146824525715512E-2</v>
      </c>
      <c r="R145" s="15">
        <f t="shared" si="24"/>
        <v>7.6919676406878561E-3</v>
      </c>
      <c r="S145" s="13">
        <f t="shared" si="20"/>
        <v>44.615384615384613</v>
      </c>
      <c r="U145" s="3"/>
    </row>
    <row r="146" spans="3:21" x14ac:dyDescent="0.25">
      <c r="C146" s="1">
        <v>12</v>
      </c>
      <c r="D146" s="1">
        <v>67</v>
      </c>
      <c r="E146" s="18">
        <f t="shared" si="21"/>
        <v>1.2982709743426777E-2</v>
      </c>
      <c r="F146" s="15">
        <f t="shared" si="22"/>
        <v>5.923699217541223E-3</v>
      </c>
      <c r="G146" s="13">
        <f t="shared" si="19"/>
        <v>59.821428571428569</v>
      </c>
      <c r="O146" s="1">
        <v>12</v>
      </c>
      <c r="P146" s="1">
        <v>45</v>
      </c>
      <c r="Q146" s="18">
        <f t="shared" si="23"/>
        <v>7.3173230305425066E-3</v>
      </c>
      <c r="R146" s="15">
        <f t="shared" si="24"/>
        <v>3.978603952079926E-3</v>
      </c>
      <c r="S146" s="13">
        <f t="shared" si="20"/>
        <v>40.178571428571431</v>
      </c>
      <c r="U146" s="3"/>
    </row>
    <row r="147" spans="3:21" x14ac:dyDescent="0.25">
      <c r="C147" s="1">
        <v>13</v>
      </c>
      <c r="D147" s="1">
        <v>53</v>
      </c>
      <c r="E147" s="18">
        <f t="shared" si="21"/>
        <v>1.0269904722412225E-2</v>
      </c>
      <c r="F147" s="15">
        <f t="shared" si="22"/>
        <v>4.6859113213385791E-3</v>
      </c>
      <c r="G147" s="13">
        <f t="shared" si="19"/>
        <v>61.627906976744185</v>
      </c>
      <c r="O147" s="1">
        <v>13</v>
      </c>
      <c r="P147" s="1">
        <v>33</v>
      </c>
      <c r="Q147" s="18">
        <f t="shared" si="23"/>
        <v>5.3660368890645046E-3</v>
      </c>
      <c r="R147" s="15">
        <f t="shared" si="24"/>
        <v>2.9176428981919455E-3</v>
      </c>
      <c r="S147" s="13">
        <f t="shared" si="20"/>
        <v>38.372093023255815</v>
      </c>
      <c r="U147" s="3"/>
    </row>
    <row r="148" spans="3:21" x14ac:dyDescent="0.25">
      <c r="C148" s="1">
        <v>15</v>
      </c>
      <c r="D148" s="1">
        <v>31</v>
      </c>
      <c r="E148" s="18">
        <f t="shared" si="21"/>
        <v>6.0069254036750758E-3</v>
      </c>
      <c r="F148" s="15">
        <f t="shared" si="22"/>
        <v>2.7408160558772821E-3</v>
      </c>
      <c r="G148" s="13">
        <f>D148*100/F71</f>
        <v>64.583333333333329</v>
      </c>
      <c r="O148" s="1">
        <v>14</v>
      </c>
      <c r="P148" s="1">
        <v>27</v>
      </c>
      <c r="Q148" s="18">
        <f t="shared" si="23"/>
        <v>4.390393818325504E-3</v>
      </c>
      <c r="R148" s="15">
        <f t="shared" si="24"/>
        <v>2.3871623712479555E-3</v>
      </c>
      <c r="S148" s="13">
        <f t="shared" si="20"/>
        <v>50</v>
      </c>
      <c r="U148" s="3"/>
    </row>
    <row r="149" spans="3:21" x14ac:dyDescent="0.25">
      <c r="C149" s="1">
        <v>14</v>
      </c>
      <c r="D149" s="1">
        <v>27</v>
      </c>
      <c r="E149" s="18">
        <f t="shared" si="21"/>
        <v>5.2318382548137759E-3</v>
      </c>
      <c r="F149" s="15">
        <f t="shared" si="22"/>
        <v>2.3871623712479555E-3</v>
      </c>
      <c r="G149" s="13">
        <f>D149*100/F70</f>
        <v>50</v>
      </c>
      <c r="O149" s="1">
        <v>15</v>
      </c>
      <c r="P149" s="1">
        <v>17</v>
      </c>
      <c r="Q149" s="18">
        <f t="shared" si="23"/>
        <v>2.7643220337605023E-3</v>
      </c>
      <c r="R149" s="15">
        <f t="shared" si="24"/>
        <v>1.5030281596746385E-3</v>
      </c>
      <c r="S149" s="13">
        <f t="shared" si="20"/>
        <v>35.416666666666664</v>
      </c>
      <c r="U149" s="3"/>
    </row>
    <row r="150" spans="3:21" x14ac:dyDescent="0.25">
      <c r="C150" s="1">
        <v>18</v>
      </c>
      <c r="D150" s="1">
        <v>15</v>
      </c>
      <c r="E150" s="18">
        <f t="shared" si="21"/>
        <v>2.9065768082298755E-3</v>
      </c>
      <c r="F150" s="15">
        <f t="shared" si="22"/>
        <v>1.3262013173599753E-3</v>
      </c>
      <c r="G150" s="13">
        <f>D150*100/F73</f>
        <v>71.428571428571431</v>
      </c>
      <c r="O150" s="1">
        <v>16</v>
      </c>
      <c r="P150" s="1">
        <v>10</v>
      </c>
      <c r="Q150" s="18">
        <f t="shared" si="23"/>
        <v>1.6260717845650015E-3</v>
      </c>
      <c r="R150" s="15">
        <f t="shared" si="24"/>
        <v>8.8413421157331688E-4</v>
      </c>
      <c r="S150" s="13">
        <f t="shared" si="20"/>
        <v>41.666666666666664</v>
      </c>
      <c r="U150" s="3"/>
    </row>
    <row r="151" spans="3:21" x14ac:dyDescent="0.25">
      <c r="C151" s="1">
        <v>16</v>
      </c>
      <c r="D151" s="1">
        <v>14</v>
      </c>
      <c r="E151" s="18">
        <f t="shared" si="21"/>
        <v>2.7128050210145503E-3</v>
      </c>
      <c r="F151" s="15">
        <f t="shared" si="22"/>
        <v>1.2377878962026435E-3</v>
      </c>
      <c r="G151" s="13">
        <f>D151*100/F72</f>
        <v>58.333333333333336</v>
      </c>
      <c r="O151" s="1">
        <v>18</v>
      </c>
      <c r="P151" s="1">
        <v>6</v>
      </c>
      <c r="Q151" s="18">
        <f t="shared" si="23"/>
        <v>9.7564307073900081E-4</v>
      </c>
      <c r="R151" s="15">
        <f t="shared" si="24"/>
        <v>5.3048052694399013E-4</v>
      </c>
      <c r="S151" s="13">
        <f t="shared" si="20"/>
        <v>28.571428571428573</v>
      </c>
      <c r="U151" s="3"/>
    </row>
    <row r="152" spans="3:21" x14ac:dyDescent="0.25">
      <c r="C152" s="1">
        <v>17</v>
      </c>
      <c r="D152" s="1">
        <v>9</v>
      </c>
      <c r="E152" s="18">
        <f t="shared" si="21"/>
        <v>1.7439460849379253E-3</v>
      </c>
      <c r="F152" s="15">
        <f t="shared" si="22"/>
        <v>7.9572079041598514E-4</v>
      </c>
      <c r="G152" s="13">
        <f>D152*100/F74</f>
        <v>69.230769230769226</v>
      </c>
      <c r="O152" s="1">
        <v>20</v>
      </c>
      <c r="P152" s="1">
        <v>6</v>
      </c>
      <c r="Q152" s="18">
        <f t="shared" si="23"/>
        <v>9.7564307073900081E-4</v>
      </c>
      <c r="R152" s="15">
        <f t="shared" si="24"/>
        <v>5.3048052694399013E-4</v>
      </c>
      <c r="S152" s="13">
        <f>P152*100/F75</f>
        <v>46.153846153846153</v>
      </c>
      <c r="U152" s="3"/>
    </row>
    <row r="153" spans="3:21" x14ac:dyDescent="0.25">
      <c r="C153" s="1">
        <v>20</v>
      </c>
      <c r="D153" s="1">
        <v>7</v>
      </c>
      <c r="E153" s="18">
        <f t="shared" si="21"/>
        <v>1.3564025105072752E-3</v>
      </c>
      <c r="F153" s="15">
        <f t="shared" si="22"/>
        <v>6.1889394810132176E-4</v>
      </c>
      <c r="G153" s="13">
        <f>D153*100/F75</f>
        <v>53.846153846153847</v>
      </c>
      <c r="O153" s="1">
        <v>17</v>
      </c>
      <c r="P153" s="1">
        <v>4</v>
      </c>
      <c r="Q153" s="18">
        <f t="shared" si="23"/>
        <v>6.5042871382600057E-4</v>
      </c>
      <c r="R153" s="15">
        <f t="shared" si="24"/>
        <v>3.5365368462932675E-4</v>
      </c>
      <c r="S153" s="13">
        <f>P153*100/F74</f>
        <v>30.76923076923077</v>
      </c>
      <c r="U153" s="3"/>
    </row>
    <row r="154" spans="3:21" x14ac:dyDescent="0.25">
      <c r="C154" s="1">
        <v>19</v>
      </c>
      <c r="D154" s="1">
        <v>5</v>
      </c>
      <c r="E154" s="18">
        <f t="shared" si="21"/>
        <v>9.6885893607662513E-4</v>
      </c>
      <c r="F154" s="15">
        <f t="shared" si="22"/>
        <v>4.4206710578665844E-4</v>
      </c>
      <c r="G154" s="13">
        <f>D154*100/F76</f>
        <v>55.555555555555557</v>
      </c>
      <c r="O154" s="1">
        <v>19</v>
      </c>
      <c r="P154" s="1">
        <v>4</v>
      </c>
      <c r="Q154" s="18">
        <f t="shared" si="23"/>
        <v>6.5042871382600057E-4</v>
      </c>
      <c r="R154" s="15">
        <f t="shared" si="24"/>
        <v>3.5365368462932675E-4</v>
      </c>
      <c r="S154" s="13">
        <f>P154*100/F76</f>
        <v>44.444444444444443</v>
      </c>
      <c r="U154" s="3"/>
    </row>
    <row r="155" spans="3:21" x14ac:dyDescent="0.25">
      <c r="C155" s="1">
        <v>22</v>
      </c>
      <c r="D155" s="1">
        <v>4</v>
      </c>
      <c r="E155" s="18">
        <f t="shared" si="21"/>
        <v>7.7508714886130006E-4</v>
      </c>
      <c r="F155" s="15">
        <f t="shared" si="22"/>
        <v>3.5365368462932675E-4</v>
      </c>
      <c r="G155" s="13">
        <f>D155*100/F77</f>
        <v>66.666666666666671</v>
      </c>
      <c r="O155" s="1">
        <v>25</v>
      </c>
      <c r="P155" s="1">
        <v>4</v>
      </c>
      <c r="Q155" s="18">
        <f t="shared" si="23"/>
        <v>6.5042871382600057E-4</v>
      </c>
      <c r="R155" s="15">
        <f t="shared" si="24"/>
        <v>3.5365368462932675E-4</v>
      </c>
      <c r="S155" s="13">
        <f>P155*100/F78</f>
        <v>66.666666666666671</v>
      </c>
      <c r="U155" s="3"/>
    </row>
    <row r="156" spans="3:21" x14ac:dyDescent="0.25">
      <c r="C156" s="1">
        <v>31</v>
      </c>
      <c r="D156" s="1">
        <v>3</v>
      </c>
      <c r="E156" s="18">
        <f t="shared" si="21"/>
        <v>5.813153616459751E-4</v>
      </c>
      <c r="F156" s="15">
        <f t="shared" si="22"/>
        <v>2.6524026347199506E-4</v>
      </c>
      <c r="G156" s="13">
        <f>D156*100/F81</f>
        <v>100</v>
      </c>
      <c r="O156" s="1">
        <v>21</v>
      </c>
      <c r="P156" s="1">
        <v>3</v>
      </c>
      <c r="Q156" s="18">
        <f t="shared" si="23"/>
        <v>4.878215353695004E-4</v>
      </c>
      <c r="R156" s="15">
        <f t="shared" si="24"/>
        <v>2.6524026347199506E-4</v>
      </c>
      <c r="S156" s="13">
        <f>P156*100/F79</f>
        <v>60</v>
      </c>
      <c r="U156" s="3"/>
    </row>
    <row r="157" spans="3:21" x14ac:dyDescent="0.25">
      <c r="C157" s="1">
        <v>21</v>
      </c>
      <c r="D157" s="1">
        <v>2</v>
      </c>
      <c r="E157" s="18">
        <f t="shared" si="21"/>
        <v>3.8754357443065003E-4</v>
      </c>
      <c r="F157" s="15">
        <f t="shared" si="22"/>
        <v>1.7682684231466338E-4</v>
      </c>
      <c r="G157" s="13">
        <f>D157*100/F79</f>
        <v>40</v>
      </c>
      <c r="O157" s="1">
        <v>22</v>
      </c>
      <c r="P157" s="1">
        <v>2</v>
      </c>
      <c r="Q157" s="18">
        <f t="shared" si="23"/>
        <v>3.2521435691300029E-4</v>
      </c>
      <c r="R157" s="15">
        <f t="shared" si="24"/>
        <v>1.7682684231466338E-4</v>
      </c>
      <c r="S157" s="13">
        <f>P157*100/F77</f>
        <v>33.333333333333336</v>
      </c>
      <c r="U157" s="3"/>
    </row>
    <row r="158" spans="3:21" x14ac:dyDescent="0.25">
      <c r="C158" s="1">
        <v>25</v>
      </c>
      <c r="D158" s="1">
        <v>2</v>
      </c>
      <c r="E158" s="18">
        <f t="shared" si="21"/>
        <v>3.8754357443065003E-4</v>
      </c>
      <c r="F158" s="15">
        <f t="shared" si="22"/>
        <v>1.7682684231466338E-4</v>
      </c>
      <c r="G158" s="13">
        <f>D158*100/F78</f>
        <v>33.333333333333336</v>
      </c>
      <c r="O158" s="1">
        <v>26</v>
      </c>
      <c r="P158" s="1">
        <v>2</v>
      </c>
      <c r="Q158" s="18">
        <f t="shared" si="23"/>
        <v>3.2521435691300029E-4</v>
      </c>
      <c r="R158" s="15">
        <f t="shared" si="24"/>
        <v>1.7682684231466338E-4</v>
      </c>
      <c r="S158" s="13">
        <f>P158*100/F80</f>
        <v>66.666666666666671</v>
      </c>
      <c r="U158" s="3"/>
    </row>
    <row r="159" spans="3:21" x14ac:dyDescent="0.25">
      <c r="C159" s="1">
        <v>23</v>
      </c>
      <c r="D159" s="1">
        <v>1</v>
      </c>
      <c r="E159" s="18">
        <f t="shared" si="21"/>
        <v>1.9377178721532502E-4</v>
      </c>
      <c r="F159" s="15">
        <f t="shared" si="22"/>
        <v>8.8413421157331688E-5</v>
      </c>
      <c r="G159" s="13">
        <f>D159*100/F83</f>
        <v>100</v>
      </c>
      <c r="O159" s="1">
        <v>24</v>
      </c>
      <c r="P159" s="1">
        <v>1</v>
      </c>
      <c r="Q159" s="18">
        <f t="shared" si="23"/>
        <v>1.6260717845650014E-4</v>
      </c>
      <c r="R159" s="15">
        <f t="shared" si="24"/>
        <v>8.8413421157331688E-5</v>
      </c>
      <c r="S159" s="13">
        <f>P159*100/F84</f>
        <v>100</v>
      </c>
    </row>
    <row r="160" spans="3:21" x14ac:dyDescent="0.25">
      <c r="C160" s="1">
        <v>26</v>
      </c>
      <c r="D160" s="1">
        <v>1</v>
      </c>
      <c r="E160" s="18">
        <f t="shared" si="21"/>
        <v>1.9377178721532502E-4</v>
      </c>
      <c r="F160" s="15">
        <f t="shared" si="22"/>
        <v>8.8413421157331688E-5</v>
      </c>
      <c r="G160" s="13">
        <f>D160*100/F80</f>
        <v>33.333333333333336</v>
      </c>
      <c r="O160" s="1">
        <v>28</v>
      </c>
      <c r="P160" s="1">
        <v>1</v>
      </c>
      <c r="Q160" s="18">
        <f t="shared" si="23"/>
        <v>1.6260717845650014E-4</v>
      </c>
      <c r="R160" s="15">
        <f t="shared" si="24"/>
        <v>8.8413421157331688E-5</v>
      </c>
      <c r="S160" s="13">
        <f>P160*100/F82</f>
        <v>50</v>
      </c>
      <c r="U160" s="3"/>
    </row>
    <row r="161" spans="3:19" x14ac:dyDescent="0.25">
      <c r="C161" s="1">
        <v>27</v>
      </c>
      <c r="D161" s="1">
        <v>1</v>
      </c>
      <c r="E161" s="18">
        <f t="shared" si="21"/>
        <v>1.9377178721532502E-4</v>
      </c>
      <c r="F161" s="15">
        <f t="shared" si="22"/>
        <v>8.8413421157331688E-5</v>
      </c>
      <c r="G161" s="13">
        <f>D161*100/F85</f>
        <v>100</v>
      </c>
      <c r="O161" s="1">
        <v>40</v>
      </c>
      <c r="P161" s="1">
        <v>1</v>
      </c>
      <c r="Q161" s="18">
        <f t="shared" si="23"/>
        <v>1.6260717845650014E-4</v>
      </c>
      <c r="R161" s="15">
        <f t="shared" si="24"/>
        <v>8.8413421157331688E-5</v>
      </c>
      <c r="S161" s="13">
        <f>P161*100/F87</f>
        <v>100</v>
      </c>
    </row>
    <row r="162" spans="3:19" x14ac:dyDescent="0.25">
      <c r="C162" s="1">
        <v>28</v>
      </c>
      <c r="D162" s="1">
        <v>1</v>
      </c>
      <c r="E162" s="18">
        <f t="shared" si="21"/>
        <v>1.9377178721532502E-4</v>
      </c>
      <c r="F162" s="15">
        <f t="shared" si="22"/>
        <v>8.8413421157331688E-5</v>
      </c>
      <c r="G162" s="13">
        <f>D162*100/F82</f>
        <v>50</v>
      </c>
      <c r="O162" s="1">
        <v>126</v>
      </c>
      <c r="P162" s="1">
        <v>1</v>
      </c>
      <c r="Q162" s="18">
        <f t="shared" si="23"/>
        <v>1.6260717845650014E-4</v>
      </c>
      <c r="R162" s="15">
        <f t="shared" si="24"/>
        <v>8.8413421157331688E-5</v>
      </c>
      <c r="S162" s="13">
        <f>P162*100/F89</f>
        <v>100</v>
      </c>
    </row>
    <row r="163" spans="3:19" x14ac:dyDescent="0.25">
      <c r="C163" s="1">
        <v>35</v>
      </c>
      <c r="D163" s="1">
        <v>1</v>
      </c>
      <c r="E163" s="18">
        <f t="shared" si="21"/>
        <v>1.9377178721532502E-4</v>
      </c>
      <c r="F163" s="15">
        <f t="shared" si="22"/>
        <v>8.8413421157331688E-5</v>
      </c>
      <c r="G163" s="13">
        <f>D163*100/F86</f>
        <v>100</v>
      </c>
      <c r="P163" s="17">
        <f>SUM(P135:P162)</f>
        <v>614979</v>
      </c>
      <c r="Q163" s="11">
        <f t="shared" si="23"/>
        <v>100</v>
      </c>
      <c r="R163" s="11">
        <f>SUM(R135:R162)</f>
        <v>54.372397329914698</v>
      </c>
    </row>
    <row r="164" spans="3:19" x14ac:dyDescent="0.25">
      <c r="C164" s="1">
        <v>47</v>
      </c>
      <c r="D164" s="1">
        <v>1</v>
      </c>
      <c r="E164" s="18">
        <f t="shared" si="21"/>
        <v>1.9377178721532502E-4</v>
      </c>
      <c r="F164" s="15">
        <f t="shared" si="22"/>
        <v>8.8413421157331688E-5</v>
      </c>
      <c r="G164" s="13">
        <f>D164*100/F88</f>
        <v>100</v>
      </c>
    </row>
    <row r="165" spans="3:19" x14ac:dyDescent="0.25">
      <c r="D165" s="17">
        <f>SUM(D135:D164)</f>
        <v>516071</v>
      </c>
      <c r="E165" s="11">
        <f t="shared" si="21"/>
        <v>100</v>
      </c>
      <c r="F165" s="11">
        <f>SUM(F135:F164)</f>
        <v>45.627602670085324</v>
      </c>
    </row>
    <row r="169" spans="3:19" x14ac:dyDescent="0.25">
      <c r="L169" s="15">
        <f>F165</f>
        <v>45.627602670085324</v>
      </c>
    </row>
    <row r="170" spans="3:19" x14ac:dyDescent="0.25">
      <c r="L170" s="22">
        <f>R163</f>
        <v>54.372397329914698</v>
      </c>
    </row>
    <row r="171" spans="3:19" x14ac:dyDescent="0.25">
      <c r="L171" s="11">
        <f>L169+L170</f>
        <v>100.00000000000003</v>
      </c>
    </row>
  </sheetData>
  <sortState ref="V51:Y59">
    <sortCondition ref="W48:W56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2018-12-04T08:22:22Z</dcterms:created>
  <dcterms:modified xsi:type="dcterms:W3CDTF">2019-02-12T15:20:55Z</dcterms:modified>
</cp:coreProperties>
</file>