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<sst xmlns="http://schemas.openxmlformats.org/spreadsheetml/2006/main" count="27" uniqueCount="26">
  <si>
    <t>Z</t>
  </si>
  <si>
    <t>Y</t>
  </si>
  <si>
    <t>Magloop model with loading in cap AND loop</t>
  </si>
  <si>
    <t>Freq kHz</t>
  </si>
  <si>
    <t>Cap pf</t>
  </si>
  <si>
    <t>Ind nH</t>
  </si>
  <si>
    <t>Cap load</t>
  </si>
  <si>
    <t>Ind load rad</t>
  </si>
  <si>
    <t>Ind load loss</t>
  </si>
  <si>
    <t>Q relative to ind</t>
  </si>
  <si>
    <t>Cap with load</t>
  </si>
  <si>
    <t>Ind with load</t>
  </si>
  <si>
    <t>Loop</t>
  </si>
  <si>
    <t>Coupling cap pf</t>
  </si>
  <si>
    <t>Loop + coupler</t>
  </si>
  <si>
    <t>Unloaded resonance</t>
  </si>
  <si>
    <t>Tuning sensitivity</t>
  </si>
  <si>
    <t>C</t>
  </si>
  <si>
    <t>L</t>
  </si>
  <si>
    <t>Cload</t>
  </si>
  <si>
    <t>coupling</t>
  </si>
  <si>
    <t>Zr</t>
  </si>
  <si>
    <t>Zi</t>
  </si>
  <si>
    <t>BW</t>
  </si>
  <si>
    <t>Apparent Q</t>
  </si>
  <si>
    <t>C change %  for 200kHz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</si>
</sst>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Zr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Zr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Sheet1!$G$23:$G$27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32</c:v>
                </c:pt>
                <c:pt idx="4">
                  <c:v>40</c:v>
                </c:pt>
              </c:numCache>
            </c:numRef>
          </c:xVal>
          <c:yVal>
            <c:numRef>
              <c:f>Sheet1!$H$23:$H$27</c:f>
              <c:numCache>
                <c:formatCode>General</c:formatCode>
                <c:ptCount val="5"/>
                <c:pt idx="0">
                  <c:v>286</c:v>
                </c:pt>
                <c:pt idx="1">
                  <c:v>148</c:v>
                </c:pt>
                <c:pt idx="2">
                  <c:v>59</c:v>
                </c:pt>
                <c:pt idx="3">
                  <c:v>51</c:v>
                </c:pt>
                <c:pt idx="4">
                  <c:v>29</c:v>
                </c:pt>
              </c:numCache>
            </c:numRef>
          </c:yVal>
        </c:ser>
        <c:axId val="28189"/>
        <c:axId val="12626"/>
      </c:scatterChart>
      <c:valAx>
        <c:axId val="281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626"/>
        <c:crossesAt val="0"/>
      </c:valAx>
      <c:valAx>
        <c:axId val="126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18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401760</xdr:colOff>
      <xdr:row>1</xdr:row>
      <xdr:rowOff>32760</xdr:rowOff>
    </xdr:from>
    <xdr:to>
      <xdr:col>12</xdr:col>
      <xdr:colOff>485640</xdr:colOff>
      <xdr:row>14</xdr:row>
      <xdr:rowOff>38520</xdr:rowOff>
    </xdr:to>
    <xdr:graphicFrame>
      <xdr:nvGraphicFramePr>
        <xdr:cNvPr id="0" name="Chart 2"/>
        <xdr:cNvGraphicFramePr/>
      </xdr:nvGraphicFramePr>
      <xdr:xfrm>
        <a:off x="8891640" y="210960"/>
        <a:ext cx="3163680" cy="245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6" activeCellId="0" pane="topLeft" sqref="B6"/>
    </sheetView>
  </sheetViews>
  <sheetFormatPr defaultRowHeight="15"/>
  <cols>
    <col collapsed="false" hidden="false" max="1" min="1" style="0" width="20.4183673469388"/>
    <col collapsed="false" hidden="false" max="2" min="2" style="0" width="12.2857142857143"/>
    <col collapsed="false" hidden="false" max="3" min="3" style="0" width="8.72959183673469"/>
    <col collapsed="false" hidden="false" max="4" min="4" style="0" width="40.8571428571429"/>
    <col collapsed="false" hidden="false" max="5" min="5" style="0" width="20.5714285714286"/>
    <col collapsed="false" hidden="false" max="1025" min="6" style="0" width="8.72959183673469"/>
  </cols>
  <sheetData>
    <row collapsed="false" customFormat="false" customHeight="false" hidden="false" ht="14.05" outlineLevel="0" r="1">
      <c r="D1" s="0" t="s">
        <v>0</v>
      </c>
      <c r="E1" s="0" t="s">
        <v>1</v>
      </c>
    </row>
    <row collapsed="false" customFormat="false" customHeight="false" hidden="false" ht="15" outlineLevel="0" r="2">
      <c r="A2" s="0" t="s">
        <v>2</v>
      </c>
    </row>
    <row collapsed="false" customFormat="false" customHeight="false" hidden="false" ht="15" outlineLevel="0" r="3">
      <c r="A3" s="0" t="s">
        <v>3</v>
      </c>
      <c r="B3" s="0" t="n">
        <v>7000</v>
      </c>
    </row>
    <row collapsed="false" customFormat="false" customHeight="false" hidden="false" ht="14.9" outlineLevel="0" r="4">
      <c r="A4" s="0" t="s">
        <v>4</v>
      </c>
      <c r="B4" s="0" t="n">
        <v>153</v>
      </c>
      <c r="D4" s="0" t="str">
        <f aca="false">IMDIV(COMPLEX(0,-1000000000),IMPRODUCT(2,PI(),$B$3,B4))</f>
        <v>-148.604055174505i</v>
      </c>
      <c r="E4" s="0" t="str">
        <f aca="false">IMDIV(1,D4)</f>
        <v>0.00672929146398936i</v>
      </c>
    </row>
    <row collapsed="false" customFormat="false" customHeight="false" hidden="false" ht="15" outlineLevel="0" r="5">
      <c r="A5" s="0" t="s">
        <v>5</v>
      </c>
      <c r="B5" s="0" t="n">
        <v>2800</v>
      </c>
      <c r="D5" s="0" t="str">
        <f aca="false">IMPRODUCT(COMPLEX(0,0.000001),2,PI(),$B$3,B5)</f>
        <v>123.15043202072i</v>
      </c>
      <c r="E5" s="0" t="str">
        <f aca="false">IMDIV(1,D5)</f>
        <v>-0.00812015015774976i</v>
      </c>
    </row>
    <row collapsed="false" customFormat="false" customHeight="false" hidden="false" ht="15" outlineLevel="0" r="6">
      <c r="A6" s="0" t="s">
        <v>6</v>
      </c>
      <c r="B6" s="0" t="n">
        <v>2</v>
      </c>
      <c r="D6" s="0" t="str">
        <f aca="false">COMPLEX(B6,0)</f>
        <v>2</v>
      </c>
    </row>
    <row collapsed="false" customFormat="false" customHeight="false" hidden="false" ht="15" outlineLevel="0" r="7">
      <c r="A7" s="0" t="s">
        <v>7</v>
      </c>
      <c r="B7" s="0" t="n">
        <v>0.02</v>
      </c>
      <c r="D7" s="0" t="str">
        <f aca="false">COMPLEX(B7,0)</f>
        <v>0.02</v>
      </c>
    </row>
    <row collapsed="false" customFormat="false" customHeight="false" hidden="false" ht="14.05" outlineLevel="0" r="8">
      <c r="A8" s="0" t="s">
        <v>8</v>
      </c>
      <c r="B8" s="0" t="n">
        <v>0.1</v>
      </c>
      <c r="D8" s="0" t="str">
        <f aca="false">COMPLEX(B8,0)</f>
        <v>0.1</v>
      </c>
    </row>
    <row collapsed="false" customFormat="false" customHeight="false" hidden="false" ht="14.9" outlineLevel="0" r="9">
      <c r="A9" s="0" t="s">
        <v>9</v>
      </c>
      <c r="B9" s="1" t="n">
        <f aca="false">IMABS(D5)/(B6+B7+B8)</f>
        <v>58.0898264248679</v>
      </c>
    </row>
    <row collapsed="false" customFormat="false" customHeight="false" hidden="false" ht="15" outlineLevel="0" r="10">
      <c r="A10" s="0" t="s">
        <v>10</v>
      </c>
      <c r="D10" s="0" t="str">
        <f aca="false">IMSUM(D4,D6)</f>
        <v>2-148.604055174505i</v>
      </c>
      <c r="E10" s="0" t="str">
        <f aca="false">IMDIV(1,D10)</f>
        <v>9.05503255213787e-005+0.00672807278492417i</v>
      </c>
    </row>
    <row collapsed="false" customFormat="false" customHeight="false" hidden="false" ht="15" outlineLevel="0" r="11">
      <c r="A11" s="0" t="s">
        <v>11</v>
      </c>
      <c r="D11" s="0" t="str">
        <f aca="false">IMSUM(D5,D7,D8)</f>
        <v>0.12+123.15043202072i</v>
      </c>
      <c r="E11" s="0" t="str">
        <f aca="false">IMDIV(1,D11)</f>
        <v>7.91241311736751e-006-0.00812014244775184i</v>
      </c>
    </row>
    <row collapsed="false" customFormat="false" customHeight="false" hidden="false" ht="15" outlineLevel="0" r="12">
      <c r="A12" s="0" t="s">
        <v>12</v>
      </c>
      <c r="D12" s="0" t="str">
        <f aca="false">IMDIV(1,E12)</f>
        <v>50.5571585805953+714.778886630718i</v>
      </c>
      <c r="E12" s="0" t="str">
        <f aca="false">IMSUM(E10:E11)</f>
        <v>9.84627386387462e-005-0.00139206966282767i</v>
      </c>
    </row>
    <row collapsed="false" customFormat="false" customHeight="false" hidden="false" ht="14.05" outlineLevel="0" r="14"/>
    <row collapsed="false" customFormat="false" customHeight="false" hidden="false" ht="15" outlineLevel="0" r="15">
      <c r="A15" s="0" t="s">
        <v>13</v>
      </c>
      <c r="B15" s="0" t="n">
        <v>22</v>
      </c>
      <c r="D15" s="0" t="str">
        <f aca="false">IMDIV(COMPLEX(0,-1000000000),IMPRODUCT(2,PI(),$B$3,B15))</f>
        <v>-1033.47365644088i</v>
      </c>
    </row>
    <row collapsed="false" customFormat="false" customHeight="false" hidden="false" ht="14.05" outlineLevel="0" r="16"/>
    <row collapsed="false" customFormat="false" customHeight="false" hidden="false" ht="15" outlineLevel="0" r="17">
      <c r="A17" s="0" t="s">
        <v>14</v>
      </c>
      <c r="B17" s="0" t="n">
        <f aca="false">IMABS(D17)</f>
        <v>322.680000291458</v>
      </c>
      <c r="D17" s="0" t="str">
        <f aca="false">IMSUM(D12,D15)</f>
        <v>50.5571585805953-318.694769810162i</v>
      </c>
    </row>
    <row collapsed="false" customFormat="false" customHeight="false" hidden="false" ht="15" outlineLevel="0" r="19">
      <c r="A19" s="0" t="s">
        <v>15</v>
      </c>
      <c r="B19" s="0" t="n">
        <f aca="false">1/2/PI()/SQRT(B4*B5*1E-015)</f>
        <v>7689.45218213289</v>
      </c>
    </row>
    <row collapsed="false" customFormat="false" customHeight="false" hidden="false" ht="14.05" outlineLevel="0" r="20"/>
    <row collapsed="false" customFormat="false" customHeight="false" hidden="false" ht="14.9" outlineLevel="0" r="22">
      <c r="A22" s="0" t="s">
        <v>16</v>
      </c>
      <c r="D22" s="0" t="s">
        <v>17</v>
      </c>
      <c r="E22" s="0" t="s">
        <v>18</v>
      </c>
      <c r="F22" s="0" t="s">
        <v>19</v>
      </c>
      <c r="G22" s="0" t="s">
        <v>20</v>
      </c>
      <c r="H22" s="0" t="s">
        <v>21</v>
      </c>
      <c r="I22" s="0" t="s">
        <v>22</v>
      </c>
      <c r="J22" s="0" t="s">
        <v>23</v>
      </c>
      <c r="K22" s="0" t="s">
        <v>24</v>
      </c>
    </row>
    <row collapsed="false" customFormat="false" customHeight="false" hidden="false" ht="14.05" outlineLevel="0" r="23">
      <c r="A23" s="0" t="s">
        <v>25</v>
      </c>
      <c r="B23" s="0" t="s">
        <v>6</v>
      </c>
      <c r="D23" s="0" t="n">
        <v>170.2</v>
      </c>
      <c r="E23" s="0" t="n">
        <v>2800</v>
      </c>
      <c r="F23" s="0" t="n">
        <v>2</v>
      </c>
      <c r="G23" s="0" t="n">
        <v>15</v>
      </c>
      <c r="H23" s="0" t="n">
        <v>286</v>
      </c>
      <c r="I23" s="0" t="n">
        <v>3</v>
      </c>
    </row>
    <row collapsed="false" customFormat="false" customHeight="false" hidden="false" ht="14.05" outlineLevel="0" r="24">
      <c r="A24" s="0" t="n">
        <v>9.3</v>
      </c>
      <c r="B24" s="0" t="n">
        <v>2</v>
      </c>
      <c r="D24" s="0" t="n">
        <v>165</v>
      </c>
      <c r="E24" s="0" t="n">
        <v>2800</v>
      </c>
      <c r="F24" s="0" t="n">
        <v>2</v>
      </c>
      <c r="G24" s="0" t="n">
        <v>20</v>
      </c>
      <c r="H24" s="0" t="n">
        <v>148</v>
      </c>
      <c r="I24" s="0" t="n">
        <v>0.3</v>
      </c>
    </row>
    <row collapsed="false" customFormat="false" customHeight="false" hidden="false" ht="14.05" outlineLevel="0" r="25">
      <c r="A25" s="0" t="n">
        <v>6.4</v>
      </c>
      <c r="B25" s="0" t="n">
        <v>1</v>
      </c>
      <c r="D25" s="0" t="n">
        <v>155</v>
      </c>
      <c r="E25" s="0" t="n">
        <v>2800</v>
      </c>
      <c r="F25" s="0" t="n">
        <v>2</v>
      </c>
      <c r="G25" s="0" t="n">
        <v>30</v>
      </c>
      <c r="H25" s="0" t="n">
        <v>59</v>
      </c>
      <c r="I25" s="0" t="n">
        <v>4</v>
      </c>
    </row>
    <row collapsed="false" customFormat="false" customHeight="false" hidden="false" ht="14.05" outlineLevel="0" r="26">
      <c r="A26" s="0" t="n">
        <v>6.1</v>
      </c>
      <c r="B26" s="0" t="n">
        <v>0.5</v>
      </c>
      <c r="D26" s="0" t="n">
        <v>153</v>
      </c>
      <c r="E26" s="0" t="n">
        <v>2800</v>
      </c>
      <c r="F26" s="0" t="n">
        <v>2</v>
      </c>
      <c r="G26" s="0" t="n">
        <v>32</v>
      </c>
      <c r="H26" s="0" t="n">
        <v>51</v>
      </c>
      <c r="I26" s="0" t="n">
        <v>4</v>
      </c>
      <c r="J26" s="0" t="n">
        <v>60</v>
      </c>
      <c r="K26" s="0" t="n">
        <f aca="false">7000/J26</f>
        <v>116.666666666667</v>
      </c>
    </row>
    <row collapsed="false" customFormat="false" customHeight="false" hidden="false" ht="14.05" outlineLevel="0" r="27">
      <c r="D27" s="0" t="n">
        <v>145</v>
      </c>
      <c r="E27" s="0" t="n">
        <v>2800</v>
      </c>
      <c r="F27" s="0" t="n">
        <v>2</v>
      </c>
      <c r="G27" s="0" t="n">
        <v>40</v>
      </c>
      <c r="H27" s="0" t="n">
        <v>29</v>
      </c>
      <c r="I27" s="0" t="n">
        <v>4</v>
      </c>
    </row>
    <row collapsed="false" customFormat="false" customHeight="false" hidden="false" ht="14.05" outlineLevel="0" r="28">
      <c r="D28" s="0" t="n">
        <v>164.7</v>
      </c>
      <c r="E28" s="0" t="n">
        <v>2800</v>
      </c>
      <c r="F28" s="0" t="n">
        <v>1</v>
      </c>
      <c r="G28" s="0" t="n">
        <v>20</v>
      </c>
      <c r="H28" s="0" t="n">
        <v>78</v>
      </c>
      <c r="I28" s="0" t="n">
        <v>-1</v>
      </c>
      <c r="J28" s="0" t="n">
        <v>50</v>
      </c>
      <c r="K28" s="0" t="n">
        <f aca="false">7000/J28</f>
        <v>140</v>
      </c>
    </row>
    <row collapsed="false" customFormat="false" customHeight="false" hidden="false" ht="14.05" outlineLevel="0" r="29">
      <c r="D29" s="0" t="n">
        <v>159.7</v>
      </c>
      <c r="E29" s="0" t="n">
        <v>2800</v>
      </c>
      <c r="F29" s="0" t="n">
        <v>1</v>
      </c>
      <c r="G29" s="0" t="n">
        <v>25</v>
      </c>
      <c r="H29" s="0" t="n">
        <v>48</v>
      </c>
      <c r="I29" s="0" t="n">
        <v>0</v>
      </c>
      <c r="J29" s="0" t="n">
        <v>56</v>
      </c>
      <c r="K29" s="0" t="n">
        <f aca="false">7000/J29</f>
        <v>125</v>
      </c>
    </row>
    <row collapsed="false" customFormat="false" customHeight="false" hidden="false" ht="14.05" outlineLevel="0" r="30">
      <c r="D30" s="0" t="n">
        <v>164.7</v>
      </c>
      <c r="E30" s="0" t="n">
        <v>2800</v>
      </c>
      <c r="F30" s="0" t="n">
        <v>0.5</v>
      </c>
      <c r="G30" s="0" t="n">
        <v>20</v>
      </c>
      <c r="H30" s="0" t="n">
        <v>44</v>
      </c>
      <c r="I30" s="0" t="n">
        <v>3</v>
      </c>
      <c r="J30" s="0" t="n">
        <v>30</v>
      </c>
      <c r="K30" s="0" t="n">
        <f aca="false">7000/J30</f>
        <v>233.333333333333</v>
      </c>
    </row>
    <row collapsed="false" customFormat="false" customHeight="false" hidden="false" ht="15" outlineLevel="0" r="31">
      <c r="D31" s="0" t="n">
        <v>162.7</v>
      </c>
      <c r="E31" s="0" t="n">
        <v>2800</v>
      </c>
      <c r="F31" s="0" t="n">
        <v>0.5</v>
      </c>
      <c r="G31" s="0" t="n">
        <v>22</v>
      </c>
      <c r="H31" s="0" t="n">
        <v>36</v>
      </c>
      <c r="I31" s="0" t="n">
        <v>2</v>
      </c>
    </row>
    <row collapsed="false" customFormat="false" customHeight="false" hidden="false" ht="14.05" outlineLevel="0" r="32">
      <c r="D32" s="0" t="n">
        <v>166.7</v>
      </c>
      <c r="E32" s="0" t="n">
        <v>2800</v>
      </c>
      <c r="F32" s="0" t="n">
        <v>0.5</v>
      </c>
      <c r="G32" s="0" t="n">
        <v>18</v>
      </c>
      <c r="H32" s="0" t="n">
        <v>56</v>
      </c>
      <c r="I32" s="0" t="n">
        <v>3</v>
      </c>
      <c r="J32" s="0" t="n">
        <v>30</v>
      </c>
      <c r="K32" s="0" t="n">
        <f aca="false">7000/J32</f>
        <v>233.333333333333</v>
      </c>
    </row>
    <row collapsed="false" customFormat="false" customHeight="false" hidden="false" ht="15" outlineLevel="0" r="33">
      <c r="D33" s="0" t="n">
        <v>165.7</v>
      </c>
      <c r="E33" s="0" t="n">
        <v>2800</v>
      </c>
      <c r="F33" s="0" t="n">
        <v>0.5</v>
      </c>
      <c r="G33" s="0" t="n">
        <v>19</v>
      </c>
      <c r="H33" s="0" t="n">
        <v>50</v>
      </c>
      <c r="I33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LibreOffice/4.1.2.3$Windows_x86 LibreOffice_project/40b2d7fde7e8d2d7bc5a449dc65df4d08a7dd38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2014-08-11T12:09:22Z</dcterms:created>
  <dc:creator>esure</dc:creator>
  <cp:lastModifiedBy>esure</cp:lastModifiedBy>
  <dcterms:modified xsi:type="dcterms:W3CDTF">2014-08-11T12:49:30Z</dcterms:modified>
  <cp:revision>0</cp:revision>
</cp:coreProperties>
</file>