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867D363-7D6B-4E0E-96C3-03EA9F18A1C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Справочники" sheetId="1" r:id="rId1"/>
    <sheet name="учет" sheetId="2" r:id="rId2"/>
  </sheets>
  <definedNames>
    <definedName name="_xlnm._FilterDatabase" localSheetId="1" hidden="1">учет!$A$1:$G$33</definedName>
    <definedName name="Водитель">Таблица2[Водитель]</definedName>
    <definedName name="Время">Справочники!$A$10:$A$14</definedName>
    <definedName name="Коэффициент">Справочники!$B$10:$B$14</definedName>
    <definedName name="Район">Справочники!$F$3:$I$3</definedName>
    <definedName name="ФИО">Справочники!$A$2:$A$6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2" l="1"/>
  <c r="J2" i="2"/>
  <c r="G2" i="2" a="1"/>
  <c r="G2" i="2"/>
  <c r="F2" i="2"/>
  <c r="J3" i="2"/>
  <c r="K3" i="2"/>
  <c r="G3" i="2" a="1"/>
  <c r="G3" i="2"/>
  <c r="F3" i="2"/>
  <c r="J4" i="2"/>
  <c r="K4" i="2"/>
  <c r="G4" i="2" a="1"/>
  <c r="G4" i="2"/>
  <c r="F4" i="2"/>
  <c r="J5" i="2"/>
  <c r="K5" i="2"/>
  <c r="G5" i="2" a="1"/>
  <c r="G5" i="2"/>
  <c r="F5" i="2"/>
  <c r="J6" i="2"/>
  <c r="K6" i="2"/>
  <c r="G6" i="2" a="1"/>
  <c r="G6" i="2"/>
  <c r="F6" i="2"/>
  <c r="J7" i="2"/>
  <c r="K7" i="2"/>
  <c r="G7" i="2" a="1"/>
  <c r="G7" i="2"/>
  <c r="F7" i="2"/>
  <c r="J8" i="2"/>
  <c r="K8" i="2"/>
  <c r="G8" i="2" a="1"/>
  <c r="G8" i="2"/>
  <c r="F8" i="2"/>
  <c r="J9" i="2"/>
  <c r="K9" i="2"/>
  <c r="G9" i="2" a="1"/>
  <c r="G9" i="2"/>
  <c r="F9" i="2"/>
  <c r="J10" i="2"/>
  <c r="K10" i="2"/>
  <c r="G10" i="2" a="1"/>
  <c r="G10" i="2"/>
  <c r="F10" i="2"/>
  <c r="J11" i="2"/>
  <c r="K11" i="2"/>
  <c r="G11" i="2" a="1"/>
  <c r="G11" i="2"/>
  <c r="F11" i="2"/>
  <c r="J12" i="2"/>
  <c r="K12" i="2"/>
  <c r="G12" i="2" a="1"/>
  <c r="G12" i="2"/>
  <c r="F12" i="2"/>
  <c r="J13" i="2"/>
  <c r="K13" i="2"/>
  <c r="G13" i="2" a="1"/>
  <c r="G13" i="2"/>
  <c r="F13" i="2"/>
  <c r="J14" i="2"/>
  <c r="K14" i="2"/>
  <c r="G14" i="2" a="1"/>
  <c r="G14" i="2"/>
  <c r="F14" i="2"/>
  <c r="J15" i="2"/>
  <c r="K15" i="2"/>
  <c r="G15" i="2" a="1"/>
  <c r="G15" i="2"/>
  <c r="F15" i="2"/>
  <c r="J16" i="2"/>
  <c r="K16" i="2"/>
  <c r="G16" i="2" a="1"/>
  <c r="G16" i="2"/>
  <c r="F16" i="2"/>
  <c r="J17" i="2"/>
  <c r="K17" i="2"/>
  <c r="G17" i="2" a="1"/>
  <c r="G17" i="2"/>
  <c r="F17" i="2"/>
  <c r="J18" i="2"/>
  <c r="K18" i="2"/>
  <c r="G18" i="2" a="1"/>
  <c r="G18" i="2"/>
  <c r="F18" i="2"/>
  <c r="J19" i="2"/>
  <c r="K19" i="2"/>
  <c r="G19" i="2" a="1"/>
  <c r="G19" i="2"/>
  <c r="F19" i="2"/>
  <c r="J20" i="2"/>
  <c r="K20" i="2"/>
  <c r="G20" i="2" a="1"/>
  <c r="G20" i="2"/>
  <c r="F20" i="2"/>
  <c r="J21" i="2"/>
  <c r="K21" i="2"/>
  <c r="G21" i="2" a="1"/>
  <c r="G21" i="2"/>
  <c r="F21" i="2"/>
  <c r="J22" i="2"/>
  <c r="K22" i="2"/>
  <c r="G22" i="2" a="1"/>
  <c r="G22" i="2"/>
  <c r="F22" i="2"/>
  <c r="J23" i="2"/>
  <c r="K23" i="2"/>
  <c r="G23" i="2" a="1"/>
  <c r="G23" i="2"/>
  <c r="F23" i="2"/>
  <c r="J24" i="2"/>
  <c r="K24" i="2"/>
  <c r="G24" i="2" a="1"/>
  <c r="G24" i="2"/>
  <c r="F24" i="2"/>
  <c r="J25" i="2"/>
  <c r="K25" i="2"/>
  <c r="G25" i="2" a="1"/>
  <c r="G25" i="2"/>
  <c r="F25" i="2"/>
  <c r="J26" i="2"/>
  <c r="K26" i="2"/>
  <c r="G26" i="2" a="1"/>
  <c r="G26" i="2"/>
  <c r="F26" i="2"/>
  <c r="J27" i="2"/>
  <c r="K27" i="2"/>
  <c r="G27" i="2" a="1"/>
  <c r="G27" i="2"/>
  <c r="F27" i="2"/>
  <c r="J28" i="2"/>
  <c r="K28" i="2"/>
  <c r="G28" i="2" a="1"/>
  <c r="G28" i="2"/>
  <c r="F28" i="2"/>
  <c r="J29" i="2"/>
  <c r="K29" i="2"/>
  <c r="G29" i="2" a="1"/>
  <c r="G29" i="2"/>
  <c r="F29" i="2"/>
  <c r="J30" i="2"/>
  <c r="K30" i="2"/>
  <c r="G30" i="2" a="1"/>
  <c r="G30" i="2"/>
  <c r="F30" i="2"/>
  <c r="J31" i="2"/>
  <c r="K31" i="2"/>
  <c r="G31" i="2" a="1"/>
  <c r="G31" i="2"/>
  <c r="F31" i="2"/>
  <c r="J32" i="2"/>
  <c r="K32" i="2"/>
  <c r="G32" i="2" a="1"/>
  <c r="G32" i="2"/>
  <c r="F32" i="2"/>
  <c r="J33" i="2"/>
  <c r="K33" i="2"/>
  <c r="G33" i="2" a="1"/>
  <c r="G33" i="2"/>
  <c r="F3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<sst xmlns="http://schemas.openxmlformats.org/spreadsheetml/2006/main" count="107" uniqueCount="36">
  <si>
    <t>Водитель</t>
  </si>
  <si>
    <t>Машина</t>
  </si>
  <si>
    <t>ФИО1</t>
  </si>
  <si>
    <t>Р-895</t>
  </si>
  <si>
    <t>Цена за час для районов в зависимости от машины</t>
  </si>
  <si>
    <t>ФИО2</t>
  </si>
  <si>
    <t>В-452</t>
  </si>
  <si>
    <t>Машина/район</t>
  </si>
  <si>
    <t>Всеволожский</t>
  </si>
  <si>
    <t>Тосненский</t>
  </si>
  <si>
    <t>Курортный</t>
  </si>
  <si>
    <t>Ломоносовский</t>
  </si>
  <si>
    <t>ФИО3</t>
  </si>
  <si>
    <t>ЛО-55</t>
  </si>
  <si>
    <t>ФИО4</t>
  </si>
  <si>
    <t>ФИО5</t>
  </si>
  <si>
    <t>Время суток</t>
  </si>
  <si>
    <t>Коэффициент оплаты</t>
  </si>
  <si>
    <t>Дата</t>
  </si>
  <si>
    <t>Наименование района</t>
  </si>
  <si>
    <t>Время вызова</t>
  </si>
  <si>
    <t>Длительность обслуживания (часов)</t>
  </si>
  <si>
    <t>1. Определить машину для каждого водителя</t>
  </si>
  <si>
    <t xml:space="preserve">3. По времени определить коэффициент </t>
  </si>
  <si>
    <t>2. По номеру машины и району определить цену за час</t>
  </si>
  <si>
    <t>4. Умножить коэфф. на стоимость выезда и кол-во часов обсл-я</t>
  </si>
  <si>
    <t>ВПР([@Водитель];Справочники!$A$2:$B$6;2;0)</t>
  </si>
  <si>
    <t>Коэфф</t>
  </si>
  <si>
    <t>ВПР([@[Время вызова]];Справочники!$A$10:$B$14;2;1)</t>
  </si>
  <si>
    <t>Индекс района</t>
  </si>
  <si>
    <t>Индекс машины</t>
  </si>
  <si>
    <t>Цена за час</t>
  </si>
  <si>
    <t>Стоимость</t>
  </si>
  <si>
    <t>ИНДЕКС(Справочники!$F$4:$I$6;[@[Индекс машины]];[@[Индекс района]])</t>
  </si>
  <si>
    <t>ПОИСКПОЗ([@Машина];Справочники!$E$4:$E$6;0)</t>
  </si>
  <si>
    <t>ПОИСКПОЗ([@[Наименование района]];Район;0)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</si>
</sst>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20" fontId="0" fillId="0" borderId="1" xfId="0" applyNumberFormat="1" applyBorder="1"/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0" borderId="2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9" fontId="0" fillId="0" borderId="0" xfId="0" applyNumberFormat="1"/>
    <xf numFmtId="0" fontId="2" fillId="0" borderId="4" xfId="0" applyFont="1" applyBorder="1" applyAlignment="1" applyProtection="1">
      <alignment wrapText="1"/>
      <protection locked="0"/>
    </xf>
    <xf numFmtId="0" fontId="0" fillId="0" borderId="0" xfId="0" applyAlignment="1">
      <alignment horizontal="left"/>
    </xf>
    <xf numFmtId="0" fontId="0" fillId="0" borderId="0" xfId="0" applyNumberFormat="1" applyProtection="1">
      <protection locked="0"/>
    </xf>
    <xf numFmtId="0" fontId="0" fillId="0" borderId="0" xfId="0"/>
    <xf numFmtId="0" fontId="0" fillId="0" borderId="0" xfId="0" applyProtection="1">
      <protection locked="0"/>
    </xf>
  </cellXfs>
  <cellStyles count="1">
    <cellStyle name="Обычный" xfId="0" builtinId="0"/>
  </cellStyles>
  <dxfs count="14"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protection locked="0" hidden="0"/>
    </dxf>
    <dxf>
      <protection locked="0" hidden="0"/>
    </dxf>
    <dxf>
      <numFmt numFmtId="164" formatCode="[$-F400]h:mm:ss\ AM/PM"/>
      <protection locked="0" hidden="0"/>
    </dxf>
    <dxf>
      <protection locked="0" hidden="0"/>
    </dxf>
    <dxf>
      <numFmt numFmtId="19" formatCode="dd/mm/yyyy"/>
      <protection locked="0" hidden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136525</xdr:colOff>
      <xdr:row>0</xdr:row>
      <xdr:rowOff>301625</xdr:rowOff>
    </xdr:from>
    <xdr:to>
      <xdr:col>17</xdr:col>
      <xdr:colOff>450850</xdr:colOff>
      <xdr:row>12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178B39-3FE9-428E-AF44-DAFAF1855AAF}"/>
            </a:ext>
          </a:extLst>
        </xdr:cNvPr>
        <xdr:cNvSpPr txBox="1"/>
      </xdr:nvSpPr>
      <xdr:spPr>
        <a:xfrm>
          <a:off x="8035925" y="301625"/>
          <a:ext cx="4251325" cy="274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Учет</a:t>
          </a:r>
          <a:r>
            <a:rPr lang="ru-RU" sz="1100" baseline="0"/>
            <a:t> перевозок для транспортной компании ведется в таблице </a:t>
          </a:r>
          <a:r>
            <a:rPr lang="ru-RU" sz="1100" i="1" baseline="0"/>
            <a:t>Учет</a:t>
          </a:r>
          <a:r>
            <a:rPr lang="ru-RU" sz="1100" baseline="0"/>
            <a:t>.  </a:t>
          </a:r>
        </a:p>
        <a:p>
          <a:r>
            <a:rPr lang="ru-RU" sz="1100" baseline="0"/>
            <a:t>Справочные данные представлены на листе </a:t>
          </a:r>
          <a:r>
            <a:rPr lang="ru-RU" sz="1100" i="1" baseline="0"/>
            <a:t>Справочники</a:t>
          </a:r>
          <a:r>
            <a:rPr lang="ru-RU" sz="1100" baseline="0"/>
            <a:t>.</a:t>
          </a:r>
        </a:p>
        <a:p>
          <a:r>
            <a:rPr lang="ru-RU" sz="1100" baseline="0"/>
            <a:t>Особенности предметной области:</a:t>
          </a:r>
        </a:p>
        <a:p>
          <a:r>
            <a:rPr lang="ru-RU" sz="1100" baseline="0"/>
            <a:t>-каждый водитель работает на определенной машине;</a:t>
          </a:r>
        </a:p>
        <a:p>
          <a:r>
            <a:rPr lang="ru-RU" sz="1100" baseline="0"/>
            <a:t>-цена использования машины зависит от района, в который    машина вызывается;</a:t>
          </a:r>
        </a:p>
        <a:p>
          <a:r>
            <a:rPr lang="ru-RU" sz="1100" baseline="0"/>
            <a:t>-стоимость перевозок зависит от времени суток.</a:t>
          </a:r>
        </a:p>
        <a:p>
          <a:r>
            <a:rPr lang="ru-RU" sz="1100" baseline="0"/>
            <a:t>Необходимо обеспечить:</a:t>
          </a:r>
        </a:p>
        <a:p>
          <a:r>
            <a:rPr lang="ru-RU" sz="1100" baseline="0"/>
            <a:t>-выбор из списка значений района при заполнении таблицы;</a:t>
          </a:r>
        </a:p>
        <a:p>
          <a:r>
            <a:rPr lang="ru-RU" sz="1100" baseline="0"/>
            <a:t>- автоматический расчет стоимости поездки. Учитывать: район вызова, время вызова, длительность обслуживания.</a:t>
          </a:r>
        </a:p>
        <a:p>
          <a:endParaRPr lang="ru-RU" sz="1100" baseline="0"/>
        </a:p>
        <a:p>
          <a:r>
            <a:rPr lang="ru-RU" sz="1100" baseline="0"/>
            <a:t> </a:t>
          </a:r>
          <a:endParaRPr lang="ru-R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79D9F3-CFF5-472E-8CE4-5004057950DE}" name="Таблица2" displayName="Таблица2" ref="A1:K33" totalsRowShown="0" headerRowDxfId="6" dataDxfId="7" headerRowBorderDxfId="12" tableBorderDxfId="13">
  <autoFilter ref="A1:K33" xr:uid="{A479D9F3-CFF5-472E-8CE4-5004057950DE}"/>
  <tableColumns count="11">
    <tableColumn id="1" xr3:uid="{B2B009EF-815A-416F-A2F1-234BE3AE81D5}" name="Дата" dataDxfId="11"/>
    <tableColumn id="2" xr3:uid="{9B46586A-DB90-412A-9C1D-2EABEE644E2C}" name="Наименование района" dataDxfId="10"/>
    <tableColumn id="3" xr3:uid="{5BD97FFD-52FA-4057-9051-448E170821F0}" name="Водитель"/>
    <tableColumn id="4" xr3:uid="{17C94422-EC39-4DB2-9F2F-B4B818D75448}" name="Время вызова" dataDxfId="9"/>
    <tableColumn id="5" xr3:uid="{7CD537ED-0C57-4763-9250-C55B410239DE}" name="Длительность обслуживания (часов)" dataDxfId="8"/>
    <tableColumn id="11" xr3:uid="{976B745B-3DD0-429A-9352-02C4B2D3218F}" name="Стоимость" dataDxfId="0">
      <calculatedColumnFormula>Таблица2[[#This Row],[Длительность обслуживания (часов)]]*Таблица2[[#This Row],[Цена за час]]*Таблица2[[#This Row],[Коэфф]]</calculatedColumnFormula>
    </tableColumn>
    <tableColumn id="6" xr3:uid="{872C1FF5-146C-47F6-9453-4B754E0DFF9D}" name="Цена за час" dataDxfId="2">
      <calculatedColumnFormula array="1">INDEX(Справочники!$F$4:$I$6,Таблица2[[#This Row],[Индекс машины]],Таблица2[[#This Row],[Индекс района]])</calculatedColumnFormula>
    </tableColumn>
    <tableColumn id="7" xr3:uid="{01A3E266-D712-4C5E-B90D-2CF72A227819}" name="Машина" dataDxfId="5">
      <calculatedColumnFormula>VLOOKUP(Таблица2[[#This Row],[Водитель]],Справочники!$A$2:$B$6,2,0)</calculatedColumnFormula>
    </tableColumn>
    <tableColumn id="8" xr3:uid="{44663B5B-BA5D-4888-91E3-FBFE21F67BB5}" name="Коэфф" dataDxfId="4">
      <calculatedColumnFormula>VLOOKUP(Таблица2[[#This Row],[Время вызова]],Справочники!$A$10:$B$14,2,1)</calculatedColumnFormula>
    </tableColumn>
    <tableColumn id="10" xr3:uid="{AE1FA349-9A49-41C3-80BB-5A84CA0D18E7}" name="Индекс машины" dataDxfId="3">
      <calculatedColumnFormula>MATCH(Таблица2[[#This Row],[Машина]],Справочники!$E$4:$E$6,0)</calculatedColumnFormula>
    </tableColumn>
    <tableColumn id="9" xr3:uid="{6F505261-9F9A-474A-BF8C-07B81E64A9AC}" name="Индекс района" dataDxfId="1">
      <calculatedColumnFormula>MATCH(Таблица2[[#This Row],[Наименование района]],Район,0)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>
      <selection activeCell="A10" sqref="A10"/>
    </sheetView>
  </sheetViews>
  <sheetFormatPr defaultRowHeight="14.5" x14ac:dyDescent="0.35"/>
  <cols>
    <col min="1" max="1" width="22.81640625" customWidth="1"/>
    <col min="2" max="2" width="26" customWidth="1"/>
    <col min="5" max="5" width="23.54296875" customWidth="1"/>
    <col min="6" max="6" width="14.26953125" customWidth="1"/>
    <col min="7" max="7" width="11.26953125" customWidth="1"/>
    <col min="8" max="8" width="11.1796875" customWidth="1"/>
    <col min="9" max="9" width="15.1796875" customWidth="1"/>
    <col min="13" max="13" width="23.7265625" bestFit="1" customWidth="1"/>
  </cols>
  <sheetData>
    <row r="1" spans="1:14" x14ac:dyDescent="0.35">
      <c r="A1" s="1" t="s">
        <v>0</v>
      </c>
      <c r="B1" s="1" t="s">
        <v>1</v>
      </c>
    </row>
    <row r="2" spans="1:14" x14ac:dyDescent="0.35">
      <c r="A2" t="s">
        <v>2</v>
      </c>
      <c r="B2" s="2" t="s">
        <v>3</v>
      </c>
      <c r="E2" t="s">
        <v>4</v>
      </c>
    </row>
    <row r="3" spans="1:14" x14ac:dyDescent="0.35">
      <c r="A3" t="s">
        <v>5</v>
      </c>
      <c r="B3" s="2" t="s">
        <v>6</v>
      </c>
      <c r="E3" s="1" t="s">
        <v>7</v>
      </c>
      <c r="F3" s="2" t="s">
        <v>8</v>
      </c>
      <c r="G3" s="2" t="s">
        <v>9</v>
      </c>
      <c r="H3" s="2" t="s">
        <v>10</v>
      </c>
      <c r="I3" s="2" t="s">
        <v>11</v>
      </c>
      <c r="N3" s="11"/>
    </row>
    <row r="4" spans="1:14" x14ac:dyDescent="0.35">
      <c r="A4" t="s">
        <v>12</v>
      </c>
      <c r="B4" s="2" t="s">
        <v>13</v>
      </c>
      <c r="E4" s="2" t="s">
        <v>3</v>
      </c>
      <c r="F4">
        <v>600</v>
      </c>
      <c r="G4">
        <v>700</v>
      </c>
      <c r="H4">
        <v>550</v>
      </c>
      <c r="I4">
        <v>450</v>
      </c>
    </row>
    <row r="5" spans="1:14" x14ac:dyDescent="0.35">
      <c r="A5" t="s">
        <v>14</v>
      </c>
      <c r="B5" s="2" t="s">
        <v>3</v>
      </c>
      <c r="E5" s="2" t="s">
        <v>6</v>
      </c>
      <c r="F5">
        <v>800</v>
      </c>
      <c r="G5">
        <v>750</v>
      </c>
      <c r="H5">
        <v>610</v>
      </c>
      <c r="I5">
        <v>400</v>
      </c>
    </row>
    <row r="6" spans="1:14" x14ac:dyDescent="0.35">
      <c r="A6" t="s">
        <v>15</v>
      </c>
      <c r="B6" s="2" t="s">
        <v>6</v>
      </c>
      <c r="E6" s="2" t="s">
        <v>13</v>
      </c>
      <c r="F6">
        <v>900</v>
      </c>
      <c r="G6">
        <v>850</v>
      </c>
      <c r="H6">
        <v>540</v>
      </c>
      <c r="I6">
        <v>380</v>
      </c>
    </row>
    <row r="9" spans="1:14" x14ac:dyDescent="0.35">
      <c r="A9" s="3" t="s">
        <v>16</v>
      </c>
      <c r="B9" s="3" t="s">
        <v>17</v>
      </c>
    </row>
    <row r="10" spans="1:14" x14ac:dyDescent="0.35">
      <c r="A10" s="4">
        <v>0</v>
      </c>
      <c r="B10" s="2">
        <v>1.5</v>
      </c>
    </row>
    <row r="11" spans="1:14" x14ac:dyDescent="0.35">
      <c r="A11" s="4">
        <v>0.25</v>
      </c>
      <c r="B11" s="2">
        <v>0.9</v>
      </c>
    </row>
    <row r="12" spans="1:14" x14ac:dyDescent="0.35">
      <c r="A12" s="4">
        <v>0.33333333333333331</v>
      </c>
      <c r="B12" s="2">
        <v>1</v>
      </c>
    </row>
    <row r="13" spans="1:14" x14ac:dyDescent="0.35">
      <c r="A13" s="4">
        <v>0.79166666666666663</v>
      </c>
      <c r="B13" s="2">
        <v>1.1000000000000001</v>
      </c>
    </row>
    <row r="14" spans="1:14" x14ac:dyDescent="0.35">
      <c r="A14" s="4">
        <v>0.875</v>
      </c>
      <c r="B14" s="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"/>
  <sheetViews>
    <sheetView tabSelected="1" workbookViewId="0">
      <selection activeCell="R17" sqref="R17"/>
    </sheetView>
  </sheetViews>
  <sheetFormatPr defaultRowHeight="14.5" x14ac:dyDescent="0.35"/>
  <cols>
    <col min="1" max="1" width="10.1796875" style="6" customWidth="1"/>
    <col min="2" max="2" width="22.90625" style="6" customWidth="1"/>
    <col min="3" max="3" width="16.7265625" style="6" customWidth="1"/>
    <col min="4" max="4" width="15.54296875" style="6" customWidth="1"/>
    <col min="5" max="5" width="8.54296875" style="6" customWidth="1"/>
    <col min="6" max="6" width="13" style="6" customWidth="1"/>
    <col min="16" max="16" width="12.7265625" customWidth="1"/>
  </cols>
  <sheetData>
    <row r="1" spans="1:18" ht="65.5" x14ac:dyDescent="0.35">
      <c r="A1" s="12" t="s">
        <v>18</v>
      </c>
      <c r="B1" s="12" t="s">
        <v>19</v>
      </c>
      <c r="C1" s="12" t="s">
        <v>0</v>
      </c>
      <c r="D1" s="12" t="s">
        <v>20</v>
      </c>
      <c r="E1" s="12" t="s">
        <v>21</v>
      </c>
      <c r="F1" s="12" t="s">
        <v>32</v>
      </c>
      <c r="G1" s="12" t="s">
        <v>31</v>
      </c>
      <c r="H1" s="12" t="s">
        <v>1</v>
      </c>
      <c r="I1" s="12" t="s">
        <v>27</v>
      </c>
      <c r="J1" s="12" t="s">
        <v>30</v>
      </c>
      <c r="K1" s="12" t="s">
        <v>29</v>
      </c>
    </row>
    <row r="2" spans="1:18" x14ac:dyDescent="0.35">
      <c r="A2" s="5">
        <v>42737</v>
      </c>
      <c r="B2" s="16" t="s">
        <v>8</v>
      </c>
      <c r="C2" t="s">
        <v>2</v>
      </c>
      <c r="D2" s="7">
        <v>0</v>
      </c>
      <c r="E2" s="6">
        <v>5</v>
      </c>
      <c r="F2" s="6">
        <f>Таблица2[[#This Row],[Длительность обслуживания (часов)]]*Таблица2[[#This Row],[Цена за час]]*Таблица2[[#This Row],[Коэфф]]</f>
        <v>4500</v>
      </c>
      <c r="G2" s="6" cm="1">
        <f t="array" ref="G2">INDEX(Справочники!$F$4:$I$6,Таблица2[[#This Row],[Индекс машины]],Таблица2[[#This Row],[Индекс района]])</f>
        <v>600</v>
      </c>
      <c r="H2" s="6" t="str">
        <f>VLOOKUP(Таблица2[[#This Row],[Водитель]],Справочники!$A$2:$B$6,2,0)</f>
        <v>Р-895</v>
      </c>
      <c r="I2" s="6">
        <f>VLOOKUP(Таблица2[[#This Row],[Время вызова]],Справочники!$A$10:$B$14,2,1)</f>
        <v>1.5</v>
      </c>
      <c r="J2" s="6">
        <f>MATCH(Таблица2[[#This Row],[Машина]],Справочники!$E$4:$E$6,0)</f>
        <v>1</v>
      </c>
      <c r="K2" s="14">
        <f>MATCH(Таблица2[[#This Row],[Наименование района]],Район,0)</f>
        <v>1</v>
      </c>
    </row>
    <row r="3" spans="1:18" ht="15" thickBot="1" x14ac:dyDescent="0.4">
      <c r="A3" s="5">
        <v>42737</v>
      </c>
      <c r="B3" s="16" t="s">
        <v>10</v>
      </c>
      <c r="C3" t="s">
        <v>5</v>
      </c>
      <c r="D3" s="7">
        <v>0.46875</v>
      </c>
      <c r="E3" s="6">
        <v>6</v>
      </c>
      <c r="F3" s="6">
        <f>Таблица2[[#This Row],[Длительность обслуживания (часов)]]*Таблица2[[#This Row],[Цена за час]]*Таблица2[[#This Row],[Коэфф]]</f>
        <v>3660</v>
      </c>
      <c r="G3" s="6" cm="1">
        <f t="array" ref="G3">INDEX(Справочники!$F$4:$I$6,Таблица2[[#This Row],[Индекс машины]],Таблица2[[#This Row],[Индекс района]])</f>
        <v>610</v>
      </c>
      <c r="H3" s="6" t="str">
        <f>VLOOKUP(Таблица2[[#This Row],[Водитель]],Справочники!$A$2:$B$6,2,0)</f>
        <v>В-452</v>
      </c>
      <c r="I3" s="6">
        <f>VLOOKUP(Таблица2[[#This Row],[Время вызова]],Справочники!$A$10:$B$14,2,1)</f>
        <v>1</v>
      </c>
      <c r="J3" s="6">
        <f>MATCH(Таблица2[[#This Row],[Машина]],Справочники!$E$4:$E$6,0)</f>
        <v>2</v>
      </c>
      <c r="K3" s="14">
        <f>MATCH(Таблица2[[#This Row],[Наименование района]],Район,0)</f>
        <v>3</v>
      </c>
    </row>
    <row r="4" spans="1:18" x14ac:dyDescent="0.35">
      <c r="A4" s="5">
        <v>42737</v>
      </c>
      <c r="B4" s="16" t="s">
        <v>11</v>
      </c>
      <c r="C4" t="s">
        <v>12</v>
      </c>
      <c r="D4" s="7">
        <v>0.50694444444444442</v>
      </c>
      <c r="E4" s="6">
        <v>3</v>
      </c>
      <c r="F4" s="6">
        <f>Таблица2[[#This Row],[Длительность обслуживания (часов)]]*Таблица2[[#This Row],[Цена за час]]*Таблица2[[#This Row],[Коэфф]]</f>
        <v>1140</v>
      </c>
      <c r="G4" s="6" cm="1">
        <f t="array" ref="G4">INDEX(Справочники!$F$4:$I$6,Таблица2[[#This Row],[Индекс машины]],Таблица2[[#This Row],[Индекс района]])</f>
        <v>380</v>
      </c>
      <c r="H4" s="6" t="str">
        <f>VLOOKUP(Таблица2[[#This Row],[Водитель]],Справочники!$A$2:$B$6,2,0)</f>
        <v>ЛО-55</v>
      </c>
      <c r="I4" s="6">
        <f>VLOOKUP(Таблица2[[#This Row],[Время вызова]],Справочники!$A$10:$B$14,2,1)</f>
        <v>1</v>
      </c>
      <c r="J4" s="6">
        <f>MATCH(Таблица2[[#This Row],[Машина]],Справочники!$E$4:$E$6,0)</f>
        <v>3</v>
      </c>
      <c r="K4" s="14">
        <f>MATCH(Таблица2[[#This Row],[Наименование района]],Район,0)</f>
        <v>4</v>
      </c>
      <c r="P4" s="8"/>
      <c r="Q4" s="8"/>
    </row>
    <row r="5" spans="1:18" x14ac:dyDescent="0.35">
      <c r="A5" s="5">
        <v>42738</v>
      </c>
      <c r="B5" s="16" t="s">
        <v>9</v>
      </c>
      <c r="C5" t="s">
        <v>14</v>
      </c>
      <c r="D5" s="7">
        <v>0.125</v>
      </c>
      <c r="E5" s="6">
        <v>4</v>
      </c>
      <c r="F5" s="6">
        <f>Таблица2[[#This Row],[Длительность обслуживания (часов)]]*Таблица2[[#This Row],[Цена за час]]*Таблица2[[#This Row],[Коэфф]]</f>
        <v>4200</v>
      </c>
      <c r="G5" s="6" cm="1">
        <f t="array" ref="G5">INDEX(Справочники!$F$4:$I$6,Таблица2[[#This Row],[Индекс машины]],Таблица2[[#This Row],[Индекс района]])</f>
        <v>700</v>
      </c>
      <c r="H5" s="6" t="str">
        <f>VLOOKUP(Таблица2[[#This Row],[Водитель]],Справочники!$A$2:$B$6,2,0)</f>
        <v>Р-895</v>
      </c>
      <c r="I5" s="6">
        <f>VLOOKUP(Таблица2[[#This Row],[Время вызова]],Справочники!$A$10:$B$14,2,1)</f>
        <v>1.5</v>
      </c>
      <c r="J5" s="6">
        <f>MATCH(Таблица2[[#This Row],[Машина]],Справочники!$E$4:$E$6,0)</f>
        <v>1</v>
      </c>
      <c r="K5" s="14">
        <f>MATCH(Таблица2[[#This Row],[Наименование района]],Район,0)</f>
        <v>2</v>
      </c>
      <c r="P5" s="9"/>
      <c r="Q5" s="9"/>
    </row>
    <row r="6" spans="1:18" x14ac:dyDescent="0.35">
      <c r="A6" s="5">
        <v>42738</v>
      </c>
      <c r="B6" s="16" t="s">
        <v>10</v>
      </c>
      <c r="C6" t="s">
        <v>15</v>
      </c>
      <c r="D6" s="7">
        <v>0.95833333333333337</v>
      </c>
      <c r="E6" s="6">
        <v>2</v>
      </c>
      <c r="F6" s="6">
        <f>Таблица2[[#This Row],[Длительность обслуживания (часов)]]*Таблица2[[#This Row],[Цена за час]]*Таблица2[[#This Row],[Коэфф]]</f>
        <v>976</v>
      </c>
      <c r="G6" s="6" cm="1">
        <f t="array" ref="G6">INDEX(Справочники!$F$4:$I$6,Таблица2[[#This Row],[Индекс машины]],Таблица2[[#This Row],[Индекс района]])</f>
        <v>610</v>
      </c>
      <c r="H6" s="6" t="str">
        <f>VLOOKUP(Таблица2[[#This Row],[Водитель]],Справочники!$A$2:$B$6,2,0)</f>
        <v>В-452</v>
      </c>
      <c r="I6" s="6">
        <f>VLOOKUP(Таблица2[[#This Row],[Время вызова]],Справочники!$A$10:$B$14,2,1)</f>
        <v>0.8</v>
      </c>
      <c r="J6" s="6">
        <f>MATCH(Таблица2[[#This Row],[Машина]],Справочники!$E$4:$E$6,0)</f>
        <v>2</v>
      </c>
      <c r="K6" s="14">
        <f>MATCH(Таблица2[[#This Row],[Наименование района]],Район,0)</f>
        <v>3</v>
      </c>
      <c r="P6" s="9"/>
      <c r="Q6" s="9"/>
    </row>
    <row r="7" spans="1:18" x14ac:dyDescent="0.35">
      <c r="A7" s="5">
        <v>42738</v>
      </c>
      <c r="B7" s="16" t="s">
        <v>11</v>
      </c>
      <c r="C7" t="s">
        <v>2</v>
      </c>
      <c r="D7" s="7">
        <v>0.625</v>
      </c>
      <c r="E7" s="6">
        <v>1</v>
      </c>
      <c r="F7" s="6">
        <f>Таблица2[[#This Row],[Длительность обслуживания (часов)]]*Таблица2[[#This Row],[Цена за час]]*Таблица2[[#This Row],[Коэфф]]</f>
        <v>450</v>
      </c>
      <c r="G7" s="6" cm="1">
        <f t="array" ref="G7">INDEX(Справочники!$F$4:$I$6,Таблица2[[#This Row],[Индекс машины]],Таблица2[[#This Row],[Индекс района]])</f>
        <v>450</v>
      </c>
      <c r="H7" s="6" t="str">
        <f>VLOOKUP(Таблица2[[#This Row],[Водитель]],Справочники!$A$2:$B$6,2,0)</f>
        <v>Р-895</v>
      </c>
      <c r="I7" s="6">
        <f>VLOOKUP(Таблица2[[#This Row],[Время вызова]],Справочники!$A$10:$B$14,2,1)</f>
        <v>1</v>
      </c>
      <c r="J7" s="6">
        <f>MATCH(Таблица2[[#This Row],[Машина]],Справочники!$E$4:$E$6,0)</f>
        <v>1</v>
      </c>
      <c r="K7" s="14">
        <f>MATCH(Таблица2[[#This Row],[Наименование района]],Район,0)</f>
        <v>4</v>
      </c>
      <c r="P7" s="9"/>
      <c r="Q7" s="9"/>
    </row>
    <row r="8" spans="1:18" x14ac:dyDescent="0.35">
      <c r="A8" s="5">
        <v>42738</v>
      </c>
      <c r="B8" s="16" t="s">
        <v>9</v>
      </c>
      <c r="C8" t="s">
        <v>5</v>
      </c>
      <c r="D8" s="7">
        <v>0.66666666666666663</v>
      </c>
      <c r="E8" s="6">
        <v>5.2</v>
      </c>
      <c r="F8" s="6">
        <f>Таблица2[[#This Row],[Длительность обслуживания (часов)]]*Таблица2[[#This Row],[Цена за час]]*Таблица2[[#This Row],[Коэфф]]</f>
        <v>3900</v>
      </c>
      <c r="G8" s="6" cm="1">
        <f t="array" ref="G8">INDEX(Справочники!$F$4:$I$6,Таблица2[[#This Row],[Индекс машины]],Таблица2[[#This Row],[Индекс района]])</f>
        <v>750</v>
      </c>
      <c r="H8" s="6" t="str">
        <f>VLOOKUP(Таблица2[[#This Row],[Водитель]],Справочники!$A$2:$B$6,2,0)</f>
        <v>В-452</v>
      </c>
      <c r="I8" s="6">
        <f>VLOOKUP(Таблица2[[#This Row],[Время вызова]],Справочники!$A$10:$B$14,2,1)</f>
        <v>1</v>
      </c>
      <c r="J8" s="6">
        <f>MATCH(Таблица2[[#This Row],[Машина]],Справочники!$E$4:$E$6,0)</f>
        <v>2</v>
      </c>
      <c r="K8" s="14">
        <f>MATCH(Таблица2[[#This Row],[Наименование района]],Район,0)</f>
        <v>2</v>
      </c>
      <c r="P8" s="9"/>
      <c r="Q8" s="9"/>
    </row>
    <row r="9" spans="1:18" x14ac:dyDescent="0.35">
      <c r="A9" s="5">
        <v>42738</v>
      </c>
      <c r="B9" s="16" t="s">
        <v>10</v>
      </c>
      <c r="C9" t="s">
        <v>12</v>
      </c>
      <c r="D9" s="7">
        <v>0.9375</v>
      </c>
      <c r="E9" s="6">
        <v>8</v>
      </c>
      <c r="F9" s="6">
        <f>Таблица2[[#This Row],[Длительность обслуживания (часов)]]*Таблица2[[#This Row],[Цена за час]]*Таблица2[[#This Row],[Коэфф]]</f>
        <v>3456</v>
      </c>
      <c r="G9" s="6" cm="1">
        <f t="array" ref="G9">INDEX(Справочники!$F$4:$I$6,Таблица2[[#This Row],[Индекс машины]],Таблица2[[#This Row],[Индекс района]])</f>
        <v>540</v>
      </c>
      <c r="H9" s="6" t="str">
        <f>VLOOKUP(Таблица2[[#This Row],[Водитель]],Справочники!$A$2:$B$6,2,0)</f>
        <v>ЛО-55</v>
      </c>
      <c r="I9" s="6">
        <f>VLOOKUP(Таблица2[[#This Row],[Время вызова]],Справочники!$A$10:$B$14,2,1)</f>
        <v>0.8</v>
      </c>
      <c r="J9" s="6">
        <f>MATCH(Таблица2[[#This Row],[Машина]],Справочники!$E$4:$E$6,0)</f>
        <v>3</v>
      </c>
      <c r="K9" s="14">
        <f>MATCH(Таблица2[[#This Row],[Наименование района]],Район,0)</f>
        <v>3</v>
      </c>
      <c r="P9" s="9"/>
      <c r="Q9" s="9"/>
    </row>
    <row r="10" spans="1:18" ht="15" thickBot="1" x14ac:dyDescent="0.4">
      <c r="A10" s="5">
        <v>42739</v>
      </c>
      <c r="B10" s="16" t="s">
        <v>11</v>
      </c>
      <c r="C10" t="s">
        <v>14</v>
      </c>
      <c r="D10" s="7">
        <v>0.34375</v>
      </c>
      <c r="E10" s="6">
        <v>6.2</v>
      </c>
      <c r="F10" s="6">
        <f>Таблица2[[#This Row],[Длительность обслуживания (часов)]]*Таблица2[[#This Row],[Цена за час]]*Таблица2[[#This Row],[Коэфф]]</f>
        <v>2790</v>
      </c>
      <c r="G10" s="6" cm="1">
        <f t="array" ref="G10">INDEX(Справочники!$F$4:$I$6,Таблица2[[#This Row],[Индекс машины]],Таблица2[[#This Row],[Индекс района]])</f>
        <v>450</v>
      </c>
      <c r="H10" s="6" t="str">
        <f>VLOOKUP(Таблица2[[#This Row],[Водитель]],Справочники!$A$2:$B$6,2,0)</f>
        <v>Р-895</v>
      </c>
      <c r="I10" s="6">
        <f>VLOOKUP(Таблица2[[#This Row],[Время вызова]],Справочники!$A$10:$B$14,2,1)</f>
        <v>1</v>
      </c>
      <c r="J10" s="6">
        <f>MATCH(Таблица2[[#This Row],[Машина]],Справочники!$E$4:$E$6,0)</f>
        <v>1</v>
      </c>
      <c r="K10" s="14">
        <f>MATCH(Таблица2[[#This Row],[Наименование района]],Район,0)</f>
        <v>4</v>
      </c>
      <c r="P10" s="10"/>
      <c r="Q10" s="10"/>
    </row>
    <row r="11" spans="1:18" x14ac:dyDescent="0.35">
      <c r="A11" s="5">
        <v>42770</v>
      </c>
      <c r="B11" s="16" t="s">
        <v>9</v>
      </c>
      <c r="C11" t="s">
        <v>15</v>
      </c>
      <c r="D11" s="7">
        <v>0.40277777777777773</v>
      </c>
      <c r="E11" s="6">
        <v>3</v>
      </c>
      <c r="F11" s="6">
        <f>Таблица2[[#This Row],[Длительность обслуживания (часов)]]*Таблица2[[#This Row],[Цена за час]]*Таблица2[[#This Row],[Коэфф]]</f>
        <v>2250</v>
      </c>
      <c r="G11" s="6" cm="1">
        <f t="array" ref="G11">INDEX(Справочники!$F$4:$I$6,Таблица2[[#This Row],[Индекс машины]],Таблица2[[#This Row],[Индекс района]])</f>
        <v>750</v>
      </c>
      <c r="H11" s="6" t="str">
        <f>VLOOKUP(Таблица2[[#This Row],[Водитель]],Справочники!$A$2:$B$6,2,0)</f>
        <v>В-452</v>
      </c>
      <c r="I11" s="6">
        <f>VLOOKUP(Таблица2[[#This Row],[Время вызова]],Справочники!$A$10:$B$14,2,1)</f>
        <v>1</v>
      </c>
      <c r="J11" s="6">
        <f>MATCH(Таблица2[[#This Row],[Машина]],Справочники!$E$4:$E$6,0)</f>
        <v>2</v>
      </c>
      <c r="K11" s="14">
        <f>MATCH(Таблица2[[#This Row],[Наименование района]],Район,0)</f>
        <v>2</v>
      </c>
    </row>
    <row r="12" spans="1:18" x14ac:dyDescent="0.35">
      <c r="A12" s="5">
        <v>42770</v>
      </c>
      <c r="B12" s="16" t="s">
        <v>10</v>
      </c>
      <c r="C12" t="s">
        <v>2</v>
      </c>
      <c r="D12" s="7">
        <v>0.125</v>
      </c>
      <c r="E12" s="6">
        <v>2</v>
      </c>
      <c r="F12" s="6">
        <f>Таблица2[[#This Row],[Длительность обслуживания (часов)]]*Таблица2[[#This Row],[Цена за час]]*Таблица2[[#This Row],[Коэфф]]</f>
        <v>1650</v>
      </c>
      <c r="G12" s="6" cm="1">
        <f t="array" ref="G12">INDEX(Справочники!$F$4:$I$6,Таблица2[[#This Row],[Индекс машины]],Таблица2[[#This Row],[Индекс района]])</f>
        <v>550</v>
      </c>
      <c r="H12" s="6" t="str">
        <f>VLOOKUP(Таблица2[[#This Row],[Водитель]],Справочники!$A$2:$B$6,2,0)</f>
        <v>Р-895</v>
      </c>
      <c r="I12" s="6">
        <f>VLOOKUP(Таблица2[[#This Row],[Время вызова]],Справочники!$A$10:$B$14,2,1)</f>
        <v>1.5</v>
      </c>
      <c r="J12" s="6">
        <f>MATCH(Таблица2[[#This Row],[Машина]],Справочники!$E$4:$E$6,0)</f>
        <v>1</v>
      </c>
      <c r="K12" s="14">
        <f>MATCH(Таблица2[[#This Row],[Наименование района]],Район,0)</f>
        <v>3</v>
      </c>
    </row>
    <row r="13" spans="1:18" x14ac:dyDescent="0.35">
      <c r="A13" s="5">
        <v>42771</v>
      </c>
      <c r="B13" s="16" t="s">
        <v>11</v>
      </c>
      <c r="C13" t="s">
        <v>5</v>
      </c>
      <c r="D13" s="7">
        <v>0.92361111111111116</v>
      </c>
      <c r="E13" s="6">
        <v>4</v>
      </c>
      <c r="F13" s="6">
        <f>Таблица2[[#This Row],[Длительность обслуживания (часов)]]*Таблица2[[#This Row],[Цена за час]]*Таблица2[[#This Row],[Коэфф]]</f>
        <v>1280</v>
      </c>
      <c r="G13" s="6" cm="1">
        <f t="array" ref="G13">INDEX(Справочники!$F$4:$I$6,Таблица2[[#This Row],[Индекс машины]],Таблица2[[#This Row],[Индекс района]])</f>
        <v>400</v>
      </c>
      <c r="H13" s="6" t="str">
        <f>VLOOKUP(Таблица2[[#This Row],[Водитель]],Справочники!$A$2:$B$6,2,0)</f>
        <v>В-452</v>
      </c>
      <c r="I13" s="6">
        <f>VLOOKUP(Таблица2[[#This Row],[Время вызова]],Справочники!$A$10:$B$14,2,1)</f>
        <v>0.8</v>
      </c>
      <c r="J13" s="6">
        <f>MATCH(Таблица2[[#This Row],[Машина]],Справочники!$E$4:$E$6,0)</f>
        <v>2</v>
      </c>
      <c r="K13" s="14">
        <f>MATCH(Таблица2[[#This Row],[Наименование района]],Район,0)</f>
        <v>4</v>
      </c>
    </row>
    <row r="14" spans="1:18" x14ac:dyDescent="0.35">
      <c r="A14" s="5">
        <v>42771</v>
      </c>
      <c r="B14" s="16" t="s">
        <v>8</v>
      </c>
      <c r="C14" t="s">
        <v>12</v>
      </c>
      <c r="D14" s="7">
        <v>0.96527777777777801</v>
      </c>
      <c r="E14" s="6">
        <v>6</v>
      </c>
      <c r="F14" s="6">
        <f>Таблица2[[#This Row],[Длительность обслуживания (часов)]]*Таблица2[[#This Row],[Цена за час]]*Таблица2[[#This Row],[Коэфф]]</f>
        <v>4320</v>
      </c>
      <c r="G14" s="6" cm="1">
        <f t="array" ref="G14">INDEX(Справочники!$F$4:$I$6,Таблица2[[#This Row],[Индекс машины]],Таблица2[[#This Row],[Индекс района]])</f>
        <v>900</v>
      </c>
      <c r="H14" s="6" t="str">
        <f>VLOOKUP(Таблица2[[#This Row],[Водитель]],Справочники!$A$2:$B$6,2,0)</f>
        <v>ЛО-55</v>
      </c>
      <c r="I14" s="6">
        <f>VLOOKUP(Таблица2[[#This Row],[Время вызова]],Справочники!$A$10:$B$14,2,1)</f>
        <v>0.8</v>
      </c>
      <c r="J14" s="6">
        <f>MATCH(Таблица2[[#This Row],[Машина]],Справочники!$E$4:$E$6,0)</f>
        <v>3</v>
      </c>
      <c r="K14" s="14">
        <f>MATCH(Таблица2[[#This Row],[Наименование района]],Район,0)</f>
        <v>1</v>
      </c>
      <c r="L14" s="13" t="s">
        <v>22</v>
      </c>
      <c r="M14" s="13"/>
      <c r="N14" s="13"/>
      <c r="O14" s="13"/>
      <c r="P14" s="13"/>
      <c r="Q14" s="13"/>
      <c r="R14" t="s">
        <v>26</v>
      </c>
    </row>
    <row r="15" spans="1:18" x14ac:dyDescent="0.35">
      <c r="A15" s="5">
        <v>42772</v>
      </c>
      <c r="B15" s="16" t="s">
        <v>10</v>
      </c>
      <c r="C15" t="s">
        <v>14</v>
      </c>
      <c r="D15" s="7">
        <v>0.54166666666666696</v>
      </c>
      <c r="E15" s="6">
        <v>12</v>
      </c>
      <c r="F15" s="6">
        <f>Таблица2[[#This Row],[Длительность обслуживания (часов)]]*Таблица2[[#This Row],[Цена за час]]*Таблица2[[#This Row],[Коэфф]]</f>
        <v>6600</v>
      </c>
      <c r="G15" s="6" cm="1">
        <f t="array" ref="G15">INDEX(Справочники!$F$4:$I$6,Таблица2[[#This Row],[Индекс машины]],Таблица2[[#This Row],[Индекс района]])</f>
        <v>550</v>
      </c>
      <c r="H15" s="6" t="str">
        <f>VLOOKUP(Таблица2[[#This Row],[Водитель]],Справочники!$A$2:$B$6,2,0)</f>
        <v>Р-895</v>
      </c>
      <c r="I15" s="6">
        <f>VLOOKUP(Таблица2[[#This Row],[Время вызова]],Справочники!$A$10:$B$14,2,1)</f>
        <v>1</v>
      </c>
      <c r="J15" s="6">
        <f>MATCH(Таблица2[[#This Row],[Машина]],Справочники!$E$4:$E$6,0)</f>
        <v>1</v>
      </c>
      <c r="K15" s="14">
        <f>MATCH(Таблица2[[#This Row],[Наименование района]],Район,0)</f>
        <v>3</v>
      </c>
      <c r="L15" s="13" t="s">
        <v>24</v>
      </c>
      <c r="M15" s="13"/>
      <c r="N15" s="13"/>
      <c r="O15" s="13"/>
      <c r="P15" s="13"/>
      <c r="Q15" s="13"/>
      <c r="R15" t="s">
        <v>34</v>
      </c>
    </row>
    <row r="16" spans="1:18" x14ac:dyDescent="0.35">
      <c r="A16" s="5">
        <v>42772</v>
      </c>
      <c r="B16" s="16" t="s">
        <v>11</v>
      </c>
      <c r="C16" t="s">
        <v>15</v>
      </c>
      <c r="D16" s="7">
        <v>0.58333333333333404</v>
      </c>
      <c r="E16" s="6">
        <v>5</v>
      </c>
      <c r="F16" s="6">
        <f>Таблица2[[#This Row],[Длительность обслуживания (часов)]]*Таблица2[[#This Row],[Цена за час]]*Таблица2[[#This Row],[Коэфф]]</f>
        <v>2000</v>
      </c>
      <c r="G16" s="6" cm="1">
        <f t="array" ref="G16">INDEX(Справочники!$F$4:$I$6,Таблица2[[#This Row],[Индекс машины]],Таблица2[[#This Row],[Индекс района]])</f>
        <v>400</v>
      </c>
      <c r="H16" s="6" t="str">
        <f>VLOOKUP(Таблица2[[#This Row],[Водитель]],Справочники!$A$2:$B$6,2,0)</f>
        <v>В-452</v>
      </c>
      <c r="I16" s="6">
        <f>VLOOKUP(Таблица2[[#This Row],[Время вызова]],Справочники!$A$10:$B$14,2,1)</f>
        <v>1</v>
      </c>
      <c r="J16" s="6">
        <f>MATCH(Таблица2[[#This Row],[Машина]],Справочники!$E$4:$E$6,0)</f>
        <v>2</v>
      </c>
      <c r="K16" s="14">
        <f>MATCH(Таблица2[[#This Row],[Наименование района]],Район,0)</f>
        <v>4</v>
      </c>
      <c r="L16" s="13"/>
      <c r="M16" s="13"/>
      <c r="N16" s="13"/>
      <c r="O16" s="13"/>
      <c r="P16" s="13"/>
      <c r="Q16" s="13"/>
      <c r="R16" t="s">
        <v>35</v>
      </c>
    </row>
    <row r="17" spans="1:18" x14ac:dyDescent="0.35">
      <c r="A17" s="5">
        <v>42782</v>
      </c>
      <c r="B17" s="16" t="s">
        <v>9</v>
      </c>
      <c r="C17" t="s">
        <v>2</v>
      </c>
      <c r="D17" s="7">
        <v>0.16666666666666666</v>
      </c>
      <c r="E17" s="6">
        <v>6</v>
      </c>
      <c r="F17" s="6">
        <f>Таблица2[[#This Row],[Длительность обслуживания (часов)]]*Таблица2[[#This Row],[Цена за час]]*Таблица2[[#This Row],[Коэфф]]</f>
        <v>6300</v>
      </c>
      <c r="G17" s="6" cm="1">
        <f t="array" ref="G17">INDEX(Справочники!$F$4:$I$6,Таблица2[[#This Row],[Индекс машины]],Таблица2[[#This Row],[Индекс района]])</f>
        <v>700</v>
      </c>
      <c r="H17" s="6" t="str">
        <f>VLOOKUP(Таблица2[[#This Row],[Водитель]],Справочники!$A$2:$B$6,2,0)</f>
        <v>Р-895</v>
      </c>
      <c r="I17" s="6">
        <f>VLOOKUP(Таблица2[[#This Row],[Время вызова]],Справочники!$A$10:$B$14,2,1)</f>
        <v>1.5</v>
      </c>
      <c r="J17" s="6">
        <f>MATCH(Таблица2[[#This Row],[Машина]],Справочники!$E$4:$E$6,0)</f>
        <v>1</v>
      </c>
      <c r="K17" s="14">
        <f>MATCH(Таблица2[[#This Row],[Наименование района]],Район,0)</f>
        <v>2</v>
      </c>
      <c r="L17" s="13"/>
      <c r="M17" s="13"/>
      <c r="N17" s="13"/>
      <c r="O17" s="13"/>
      <c r="P17" s="13"/>
      <c r="Q17" s="13"/>
      <c r="R17" s="15" t="s">
        <v>33</v>
      </c>
    </row>
    <row r="18" spans="1:18" x14ac:dyDescent="0.35">
      <c r="A18" s="5">
        <v>42783</v>
      </c>
      <c r="B18" s="16" t="s">
        <v>10</v>
      </c>
      <c r="C18" t="s">
        <v>5</v>
      </c>
      <c r="D18" s="7">
        <v>0.20833333333333301</v>
      </c>
      <c r="E18" s="6">
        <v>9</v>
      </c>
      <c r="F18" s="6">
        <f>Таблица2[[#This Row],[Длительность обслуживания (часов)]]*Таблица2[[#This Row],[Цена за час]]*Таблица2[[#This Row],[Коэфф]]</f>
        <v>8235</v>
      </c>
      <c r="G18" s="6" cm="1">
        <f t="array" ref="G18">INDEX(Справочники!$F$4:$I$6,Таблица2[[#This Row],[Индекс машины]],Таблица2[[#This Row],[Индекс района]])</f>
        <v>610</v>
      </c>
      <c r="H18" s="6" t="str">
        <f>VLOOKUP(Таблица2[[#This Row],[Водитель]],Справочники!$A$2:$B$6,2,0)</f>
        <v>В-452</v>
      </c>
      <c r="I18" s="6">
        <f>VLOOKUP(Таблица2[[#This Row],[Время вызова]],Справочники!$A$10:$B$14,2,1)</f>
        <v>1.5</v>
      </c>
      <c r="J18" s="6">
        <f>MATCH(Таблица2[[#This Row],[Машина]],Справочники!$E$4:$E$6,0)</f>
        <v>2</v>
      </c>
      <c r="K18" s="14">
        <f>MATCH(Таблица2[[#This Row],[Наименование района]],Район,0)</f>
        <v>3</v>
      </c>
      <c r="L18" s="13" t="s">
        <v>23</v>
      </c>
      <c r="M18" s="13"/>
      <c r="N18" s="13"/>
      <c r="O18" s="13"/>
      <c r="P18" s="13"/>
      <c r="Q18" s="13"/>
      <c r="R18" s="15" t="s">
        <v>28</v>
      </c>
    </row>
    <row r="19" spans="1:18" x14ac:dyDescent="0.35">
      <c r="A19" s="5">
        <v>42783</v>
      </c>
      <c r="B19" s="16" t="s">
        <v>11</v>
      </c>
      <c r="C19" t="s">
        <v>12</v>
      </c>
      <c r="D19" s="7">
        <v>0.70833333333333404</v>
      </c>
      <c r="E19" s="6">
        <v>8</v>
      </c>
      <c r="F19" s="6">
        <f>Таблица2[[#This Row],[Длительность обслуживания (часов)]]*Таблица2[[#This Row],[Цена за час]]*Таблица2[[#This Row],[Коэфф]]</f>
        <v>3040</v>
      </c>
      <c r="G19" s="6" cm="1">
        <f t="array" ref="G19">INDEX(Справочники!$F$4:$I$6,Таблица2[[#This Row],[Индекс машины]],Таблица2[[#This Row],[Индекс района]])</f>
        <v>380</v>
      </c>
      <c r="H19" s="6" t="str">
        <f>VLOOKUP(Таблица2[[#This Row],[Водитель]],Справочники!$A$2:$B$6,2,0)</f>
        <v>ЛО-55</v>
      </c>
      <c r="I19" s="6">
        <f>VLOOKUP(Таблица2[[#This Row],[Время вызова]],Справочники!$A$10:$B$14,2,1)</f>
        <v>1</v>
      </c>
      <c r="J19" s="6">
        <f>MATCH(Таблица2[[#This Row],[Машина]],Справочники!$E$4:$E$6,0)</f>
        <v>3</v>
      </c>
      <c r="K19" s="14">
        <f>MATCH(Таблица2[[#This Row],[Наименование района]],Район,0)</f>
        <v>4</v>
      </c>
      <c r="L19" s="13" t="s">
        <v>25</v>
      </c>
      <c r="M19" s="13"/>
      <c r="N19" s="13"/>
      <c r="O19" s="13"/>
      <c r="P19" s="13"/>
      <c r="Q19" s="13"/>
    </row>
    <row r="20" spans="1:18" x14ac:dyDescent="0.35">
      <c r="A20" s="5">
        <v>42812</v>
      </c>
      <c r="B20" s="16" t="s">
        <v>8</v>
      </c>
      <c r="C20" t="s">
        <v>14</v>
      </c>
      <c r="D20" s="7">
        <v>0.95833333333333337</v>
      </c>
      <c r="E20" s="6">
        <v>2</v>
      </c>
      <c r="F20" s="6">
        <f>Таблица2[[#This Row],[Длительность обслуживания (часов)]]*Таблица2[[#This Row],[Цена за час]]*Таблица2[[#This Row],[Коэфф]]</f>
        <v>960</v>
      </c>
      <c r="G20" s="6" cm="1">
        <f t="array" ref="G20">INDEX(Справочники!$F$4:$I$6,Таблица2[[#This Row],[Индекс машины]],Таблица2[[#This Row],[Индекс района]])</f>
        <v>600</v>
      </c>
      <c r="H20" s="6" t="str">
        <f>VLOOKUP(Таблица2[[#This Row],[Водитель]],Справочники!$A$2:$B$6,2,0)</f>
        <v>Р-895</v>
      </c>
      <c r="I20" s="6">
        <f>VLOOKUP(Таблица2[[#This Row],[Время вызова]],Справочники!$A$10:$B$14,2,1)</f>
        <v>0.8</v>
      </c>
      <c r="J20" s="6">
        <f>MATCH(Таблица2[[#This Row],[Машина]],Справочники!$E$4:$E$6,0)</f>
        <v>1</v>
      </c>
      <c r="K20" s="14">
        <f>MATCH(Таблица2[[#This Row],[Наименование района]],Район,0)</f>
        <v>1</v>
      </c>
    </row>
    <row r="21" spans="1:18" x14ac:dyDescent="0.35">
      <c r="A21" s="5">
        <v>42812</v>
      </c>
      <c r="B21" s="16" t="s">
        <v>9</v>
      </c>
      <c r="C21" t="s">
        <v>15</v>
      </c>
      <c r="D21" s="7">
        <v>0.96527777777777779</v>
      </c>
      <c r="E21" s="6">
        <v>6</v>
      </c>
      <c r="F21" s="6">
        <f>Таблица2[[#This Row],[Длительность обслуживания (часов)]]*Таблица2[[#This Row],[Цена за час]]*Таблица2[[#This Row],[Коэфф]]</f>
        <v>3600</v>
      </c>
      <c r="G21" s="6" cm="1">
        <f t="array" ref="G21">INDEX(Справочники!$F$4:$I$6,Таблица2[[#This Row],[Индекс машины]],Таблица2[[#This Row],[Индекс района]])</f>
        <v>750</v>
      </c>
      <c r="H21" s="6" t="str">
        <f>VLOOKUP(Таблица2[[#This Row],[Водитель]],Справочники!$A$2:$B$6,2,0)</f>
        <v>В-452</v>
      </c>
      <c r="I21" s="6">
        <f>VLOOKUP(Таблица2[[#This Row],[Время вызова]],Справочники!$A$10:$B$14,2,1)</f>
        <v>0.8</v>
      </c>
      <c r="J21" s="6">
        <f>MATCH(Таблица2[[#This Row],[Машина]],Справочники!$E$4:$E$6,0)</f>
        <v>2</v>
      </c>
      <c r="K21" s="14">
        <f>MATCH(Таблица2[[#This Row],[Наименование района]],Район,0)</f>
        <v>2</v>
      </c>
    </row>
    <row r="22" spans="1:18" x14ac:dyDescent="0.35">
      <c r="A22" s="5">
        <v>42812</v>
      </c>
      <c r="B22" s="16" t="s">
        <v>10</v>
      </c>
      <c r="C22" t="s">
        <v>2</v>
      </c>
      <c r="D22" s="7">
        <v>1.00694444444444</v>
      </c>
      <c r="E22" s="6">
        <v>9</v>
      </c>
      <c r="F22" s="6">
        <f>Таблица2[[#This Row],[Длительность обслуживания (часов)]]*Таблица2[[#This Row],[Цена за час]]*Таблица2[[#This Row],[Коэфф]]</f>
        <v>3960</v>
      </c>
      <c r="G22" s="6" cm="1">
        <f t="array" ref="G22">INDEX(Справочники!$F$4:$I$6,Таблица2[[#This Row],[Индекс машины]],Таблица2[[#This Row],[Индекс района]])</f>
        <v>550</v>
      </c>
      <c r="H22" s="6" t="str">
        <f>VLOOKUP(Таблица2[[#This Row],[Водитель]],Справочники!$A$2:$B$6,2,0)</f>
        <v>Р-895</v>
      </c>
      <c r="I22" s="6">
        <f>VLOOKUP(Таблица2[[#This Row],[Время вызова]],Справочники!$A$10:$B$14,2,1)</f>
        <v>0.8</v>
      </c>
      <c r="J22" s="6">
        <f>MATCH(Таблица2[[#This Row],[Машина]],Справочники!$E$4:$E$6,0)</f>
        <v>1</v>
      </c>
      <c r="K22" s="14">
        <f>MATCH(Таблица2[[#This Row],[Наименование района]],Район,0)</f>
        <v>3</v>
      </c>
    </row>
    <row r="23" spans="1:18" x14ac:dyDescent="0.35">
      <c r="A23" s="5">
        <v>42813</v>
      </c>
      <c r="B23" s="16" t="s">
        <v>11</v>
      </c>
      <c r="C23" t="s">
        <v>5</v>
      </c>
      <c r="D23" s="7">
        <v>8.3333333333333329E-2</v>
      </c>
      <c r="E23" s="6">
        <v>8</v>
      </c>
      <c r="F23" s="6">
        <f>Таблица2[[#This Row],[Длительность обслуживания (часов)]]*Таблица2[[#This Row],[Цена за час]]*Таблица2[[#This Row],[Коэфф]]</f>
        <v>4800</v>
      </c>
      <c r="G23" s="6" cm="1">
        <f t="array" ref="G23">INDEX(Справочники!$F$4:$I$6,Таблица2[[#This Row],[Индекс машины]],Таблица2[[#This Row],[Индекс района]])</f>
        <v>400</v>
      </c>
      <c r="H23" s="6" t="str">
        <f>VLOOKUP(Таблица2[[#This Row],[Водитель]],Справочники!$A$2:$B$6,2,0)</f>
        <v>В-452</v>
      </c>
      <c r="I23" s="6">
        <f>VLOOKUP(Таблица2[[#This Row],[Время вызова]],Справочники!$A$10:$B$14,2,1)</f>
        <v>1.5</v>
      </c>
      <c r="J23" s="6">
        <f>MATCH(Таблица2[[#This Row],[Машина]],Справочники!$E$4:$E$6,0)</f>
        <v>2</v>
      </c>
      <c r="K23" s="14">
        <f>MATCH(Таблица2[[#This Row],[Наименование района]],Район,0)</f>
        <v>4</v>
      </c>
    </row>
    <row r="24" spans="1:18" x14ac:dyDescent="0.35">
      <c r="A24" s="5">
        <v>42813</v>
      </c>
      <c r="B24" s="16" t="s">
        <v>9</v>
      </c>
      <c r="C24" t="s">
        <v>12</v>
      </c>
      <c r="D24" s="7">
        <v>0.25</v>
      </c>
      <c r="E24" s="6">
        <v>11</v>
      </c>
      <c r="F24" s="6">
        <f>Таблица2[[#This Row],[Длительность обслуживания (часов)]]*Таблица2[[#This Row],[Цена за час]]*Таблица2[[#This Row],[Коэфф]]</f>
        <v>8415</v>
      </c>
      <c r="G24" s="6" cm="1">
        <f t="array" ref="G24">INDEX(Справочники!$F$4:$I$6,Таблица2[[#This Row],[Индекс машины]],Таблица2[[#This Row],[Индекс района]])</f>
        <v>850</v>
      </c>
      <c r="H24" s="6" t="str">
        <f>VLOOKUP(Таблица2[[#This Row],[Водитель]],Справочники!$A$2:$B$6,2,0)</f>
        <v>ЛО-55</v>
      </c>
      <c r="I24" s="6">
        <f>VLOOKUP(Таблица2[[#This Row],[Время вызова]],Справочники!$A$10:$B$14,2,1)</f>
        <v>0.9</v>
      </c>
      <c r="J24" s="6">
        <f>MATCH(Таблица2[[#This Row],[Машина]],Справочники!$E$4:$E$6,0)</f>
        <v>3</v>
      </c>
      <c r="K24" s="14">
        <f>MATCH(Таблица2[[#This Row],[Наименование района]],Район,0)</f>
        <v>2</v>
      </c>
    </row>
    <row r="25" spans="1:18" x14ac:dyDescent="0.35">
      <c r="A25" s="5">
        <v>42814</v>
      </c>
      <c r="B25" s="16" t="s">
        <v>10</v>
      </c>
      <c r="C25" t="s">
        <v>14</v>
      </c>
      <c r="D25" s="7">
        <v>0.41666666666666669</v>
      </c>
      <c r="E25" s="6">
        <v>12</v>
      </c>
      <c r="F25" s="6">
        <f>Таблица2[[#This Row],[Длительность обслуживания (часов)]]*Таблица2[[#This Row],[Цена за час]]*Таблица2[[#This Row],[Коэфф]]</f>
        <v>6600</v>
      </c>
      <c r="G25" s="6" cm="1">
        <f t="array" ref="G25">INDEX(Справочники!$F$4:$I$6,Таблица2[[#This Row],[Индекс машины]],Таблица2[[#This Row],[Индекс района]])</f>
        <v>550</v>
      </c>
      <c r="H25" s="6" t="str">
        <f>VLOOKUP(Таблица2[[#This Row],[Водитель]],Справочники!$A$2:$B$6,2,0)</f>
        <v>Р-895</v>
      </c>
      <c r="I25" s="6">
        <f>VLOOKUP(Таблица2[[#This Row],[Время вызова]],Справочники!$A$10:$B$14,2,1)</f>
        <v>1</v>
      </c>
      <c r="J25" s="6">
        <f>MATCH(Таблица2[[#This Row],[Машина]],Справочники!$E$4:$E$6,0)</f>
        <v>1</v>
      </c>
      <c r="K25" s="14">
        <f>MATCH(Таблица2[[#This Row],[Наименование района]],Район,0)</f>
        <v>3</v>
      </c>
    </row>
    <row r="26" spans="1:18" x14ac:dyDescent="0.35">
      <c r="A26" s="5">
        <v>42814</v>
      </c>
      <c r="B26" s="16" t="s">
        <v>11</v>
      </c>
      <c r="C26" t="s">
        <v>15</v>
      </c>
      <c r="D26" s="7">
        <v>1</v>
      </c>
      <c r="E26" s="6">
        <v>5</v>
      </c>
      <c r="F26" s="6">
        <f>Таблица2[[#This Row],[Длительность обслуживания (часов)]]*Таблица2[[#This Row],[Цена за час]]*Таблица2[[#This Row],[Коэфф]]</f>
        <v>1600</v>
      </c>
      <c r="G26" s="6" cm="1">
        <f t="array" ref="G26">INDEX(Справочники!$F$4:$I$6,Таблица2[[#This Row],[Индекс машины]],Таблица2[[#This Row],[Индекс района]])</f>
        <v>400</v>
      </c>
      <c r="H26" s="6" t="str">
        <f>VLOOKUP(Таблица2[[#This Row],[Водитель]],Справочники!$A$2:$B$6,2,0)</f>
        <v>В-452</v>
      </c>
      <c r="I26" s="6">
        <f>VLOOKUP(Таблица2[[#This Row],[Время вызова]],Справочники!$A$10:$B$14,2,1)</f>
        <v>0.8</v>
      </c>
      <c r="J26" s="6">
        <f>MATCH(Таблица2[[#This Row],[Машина]],Справочники!$E$4:$E$6,0)</f>
        <v>2</v>
      </c>
      <c r="K26" s="14">
        <f>MATCH(Таблица2[[#This Row],[Наименование района]],Район,0)</f>
        <v>4</v>
      </c>
    </row>
    <row r="27" spans="1:18" x14ac:dyDescent="0.35">
      <c r="A27" s="5">
        <v>42814</v>
      </c>
      <c r="B27" s="16" t="s">
        <v>8</v>
      </c>
      <c r="C27" t="s">
        <v>2</v>
      </c>
      <c r="D27" s="7">
        <v>1.4583333333333333</v>
      </c>
      <c r="E27" s="6">
        <v>6</v>
      </c>
      <c r="F27" s="6">
        <f>Таблица2[[#This Row],[Длительность обслуживания (часов)]]*Таблица2[[#This Row],[Цена за час]]*Таблица2[[#This Row],[Коэфф]]</f>
        <v>2880</v>
      </c>
      <c r="G27" s="6" cm="1">
        <f t="array" ref="G27">INDEX(Справочники!$F$4:$I$6,Таблица2[[#This Row],[Индекс машины]],Таблица2[[#This Row],[Индекс района]])</f>
        <v>600</v>
      </c>
      <c r="H27" s="6" t="str">
        <f>VLOOKUP(Таблица2[[#This Row],[Водитель]],Справочники!$A$2:$B$6,2,0)</f>
        <v>Р-895</v>
      </c>
      <c r="I27" s="6">
        <f>VLOOKUP(Таблица2[[#This Row],[Время вызова]],Справочники!$A$10:$B$14,2,1)</f>
        <v>0.8</v>
      </c>
      <c r="J27" s="6">
        <f>MATCH(Таблица2[[#This Row],[Машина]],Справочники!$E$4:$E$6,0)</f>
        <v>1</v>
      </c>
      <c r="K27" s="14">
        <f>MATCH(Таблица2[[#This Row],[Наименование района]],Район,0)</f>
        <v>1</v>
      </c>
    </row>
    <row r="28" spans="1:18" x14ac:dyDescent="0.35">
      <c r="A28" s="5">
        <v>42822</v>
      </c>
      <c r="B28" s="16" t="s">
        <v>9</v>
      </c>
      <c r="C28" t="s">
        <v>5</v>
      </c>
      <c r="D28" s="7">
        <v>1.0833333333333299</v>
      </c>
      <c r="E28" s="6">
        <v>4</v>
      </c>
      <c r="F28" s="6">
        <f>Таблица2[[#This Row],[Длительность обслуживания (часов)]]*Таблица2[[#This Row],[Цена за час]]*Таблица2[[#This Row],[Коэфф]]</f>
        <v>2400</v>
      </c>
      <c r="G28" s="6" cm="1">
        <f t="array" ref="G28">INDEX(Справочники!$F$4:$I$6,Таблица2[[#This Row],[Индекс машины]],Таблица2[[#This Row],[Индекс района]])</f>
        <v>750</v>
      </c>
      <c r="H28" s="6" t="str">
        <f>VLOOKUP(Таблица2[[#This Row],[Водитель]],Справочники!$A$2:$B$6,2,0)</f>
        <v>В-452</v>
      </c>
      <c r="I28" s="6">
        <f>VLOOKUP(Таблица2[[#This Row],[Время вызова]],Справочники!$A$10:$B$14,2,1)</f>
        <v>0.8</v>
      </c>
      <c r="J28" s="6">
        <f>MATCH(Таблица2[[#This Row],[Машина]],Справочники!$E$4:$E$6,0)</f>
        <v>2</v>
      </c>
      <c r="K28" s="14">
        <f>MATCH(Таблица2[[#This Row],[Наименование района]],Район,0)</f>
        <v>2</v>
      </c>
    </row>
    <row r="29" spans="1:18" x14ac:dyDescent="0.35">
      <c r="A29" s="5">
        <v>42822</v>
      </c>
      <c r="B29" s="16" t="s">
        <v>10</v>
      </c>
      <c r="C29" t="s">
        <v>12</v>
      </c>
      <c r="D29" s="7">
        <v>1.125</v>
      </c>
      <c r="E29" s="6">
        <v>9</v>
      </c>
      <c r="F29" s="6">
        <f>Таблица2[[#This Row],[Длительность обслуживания (часов)]]*Таблица2[[#This Row],[Цена за час]]*Таблица2[[#This Row],[Коэфф]]</f>
        <v>3888</v>
      </c>
      <c r="G29" s="6" cm="1">
        <f t="array" ref="G29">INDEX(Справочники!$F$4:$I$6,Таблица2[[#This Row],[Индекс машины]],Таблица2[[#This Row],[Индекс района]])</f>
        <v>540</v>
      </c>
      <c r="H29" s="6" t="str">
        <f>VLOOKUP(Таблица2[[#This Row],[Водитель]],Справочники!$A$2:$B$6,2,0)</f>
        <v>ЛО-55</v>
      </c>
      <c r="I29" s="6">
        <f>VLOOKUP(Таблица2[[#This Row],[Время вызова]],Справочники!$A$10:$B$14,2,1)</f>
        <v>0.8</v>
      </c>
      <c r="J29" s="6">
        <f>MATCH(Таблица2[[#This Row],[Машина]],Справочники!$E$4:$E$6,0)</f>
        <v>3</v>
      </c>
      <c r="K29" s="14">
        <f>MATCH(Таблица2[[#This Row],[Наименование района]],Район,0)</f>
        <v>3</v>
      </c>
    </row>
    <row r="30" spans="1:18" x14ac:dyDescent="0.35">
      <c r="A30" s="5">
        <v>42822</v>
      </c>
      <c r="B30" s="16" t="s">
        <v>11</v>
      </c>
      <c r="C30" t="s">
        <v>14</v>
      </c>
      <c r="D30" s="7">
        <v>1.5833333333333335</v>
      </c>
      <c r="E30" s="6">
        <v>8</v>
      </c>
      <c r="F30" s="6">
        <f>Таблица2[[#This Row],[Длительность обслуживания (часов)]]*Таблица2[[#This Row],[Цена за час]]*Таблица2[[#This Row],[Коэфф]]</f>
        <v>2880</v>
      </c>
      <c r="G30" s="6" cm="1">
        <f t="array" ref="G30">INDEX(Справочники!$F$4:$I$6,Таблица2[[#This Row],[Индекс машины]],Таблица2[[#This Row],[Индекс района]])</f>
        <v>450</v>
      </c>
      <c r="H30" s="6" t="str">
        <f>VLOOKUP(Таблица2[[#This Row],[Водитель]],Справочники!$A$2:$B$6,2,0)</f>
        <v>Р-895</v>
      </c>
      <c r="I30" s="6">
        <f>VLOOKUP(Таблица2[[#This Row],[Время вызова]],Справочники!$A$10:$B$14,2,1)</f>
        <v>0.8</v>
      </c>
      <c r="J30" s="6">
        <f>MATCH(Таблица2[[#This Row],[Машина]],Справочники!$E$4:$E$6,0)</f>
        <v>1</v>
      </c>
      <c r="K30" s="14">
        <f>MATCH(Таблица2[[#This Row],[Наименование района]],Район,0)</f>
        <v>4</v>
      </c>
    </row>
    <row r="31" spans="1:18" x14ac:dyDescent="0.35">
      <c r="A31" s="5">
        <v>42823</v>
      </c>
      <c r="B31" s="16" t="s">
        <v>9</v>
      </c>
      <c r="C31" t="s">
        <v>15</v>
      </c>
      <c r="D31" s="7">
        <v>1.125</v>
      </c>
      <c r="E31" s="6">
        <v>7</v>
      </c>
      <c r="F31" s="6">
        <f>Таблица2[[#This Row],[Длительность обслуживания (часов)]]*Таблица2[[#This Row],[Цена за час]]*Таблица2[[#This Row],[Коэфф]]</f>
        <v>4200</v>
      </c>
      <c r="G31" s="6" cm="1">
        <f t="array" ref="G31">INDEX(Справочники!$F$4:$I$6,Таблица2[[#This Row],[Индекс машины]],Таблица2[[#This Row],[Индекс района]])</f>
        <v>750</v>
      </c>
      <c r="H31" s="6" t="str">
        <f>VLOOKUP(Таблица2[[#This Row],[Водитель]],Справочники!$A$2:$B$6,2,0)</f>
        <v>В-452</v>
      </c>
      <c r="I31" s="6">
        <f>VLOOKUP(Таблица2[[#This Row],[Время вызова]],Справочники!$A$10:$B$14,2,1)</f>
        <v>0.8</v>
      </c>
      <c r="J31" s="6">
        <f>MATCH(Таблица2[[#This Row],[Машина]],Справочники!$E$4:$E$6,0)</f>
        <v>2</v>
      </c>
      <c r="K31" s="14">
        <f>MATCH(Таблица2[[#This Row],[Наименование района]],Район,0)</f>
        <v>2</v>
      </c>
    </row>
    <row r="32" spans="1:18" x14ac:dyDescent="0.35">
      <c r="A32" s="5">
        <v>42823</v>
      </c>
      <c r="B32" s="16" t="s">
        <v>10</v>
      </c>
      <c r="C32" t="s">
        <v>2</v>
      </c>
      <c r="D32" s="7">
        <v>1.3333333333333333</v>
      </c>
      <c r="E32" s="6">
        <v>5</v>
      </c>
      <c r="F32" s="6">
        <f>Таблица2[[#This Row],[Длительность обслуживания (часов)]]*Таблица2[[#This Row],[Цена за час]]*Таблица2[[#This Row],[Коэфф]]</f>
        <v>2200</v>
      </c>
      <c r="G32" s="6" cm="1">
        <f t="array" ref="G32">INDEX(Справочники!$F$4:$I$6,Таблица2[[#This Row],[Индекс машины]],Таблица2[[#This Row],[Индекс района]])</f>
        <v>550</v>
      </c>
      <c r="H32" s="6" t="str">
        <f>VLOOKUP(Таблица2[[#This Row],[Водитель]],Справочники!$A$2:$B$6,2,0)</f>
        <v>Р-895</v>
      </c>
      <c r="I32" s="6">
        <f>VLOOKUP(Таблица2[[#This Row],[Время вызова]],Справочники!$A$10:$B$14,2,1)</f>
        <v>0.8</v>
      </c>
      <c r="J32" s="6">
        <f>MATCH(Таблица2[[#This Row],[Машина]],Справочники!$E$4:$E$6,0)</f>
        <v>1</v>
      </c>
      <c r="K32" s="14">
        <f>MATCH(Таблица2[[#This Row],[Наименование района]],Район,0)</f>
        <v>3</v>
      </c>
    </row>
    <row r="33" spans="1:11" x14ac:dyDescent="0.35">
      <c r="A33" s="5">
        <v>42823</v>
      </c>
      <c r="B33" s="16" t="s">
        <v>11</v>
      </c>
      <c r="C33" t="s">
        <v>5</v>
      </c>
      <c r="D33" s="7">
        <v>1.7083333333333335</v>
      </c>
      <c r="E33" s="6">
        <v>1</v>
      </c>
      <c r="F33" s="6">
        <f>Таблица2[[#This Row],[Длительность обслуживания (часов)]]*Таблица2[[#This Row],[Цена за час]]*Таблица2[[#This Row],[Коэфф]]</f>
        <v>320</v>
      </c>
      <c r="G33" s="6" cm="1">
        <f t="array" ref="G33">INDEX(Справочники!$F$4:$I$6,Таблица2[[#This Row],[Индекс машины]],Таблица2[[#This Row],[Индекс района]])</f>
        <v>400</v>
      </c>
      <c r="H33" s="6" t="str">
        <f>VLOOKUP(Таблица2[[#This Row],[Водитель]],Справочники!$A$2:$B$6,2,0)</f>
        <v>В-452</v>
      </c>
      <c r="I33" s="6">
        <f>VLOOKUP(Таблица2[[#This Row],[Время вызова]],Справочники!$A$10:$B$14,2,1)</f>
        <v>0.8</v>
      </c>
      <c r="J33" s="6">
        <f>MATCH(Таблица2[[#This Row],[Машина]],Справочники!$E$4:$E$6,0)</f>
        <v>2</v>
      </c>
      <c r="K33" s="14">
        <f>MATCH(Таблица2[[#This Row],[Наименование района]],Район,0)</f>
        <v>4</v>
      </c>
    </row>
  </sheetData>
  <mergeCells count="6">
    <mergeCell ref="L14:Q14"/>
    <mergeCell ref="L15:Q15"/>
    <mergeCell ref="L16:Q16"/>
    <mergeCell ref="L17:Q17"/>
    <mergeCell ref="L18:Q18"/>
    <mergeCell ref="L19:Q19"/>
  </mergeCells>
  <dataValidations count="1">
    <dataValidation type="list" allowBlank="1" showInputMessage="1" showErrorMessage="1" sqref="B2:B33" xr:uid="{720F03E8-7241-48C7-8475-3126E1C2309E}">
      <formula1>Район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Справочники</vt:lpstr>
      <vt:lpstr>учет</vt:lpstr>
      <vt:lpstr>Водитель</vt:lpstr>
      <vt:lpstr>Время</vt:lpstr>
      <vt:lpstr>Коэффициент</vt:lpstr>
      <vt:lpstr>Район</vt:lpstr>
      <vt:lpstr>ФИО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Прошутинская Лилия</cp:lastModifiedBy>
  <dcterms:created xsi:type="dcterms:W3CDTF">2017-06-04T08:58:28Z</dcterms:created>
  <dcterms:modified xsi:type="dcterms:W3CDTF">2022-02-22T16:33:04Z</dcterms:modified>
</cp:coreProperties>
</file>