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BCA0581-984D-4883-81FA-7397A4E4C7E7}" xr6:coauthVersionLast="47" xr6:coauthVersionMax="47" xr10:uidLastSave="{00000000-0000-0000-0000-000000000000}"/>
  <bookViews>
    <workbookView xWindow="-110" yWindow="-110" windowWidth="19420" windowHeight="10420" tabRatio="728" firstSheet="1" activeTab="7" xr2:uid="{00000000-000D-0000-FFFF-FFFF00000000}"/>
  </bookViews>
  <sheets>
    <sheet name="Справочные данные" sheetId="5" r:id="rId1"/>
    <sheet name="Учет персонала" sheetId="6" r:id="rId2"/>
    <sheet name="Баллы по итогам рабочего период" sheetId="9" r:id="rId3"/>
    <sheet name="Вознаграждение" sheetId="10" r:id="rId4"/>
    <sheet name="Задания" sheetId="11" r:id="rId5"/>
    <sheet name="№3" sheetId="13" r:id="rId6"/>
    <sheet name="№4" sheetId="14" r:id="rId7"/>
    <sheet name="№5" sheetId="16" r:id="rId8"/>
  </sheets>
  <definedNames>
    <definedName name="_xlnm._FilterDatabase" localSheetId="5" hidden="1">№3!$A$1:$N$21</definedName>
    <definedName name="_xlnm._FilterDatabase" localSheetId="6" hidden="1">№4!$G$1:$G$86</definedName>
    <definedName name="_xlnm._FilterDatabase" localSheetId="7" hidden="1">№5!$N$1:$N$86</definedName>
    <definedName name="_xlnm._FilterDatabase" localSheetId="1" hidden="1">'Учет персонала'!$G$1:$G$21</definedName>
    <definedName name="Должности">'Справочные данные'!$C$4:$C$8</definedName>
    <definedName name="ДолжностныеОклады">'Справочные данные'!$C$3:$G$8</definedName>
    <definedName name="_xlnm.Extract" localSheetId="5">№3!#REF!</definedName>
    <definedName name="_xlnm.Extract" localSheetId="6">№4!#REF!</definedName>
    <definedName name="_xlnm.Extract" localSheetId="7">№5!#REF!</definedName>
    <definedName name="_xlnm.Extract" localSheetId="1">'Учет персонала'!#REF!</definedName>
    <definedName name="_xlnm.Criteria" localSheetId="5">№3!$Q$1:$Q$2</definedName>
    <definedName name="_xlnm.Criteria" localSheetId="6">№4!$Q$1:$Q$2</definedName>
    <definedName name="_xlnm.Criteria" localSheetId="7">№5!$Q$1:$Q$2</definedName>
    <definedName name="_xlnm.Criteria" localSheetId="1">'Учет персонала'!$Q$1:$Q$2</definedName>
    <definedName name="Подразделения">'Справочные данные'!$A$4:$A$7</definedName>
  </definedNames>
  <calcPr calcId="191029"/>
  <pivotCaches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6" l="1"/>
  <c r="N20" i="16"/>
  <c r="M20" i="16"/>
  <c r="N19" i="16"/>
  <c r="N18" i="16"/>
  <c r="N17" i="16"/>
  <c r="N16" i="16"/>
  <c r="N15" i="16"/>
  <c r="N14" i="16"/>
  <c r="N13" i="16"/>
  <c r="N12" i="16"/>
  <c r="M12" i="16"/>
  <c r="N11" i="16"/>
  <c r="N10" i="16"/>
  <c r="M10" i="16"/>
  <c r="N9" i="16"/>
  <c r="N8" i="16"/>
  <c r="N7" i="16"/>
  <c r="N6" i="16"/>
  <c r="M6" i="16"/>
  <c r="N5" i="16"/>
  <c r="N4" i="16"/>
  <c r="N3" i="16"/>
  <c r="P2" i="16"/>
  <c r="M21" i="16" s="1"/>
  <c r="N2" i="16"/>
  <c r="N21" i="14"/>
  <c r="N20" i="14"/>
  <c r="M20" i="14"/>
  <c r="N19" i="14"/>
  <c r="N18" i="14"/>
  <c r="N17" i="14"/>
  <c r="N16" i="14"/>
  <c r="N15" i="14"/>
  <c r="N14" i="14"/>
  <c r="N13" i="14"/>
  <c r="N12" i="14"/>
  <c r="M12" i="14"/>
  <c r="N11" i="14"/>
  <c r="N10" i="14"/>
  <c r="M10" i="14"/>
  <c r="N9" i="14"/>
  <c r="N8" i="14"/>
  <c r="N7" i="14"/>
  <c r="N6" i="14"/>
  <c r="M6" i="14"/>
  <c r="N5" i="14"/>
  <c r="N4" i="14"/>
  <c r="N3" i="14"/>
  <c r="P2" i="14"/>
  <c r="B86" i="14" s="1"/>
  <c r="N2" i="14"/>
  <c r="N21" i="13"/>
  <c r="N20" i="13"/>
  <c r="M20" i="13"/>
  <c r="N19" i="13"/>
  <c r="N18" i="13"/>
  <c r="N17" i="13"/>
  <c r="N16" i="13"/>
  <c r="N15" i="13"/>
  <c r="N14" i="13"/>
  <c r="N13" i="13"/>
  <c r="N12" i="13"/>
  <c r="M12" i="13"/>
  <c r="N11" i="13"/>
  <c r="N10" i="13"/>
  <c r="M10" i="13"/>
  <c r="N9" i="13"/>
  <c r="N8" i="13"/>
  <c r="N7" i="13"/>
  <c r="N6" i="13"/>
  <c r="M6" i="13"/>
  <c r="N5" i="13"/>
  <c r="N4" i="13"/>
  <c r="N3" i="13"/>
  <c r="P2" i="13"/>
  <c r="M21" i="13" s="1"/>
  <c r="N2" i="13"/>
  <c r="N3" i="6"/>
  <c r="N2" i="6"/>
  <c r="B2" i="10"/>
  <c r="D6" i="10"/>
  <c r="D10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M6" i="6"/>
  <c r="C5" i="10" s="1"/>
  <c r="M10" i="6"/>
  <c r="C9" i="10" s="1"/>
  <c r="M12" i="6"/>
  <c r="D12" i="10" s="1"/>
  <c r="M20" i="6"/>
  <c r="P2" i="6"/>
  <c r="B86" i="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P4" i="16" l="1"/>
  <c r="M2" i="16"/>
  <c r="M2" i="13"/>
  <c r="M4" i="13"/>
  <c r="M8" i="13"/>
  <c r="M14" i="13"/>
  <c r="M16" i="13"/>
  <c r="M18" i="13"/>
  <c r="B86" i="13"/>
  <c r="M3" i="14"/>
  <c r="M5" i="14"/>
  <c r="M7" i="14"/>
  <c r="M9" i="14"/>
  <c r="M11" i="14"/>
  <c r="M13" i="14"/>
  <c r="M15" i="14"/>
  <c r="M17" i="14"/>
  <c r="M19" i="14"/>
  <c r="M21" i="14"/>
  <c r="M4" i="16"/>
  <c r="M8" i="16"/>
  <c r="M14" i="16"/>
  <c r="M16" i="16"/>
  <c r="M18" i="16"/>
  <c r="B86" i="16"/>
  <c r="M2" i="14"/>
  <c r="M3" i="13"/>
  <c r="M5" i="13"/>
  <c r="M7" i="13"/>
  <c r="M9" i="13"/>
  <c r="M11" i="13"/>
  <c r="M13" i="13"/>
  <c r="M15" i="13"/>
  <c r="M17" i="13"/>
  <c r="M19" i="13"/>
  <c r="M4" i="14"/>
  <c r="M8" i="14"/>
  <c r="M14" i="14"/>
  <c r="M16" i="14"/>
  <c r="M18" i="14"/>
  <c r="M3" i="16"/>
  <c r="M5" i="16"/>
  <c r="M7" i="16"/>
  <c r="M9" i="16"/>
  <c r="M11" i="16"/>
  <c r="M13" i="16"/>
  <c r="M15" i="16"/>
  <c r="M17" i="16"/>
  <c r="M19" i="16"/>
  <c r="C11" i="10"/>
  <c r="M14" i="6"/>
  <c r="C13" i="10" s="1"/>
  <c r="M2" i="6"/>
  <c r="M18" i="6"/>
  <c r="C17" i="10" s="1"/>
  <c r="M16" i="6"/>
  <c r="C15" i="10" s="1"/>
  <c r="M21" i="6"/>
  <c r="M17" i="6"/>
  <c r="C16" i="10" s="1"/>
  <c r="M13" i="6"/>
  <c r="M9" i="6"/>
  <c r="C8" i="10" s="1"/>
  <c r="M5" i="6"/>
  <c r="C4" i="10" s="1"/>
  <c r="M8" i="6"/>
  <c r="C7" i="10" s="1"/>
  <c r="M4" i="6"/>
  <c r="C3" i="10" s="1"/>
  <c r="M19" i="6"/>
  <c r="M15" i="6"/>
  <c r="C14" i="10" s="1"/>
  <c r="M11" i="6"/>
  <c r="M7" i="6"/>
  <c r="M3" i="6"/>
  <c r="C12" i="10" l="1"/>
  <c r="E12" i="10" s="1"/>
  <c r="C6" i="10"/>
  <c r="E6" i="10" s="1"/>
  <c r="C10" i="10"/>
  <c r="E10" i="10" s="1"/>
  <c r="C2" i="10"/>
  <c r="D4" i="10"/>
  <c r="E4" i="10" s="1"/>
  <c r="D3" i="10"/>
  <c r="D9" i="10"/>
  <c r="E9" i="10" s="1"/>
  <c r="D13" i="10"/>
  <c r="E13" i="10" s="1"/>
  <c r="D11" i="10"/>
  <c r="E11" i="10" s="1"/>
  <c r="D8" i="10"/>
  <c r="E8" i="10" s="1"/>
  <c r="D17" i="10"/>
  <c r="E17" i="10" s="1"/>
  <c r="D16" i="10"/>
  <c r="E16" i="10" s="1"/>
  <c r="D7" i="10"/>
  <c r="E7" i="10" s="1"/>
  <c r="D15" i="10"/>
  <c r="E15" i="10" s="1"/>
  <c r="D5" i="10"/>
  <c r="E5" i="10" s="1"/>
  <c r="D14" i="10"/>
  <c r="E14" i="10" s="1"/>
  <c r="D2" i="10"/>
  <c r="E2" i="10" l="1"/>
  <c r="E3" i="10"/>
</calcChain>
</file>

<file path=xl/sharedStrings.xml><?xml version="1.0" encoding="utf-8"?>
<sst xmlns="http://schemas.openxmlformats.org/spreadsheetml/2006/main" count="742" uniqueCount="135">
  <si>
    <t>№пп</t>
  </si>
  <si>
    <t>Таб. номер</t>
  </si>
  <si>
    <t>Фамилия</t>
  </si>
  <si>
    <t xml:space="preserve"> Имя</t>
  </si>
  <si>
    <t>Отчество</t>
  </si>
  <si>
    <t>Отдел</t>
  </si>
  <si>
    <t>Должность</t>
  </si>
  <si>
    <t>Дата приема на работу</t>
  </si>
  <si>
    <t>Дата увольне-ния</t>
  </si>
  <si>
    <t>Пол</t>
  </si>
  <si>
    <t>Кол-во иждивенцев</t>
  </si>
  <si>
    <t>Оклад</t>
  </si>
  <si>
    <t>00001</t>
  </si>
  <si>
    <t>Иванов</t>
  </si>
  <si>
    <t>Иван</t>
  </si>
  <si>
    <t>Иванович</t>
  </si>
  <si>
    <t>м</t>
  </si>
  <si>
    <t>00454</t>
  </si>
  <si>
    <t>Иваненко</t>
  </si>
  <si>
    <t>Петрович</t>
  </si>
  <si>
    <t>01234</t>
  </si>
  <si>
    <t>Петров</t>
  </si>
  <si>
    <t>Петр</t>
  </si>
  <si>
    <t>12312</t>
  </si>
  <si>
    <t>Петренко</t>
  </si>
  <si>
    <t>12345</t>
  </si>
  <si>
    <t>Сидоров</t>
  </si>
  <si>
    <t xml:space="preserve">Сидор </t>
  </si>
  <si>
    <t>Сидорович</t>
  </si>
  <si>
    <t>23456</t>
  </si>
  <si>
    <t>Седов</t>
  </si>
  <si>
    <t>Кузьма</t>
  </si>
  <si>
    <t>Фомич</t>
  </si>
  <si>
    <t>34567</t>
  </si>
  <si>
    <t>Фомин</t>
  </si>
  <si>
    <t>Фома</t>
  </si>
  <si>
    <t>45454</t>
  </si>
  <si>
    <t>Фоменко</t>
  </si>
  <si>
    <t>Кузьмич</t>
  </si>
  <si>
    <t>45564</t>
  </si>
  <si>
    <t>Кукина</t>
  </si>
  <si>
    <t>Юлия</t>
  </si>
  <si>
    <t>Петровна</t>
  </si>
  <si>
    <t>ж</t>
  </si>
  <si>
    <t>45678</t>
  </si>
  <si>
    <t>Макова</t>
  </si>
  <si>
    <t>Алина</t>
  </si>
  <si>
    <t>Игоревна</t>
  </si>
  <si>
    <t>56565</t>
  </si>
  <si>
    <t>Сушкина</t>
  </si>
  <si>
    <t>Алла</t>
  </si>
  <si>
    <t>Вадимовна</t>
  </si>
  <si>
    <t>56786</t>
  </si>
  <si>
    <t>Кротова</t>
  </si>
  <si>
    <t>Инна</t>
  </si>
  <si>
    <t>Павловна</t>
  </si>
  <si>
    <t>56789</t>
  </si>
  <si>
    <t>Бойцов</t>
  </si>
  <si>
    <t>Семен</t>
  </si>
  <si>
    <t>Семенович</t>
  </si>
  <si>
    <t>67890</t>
  </si>
  <si>
    <t>Гайдай</t>
  </si>
  <si>
    <t>Михайлович</t>
  </si>
  <si>
    <t>78787</t>
  </si>
  <si>
    <t>Краснов</t>
  </si>
  <si>
    <t>Павел</t>
  </si>
  <si>
    <t>Павлович</t>
  </si>
  <si>
    <t>78901</t>
  </si>
  <si>
    <t>Рябов</t>
  </si>
  <si>
    <t>Олег</t>
  </si>
  <si>
    <t>Евгеньевич</t>
  </si>
  <si>
    <t>89012</t>
  </si>
  <si>
    <t>Белова</t>
  </si>
  <si>
    <t xml:space="preserve">Софья </t>
  </si>
  <si>
    <t>90123</t>
  </si>
  <si>
    <t>Чернова</t>
  </si>
  <si>
    <t>Зоя</t>
  </si>
  <si>
    <t>Богдановна</t>
  </si>
  <si>
    <t>98989</t>
  </si>
  <si>
    <t>Родионов</t>
  </si>
  <si>
    <t>Андрей</t>
  </si>
  <si>
    <t>Вадимович</t>
  </si>
  <si>
    <t>99999</t>
  </si>
  <si>
    <t>Хрустов</t>
  </si>
  <si>
    <t>Юрий</t>
  </si>
  <si>
    <t>Юрьевич</t>
  </si>
  <si>
    <t>Плановый</t>
  </si>
  <si>
    <t>Снабжения</t>
  </si>
  <si>
    <t>Бухгалтерия</t>
  </si>
  <si>
    <t>Маркетинга</t>
  </si>
  <si>
    <t>Подразделения</t>
  </si>
  <si>
    <t>Должности</t>
  </si>
  <si>
    <t>менеджер</t>
  </si>
  <si>
    <t>экономист</t>
  </si>
  <si>
    <t>бухгалтер</t>
  </si>
  <si>
    <t>начальник</t>
  </si>
  <si>
    <t>секретарь</t>
  </si>
  <si>
    <t>Дата
 рождения</t>
  </si>
  <si>
    <t>Должностные оклады</t>
  </si>
  <si>
    <t>Баллы</t>
  </si>
  <si>
    <t>Премиальный процент</t>
  </si>
  <si>
    <t>Диапазон баллов</t>
  </si>
  <si>
    <t>Процент</t>
  </si>
  <si>
    <t>Стаж</t>
  </si>
  <si>
    <t>Премия по итогам рабочего периода</t>
  </si>
  <si>
    <t>Доплата за стаж</t>
  </si>
  <si>
    <t>СуммаИтого</t>
  </si>
  <si>
    <t>Таб№</t>
  </si>
  <si>
    <t>Общий итог</t>
  </si>
  <si>
    <t>Количество сотрудников</t>
  </si>
  <si>
    <t>Средний оклад сотрудников</t>
  </si>
  <si>
    <t>дек</t>
  </si>
  <si>
    <t>янв</t>
  </si>
  <si>
    <t>1. Сформировать отчет с информацией о количестве сотрудников в каждом отделе.</t>
  </si>
  <si>
    <t xml:space="preserve">2. Сформировать отчет с информацией о величине среднего оклада сотрудников каждого отдела.
</t>
  </si>
  <si>
    <t>окт</t>
  </si>
  <si>
    <t>ноя</t>
  </si>
  <si>
    <t>фев</t>
  </si>
  <si>
    <t>апр</t>
  </si>
  <si>
    <t>июл</t>
  </si>
  <si>
    <t>сен</t>
  </si>
  <si>
    <t>мар</t>
  </si>
  <si>
    <t>авг</t>
  </si>
  <si>
    <t>Сотрудники</t>
  </si>
  <si>
    <t>Средний оклад</t>
  </si>
  <si>
    <t>6. Определить количество иждивенцев в каждом отделе</t>
  </si>
  <si>
    <t>Количество иждивенцев</t>
  </si>
  <si>
    <t>7. Сформировать отчет с данными о количестве мужчин и женщин в каждом отделе</t>
  </si>
  <si>
    <t>Женщины</t>
  </si>
  <si>
    <t>Мужчины</t>
  </si>
  <si>
    <t>8. Рассчитать средний оклад мужчин и женщин в компании</t>
  </si>
  <si>
    <t>9. Найти количество именинников в каждом месяце</t>
  </si>
  <si>
    <t>По полу</t>
  </si>
  <si>
    <t>Месяц</t>
  </si>
  <si>
    <t>Количество именинников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</si>
</sst>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р.&quot;_-;\-* #,##0.00&quot;р.&quot;_-;_-* &quot;-&quot;??&quot;р.&quot;_-;_-@_-"/>
  </numFmts>
  <fonts count="5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color rgb="FFFF0000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49" fontId="0" fillId="0" borderId="2" xfId="0" applyNumberFormat="1" applyBorder="1"/>
    <xf numFmtId="14" fontId="0" fillId="0" borderId="0" xfId="0" applyNumberFormat="1" applyBorder="1"/>
    <xf numFmtId="49" fontId="0" fillId="0" borderId="0" xfId="0" applyNumberFormat="1" applyFill="1" applyBorder="1"/>
    <xf numFmtId="0" fontId="2" fillId="0" borderId="1" xfId="0" applyFont="1" applyBorder="1"/>
    <xf numFmtId="0" fontId="3" fillId="0" borderId="0" xfId="0" applyFont="1"/>
    <xf numFmtId="164" fontId="0" fillId="0" borderId="1" xfId="1" applyFont="1" applyBorder="1"/>
    <xf numFmtId="164" fontId="0" fillId="0" borderId="0" xfId="1" applyFont="1"/>
    <xf numFmtId="9" fontId="0" fillId="0" borderId="1" xfId="0" applyNumberFormat="1" applyBorder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/>
    <xf numFmtId="0" fontId="0" fillId="0" borderId="1" xfId="0" applyFont="1" applyBorder="1"/>
    <xf numFmtId="0" fontId="4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 vertical="center" wrapText="1"/>
    </xf>
    <xf numFmtId="22" fontId="0" fillId="0" borderId="0" xfId="0" applyNumberFormat="1"/>
    <xf numFmtId="1" fontId="0" fillId="0" borderId="1" xfId="0" applyNumberFormat="1" applyBorder="1"/>
    <xf numFmtId="0" fontId="0" fillId="0" borderId="0" xfId="0" applyAlignment="1">
      <alignment wrapText="1"/>
    </xf>
    <xf numFmtId="0" fontId="0" fillId="0" borderId="3" xfId="0" applyFont="1" applyFill="1" applyBorder="1" applyAlignment="1">
      <alignment wrapText="1"/>
    </xf>
    <xf numFmtId="1" fontId="0" fillId="0" borderId="1" xfId="0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2" fontId="0" fillId="0" borderId="0" xfId="0" applyNumberFormat="1"/>
    <xf numFmtId="0" fontId="4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</cellXfs>
  <cellStyles count="2">
    <cellStyle name="Денежный" xfId="1" builtinId="4"/>
    <cellStyle name="Обычный" xfId="0" builtinId="0"/>
  </cellStyles>
  <dxfs count="3"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рошутинская Лилия" refreshedDate="44633.880953819447" createdVersion="7" refreshedVersion="7" minRefreshableVersion="3" recordCount="20" xr:uid="{4C3E553A-E2EB-4E3D-ABE4-29CF241F9B07}">
  <cacheSource type="worksheet">
    <worksheetSource ref="A1:N21" sheet="Учет персонала"/>
  </cacheSource>
  <cacheFields count="16">
    <cacheField name="№пп" numFmtId="0">
      <sharedItems containsSemiMixedTypes="0" containsString="0" containsNumber="1" containsInteger="1" minValue="1" maxValue="20"/>
    </cacheField>
    <cacheField name="Таб. номер" numFmtId="49">
      <sharedItems/>
    </cacheField>
    <cacheField name="Фамилия" numFmtId="0">
      <sharedItems count="20">
        <s v="Иванов"/>
        <s v="Иваненко"/>
        <s v="Петров"/>
        <s v="Петренко"/>
        <s v="Сидоров"/>
        <s v="Седов"/>
        <s v="Фомин"/>
        <s v="Фоменко"/>
        <s v="Кукина"/>
        <s v="Макова"/>
        <s v="Сушкина"/>
        <s v="Кротова"/>
        <s v="Бойцов"/>
        <s v="Гайдай"/>
        <s v="Краснов"/>
        <s v="Рябов"/>
        <s v="Белова"/>
        <s v="Чернова"/>
        <s v="Родионов"/>
        <s v="Хрустов"/>
      </sharedItems>
    </cacheField>
    <cacheField name=" Имя" numFmtId="0">
      <sharedItems/>
    </cacheField>
    <cacheField name="Отчество" numFmtId="0">
      <sharedItems/>
    </cacheField>
    <cacheField name="Отдел" numFmtId="0">
      <sharedItems count="4">
        <s v="Плановый"/>
        <s v="Снабжения"/>
        <s v="Бухгалтерия"/>
        <s v="Маркетинга"/>
      </sharedItems>
    </cacheField>
    <cacheField name="Дата_x000a_ рождения" numFmtId="14">
      <sharedItems containsSemiMixedTypes="0" containsNonDate="0" containsDate="1" containsString="0" minDate="1935-01-21T00:00:00" maxDate="1990-08-27T00:00:00" count="15">
        <d v="1952-10-28T00:00:00"/>
        <d v="1935-01-21T00:00:00"/>
        <d v="1990-08-26T00:00:00"/>
        <d v="1970-11-14T00:00:00"/>
        <d v="1971-02-02T00:00:00"/>
        <d v="1971-11-01T00:00:00"/>
        <d v="1985-07-12T00:00:00"/>
        <d v="1971-09-30T00:00:00"/>
        <d v="1971-12-19T00:00:00"/>
        <d v="1972-03-08T00:00:00"/>
        <d v="1956-12-17T00:00:00"/>
        <d v="1980-01-21T00:00:00"/>
        <d v="1971-04-23T00:00:00"/>
        <d v="1971-07-12T00:00:00"/>
        <d v="1972-11-01T00:00:00"/>
      </sharedItems>
      <fieldGroup base="6">
        <rangePr groupBy="months" startDate="1935-01-21T00:00:00" endDate="1990-08-27T00:00:00"/>
        <groupItems count="14">
          <s v="&lt;21.01.193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7.08.1990"/>
        </groupItems>
      </fieldGroup>
    </cacheField>
    <cacheField name="Должность" numFmtId="0">
      <sharedItems count="5">
        <s v="секретарь"/>
        <s v="менеджер"/>
        <s v="экономист"/>
        <s v="бухгалтер"/>
        <s v="начальник"/>
      </sharedItems>
    </cacheField>
    <cacheField name="Дата приема на работу" numFmtId="14">
      <sharedItems containsSemiMixedTypes="0" containsNonDate="0" containsDate="1" containsString="0" minDate="1997-10-21T00:00:00" maxDate="2015-10-11T00:00:00"/>
    </cacheField>
    <cacheField name="Дата увольне-ния" numFmtId="0">
      <sharedItems containsNonDate="0" containsDate="1" containsString="0" containsBlank="1" minDate="2001-12-21T00:00:00" maxDate="2013-01-31T00:00:00" count="5">
        <m/>
        <d v="2011-10-10T00:00:00"/>
        <d v="2001-12-21T00:00:00"/>
        <d v="2003-12-12T00:00:00"/>
        <d v="2013-01-30T00:00:00"/>
      </sharedItems>
      <fieldGroup par="15" base="9">
        <rangePr groupBy="months" startDate="2001-12-21T00:00:00" endDate="2013-01-31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01.2013"/>
        </groupItems>
      </fieldGroup>
    </cacheField>
    <cacheField name="Пол" numFmtId="0">
      <sharedItems count="2">
        <s v="м"/>
        <s v="ж"/>
      </sharedItems>
    </cacheField>
    <cacheField name="Кол-во иждивенцев" numFmtId="0">
      <sharedItems containsSemiMixedTypes="0" containsString="0" containsNumber="1" containsInteger="1" minValue="0" maxValue="5"/>
    </cacheField>
    <cacheField name="Стаж" numFmtId="1">
      <sharedItems containsSemiMixedTypes="0" containsString="0" containsNumber="1" containsInteger="1" minValue="1" maxValue="25"/>
    </cacheField>
    <cacheField name="Оклад" numFmtId="0">
      <sharedItems containsSemiMixedTypes="0" containsString="0" containsNumber="1" containsInteger="1" minValue="1000" maxValue="3100"/>
    </cacheField>
    <cacheField name="Кварталы" numFmtId="0" databaseField="0">
      <fieldGroup base="9">
        <rangePr groupBy="quarters" startDate="2001-12-21T00:00:00" endDate="2013-01-31T00:00:00"/>
        <groupItems count="6">
          <s v="&lt;21.12.2001"/>
          <s v="Кв-л1"/>
          <s v="Кв-л2"/>
          <s v="Кв-л3"/>
          <s v="Кв-л4"/>
          <s v="&gt;31.01.2013"/>
        </groupItems>
      </fieldGroup>
    </cacheField>
    <cacheField name="Годы" numFmtId="0" databaseField="0">
      <fieldGroup base="9">
        <rangePr groupBy="years" startDate="2001-12-21T00:00:00" endDate="2013-01-31T00:00:00"/>
        <groupItems count="15">
          <s v="&lt;21.12.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&gt;31.01.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00001"/>
    <x v="0"/>
    <s v="Иван"/>
    <s v="Иванович"/>
    <x v="0"/>
    <x v="0"/>
    <x v="0"/>
    <d v="2008-01-10T00:00:00"/>
    <x v="0"/>
    <x v="0"/>
    <n v="2"/>
    <n v="14"/>
    <n v="1000"/>
  </r>
  <r>
    <n v="2"/>
    <s v="00454"/>
    <x v="1"/>
    <s v="Иван"/>
    <s v="Петрович"/>
    <x v="1"/>
    <x v="1"/>
    <x v="1"/>
    <d v="2010-04-10T00:00:00"/>
    <x v="0"/>
    <x v="0"/>
    <n v="1"/>
    <n v="12"/>
    <n v="1600"/>
  </r>
  <r>
    <n v="3"/>
    <s v="01234"/>
    <x v="2"/>
    <s v="Петр"/>
    <s v="Петрович"/>
    <x v="2"/>
    <x v="2"/>
    <x v="2"/>
    <d v="2011-07-21T00:00:00"/>
    <x v="0"/>
    <x v="0"/>
    <n v="2"/>
    <n v="11"/>
    <n v="2200"/>
  </r>
  <r>
    <n v="4"/>
    <s v="12312"/>
    <x v="3"/>
    <s v="Петр"/>
    <s v="Иванович"/>
    <x v="3"/>
    <x v="3"/>
    <x v="3"/>
    <d v="2008-10-10T00:00:00"/>
    <x v="0"/>
    <x v="0"/>
    <n v="1"/>
    <n v="14"/>
    <n v="2800"/>
  </r>
  <r>
    <n v="5"/>
    <s v="12345"/>
    <x v="4"/>
    <s v="Сидор "/>
    <s v="Сидорович"/>
    <x v="1"/>
    <x v="4"/>
    <x v="4"/>
    <d v="2009-01-10T00:00:00"/>
    <x v="1"/>
    <x v="0"/>
    <n v="0"/>
    <n v="2"/>
    <n v="3100"/>
  </r>
  <r>
    <n v="6"/>
    <s v="23456"/>
    <x v="5"/>
    <s v="Кузьма"/>
    <s v="Фомич"/>
    <x v="3"/>
    <x v="5"/>
    <x v="1"/>
    <d v="2009-04-12T00:00:00"/>
    <x v="0"/>
    <x v="0"/>
    <n v="5"/>
    <n v="13"/>
    <n v="1800"/>
  </r>
  <r>
    <n v="7"/>
    <s v="34567"/>
    <x v="6"/>
    <s v="Фома"/>
    <s v="Фомич"/>
    <x v="2"/>
    <x v="6"/>
    <x v="1"/>
    <d v="2005-07-26T00:00:00"/>
    <x v="0"/>
    <x v="0"/>
    <n v="1"/>
    <n v="17"/>
    <n v="1700"/>
  </r>
  <r>
    <n v="8"/>
    <s v="45454"/>
    <x v="7"/>
    <s v="Сидор "/>
    <s v="Кузьмич"/>
    <x v="2"/>
    <x v="7"/>
    <x v="3"/>
    <d v="2009-11-10T00:00:00"/>
    <x v="0"/>
    <x v="0"/>
    <n v="1"/>
    <n v="13"/>
    <n v="2700"/>
  </r>
  <r>
    <n v="9"/>
    <s v="45564"/>
    <x v="8"/>
    <s v="Юлия"/>
    <s v="Петровна"/>
    <x v="0"/>
    <x v="8"/>
    <x v="3"/>
    <d v="2000-01-10T00:00:00"/>
    <x v="2"/>
    <x v="1"/>
    <n v="1"/>
    <n v="1"/>
    <n v="2500"/>
  </r>
  <r>
    <n v="10"/>
    <s v="45678"/>
    <x v="9"/>
    <s v="Алина"/>
    <s v="Игоревна"/>
    <x v="1"/>
    <x v="9"/>
    <x v="2"/>
    <d v="2000-04-10T00:00:00"/>
    <x v="0"/>
    <x v="1"/>
    <n v="1"/>
    <n v="22"/>
    <n v="2100"/>
  </r>
  <r>
    <n v="11"/>
    <s v="56565"/>
    <x v="10"/>
    <s v="Алла"/>
    <s v="Вадимовна"/>
    <x v="1"/>
    <x v="10"/>
    <x v="2"/>
    <d v="2000-07-10T00:00:00"/>
    <x v="3"/>
    <x v="1"/>
    <n v="1"/>
    <n v="3"/>
    <n v="2100"/>
  </r>
  <r>
    <n v="12"/>
    <s v="56786"/>
    <x v="11"/>
    <s v="Инна"/>
    <s v="Павловна"/>
    <x v="0"/>
    <x v="11"/>
    <x v="4"/>
    <d v="1997-10-21T00:00:00"/>
    <x v="0"/>
    <x v="1"/>
    <n v="1"/>
    <n v="25"/>
    <n v="3000"/>
  </r>
  <r>
    <n v="13"/>
    <s v="56789"/>
    <x v="12"/>
    <s v="Семен"/>
    <s v="Семенович"/>
    <x v="3"/>
    <x v="2"/>
    <x v="0"/>
    <d v="2011-01-10T00:00:00"/>
    <x v="0"/>
    <x v="0"/>
    <n v="1"/>
    <n v="11"/>
    <n v="1300"/>
  </r>
  <r>
    <n v="14"/>
    <s v="67890"/>
    <x v="13"/>
    <s v="Иван"/>
    <s v="Михайлович"/>
    <x v="0"/>
    <x v="3"/>
    <x v="2"/>
    <d v="2001-04-30T00:00:00"/>
    <x v="0"/>
    <x v="0"/>
    <n v="1"/>
    <n v="21"/>
    <n v="2000"/>
  </r>
  <r>
    <n v="15"/>
    <s v="78787"/>
    <x v="14"/>
    <s v="Павел"/>
    <s v="Павлович"/>
    <x v="3"/>
    <x v="4"/>
    <x v="3"/>
    <d v="2001-07-10T00:00:00"/>
    <x v="0"/>
    <x v="0"/>
    <n v="5"/>
    <n v="21"/>
    <n v="2800"/>
  </r>
  <r>
    <n v="16"/>
    <s v="78901"/>
    <x v="15"/>
    <s v="Олег"/>
    <s v="Евгеньевич"/>
    <x v="2"/>
    <x v="12"/>
    <x v="0"/>
    <d v="2001-10-13T00:00:00"/>
    <x v="0"/>
    <x v="0"/>
    <n v="1"/>
    <n v="21"/>
    <n v="1200"/>
  </r>
  <r>
    <n v="17"/>
    <s v="89012"/>
    <x v="16"/>
    <s v="Софья "/>
    <s v="Петровна"/>
    <x v="1"/>
    <x v="13"/>
    <x v="3"/>
    <d v="2002-01-10T00:00:00"/>
    <x v="0"/>
    <x v="1"/>
    <n v="2"/>
    <n v="20"/>
    <n v="2600"/>
  </r>
  <r>
    <n v="18"/>
    <s v="90123"/>
    <x v="17"/>
    <s v="Зоя"/>
    <s v="Богдановна"/>
    <x v="0"/>
    <x v="7"/>
    <x v="1"/>
    <d v="2012-04-10T00:00:00"/>
    <x v="0"/>
    <x v="1"/>
    <n v="2"/>
    <n v="10"/>
    <n v="1500"/>
  </r>
  <r>
    <n v="19"/>
    <s v="98989"/>
    <x v="18"/>
    <s v="Андрей"/>
    <s v="Вадимович"/>
    <x v="3"/>
    <x v="8"/>
    <x v="0"/>
    <d v="2002-07-10T00:00:00"/>
    <x v="4"/>
    <x v="0"/>
    <n v="0"/>
    <n v="11"/>
    <n v="1300"/>
  </r>
  <r>
    <n v="20"/>
    <s v="99999"/>
    <x v="19"/>
    <s v="Юрий"/>
    <s v="Юрьевич"/>
    <x v="0"/>
    <x v="14"/>
    <x v="2"/>
    <d v="2015-10-10T00:00:00"/>
    <x v="0"/>
    <x v="0"/>
    <n v="0"/>
    <n v="7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5D0B7-218B-4F0B-B1C3-2AF6D31C598B}" name="Сводная таблица1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Месяц">
  <location ref="A70:B81" firstHeaderRow="1" firstDataRow="1" firstDataCol="1"/>
  <pivotFields count="16">
    <pivotField showAll="0"/>
    <pivotField showAll="0"/>
    <pivotField dataField="1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showAll="0"/>
    <pivotField showAll="0" defaultSubtotal="0"/>
    <pivotField showAll="0" defaultSubtotal="0"/>
  </pivotFields>
  <rowFields count="1">
    <field x="6"/>
  </rowFields>
  <rowItems count="11"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Количество именинников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91299-A6FE-4993-A678-E4B859DB6CB2}" name="Сводная таблица10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Пол">
  <location ref="A65:B6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numFmtId="1" showAll="0"/>
    <pivotField dataField="1" showAll="0"/>
    <pivotField showAll="0" defaultSubtotal="0"/>
    <pivotField showAll="0" defaultSubtota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Средний оклад" fld="13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31C33-E595-43F4-B8D3-7AB079DFE887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Отдел">
  <location ref="A10:B15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редний оклад сотрудников" fld="13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923F6-0426-4130-8B8D-FB57CF8AF1EC}" name="Сводная таблица9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По полу" colHeaderCaption="Отдел">
  <location ref="A52:F56" firstHeaderRow="1" firstDataRow="2" firstDataCol="1"/>
  <pivotFields count="16">
    <pivotField showAll="0"/>
    <pivotField showAll="0"/>
    <pivotField showAll="0"/>
    <pivotField showAll="0"/>
    <pivotField showAll="0"/>
    <pivotField axis="axisCol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/>
    <pivotField axis="axisRow" dataField="1" showAll="0">
      <items count="3">
        <item n="Женщины" x="1"/>
        <item n="Мужчины" x="0"/>
        <item t="default"/>
      </items>
    </pivotField>
    <pivotField showAll="0"/>
    <pivotField numFmtId="1" showAll="0"/>
    <pivotField showAll="0"/>
    <pivotField showAll="0" defaultSubtotal="0"/>
    <pivotField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Сотрудники" fld="10" subtotal="count" baseField="0" baseItem="0"/>
  </dataFields>
  <formats count="1">
    <format dxfId="0">
      <pivotArea field="10" grandCol="1" collapsedLevelsAreSubtotals="1" axis="axisRow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2CB6A-3FB4-459F-8B10-AC59F630098C}" name="Сводная таблица8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Отдел">
  <location ref="A45:B50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/>
    <pivotField showAll="0"/>
    <pivotField dataField="1" showAll="0"/>
    <pivotField numFmtId="1" showAll="0"/>
    <pivotField showAll="0"/>
    <pivotField showAll="0" defaultSubtota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иждивенцев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24519-4496-41A9-B1CF-A62DC74612DB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Отдел">
  <location ref="A3:B8" firstHeaderRow="1" firstDataRow="1" firstDataCol="1"/>
  <pivotFields count="16">
    <pivotField showAll="0"/>
    <pivotField showAll="0"/>
    <pivotField dataField="1"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showAll="0"/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сотрудников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D4" sqref="D4"/>
    </sheetView>
  </sheetViews>
  <sheetFormatPr defaultRowHeight="12.5" x14ac:dyDescent="0.25"/>
  <cols>
    <col min="1" max="1" width="16" bestFit="1" customWidth="1"/>
    <col min="3" max="3" width="11.26953125" customWidth="1"/>
    <col min="4" max="4" width="12.453125" customWidth="1"/>
    <col min="5" max="5" width="10.81640625" bestFit="1" customWidth="1"/>
    <col min="6" max="6" width="11.81640625" bestFit="1" customWidth="1"/>
    <col min="7" max="7" width="11" bestFit="1" customWidth="1"/>
    <col min="11" max="11" width="20.453125" bestFit="1" customWidth="1"/>
  </cols>
  <sheetData>
    <row r="1" spans="1:12" ht="13" x14ac:dyDescent="0.3">
      <c r="C1" s="15" t="s">
        <v>98</v>
      </c>
      <c r="K1" s="15" t="s">
        <v>100</v>
      </c>
    </row>
    <row r="3" spans="1:12" ht="13" x14ac:dyDescent="0.3">
      <c r="A3" s="7" t="s">
        <v>90</v>
      </c>
      <c r="C3" s="7" t="s">
        <v>91</v>
      </c>
      <c r="D3" s="1" t="s">
        <v>86</v>
      </c>
      <c r="E3" s="1" t="s">
        <v>87</v>
      </c>
      <c r="F3" s="1" t="s">
        <v>88</v>
      </c>
      <c r="G3" s="1" t="s">
        <v>89</v>
      </c>
      <c r="K3" s="16" t="s">
        <v>101</v>
      </c>
      <c r="L3" s="16" t="s">
        <v>102</v>
      </c>
    </row>
    <row r="4" spans="1:12" x14ac:dyDescent="0.25">
      <c r="A4" s="1" t="s">
        <v>86</v>
      </c>
      <c r="C4" s="1" t="s">
        <v>92</v>
      </c>
      <c r="D4" s="9">
        <v>1500</v>
      </c>
      <c r="E4" s="9">
        <v>1600</v>
      </c>
      <c r="F4" s="9">
        <v>1700</v>
      </c>
      <c r="G4" s="9">
        <v>1800</v>
      </c>
      <c r="K4" s="1">
        <v>0</v>
      </c>
      <c r="L4" s="11">
        <v>0.02</v>
      </c>
    </row>
    <row r="5" spans="1:12" x14ac:dyDescent="0.25">
      <c r="A5" s="1" t="s">
        <v>87</v>
      </c>
      <c r="C5" s="1" t="s">
        <v>93</v>
      </c>
      <c r="D5" s="9">
        <v>2000</v>
      </c>
      <c r="E5" s="9">
        <v>2100</v>
      </c>
      <c r="F5" s="9">
        <v>2200</v>
      </c>
      <c r="G5" s="9">
        <v>2300</v>
      </c>
      <c r="K5" s="1">
        <v>6</v>
      </c>
      <c r="L5" s="11">
        <v>0.03</v>
      </c>
    </row>
    <row r="6" spans="1:12" x14ac:dyDescent="0.25">
      <c r="A6" s="1" t="s">
        <v>88</v>
      </c>
      <c r="C6" s="1" t="s">
        <v>94</v>
      </c>
      <c r="D6" s="9">
        <v>2500</v>
      </c>
      <c r="E6" s="9">
        <v>2600</v>
      </c>
      <c r="F6" s="9">
        <v>2700</v>
      </c>
      <c r="G6" s="9">
        <v>2800</v>
      </c>
      <c r="K6" s="1">
        <v>10</v>
      </c>
      <c r="L6" s="11">
        <v>0.05</v>
      </c>
    </row>
    <row r="7" spans="1:12" x14ac:dyDescent="0.25">
      <c r="A7" s="1" t="s">
        <v>89</v>
      </c>
      <c r="C7" s="1" t="s">
        <v>95</v>
      </c>
      <c r="D7" s="9">
        <v>3000</v>
      </c>
      <c r="E7" s="9">
        <v>3100</v>
      </c>
      <c r="F7" s="9">
        <v>3200</v>
      </c>
      <c r="G7" s="9">
        <v>3300</v>
      </c>
      <c r="K7" s="1">
        <v>14</v>
      </c>
      <c r="L7" s="11">
        <v>7.0000000000000007E-2</v>
      </c>
    </row>
    <row r="8" spans="1:12" x14ac:dyDescent="0.25">
      <c r="C8" s="1" t="s">
        <v>96</v>
      </c>
      <c r="D8" s="9">
        <v>1000</v>
      </c>
      <c r="E8" s="9">
        <v>1100</v>
      </c>
      <c r="F8" s="9">
        <v>1200</v>
      </c>
      <c r="G8" s="9">
        <v>1300</v>
      </c>
      <c r="K8" s="1">
        <v>20</v>
      </c>
      <c r="L8" s="11">
        <v>0.09</v>
      </c>
    </row>
    <row r="9" spans="1:12" x14ac:dyDescent="0.25">
      <c r="D9" s="10"/>
      <c r="E9" s="10"/>
      <c r="F9" s="10"/>
      <c r="G9" s="10"/>
    </row>
  </sheetData>
  <phoneticPr fontId="0" type="noConversion"/>
  <dataValidations count="1">
    <dataValidation type="list" allowBlank="1" showInputMessage="1" showErrorMessage="1" sqref="A6:A7 F3:G3" xr:uid="{00000000-0002-0000-0000-000000000000}">
      <formula1>р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"/>
  <sheetViews>
    <sheetView workbookViewId="0">
      <selection activeCell="F5" sqref="A1:XFD1048576"/>
    </sheetView>
  </sheetViews>
  <sheetFormatPr defaultRowHeight="12.5" x14ac:dyDescent="0.25"/>
  <cols>
    <col min="1" max="1" width="3.26953125" customWidth="1"/>
    <col min="2" max="2" width="6.81640625" customWidth="1"/>
    <col min="4" max="4" width="7" customWidth="1"/>
    <col min="5" max="5" width="11.26953125" customWidth="1"/>
    <col min="6" max="6" width="11.08984375" bestFit="1" customWidth="1"/>
    <col min="7" max="7" width="10.1796875" bestFit="1" customWidth="1"/>
    <col min="8" max="8" width="10.26953125" customWidth="1"/>
    <col min="9" max="10" width="10.1796875" bestFit="1" customWidth="1"/>
    <col min="11" max="11" width="4.1796875" customWidth="1"/>
    <col min="12" max="12" width="9.1796875" customWidth="1"/>
    <col min="13" max="13" width="6.81640625" customWidth="1"/>
    <col min="14" max="14" width="8.6328125" customWidth="1"/>
    <col min="16" max="16" width="15.08984375" bestFit="1" customWidth="1"/>
    <col min="17" max="17" width="11.26953125" customWidth="1"/>
  </cols>
  <sheetData>
    <row r="1" spans="1:17" ht="37.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97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103</v>
      </c>
      <c r="N1" s="17" t="s">
        <v>11</v>
      </c>
      <c r="Q1" s="29"/>
    </row>
    <row r="2" spans="1:17" x14ac:dyDescent="0.25">
      <c r="A2" s="1">
        <v>1</v>
      </c>
      <c r="B2" s="2" t="s">
        <v>12</v>
      </c>
      <c r="C2" s="1" t="s">
        <v>13</v>
      </c>
      <c r="D2" s="1" t="s">
        <v>14</v>
      </c>
      <c r="E2" s="1" t="s">
        <v>15</v>
      </c>
      <c r="F2" s="1" t="s">
        <v>86</v>
      </c>
      <c r="G2" s="3">
        <v>19295</v>
      </c>
      <c r="H2" s="1" t="s">
        <v>96</v>
      </c>
      <c r="I2" s="3">
        <v>39457</v>
      </c>
      <c r="J2" s="1"/>
      <c r="K2" s="1" t="s">
        <v>16</v>
      </c>
      <c r="L2" s="1">
        <v>2</v>
      </c>
      <c r="M2" s="19">
        <f ca="1">IF(J2 = 0,YEAR($P$2)-YEAR(I2),YEAR(J2)-YEAR(I2))</f>
        <v>14</v>
      </c>
      <c r="N2" s="1">
        <f>VLOOKUP(H2,ДолжностныеОклады,MATCH(F2,'Справочные данные'!$C$3:$G$3,0),0)</f>
        <v>1000</v>
      </c>
      <c r="P2" s="18">
        <f ca="1">NOW()</f>
        <v>44633.893174537036</v>
      </c>
    </row>
    <row r="3" spans="1:17" x14ac:dyDescent="0.25">
      <c r="A3" s="1">
        <v>2</v>
      </c>
      <c r="B3" s="2" t="s">
        <v>17</v>
      </c>
      <c r="C3" s="1" t="s">
        <v>18</v>
      </c>
      <c r="D3" s="1" t="s">
        <v>14</v>
      </c>
      <c r="E3" s="1" t="s">
        <v>19</v>
      </c>
      <c r="F3" s="1" t="s">
        <v>87</v>
      </c>
      <c r="G3" s="3">
        <v>12805</v>
      </c>
      <c r="H3" s="1" t="s">
        <v>92</v>
      </c>
      <c r="I3" s="3">
        <v>40278</v>
      </c>
      <c r="J3" s="1"/>
      <c r="K3" s="1" t="s">
        <v>16</v>
      </c>
      <c r="L3" s="1">
        <v>1</v>
      </c>
      <c r="M3" s="19">
        <f t="shared" ref="M3:M21" ca="1" si="0">IF(J3 = 0,YEAR($P$2)-YEAR(I3),YEAR(J3)-YEAR(I3))</f>
        <v>12</v>
      </c>
      <c r="N3" s="1">
        <f>VLOOKUP(H3,ДолжностныеОклады,MATCH(F3,'Справочные данные'!$C$3:$G$3,0),0)</f>
        <v>1600</v>
      </c>
    </row>
    <row r="4" spans="1:17" x14ac:dyDescent="0.25">
      <c r="A4" s="1">
        <v>3</v>
      </c>
      <c r="B4" s="2" t="s">
        <v>20</v>
      </c>
      <c r="C4" s="1" t="s">
        <v>21</v>
      </c>
      <c r="D4" s="1" t="s">
        <v>22</v>
      </c>
      <c r="E4" s="1" t="s">
        <v>19</v>
      </c>
      <c r="F4" s="1" t="s">
        <v>88</v>
      </c>
      <c r="G4" s="3">
        <v>33111</v>
      </c>
      <c r="H4" s="1" t="s">
        <v>93</v>
      </c>
      <c r="I4" s="3">
        <v>40745</v>
      </c>
      <c r="J4" s="1"/>
      <c r="K4" s="1" t="s">
        <v>16</v>
      </c>
      <c r="L4" s="1">
        <v>2</v>
      </c>
      <c r="M4" s="19">
        <f t="shared" ca="1" si="0"/>
        <v>11</v>
      </c>
      <c r="N4" s="1">
        <f>VLOOKUP(H4,ДолжностныеОклады,MATCH(F4,'Справочные данные'!$C$3:$G$3,0),0)</f>
        <v>2200</v>
      </c>
    </row>
    <row r="5" spans="1:17" x14ac:dyDescent="0.25">
      <c r="A5" s="1">
        <v>4</v>
      </c>
      <c r="B5" s="2" t="s">
        <v>23</v>
      </c>
      <c r="C5" s="1" t="s">
        <v>24</v>
      </c>
      <c r="D5" s="1" t="s">
        <v>22</v>
      </c>
      <c r="E5" s="1" t="s">
        <v>15</v>
      </c>
      <c r="F5" s="1" t="s">
        <v>89</v>
      </c>
      <c r="G5" s="3">
        <v>25886</v>
      </c>
      <c r="H5" s="1" t="s">
        <v>94</v>
      </c>
      <c r="I5" s="3">
        <v>39731</v>
      </c>
      <c r="J5" s="1"/>
      <c r="K5" s="1" t="s">
        <v>16</v>
      </c>
      <c r="L5" s="1">
        <v>1</v>
      </c>
      <c r="M5" s="19">
        <f t="shared" ca="1" si="0"/>
        <v>14</v>
      </c>
      <c r="N5" s="1">
        <f>VLOOKUP(H5,ДолжностныеОклады,MATCH(F5,'Справочные данные'!$C$3:$G$3,0),0)</f>
        <v>2800</v>
      </c>
      <c r="Q5" s="8"/>
    </row>
    <row r="6" spans="1:17" x14ac:dyDescent="0.25">
      <c r="A6" s="1">
        <v>5</v>
      </c>
      <c r="B6" s="2" t="s">
        <v>25</v>
      </c>
      <c r="C6" s="1" t="s">
        <v>26</v>
      </c>
      <c r="D6" s="1" t="s">
        <v>27</v>
      </c>
      <c r="E6" s="1" t="s">
        <v>28</v>
      </c>
      <c r="F6" s="1" t="s">
        <v>87</v>
      </c>
      <c r="G6" s="3">
        <v>25966</v>
      </c>
      <c r="H6" s="1" t="s">
        <v>95</v>
      </c>
      <c r="I6" s="3">
        <v>39823</v>
      </c>
      <c r="J6" s="3">
        <v>40826</v>
      </c>
      <c r="K6" s="1" t="s">
        <v>16</v>
      </c>
      <c r="L6" s="1">
        <v>0</v>
      </c>
      <c r="M6" s="19">
        <f t="shared" si="0"/>
        <v>2</v>
      </c>
      <c r="N6" s="1">
        <f>VLOOKUP(H6,ДолжностныеОклады,MATCH(F6,'Справочные данные'!$C$3:$G$3,0),0)</f>
        <v>3100</v>
      </c>
    </row>
    <row r="7" spans="1:17" x14ac:dyDescent="0.25">
      <c r="A7" s="1">
        <v>6</v>
      </c>
      <c r="B7" s="2" t="s">
        <v>29</v>
      </c>
      <c r="C7" s="1" t="s">
        <v>30</v>
      </c>
      <c r="D7" s="1" t="s">
        <v>31</v>
      </c>
      <c r="E7" s="1" t="s">
        <v>32</v>
      </c>
      <c r="F7" s="1" t="s">
        <v>89</v>
      </c>
      <c r="G7" s="3">
        <v>26238</v>
      </c>
      <c r="H7" s="1" t="s">
        <v>92</v>
      </c>
      <c r="I7" s="3">
        <v>39915</v>
      </c>
      <c r="J7" s="1"/>
      <c r="K7" s="1" t="s">
        <v>16</v>
      </c>
      <c r="L7" s="1">
        <v>5</v>
      </c>
      <c r="M7" s="19">
        <f t="shared" ca="1" si="0"/>
        <v>13</v>
      </c>
      <c r="N7" s="1">
        <f>VLOOKUP(H7,ДолжностныеОклады,MATCH(F7,'Справочные данные'!$C$3:$G$3,0),0)</f>
        <v>1800</v>
      </c>
    </row>
    <row r="8" spans="1:17" x14ac:dyDescent="0.25">
      <c r="A8" s="1">
        <v>7</v>
      </c>
      <c r="B8" s="2" t="s">
        <v>33</v>
      </c>
      <c r="C8" s="1" t="s">
        <v>34</v>
      </c>
      <c r="D8" s="1" t="s">
        <v>35</v>
      </c>
      <c r="E8" s="1" t="s">
        <v>32</v>
      </c>
      <c r="F8" s="1" t="s">
        <v>88</v>
      </c>
      <c r="G8" s="3">
        <v>31240</v>
      </c>
      <c r="H8" s="1" t="s">
        <v>92</v>
      </c>
      <c r="I8" s="3">
        <v>38559</v>
      </c>
      <c r="J8" s="1"/>
      <c r="K8" s="1" t="s">
        <v>16</v>
      </c>
      <c r="L8" s="1">
        <v>1</v>
      </c>
      <c r="M8" s="19">
        <f t="shared" ca="1" si="0"/>
        <v>17</v>
      </c>
      <c r="N8" s="1">
        <f>VLOOKUP(H8,ДолжностныеОклады,MATCH(F8,'Справочные данные'!$C$3:$G$3,0),0)</f>
        <v>1700</v>
      </c>
    </row>
    <row r="9" spans="1:17" x14ac:dyDescent="0.25">
      <c r="A9" s="1">
        <v>8</v>
      </c>
      <c r="B9" s="2" t="s">
        <v>36</v>
      </c>
      <c r="C9" s="1" t="s">
        <v>37</v>
      </c>
      <c r="D9" s="1" t="s">
        <v>27</v>
      </c>
      <c r="E9" s="1" t="s">
        <v>38</v>
      </c>
      <c r="F9" s="1" t="s">
        <v>88</v>
      </c>
      <c r="G9" s="3">
        <v>26206</v>
      </c>
      <c r="H9" s="1" t="s">
        <v>94</v>
      </c>
      <c r="I9" s="3">
        <v>40127</v>
      </c>
      <c r="J9" s="1"/>
      <c r="K9" s="1" t="s">
        <v>16</v>
      </c>
      <c r="L9" s="1">
        <v>1</v>
      </c>
      <c r="M9" s="19">
        <f t="shared" ca="1" si="0"/>
        <v>13</v>
      </c>
      <c r="N9" s="1">
        <f>VLOOKUP(H9,ДолжностныеОклады,MATCH(F9,'Справочные данные'!$C$3:$G$3,0),0)</f>
        <v>2700</v>
      </c>
    </row>
    <row r="10" spans="1:17" x14ac:dyDescent="0.25">
      <c r="A10" s="1">
        <v>9</v>
      </c>
      <c r="B10" s="2" t="s">
        <v>39</v>
      </c>
      <c r="C10" s="1" t="s">
        <v>40</v>
      </c>
      <c r="D10" s="1" t="s">
        <v>41</v>
      </c>
      <c r="E10" s="1" t="s">
        <v>42</v>
      </c>
      <c r="F10" s="1" t="s">
        <v>86</v>
      </c>
      <c r="G10" s="3">
        <v>26286</v>
      </c>
      <c r="H10" s="1" t="s">
        <v>94</v>
      </c>
      <c r="I10" s="3">
        <v>36535</v>
      </c>
      <c r="J10" s="3">
        <v>37246</v>
      </c>
      <c r="K10" s="1" t="s">
        <v>43</v>
      </c>
      <c r="L10" s="1">
        <v>1</v>
      </c>
      <c r="M10" s="19">
        <f t="shared" si="0"/>
        <v>1</v>
      </c>
      <c r="N10" s="1">
        <f>VLOOKUP(H10,ДолжностныеОклады,MATCH(F10,'Справочные данные'!$C$3:$G$3,0),0)</f>
        <v>2500</v>
      </c>
    </row>
    <row r="11" spans="1:17" x14ac:dyDescent="0.25">
      <c r="A11" s="1">
        <v>10</v>
      </c>
      <c r="B11" s="2" t="s">
        <v>44</v>
      </c>
      <c r="C11" s="1" t="s">
        <v>45</v>
      </c>
      <c r="D11" s="1" t="s">
        <v>46</v>
      </c>
      <c r="E11" s="1" t="s">
        <v>47</v>
      </c>
      <c r="F11" s="1" t="s">
        <v>87</v>
      </c>
      <c r="G11" s="3">
        <v>26366</v>
      </c>
      <c r="H11" s="1" t="s">
        <v>93</v>
      </c>
      <c r="I11" s="3">
        <v>36626</v>
      </c>
      <c r="J11" s="1"/>
      <c r="K11" s="1" t="s">
        <v>43</v>
      </c>
      <c r="L11" s="1">
        <v>1</v>
      </c>
      <c r="M11" s="19">
        <f t="shared" ca="1" si="0"/>
        <v>22</v>
      </c>
      <c r="N11" s="1">
        <f>VLOOKUP(H11,ДолжностныеОклады,MATCH(F11,'Справочные данные'!$C$3:$G$3,0),0)</f>
        <v>2100</v>
      </c>
    </row>
    <row r="12" spans="1:17" x14ac:dyDescent="0.25">
      <c r="A12" s="1">
        <v>11</v>
      </c>
      <c r="B12" s="2" t="s">
        <v>48</v>
      </c>
      <c r="C12" s="1" t="s">
        <v>49</v>
      </c>
      <c r="D12" s="1" t="s">
        <v>50</v>
      </c>
      <c r="E12" s="1" t="s">
        <v>51</v>
      </c>
      <c r="F12" s="1" t="s">
        <v>87</v>
      </c>
      <c r="G12" s="3">
        <v>20806</v>
      </c>
      <c r="H12" s="1" t="s">
        <v>93</v>
      </c>
      <c r="I12" s="3">
        <v>36717</v>
      </c>
      <c r="J12" s="3">
        <v>37967</v>
      </c>
      <c r="K12" s="1" t="s">
        <v>43</v>
      </c>
      <c r="L12" s="1">
        <v>1</v>
      </c>
      <c r="M12" s="19">
        <f t="shared" si="0"/>
        <v>3</v>
      </c>
      <c r="N12" s="1">
        <f>VLOOKUP(H12,ДолжностныеОклады,MATCH(F12,'Справочные данные'!$C$3:$G$3,0),0)</f>
        <v>2100</v>
      </c>
    </row>
    <row r="13" spans="1:17" x14ac:dyDescent="0.25">
      <c r="A13" s="1">
        <v>12</v>
      </c>
      <c r="B13" s="2" t="s">
        <v>52</v>
      </c>
      <c r="C13" s="1" t="s">
        <v>53</v>
      </c>
      <c r="D13" s="1" t="s">
        <v>54</v>
      </c>
      <c r="E13" s="1" t="s">
        <v>55</v>
      </c>
      <c r="F13" s="1" t="s">
        <v>86</v>
      </c>
      <c r="G13" s="3">
        <v>29241</v>
      </c>
      <c r="H13" s="1" t="s">
        <v>95</v>
      </c>
      <c r="I13" s="3">
        <v>35724</v>
      </c>
      <c r="J13" s="1"/>
      <c r="K13" s="1" t="s">
        <v>43</v>
      </c>
      <c r="L13" s="1">
        <v>1</v>
      </c>
      <c r="M13" s="19">
        <f t="shared" ca="1" si="0"/>
        <v>25</v>
      </c>
      <c r="N13" s="1">
        <f>VLOOKUP(H13,ДолжностныеОклады,MATCH(F13,'Справочные данные'!$C$3:$G$3,0),0)</f>
        <v>3000</v>
      </c>
    </row>
    <row r="14" spans="1:17" x14ac:dyDescent="0.25">
      <c r="A14" s="1">
        <v>13</v>
      </c>
      <c r="B14" s="2" t="s">
        <v>56</v>
      </c>
      <c r="C14" s="1" t="s">
        <v>57</v>
      </c>
      <c r="D14" s="1" t="s">
        <v>58</v>
      </c>
      <c r="E14" s="1" t="s">
        <v>59</v>
      </c>
      <c r="F14" s="1" t="s">
        <v>89</v>
      </c>
      <c r="G14" s="3">
        <v>33111</v>
      </c>
      <c r="H14" s="1" t="s">
        <v>96</v>
      </c>
      <c r="I14" s="3">
        <v>40553</v>
      </c>
      <c r="J14" s="1"/>
      <c r="K14" s="1" t="s">
        <v>16</v>
      </c>
      <c r="L14" s="1">
        <v>1</v>
      </c>
      <c r="M14" s="19">
        <f t="shared" ca="1" si="0"/>
        <v>11</v>
      </c>
      <c r="N14" s="1">
        <f>VLOOKUP(H14,ДолжностныеОклады,MATCH(F14,'Справочные данные'!$C$3:$G$3,0),0)</f>
        <v>1300</v>
      </c>
    </row>
    <row r="15" spans="1:17" x14ac:dyDescent="0.25">
      <c r="A15" s="1">
        <v>14</v>
      </c>
      <c r="B15" s="2" t="s">
        <v>60</v>
      </c>
      <c r="C15" s="1" t="s">
        <v>61</v>
      </c>
      <c r="D15" s="1" t="s">
        <v>14</v>
      </c>
      <c r="E15" s="1" t="s">
        <v>62</v>
      </c>
      <c r="F15" s="1" t="s">
        <v>86</v>
      </c>
      <c r="G15" s="3">
        <v>25886</v>
      </c>
      <c r="H15" s="1" t="s">
        <v>93</v>
      </c>
      <c r="I15" s="3">
        <v>37011</v>
      </c>
      <c r="J15" s="1"/>
      <c r="K15" s="1" t="s">
        <v>16</v>
      </c>
      <c r="L15" s="1">
        <v>1</v>
      </c>
      <c r="M15" s="19">
        <f t="shared" ca="1" si="0"/>
        <v>21</v>
      </c>
      <c r="N15" s="1">
        <f>VLOOKUP(H15,ДолжностныеОклады,MATCH(F15,'Справочные данные'!$C$3:$G$3,0),0)</f>
        <v>2000</v>
      </c>
    </row>
    <row r="16" spans="1:17" x14ac:dyDescent="0.25">
      <c r="A16" s="1">
        <v>15</v>
      </c>
      <c r="B16" s="2" t="s">
        <v>63</v>
      </c>
      <c r="C16" s="1" t="s">
        <v>64</v>
      </c>
      <c r="D16" s="1" t="s">
        <v>65</v>
      </c>
      <c r="E16" s="1" t="s">
        <v>66</v>
      </c>
      <c r="F16" s="1" t="s">
        <v>89</v>
      </c>
      <c r="G16" s="3">
        <v>25966</v>
      </c>
      <c r="H16" s="1" t="s">
        <v>94</v>
      </c>
      <c r="I16" s="3">
        <v>37082</v>
      </c>
      <c r="J16" s="1"/>
      <c r="K16" s="1" t="s">
        <v>16</v>
      </c>
      <c r="L16" s="1">
        <v>5</v>
      </c>
      <c r="M16" s="19">
        <f t="shared" ca="1" si="0"/>
        <v>21</v>
      </c>
      <c r="N16" s="1">
        <f>VLOOKUP(H16,ДолжностныеОклады,MATCH(F16,'Справочные данные'!$C$3:$G$3,0),0)</f>
        <v>2800</v>
      </c>
    </row>
    <row r="17" spans="1:14" x14ac:dyDescent="0.25">
      <c r="A17" s="1">
        <v>16</v>
      </c>
      <c r="B17" s="2" t="s">
        <v>67</v>
      </c>
      <c r="C17" s="1" t="s">
        <v>68</v>
      </c>
      <c r="D17" s="1" t="s">
        <v>69</v>
      </c>
      <c r="E17" s="1" t="s">
        <v>70</v>
      </c>
      <c r="F17" s="1" t="s">
        <v>88</v>
      </c>
      <c r="G17" s="3">
        <v>26046</v>
      </c>
      <c r="H17" s="1" t="s">
        <v>96</v>
      </c>
      <c r="I17" s="3">
        <v>37177</v>
      </c>
      <c r="J17" s="1"/>
      <c r="K17" s="1" t="s">
        <v>16</v>
      </c>
      <c r="L17" s="1">
        <v>1</v>
      </c>
      <c r="M17" s="19">
        <f t="shared" ca="1" si="0"/>
        <v>21</v>
      </c>
      <c r="N17" s="1">
        <f>VLOOKUP(H17,ДолжностныеОклады,MATCH(F17,'Справочные данные'!$C$3:$G$3,0),0)</f>
        <v>1200</v>
      </c>
    </row>
    <row r="18" spans="1:14" x14ac:dyDescent="0.25">
      <c r="A18" s="1">
        <v>17</v>
      </c>
      <c r="B18" s="2" t="s">
        <v>71</v>
      </c>
      <c r="C18" s="1" t="s">
        <v>72</v>
      </c>
      <c r="D18" s="1" t="s">
        <v>73</v>
      </c>
      <c r="E18" s="1" t="s">
        <v>42</v>
      </c>
      <c r="F18" s="1" t="s">
        <v>87</v>
      </c>
      <c r="G18" s="3">
        <v>26126</v>
      </c>
      <c r="H18" s="1" t="s">
        <v>94</v>
      </c>
      <c r="I18" s="3">
        <v>37266</v>
      </c>
      <c r="J18" s="1"/>
      <c r="K18" s="1" t="s">
        <v>43</v>
      </c>
      <c r="L18" s="1">
        <v>2</v>
      </c>
      <c r="M18" s="19">
        <f t="shared" ca="1" si="0"/>
        <v>20</v>
      </c>
      <c r="N18" s="1">
        <f>VLOOKUP(H18,ДолжностныеОклады,MATCH(F18,'Справочные данные'!$C$3:$G$3,0),0)</f>
        <v>2600</v>
      </c>
    </row>
    <row r="19" spans="1:14" x14ac:dyDescent="0.25">
      <c r="A19" s="1">
        <v>18</v>
      </c>
      <c r="B19" s="2" t="s">
        <v>74</v>
      </c>
      <c r="C19" s="1" t="s">
        <v>75</v>
      </c>
      <c r="D19" s="1" t="s">
        <v>76</v>
      </c>
      <c r="E19" s="1" t="s">
        <v>77</v>
      </c>
      <c r="F19" s="1" t="s">
        <v>86</v>
      </c>
      <c r="G19" s="3">
        <v>26206</v>
      </c>
      <c r="H19" s="1" t="s">
        <v>92</v>
      </c>
      <c r="I19" s="3">
        <v>41009</v>
      </c>
      <c r="J19" s="1"/>
      <c r="K19" s="1" t="s">
        <v>43</v>
      </c>
      <c r="L19" s="1">
        <v>2</v>
      </c>
      <c r="M19" s="19">
        <f t="shared" ca="1" si="0"/>
        <v>10</v>
      </c>
      <c r="N19" s="1">
        <f>VLOOKUP(H19,ДолжностныеОклады,MATCH(F19,'Справочные данные'!$C$3:$G$3,0),0)</f>
        <v>1500</v>
      </c>
    </row>
    <row r="20" spans="1:14" x14ac:dyDescent="0.25">
      <c r="A20" s="1">
        <v>19</v>
      </c>
      <c r="B20" s="2" t="s">
        <v>78</v>
      </c>
      <c r="C20" s="1" t="s">
        <v>79</v>
      </c>
      <c r="D20" s="1" t="s">
        <v>80</v>
      </c>
      <c r="E20" s="1" t="s">
        <v>81</v>
      </c>
      <c r="F20" s="1" t="s">
        <v>89</v>
      </c>
      <c r="G20" s="3">
        <v>26286</v>
      </c>
      <c r="H20" s="1" t="s">
        <v>96</v>
      </c>
      <c r="I20" s="3">
        <v>37447</v>
      </c>
      <c r="J20" s="3">
        <v>41304</v>
      </c>
      <c r="K20" s="1" t="s">
        <v>16</v>
      </c>
      <c r="L20" s="1">
        <v>0</v>
      </c>
      <c r="M20" s="19">
        <f t="shared" si="0"/>
        <v>11</v>
      </c>
      <c r="N20" s="1">
        <f>VLOOKUP(H20,ДолжностныеОклады,MATCH(F20,'Справочные данные'!$C$3:$G$3,0),0)</f>
        <v>1300</v>
      </c>
    </row>
    <row r="21" spans="1:14" x14ac:dyDescent="0.25">
      <c r="A21" s="1">
        <v>20</v>
      </c>
      <c r="B21" s="2" t="s">
        <v>82</v>
      </c>
      <c r="C21" s="1" t="s">
        <v>83</v>
      </c>
      <c r="D21" s="1" t="s">
        <v>84</v>
      </c>
      <c r="E21" s="1" t="s">
        <v>85</v>
      </c>
      <c r="F21" s="1" t="s">
        <v>86</v>
      </c>
      <c r="G21" s="3">
        <v>26604</v>
      </c>
      <c r="H21" s="1" t="s">
        <v>93</v>
      </c>
      <c r="I21" s="3">
        <v>42287</v>
      </c>
      <c r="J21" s="1"/>
      <c r="K21" s="1" t="s">
        <v>16</v>
      </c>
      <c r="L21" s="1">
        <v>0</v>
      </c>
      <c r="M21" s="19">
        <f t="shared" ca="1" si="0"/>
        <v>7</v>
      </c>
      <c r="N21" s="1">
        <f>VLOOKUP(H21,ДолжностныеОклады,MATCH(F21,'Справочные данные'!$C$3:$G$3,0),0)</f>
        <v>2000</v>
      </c>
    </row>
    <row r="22" spans="1:14" x14ac:dyDescent="0.25">
      <c r="G22" s="5"/>
    </row>
    <row r="23" spans="1:14" x14ac:dyDescent="0.25">
      <c r="B23" s="6"/>
    </row>
    <row r="86" spans="2:2" x14ac:dyDescent="0.25">
      <c r="B86">
        <f ca="1">IF(MONTH($P$2) &gt; MONTH(I2), YEAR($P$2) - YEAR(I2), 0)</f>
        <v>14</v>
      </c>
    </row>
  </sheetData>
  <phoneticPr fontId="0" type="noConversion"/>
  <dataValidations count="2">
    <dataValidation type="list" allowBlank="1" showInputMessage="1" showErrorMessage="1" sqref="F2:F21" xr:uid="{F6E24B38-2EE1-41B3-A35C-6E2E1F3AB83E}">
      <formula1>Подразделения</formula1>
    </dataValidation>
    <dataValidation type="list" allowBlank="1" showInputMessage="1" showErrorMessage="1" sqref="H2:H21" xr:uid="{156AD023-7D7A-4BA3-968E-521C40362F2A}">
      <formula1>Должности</formula1>
    </dataValidation>
  </dataValidations>
  <pageMargins left="0.43" right="0.27" top="1" bottom="1" header="0.5" footer="0.5"/>
  <pageSetup paperSize="9" orientation="portrait" r:id="rId1"/>
  <headerFooter alignWithMargins="0"/>
  <ignoredErrors>
    <ignoredError sqref="B2:B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1"/>
  <sheetViews>
    <sheetView workbookViewId="0">
      <selection activeCell="D2" sqref="D2"/>
    </sheetView>
  </sheetViews>
  <sheetFormatPr defaultRowHeight="12.5" x14ac:dyDescent="0.25"/>
  <sheetData>
    <row r="1" spans="1:2" ht="25" x14ac:dyDescent="0.25">
      <c r="A1" s="17" t="s">
        <v>1</v>
      </c>
      <c r="B1" s="1" t="s">
        <v>99</v>
      </c>
    </row>
    <row r="2" spans="1:2" x14ac:dyDescent="0.25">
      <c r="A2" s="2" t="s">
        <v>12</v>
      </c>
      <c r="B2" s="1">
        <v>14</v>
      </c>
    </row>
    <row r="3" spans="1:2" x14ac:dyDescent="0.25">
      <c r="A3" s="2" t="s">
        <v>17</v>
      </c>
      <c r="B3" s="1">
        <v>12</v>
      </c>
    </row>
    <row r="4" spans="1:2" x14ac:dyDescent="0.25">
      <c r="A4" s="2" t="s">
        <v>20</v>
      </c>
      <c r="B4" s="1">
        <v>19</v>
      </c>
    </row>
    <row r="5" spans="1:2" x14ac:dyDescent="0.25">
      <c r="A5" s="2" t="s">
        <v>52</v>
      </c>
      <c r="B5" s="1">
        <v>10</v>
      </c>
    </row>
    <row r="6" spans="1:2" x14ac:dyDescent="0.25">
      <c r="A6" s="2" t="s">
        <v>56</v>
      </c>
      <c r="B6" s="1">
        <v>6</v>
      </c>
    </row>
    <row r="7" spans="1:2" x14ac:dyDescent="0.25">
      <c r="A7" s="2" t="s">
        <v>60</v>
      </c>
      <c r="B7" s="1">
        <v>8</v>
      </c>
    </row>
    <row r="81" spans="1:1" ht="13" thickBot="1" x14ac:dyDescent="0.3">
      <c r="A81" s="4"/>
    </row>
  </sheetData>
  <pageMargins left="0.7" right="0.7" top="0.75" bottom="0.75" header="0.3" footer="0.3"/>
  <ignoredErrors>
    <ignoredError sqref="A2:A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selection activeCell="F9" sqref="F9"/>
    </sheetView>
  </sheetViews>
  <sheetFormatPr defaultRowHeight="12.5" x14ac:dyDescent="0.25"/>
  <cols>
    <col min="2" max="2" width="10" bestFit="1" customWidth="1"/>
    <col min="3" max="3" width="15.90625" bestFit="1" customWidth="1"/>
    <col min="4" max="4" width="9.7265625" customWidth="1"/>
    <col min="5" max="5" width="13" customWidth="1"/>
    <col min="6" max="6" width="17.08984375" customWidth="1"/>
    <col min="7" max="7" width="18.90625" customWidth="1"/>
    <col min="8" max="8" width="6.81640625" customWidth="1"/>
    <col min="9" max="9" width="6.1796875" bestFit="1" customWidth="1"/>
  </cols>
  <sheetData>
    <row r="1" spans="1:9" ht="41.25" customHeight="1" x14ac:dyDescent="0.25">
      <c r="A1" s="12" t="s">
        <v>107</v>
      </c>
      <c r="B1" s="12" t="s">
        <v>11</v>
      </c>
      <c r="C1" s="12" t="s">
        <v>104</v>
      </c>
      <c r="D1" s="12" t="s">
        <v>105</v>
      </c>
      <c r="E1" s="12" t="s">
        <v>106</v>
      </c>
      <c r="G1" s="21"/>
      <c r="H1" s="20" t="s">
        <v>1</v>
      </c>
      <c r="I1" t="s">
        <v>11</v>
      </c>
    </row>
    <row r="2" spans="1:9" x14ac:dyDescent="0.25">
      <c r="A2" s="13" t="s">
        <v>12</v>
      </c>
      <c r="B2" s="14">
        <f>VLOOKUP(A2,$H$1:$I$21,2,0)</f>
        <v>1000</v>
      </c>
      <c r="C2" s="22">
        <f ca="1">_xlfn.IFNA(1000 * 'Учет персонала'!M3 * (1 + VLOOKUP(VLOOKUP(A2,'Баллы по итогам рабочего период'!$A$1:$B$7,2,0),'Справочные данные'!$K$3:$L$8,2,1)),1000 * 'Учет персонала'!M3 * 1.02)</f>
        <v>12840</v>
      </c>
      <c r="D2" s="14">
        <f ca="1">IF('Учет персонала'!M2 &gt; 5, 3000, 0)</f>
        <v>3000</v>
      </c>
      <c r="E2" s="14">
        <f ca="1">B2+C2 +1000*'Учет персонала'!M2+D2</f>
        <v>30840</v>
      </c>
      <c r="H2" t="s">
        <v>12</v>
      </c>
      <c r="I2">
        <v>1000</v>
      </c>
    </row>
    <row r="3" spans="1:9" x14ac:dyDescent="0.25">
      <c r="A3" s="13" t="s">
        <v>17</v>
      </c>
      <c r="B3" s="14">
        <f t="shared" ref="B3:B17" si="0">VLOOKUP(A3,$H$1:$I$21,2,0)</f>
        <v>1600</v>
      </c>
      <c r="C3" s="22">
        <f ca="1">_xlfn.IFNA(1000 * 'Учет персонала'!M4 * (1 + VLOOKUP(VLOOKUP(A3,'Баллы по итогам рабочего период'!$A$1:$B$7,2,0),'Справочные данные'!$K$3:$L$8,2,1)),1000 * 'Учет персонала'!M4 * 1.02)</f>
        <v>11550</v>
      </c>
      <c r="D3" s="14">
        <f ca="1">IF('Учет персонала'!M3 &gt; 5, 3000, 0)</f>
        <v>3000</v>
      </c>
      <c r="E3" s="14">
        <f ca="1">B3+C3 +1000*'Учет персонала'!M3+D3</f>
        <v>28150</v>
      </c>
      <c r="H3" t="s">
        <v>17</v>
      </c>
      <c r="I3">
        <v>1600</v>
      </c>
    </row>
    <row r="4" spans="1:9" x14ac:dyDescent="0.25">
      <c r="A4" s="13" t="s">
        <v>20</v>
      </c>
      <c r="B4" s="14">
        <f t="shared" si="0"/>
        <v>2200</v>
      </c>
      <c r="C4" s="22">
        <f ca="1">_xlfn.IFNA(1000 * 'Учет персонала'!M5 * (1 + VLOOKUP(VLOOKUP(A4,'Баллы по итогам рабочего период'!$A$1:$B$7,2,0),'Справочные данные'!$K$3:$L$8,2,1)),1000 * 'Учет персонала'!M5 * 1.02)</f>
        <v>14980</v>
      </c>
      <c r="D4" s="14">
        <f ca="1">IF('Учет персонала'!M4 &gt; 5, 3000, 0)</f>
        <v>3000</v>
      </c>
      <c r="E4" s="14">
        <f ca="1">B4+C4 +1000*'Учет персонала'!M4+D4</f>
        <v>31180</v>
      </c>
      <c r="H4" t="s">
        <v>20</v>
      </c>
      <c r="I4">
        <v>2200</v>
      </c>
    </row>
    <row r="5" spans="1:9" x14ac:dyDescent="0.25">
      <c r="A5" s="13" t="s">
        <v>23</v>
      </c>
      <c r="B5" s="14">
        <f t="shared" si="0"/>
        <v>2800</v>
      </c>
      <c r="C5" s="22">
        <f>_xlfn.IFNA(1000 * 'Учет персонала'!M6 * (1 + VLOOKUP(VLOOKUP(A5,'Баллы по итогам рабочего период'!$A$1:$B$7,2,0),'Справочные данные'!$K$3:$L$8,2,1)),1000 * 'Учет персонала'!M6 * 1.02)</f>
        <v>2040</v>
      </c>
      <c r="D5" s="14">
        <f ca="1">IF('Учет персонала'!M5 &gt; 5, 3000, 0)</f>
        <v>3000</v>
      </c>
      <c r="E5" s="14">
        <f ca="1">B5+C5 +1000*'Учет персонала'!M5+D5</f>
        <v>21840</v>
      </c>
      <c r="H5" t="s">
        <v>23</v>
      </c>
      <c r="I5">
        <v>2800</v>
      </c>
    </row>
    <row r="6" spans="1:9" x14ac:dyDescent="0.25">
      <c r="A6" s="13" t="s">
        <v>29</v>
      </c>
      <c r="B6" s="14">
        <f t="shared" si="0"/>
        <v>1800</v>
      </c>
      <c r="C6" s="22">
        <f ca="1">_xlfn.IFNA(1000 * 'Учет персонала'!M7 * (1 + VLOOKUP(VLOOKUP(A6,'Баллы по итогам рабочего период'!$A$1:$B$7,2,0),'Справочные данные'!$K$3:$L$8,2,1)),1000 * 'Учет персонала'!M7 * 1.02)</f>
        <v>13260</v>
      </c>
      <c r="D6" s="14">
        <f>IF('Учет персонала'!M6 &gt; 5, 3000, 0)</f>
        <v>0</v>
      </c>
      <c r="E6" s="14">
        <f ca="1">B6+C6 +1000*'Учет персонала'!M6+D6</f>
        <v>17060</v>
      </c>
      <c r="H6" t="s">
        <v>25</v>
      </c>
      <c r="I6">
        <v>3100</v>
      </c>
    </row>
    <row r="7" spans="1:9" x14ac:dyDescent="0.25">
      <c r="A7" s="13" t="s">
        <v>33</v>
      </c>
      <c r="B7" s="14">
        <f t="shared" si="0"/>
        <v>1700</v>
      </c>
      <c r="C7" s="22">
        <f ca="1">_xlfn.IFNA(1000 * 'Учет персонала'!M8 * (1 + VLOOKUP(VLOOKUP(A7,'Баллы по итогам рабочего период'!$A$1:$B$7,2,0),'Справочные данные'!$K$3:$L$8,2,1)),1000 * 'Учет персонала'!M8 * 1.02)</f>
        <v>17340</v>
      </c>
      <c r="D7" s="14">
        <f ca="1">IF('Учет персонала'!M7 &gt; 5, 3000, 0)</f>
        <v>3000</v>
      </c>
      <c r="E7" s="14">
        <f ca="1">B7+C7 +1000*'Учет персонала'!M7+D7</f>
        <v>35040</v>
      </c>
      <c r="H7" t="s">
        <v>29</v>
      </c>
      <c r="I7">
        <v>1800</v>
      </c>
    </row>
    <row r="8" spans="1:9" x14ac:dyDescent="0.25">
      <c r="A8" s="13" t="s">
        <v>36</v>
      </c>
      <c r="B8" s="14">
        <f t="shared" si="0"/>
        <v>2700</v>
      </c>
      <c r="C8" s="22">
        <f ca="1">_xlfn.IFNA(1000 * 'Учет персонала'!M9 * (1 + VLOOKUP(VLOOKUP(A8,'Баллы по итогам рабочего период'!$A$1:$B$7,2,0),'Справочные данные'!$K$3:$L$8,2,1)),1000 * 'Учет персонала'!M9 * 1.02)</f>
        <v>13260</v>
      </c>
      <c r="D8" s="14">
        <f ca="1">IF('Учет персонала'!M8 &gt; 5, 3000, 0)</f>
        <v>3000</v>
      </c>
      <c r="E8" s="14">
        <f ca="1">B8+C8 +1000*'Учет персонала'!M8+D8</f>
        <v>35960</v>
      </c>
      <c r="H8" t="s">
        <v>33</v>
      </c>
      <c r="I8">
        <v>1700</v>
      </c>
    </row>
    <row r="9" spans="1:9" x14ac:dyDescent="0.25">
      <c r="A9" s="13" t="s">
        <v>44</v>
      </c>
      <c r="B9" s="14">
        <f t="shared" si="0"/>
        <v>2100</v>
      </c>
      <c r="C9" s="22">
        <f>_xlfn.IFNA(1000 * 'Учет персонала'!M10 * (1 + VLOOKUP(VLOOKUP(A9,'Баллы по итогам рабочего период'!$A$1:$B$7,2,0),'Справочные данные'!$K$3:$L$8,2,1)),1000 * 'Учет персонала'!M10 * 1.02)</f>
        <v>1020</v>
      </c>
      <c r="D9" s="14">
        <f ca="1">IF('Учет персонала'!M9 &gt; 5, 3000, 0)</f>
        <v>3000</v>
      </c>
      <c r="E9" s="14">
        <f ca="1">B9+C9 +1000*'Учет персонала'!M9+D9</f>
        <v>19120</v>
      </c>
      <c r="H9" t="s">
        <v>36</v>
      </c>
      <c r="I9">
        <v>2700</v>
      </c>
    </row>
    <row r="10" spans="1:9" x14ac:dyDescent="0.25">
      <c r="A10" s="13" t="s">
        <v>52</v>
      </c>
      <c r="B10" s="14">
        <f t="shared" si="0"/>
        <v>3000</v>
      </c>
      <c r="C10" s="22">
        <f ca="1">_xlfn.IFNA(1000 * 'Учет персонала'!M11 * (1 + VLOOKUP(VLOOKUP(A10,'Баллы по итогам рабочего период'!$A$1:$B$7,2,0),'Справочные данные'!$K$3:$L$8,2,1)),1000 * 'Учет персонала'!M11 * 1.02)</f>
        <v>23100</v>
      </c>
      <c r="D10" s="14">
        <f>IF('Учет персонала'!M10 &gt; 5, 3000, 0)</f>
        <v>0</v>
      </c>
      <c r="E10" s="14">
        <f ca="1">B10+C10 +1000*'Учет персонала'!M10+D10</f>
        <v>27100</v>
      </c>
      <c r="H10" t="s">
        <v>39</v>
      </c>
      <c r="I10">
        <v>2500</v>
      </c>
    </row>
    <row r="11" spans="1:9" x14ac:dyDescent="0.25">
      <c r="A11" s="13" t="s">
        <v>56</v>
      </c>
      <c r="B11" s="14">
        <f t="shared" si="0"/>
        <v>1300</v>
      </c>
      <c r="C11" s="22">
        <f>_xlfn.IFNA(1000 * 'Учет персонала'!M12 * (1 + VLOOKUP(VLOOKUP(A11,'Баллы по итогам рабочего период'!$A$1:$B$7,2,0),'Справочные данные'!$K$3:$L$8,2,1)),1000 * 'Учет персонала'!M12 * 1.02)</f>
        <v>3090</v>
      </c>
      <c r="D11" s="14">
        <f ca="1">IF('Учет персонала'!M11 &gt; 5, 3000, 0)</f>
        <v>3000</v>
      </c>
      <c r="E11" s="14">
        <f ca="1">B11+C11 +1000*'Учет персонала'!M11+D11</f>
        <v>29390</v>
      </c>
      <c r="H11" t="s">
        <v>44</v>
      </c>
      <c r="I11">
        <v>2100</v>
      </c>
    </row>
    <row r="12" spans="1:9" x14ac:dyDescent="0.25">
      <c r="A12" s="13" t="s">
        <v>60</v>
      </c>
      <c r="B12" s="14">
        <f t="shared" si="0"/>
        <v>2000</v>
      </c>
      <c r="C12" s="22">
        <f ca="1">_xlfn.IFNA(1000 * 'Учет персонала'!M13 * (1 + VLOOKUP(VLOOKUP(A12,'Баллы по итогам рабочего период'!$A$1:$B$7,2,0),'Справочные данные'!$K$3:$L$8,2,1)),1000 * 'Учет персонала'!M13 * 1.02)</f>
        <v>25750</v>
      </c>
      <c r="D12" s="14">
        <f>IF('Учет персонала'!M12 &gt; 5, 3000, 0)</f>
        <v>0</v>
      </c>
      <c r="E12" s="14">
        <f ca="1">B12+C12 +1000*'Учет персонала'!M12+D12</f>
        <v>30750</v>
      </c>
      <c r="H12" t="s">
        <v>48</v>
      </c>
      <c r="I12">
        <v>2600</v>
      </c>
    </row>
    <row r="13" spans="1:9" x14ac:dyDescent="0.25">
      <c r="A13" s="13" t="s">
        <v>63</v>
      </c>
      <c r="B13" s="14">
        <f t="shared" si="0"/>
        <v>2800</v>
      </c>
      <c r="C13" s="22">
        <f ca="1">_xlfn.IFNA(1000 * 'Учет персонала'!M14 * (1 + VLOOKUP(VLOOKUP(A13,'Баллы по итогам рабочего период'!$A$1:$B$7,2,0),'Справочные данные'!$K$3:$L$8,2,1)),1000 * 'Учет персонала'!M14 * 1.02)</f>
        <v>11220</v>
      </c>
      <c r="D13" s="14">
        <f ca="1">IF('Учет персонала'!M13 &gt; 5, 3000, 0)</f>
        <v>3000</v>
      </c>
      <c r="E13" s="14">
        <f ca="1">B13+C13 +1000*'Учет персонала'!M13+D13</f>
        <v>42020</v>
      </c>
      <c r="H13" t="s">
        <v>52</v>
      </c>
      <c r="I13">
        <v>3000</v>
      </c>
    </row>
    <row r="14" spans="1:9" x14ac:dyDescent="0.25">
      <c r="A14" s="13" t="s">
        <v>67</v>
      </c>
      <c r="B14" s="14">
        <f t="shared" si="0"/>
        <v>1200</v>
      </c>
      <c r="C14" s="22">
        <f ca="1">_xlfn.IFNA(1000 * 'Учет персонала'!M15 * (1 + VLOOKUP(VLOOKUP(A14,'Баллы по итогам рабочего период'!$A$1:$B$7,2,0),'Справочные данные'!$K$3:$L$8,2,1)),1000 * 'Учет персонала'!M15 * 1.02)</f>
        <v>21420</v>
      </c>
      <c r="D14" s="14">
        <f ca="1">IF('Учет персонала'!M14 &gt; 5, 3000, 0)</f>
        <v>3000</v>
      </c>
      <c r="E14" s="14">
        <f ca="1">B14+C14 +1000*'Учет персонала'!M14+D14</f>
        <v>36620</v>
      </c>
      <c r="H14" t="s">
        <v>56</v>
      </c>
      <c r="I14">
        <v>1300</v>
      </c>
    </row>
    <row r="15" spans="1:9" x14ac:dyDescent="0.25">
      <c r="A15" s="13" t="s">
        <v>71</v>
      </c>
      <c r="B15" s="14">
        <f t="shared" si="0"/>
        <v>2600</v>
      </c>
      <c r="C15" s="22">
        <f ca="1">_xlfn.IFNA(1000 * 'Учет персонала'!M16 * (1 + VLOOKUP(VLOOKUP(A15,'Баллы по итогам рабочего период'!$A$1:$B$7,2,0),'Справочные данные'!$K$3:$L$8,2,1)),1000 * 'Учет персонала'!M16 * 1.02)</f>
        <v>21420</v>
      </c>
      <c r="D15" s="14">
        <f ca="1">IF('Учет персонала'!M15 &gt; 5, 3000, 0)</f>
        <v>3000</v>
      </c>
      <c r="E15" s="14">
        <f ca="1">B15+C15 +1000*'Учет персонала'!M15+D15</f>
        <v>48020</v>
      </c>
      <c r="H15" t="s">
        <v>60</v>
      </c>
      <c r="I15">
        <v>2000</v>
      </c>
    </row>
    <row r="16" spans="1:9" x14ac:dyDescent="0.25">
      <c r="A16" s="13" t="s">
        <v>74</v>
      </c>
      <c r="B16" s="14">
        <f t="shared" si="0"/>
        <v>1500</v>
      </c>
      <c r="C16" s="22">
        <f ca="1">_xlfn.IFNA(1000 * 'Учет персонала'!M17 * (1 + VLOOKUP(VLOOKUP(A16,'Баллы по итогам рабочего период'!$A$1:$B$7,2,0),'Справочные данные'!$K$3:$L$8,2,1)),1000 * 'Учет персонала'!M17 * 1.02)</f>
        <v>21420</v>
      </c>
      <c r="D16" s="14">
        <f ca="1">IF('Учет персонала'!M16 &gt; 5, 3000, 0)</f>
        <v>3000</v>
      </c>
      <c r="E16" s="14">
        <f ca="1">B16+C16 +1000*'Учет персонала'!M16+D16</f>
        <v>46920</v>
      </c>
      <c r="H16" t="s">
        <v>63</v>
      </c>
      <c r="I16">
        <v>2800</v>
      </c>
    </row>
    <row r="17" spans="1:9" x14ac:dyDescent="0.25">
      <c r="A17" s="13" t="s">
        <v>82</v>
      </c>
      <c r="B17" s="14">
        <f t="shared" si="0"/>
        <v>2000</v>
      </c>
      <c r="C17" s="22">
        <f ca="1">_xlfn.IFNA(1000 * 'Учет персонала'!M18 * (1 + VLOOKUP(VLOOKUP(A17,'Баллы по итогам рабочего период'!$A$1:$B$7,2,0),'Справочные данные'!$K$3:$L$8,2,1)),1000 * 'Учет персонала'!M18 * 1.02)</f>
        <v>20400</v>
      </c>
      <c r="D17" s="14">
        <f ca="1">IF('Учет персонала'!M17 &gt; 5, 3000, 0)</f>
        <v>3000</v>
      </c>
      <c r="E17" s="14">
        <f ca="1">B17+C17 +1000*'Учет персонала'!M17+D17</f>
        <v>46400</v>
      </c>
      <c r="H17" t="s">
        <v>67</v>
      </c>
      <c r="I17">
        <v>1200</v>
      </c>
    </row>
    <row r="18" spans="1:9" x14ac:dyDescent="0.25">
      <c r="H18" t="s">
        <v>71</v>
      </c>
      <c r="I18">
        <v>2600</v>
      </c>
    </row>
    <row r="19" spans="1:9" x14ac:dyDescent="0.25">
      <c r="H19" t="s">
        <v>74</v>
      </c>
      <c r="I19">
        <v>1500</v>
      </c>
    </row>
    <row r="20" spans="1:9" x14ac:dyDescent="0.25">
      <c r="H20" t="s">
        <v>78</v>
      </c>
      <c r="I20">
        <v>1300</v>
      </c>
    </row>
    <row r="21" spans="1:9" x14ac:dyDescent="0.25">
      <c r="H21" t="s">
        <v>82</v>
      </c>
      <c r="I21">
        <v>2000</v>
      </c>
    </row>
  </sheetData>
  <conditionalFormatting sqref="E2:E17">
    <cfRule type="top10" dxfId="2" priority="2" rank="1"/>
    <cfRule type="top10" dxfId="1" priority="1" bottom="1" rank="1"/>
  </conditionalFormatting>
  <pageMargins left="0.7" right="0.7" top="0.75" bottom="0.75" header="0.3" footer="0.3"/>
  <pageSetup paperSize="9" orientation="portrait" r:id="rId1"/>
  <ignoredErrors>
    <ignoredError sqref="A2:A1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548A-803E-49C8-9AED-98B4167C456D}">
  <dimension ref="A2:F81"/>
  <sheetViews>
    <sheetView topLeftCell="A7" workbookViewId="0">
      <selection activeCell="E14" sqref="E14"/>
    </sheetView>
  </sheetViews>
  <sheetFormatPr defaultRowHeight="12.5" x14ac:dyDescent="0.25"/>
  <cols>
    <col min="1" max="1" width="17.1796875" bestFit="1" customWidth="1"/>
    <col min="2" max="2" width="22.1796875" bestFit="1" customWidth="1"/>
    <col min="3" max="3" width="11.08984375" bestFit="1" customWidth="1"/>
    <col min="4" max="4" width="10.1796875" bestFit="1" customWidth="1"/>
    <col min="5" max="5" width="10.90625" bestFit="1" customWidth="1"/>
    <col min="6" max="6" width="11.453125" bestFit="1" customWidth="1"/>
    <col min="7" max="7" width="9.26953125" bestFit="1" customWidth="1"/>
    <col min="8" max="8" width="7.453125" bestFit="1" customWidth="1"/>
    <col min="9" max="9" width="10.26953125" bestFit="1" customWidth="1"/>
    <col min="10" max="10" width="9.26953125" bestFit="1" customWidth="1"/>
    <col min="11" max="11" width="11.453125" bestFit="1" customWidth="1"/>
    <col min="12" max="20" width="20.81640625" bestFit="1" customWidth="1"/>
    <col min="21" max="21" width="11.453125" bestFit="1" customWidth="1"/>
  </cols>
  <sheetData>
    <row r="2" spans="1:2" ht="25" customHeight="1" x14ac:dyDescent="0.25">
      <c r="A2" s="27" t="s">
        <v>113</v>
      </c>
    </row>
    <row r="3" spans="1:2" x14ac:dyDescent="0.25">
      <c r="A3" s="24" t="s">
        <v>5</v>
      </c>
      <c r="B3" t="s">
        <v>109</v>
      </c>
    </row>
    <row r="4" spans="1:2" x14ac:dyDescent="0.25">
      <c r="A4" s="25" t="s">
        <v>88</v>
      </c>
      <c r="B4" s="23">
        <v>4</v>
      </c>
    </row>
    <row r="5" spans="1:2" x14ac:dyDescent="0.25">
      <c r="A5" s="25" t="s">
        <v>89</v>
      </c>
      <c r="B5" s="23">
        <v>5</v>
      </c>
    </row>
    <row r="6" spans="1:2" x14ac:dyDescent="0.25">
      <c r="A6" s="25" t="s">
        <v>86</v>
      </c>
      <c r="B6" s="23">
        <v>6</v>
      </c>
    </row>
    <row r="7" spans="1:2" x14ac:dyDescent="0.25">
      <c r="A7" s="25" t="s">
        <v>87</v>
      </c>
      <c r="B7" s="23">
        <v>5</v>
      </c>
    </row>
    <row r="8" spans="1:2" x14ac:dyDescent="0.25">
      <c r="A8" s="25" t="s">
        <v>108</v>
      </c>
      <c r="B8" s="23">
        <v>20</v>
      </c>
    </row>
    <row r="9" spans="1:2" ht="22.5" customHeight="1" x14ac:dyDescent="0.25">
      <c r="A9" s="26" t="s">
        <v>114</v>
      </c>
    </row>
    <row r="10" spans="1:2" x14ac:dyDescent="0.25">
      <c r="A10" s="24" t="s">
        <v>5</v>
      </c>
      <c r="B10" t="s">
        <v>110</v>
      </c>
    </row>
    <row r="11" spans="1:2" x14ac:dyDescent="0.25">
      <c r="A11" s="25" t="s">
        <v>88</v>
      </c>
      <c r="B11" s="23">
        <v>1950</v>
      </c>
    </row>
    <row r="12" spans="1:2" x14ac:dyDescent="0.25">
      <c r="A12" s="25" t="s">
        <v>89</v>
      </c>
      <c r="B12" s="23">
        <v>2000</v>
      </c>
    </row>
    <row r="13" spans="1:2" x14ac:dyDescent="0.25">
      <c r="A13" s="25" t="s">
        <v>86</v>
      </c>
      <c r="B13" s="23">
        <v>2000</v>
      </c>
    </row>
    <row r="14" spans="1:2" x14ac:dyDescent="0.25">
      <c r="A14" s="25" t="s">
        <v>87</v>
      </c>
      <c r="B14" s="23">
        <v>2300</v>
      </c>
    </row>
    <row r="15" spans="1:2" x14ac:dyDescent="0.25">
      <c r="A15" s="25" t="s">
        <v>108</v>
      </c>
      <c r="B15" s="23">
        <v>2065</v>
      </c>
    </row>
    <row r="16" spans="1:2" ht="17" customHeight="1" x14ac:dyDescent="0.25">
      <c r="A16" s="27"/>
    </row>
    <row r="17" spans="1:1" ht="2" hidden="1" customHeight="1" x14ac:dyDescent="0.25">
      <c r="A17" s="25"/>
    </row>
    <row r="18" spans="1:1" ht="11" hidden="1" customHeight="1" x14ac:dyDescent="0.25">
      <c r="A18" s="25"/>
    </row>
    <row r="19" spans="1:1" ht="5.5" hidden="1" customHeight="1" x14ac:dyDescent="0.25"/>
    <row r="20" spans="1:1" ht="12" hidden="1" customHeight="1" x14ac:dyDescent="0.25"/>
    <row r="21" spans="1:1" hidden="1" x14ac:dyDescent="0.25"/>
    <row r="22" spans="1:1" hidden="1" x14ac:dyDescent="0.25"/>
    <row r="23" spans="1:1" hidden="1" x14ac:dyDescent="0.25"/>
    <row r="24" spans="1:1" ht="15.5" hidden="1" customHeight="1" x14ac:dyDescent="0.25">
      <c r="A24" s="34"/>
    </row>
    <row r="25" spans="1:1" hidden="1" x14ac:dyDescent="0.25"/>
    <row r="26" spans="1:1" hidden="1" x14ac:dyDescent="0.25"/>
    <row r="27" spans="1:1" hidden="1" x14ac:dyDescent="0.25"/>
    <row r="28" spans="1:1" hidden="1" x14ac:dyDescent="0.25"/>
    <row r="29" spans="1:1" hidden="1" x14ac:dyDescent="0.25"/>
    <row r="30" spans="1:1" hidden="1" x14ac:dyDescent="0.25"/>
    <row r="31" spans="1:1" hidden="1" x14ac:dyDescent="0.25"/>
    <row r="32" spans="1:1" hidden="1" x14ac:dyDescent="0.25"/>
    <row r="33" spans="1:2" hidden="1" x14ac:dyDescent="0.25"/>
    <row r="34" spans="1:2" hidden="1" x14ac:dyDescent="0.25"/>
    <row r="35" spans="1:2" hidden="1" x14ac:dyDescent="0.25"/>
    <row r="36" spans="1:2" hidden="1" x14ac:dyDescent="0.25"/>
    <row r="37" spans="1:2" hidden="1" x14ac:dyDescent="0.25">
      <c r="A37" s="34"/>
    </row>
    <row r="38" spans="1:2" hidden="1" x14ac:dyDescent="0.25"/>
    <row r="39" spans="1:2" hidden="1" x14ac:dyDescent="0.25"/>
    <row r="40" spans="1:2" hidden="1" x14ac:dyDescent="0.25"/>
    <row r="41" spans="1:2" hidden="1" x14ac:dyDescent="0.25"/>
    <row r="42" spans="1:2" hidden="1" x14ac:dyDescent="0.25"/>
    <row r="43" spans="1:2" ht="4.5" hidden="1" customHeight="1" x14ac:dyDescent="0.25"/>
    <row r="44" spans="1:2" ht="23" customHeight="1" x14ac:dyDescent="0.25">
      <c r="A44" s="27" t="s">
        <v>125</v>
      </c>
    </row>
    <row r="45" spans="1:2" x14ac:dyDescent="0.25">
      <c r="A45" s="24" t="s">
        <v>5</v>
      </c>
      <c r="B45" t="s">
        <v>126</v>
      </c>
    </row>
    <row r="46" spans="1:2" x14ac:dyDescent="0.25">
      <c r="A46" s="25" t="s">
        <v>88</v>
      </c>
      <c r="B46" s="23">
        <v>5</v>
      </c>
    </row>
    <row r="47" spans="1:2" x14ac:dyDescent="0.25">
      <c r="A47" s="25" t="s">
        <v>89</v>
      </c>
      <c r="B47" s="23">
        <v>12</v>
      </c>
    </row>
    <row r="48" spans="1:2" x14ac:dyDescent="0.25">
      <c r="A48" s="25" t="s">
        <v>86</v>
      </c>
      <c r="B48" s="23">
        <v>7</v>
      </c>
    </row>
    <row r="49" spans="1:6" x14ac:dyDescent="0.25">
      <c r="A49" s="25" t="s">
        <v>87</v>
      </c>
      <c r="B49" s="23">
        <v>5</v>
      </c>
    </row>
    <row r="50" spans="1:6" x14ac:dyDescent="0.25">
      <c r="A50" s="25" t="s">
        <v>108</v>
      </c>
      <c r="B50" s="23">
        <v>29</v>
      </c>
    </row>
    <row r="51" spans="1:6" ht="28.5" customHeight="1" x14ac:dyDescent="0.25">
      <c r="A51" s="27" t="s">
        <v>127</v>
      </c>
    </row>
    <row r="52" spans="1:6" x14ac:dyDescent="0.25">
      <c r="A52" s="24" t="s">
        <v>123</v>
      </c>
      <c r="B52" s="24" t="s">
        <v>5</v>
      </c>
    </row>
    <row r="53" spans="1:6" x14ac:dyDescent="0.25">
      <c r="A53" s="24" t="s">
        <v>132</v>
      </c>
      <c r="B53" t="s">
        <v>88</v>
      </c>
      <c r="C53" t="s">
        <v>89</v>
      </c>
      <c r="D53" t="s">
        <v>86</v>
      </c>
      <c r="E53" t="s">
        <v>87</v>
      </c>
      <c r="F53" t="s">
        <v>108</v>
      </c>
    </row>
    <row r="54" spans="1:6" ht="13" x14ac:dyDescent="0.3">
      <c r="A54" s="25" t="s">
        <v>128</v>
      </c>
      <c r="B54" s="23"/>
      <c r="C54" s="23"/>
      <c r="D54" s="23">
        <v>3</v>
      </c>
      <c r="E54" s="23">
        <v>3</v>
      </c>
      <c r="F54" s="32">
        <v>6</v>
      </c>
    </row>
    <row r="55" spans="1:6" ht="13" x14ac:dyDescent="0.3">
      <c r="A55" s="25" t="s">
        <v>129</v>
      </c>
      <c r="B55" s="23">
        <v>4</v>
      </c>
      <c r="C55" s="23">
        <v>5</v>
      </c>
      <c r="D55" s="23">
        <v>3</v>
      </c>
      <c r="E55" s="23">
        <v>2</v>
      </c>
      <c r="F55" s="32">
        <v>14</v>
      </c>
    </row>
    <row r="56" spans="1:6" x14ac:dyDescent="0.25">
      <c r="A56" s="25" t="s">
        <v>108</v>
      </c>
      <c r="B56" s="23">
        <v>4</v>
      </c>
      <c r="C56" s="23">
        <v>5</v>
      </c>
      <c r="D56" s="23">
        <v>6</v>
      </c>
      <c r="E56" s="23">
        <v>5</v>
      </c>
      <c r="F56" s="23">
        <v>20</v>
      </c>
    </row>
    <row r="57" spans="1:6" ht="11.5" customHeight="1" x14ac:dyDescent="0.25"/>
    <row r="58" spans="1:6" ht="4.5" hidden="1" customHeight="1" x14ac:dyDescent="0.25"/>
    <row r="59" spans="1:6" hidden="1" x14ac:dyDescent="0.25"/>
    <row r="60" spans="1:6" hidden="1" x14ac:dyDescent="0.25"/>
    <row r="61" spans="1:6" hidden="1" x14ac:dyDescent="0.25"/>
    <row r="62" spans="1:6" hidden="1" x14ac:dyDescent="0.25"/>
    <row r="63" spans="1:6" hidden="1" x14ac:dyDescent="0.25"/>
    <row r="64" spans="1:6" ht="25" customHeight="1" x14ac:dyDescent="0.25">
      <c r="A64" s="30" t="s">
        <v>130</v>
      </c>
    </row>
    <row r="65" spans="1:2" x14ac:dyDescent="0.25">
      <c r="A65" s="24" t="s">
        <v>9</v>
      </c>
      <c r="B65" t="s">
        <v>124</v>
      </c>
    </row>
    <row r="66" spans="1:2" x14ac:dyDescent="0.25">
      <c r="A66" s="25" t="s">
        <v>43</v>
      </c>
      <c r="B66" s="31">
        <v>2300</v>
      </c>
    </row>
    <row r="67" spans="1:2" x14ac:dyDescent="0.25">
      <c r="A67" s="25" t="s">
        <v>16</v>
      </c>
      <c r="B67" s="31">
        <v>1964.2857142857142</v>
      </c>
    </row>
    <row r="68" spans="1:2" x14ac:dyDescent="0.25">
      <c r="A68" s="25" t="s">
        <v>108</v>
      </c>
      <c r="B68" s="31">
        <v>2065</v>
      </c>
    </row>
    <row r="69" spans="1:2" ht="23" customHeight="1" x14ac:dyDescent="0.25">
      <c r="A69" s="27" t="s">
        <v>131</v>
      </c>
    </row>
    <row r="70" spans="1:2" x14ac:dyDescent="0.25">
      <c r="A70" s="24" t="s">
        <v>133</v>
      </c>
      <c r="B70" t="s">
        <v>134</v>
      </c>
    </row>
    <row r="71" spans="1:2" x14ac:dyDescent="0.25">
      <c r="A71" s="28" t="s">
        <v>112</v>
      </c>
      <c r="B71" s="23">
        <v>2</v>
      </c>
    </row>
    <row r="72" spans="1:2" x14ac:dyDescent="0.25">
      <c r="A72" s="28" t="s">
        <v>117</v>
      </c>
      <c r="B72" s="23">
        <v>2</v>
      </c>
    </row>
    <row r="73" spans="1:2" x14ac:dyDescent="0.25">
      <c r="A73" s="28" t="s">
        <v>121</v>
      </c>
      <c r="B73" s="23">
        <v>1</v>
      </c>
    </row>
    <row r="74" spans="1:2" x14ac:dyDescent="0.25">
      <c r="A74" s="28" t="s">
        <v>118</v>
      </c>
      <c r="B74" s="23">
        <v>1</v>
      </c>
    </row>
    <row r="75" spans="1:2" x14ac:dyDescent="0.25">
      <c r="A75" s="28" t="s">
        <v>119</v>
      </c>
      <c r="B75" s="23">
        <v>2</v>
      </c>
    </row>
    <row r="76" spans="1:2" x14ac:dyDescent="0.25">
      <c r="A76" s="28" t="s">
        <v>122</v>
      </c>
      <c r="B76" s="23">
        <v>2</v>
      </c>
    </row>
    <row r="77" spans="1:2" x14ac:dyDescent="0.25">
      <c r="A77" s="28" t="s">
        <v>120</v>
      </c>
      <c r="B77" s="23">
        <v>2</v>
      </c>
    </row>
    <row r="78" spans="1:2" x14ac:dyDescent="0.25">
      <c r="A78" s="28" t="s">
        <v>115</v>
      </c>
      <c r="B78" s="23">
        <v>1</v>
      </c>
    </row>
    <row r="79" spans="1:2" x14ac:dyDescent="0.25">
      <c r="A79" s="28" t="s">
        <v>116</v>
      </c>
      <c r="B79" s="23">
        <v>4</v>
      </c>
    </row>
    <row r="80" spans="1:2" x14ac:dyDescent="0.25">
      <c r="A80" s="28" t="s">
        <v>111</v>
      </c>
      <c r="B80" s="23">
        <v>3</v>
      </c>
    </row>
    <row r="81" spans="1:2" x14ac:dyDescent="0.25">
      <c r="A81" s="28" t="s">
        <v>108</v>
      </c>
      <c r="B81" s="23">
        <v>20</v>
      </c>
    </row>
  </sheetData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C949-94D1-47CE-A537-2F96C4BCEF4C}">
  <sheetPr filterMode="1"/>
  <dimension ref="A1:Q86"/>
  <sheetViews>
    <sheetView workbookViewId="0">
      <selection activeCell="J22" sqref="J22"/>
    </sheetView>
  </sheetViews>
  <sheetFormatPr defaultRowHeight="12.5" x14ac:dyDescent="0.25"/>
  <cols>
    <col min="1" max="1" width="3.26953125" customWidth="1"/>
    <col min="2" max="2" width="6.81640625" customWidth="1"/>
    <col min="4" max="4" width="7" customWidth="1"/>
    <col min="5" max="5" width="11.26953125" customWidth="1"/>
    <col min="6" max="6" width="11.08984375" bestFit="1" customWidth="1"/>
    <col min="7" max="7" width="10.1796875" bestFit="1" customWidth="1"/>
    <col min="8" max="8" width="10.26953125" customWidth="1"/>
    <col min="9" max="10" width="10.1796875" bestFit="1" customWidth="1"/>
    <col min="11" max="11" width="4.1796875" customWidth="1"/>
    <col min="12" max="12" width="9.1796875" customWidth="1"/>
    <col min="13" max="13" width="6.81640625" customWidth="1"/>
    <col min="14" max="14" width="8.6328125" customWidth="1"/>
    <col min="16" max="16" width="15.08984375" bestFit="1" customWidth="1"/>
    <col min="17" max="17" width="11.26953125" customWidth="1"/>
  </cols>
  <sheetData>
    <row r="1" spans="1:17" ht="37.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97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103</v>
      </c>
      <c r="N1" s="17" t="s">
        <v>11</v>
      </c>
      <c r="Q1" s="29"/>
    </row>
    <row r="2" spans="1:17" hidden="1" x14ac:dyDescent="0.25">
      <c r="A2" s="1">
        <v>1</v>
      </c>
      <c r="B2" s="2" t="s">
        <v>12</v>
      </c>
      <c r="C2" s="1" t="s">
        <v>13</v>
      </c>
      <c r="D2" s="1" t="s">
        <v>14</v>
      </c>
      <c r="E2" s="1" t="s">
        <v>15</v>
      </c>
      <c r="F2" s="1" t="s">
        <v>86</v>
      </c>
      <c r="G2" s="3">
        <v>19295</v>
      </c>
      <c r="H2" s="1" t="s">
        <v>96</v>
      </c>
      <c r="I2" s="3">
        <v>39457</v>
      </c>
      <c r="J2" s="1"/>
      <c r="K2" s="1" t="s">
        <v>16</v>
      </c>
      <c r="L2" s="1">
        <v>2</v>
      </c>
      <c r="M2" s="19">
        <f ca="1">IF(J2 = 0,YEAR($P$2)-YEAR(I2),YEAR(J2)-YEAR(I2))</f>
        <v>14</v>
      </c>
      <c r="N2" s="1">
        <f>VLOOKUP(H2,ДолжностныеОклады,MATCH(F2,'Справочные данные'!$C$3:$G$3,0),0)</f>
        <v>1000</v>
      </c>
      <c r="P2" s="18">
        <f ca="1">NOW()</f>
        <v>44633.893174537036</v>
      </c>
    </row>
    <row r="3" spans="1:17" hidden="1" x14ac:dyDescent="0.25">
      <c r="A3" s="1">
        <v>2</v>
      </c>
      <c r="B3" s="2" t="s">
        <v>17</v>
      </c>
      <c r="C3" s="1" t="s">
        <v>18</v>
      </c>
      <c r="D3" s="1" t="s">
        <v>14</v>
      </c>
      <c r="E3" s="1" t="s">
        <v>19</v>
      </c>
      <c r="F3" s="1" t="s">
        <v>87</v>
      </c>
      <c r="G3" s="3">
        <v>12805</v>
      </c>
      <c r="H3" s="1" t="s">
        <v>92</v>
      </c>
      <c r="I3" s="3">
        <v>40278</v>
      </c>
      <c r="J3" s="1"/>
      <c r="K3" s="1" t="s">
        <v>16</v>
      </c>
      <c r="L3" s="1">
        <v>1</v>
      </c>
      <c r="M3" s="19">
        <f t="shared" ref="M3:M21" ca="1" si="0">IF(J3 = 0,YEAR($P$2)-YEAR(I3),YEAR(J3)-YEAR(I3))</f>
        <v>12</v>
      </c>
      <c r="N3" s="1">
        <f>VLOOKUP(H3,ДолжностныеОклады,MATCH(F3,'Справочные данные'!$C$3:$G$3,0),0)</f>
        <v>1600</v>
      </c>
    </row>
    <row r="4" spans="1:17" hidden="1" x14ac:dyDescent="0.25">
      <c r="A4" s="1">
        <v>3</v>
      </c>
      <c r="B4" s="2" t="s">
        <v>20</v>
      </c>
      <c r="C4" s="1" t="s">
        <v>21</v>
      </c>
      <c r="D4" s="1" t="s">
        <v>22</v>
      </c>
      <c r="E4" s="1" t="s">
        <v>19</v>
      </c>
      <c r="F4" s="1" t="s">
        <v>88</v>
      </c>
      <c r="G4" s="3">
        <v>33111</v>
      </c>
      <c r="H4" s="1" t="s">
        <v>93</v>
      </c>
      <c r="I4" s="3">
        <v>40745</v>
      </c>
      <c r="J4" s="1"/>
      <c r="K4" s="1" t="s">
        <v>16</v>
      </c>
      <c r="L4" s="1">
        <v>2</v>
      </c>
      <c r="M4" s="19">
        <f t="shared" ca="1" si="0"/>
        <v>11</v>
      </c>
      <c r="N4" s="1">
        <f>VLOOKUP(H4,ДолжностныеОклады,MATCH(F4,'Справочные данные'!$C$3:$G$3,0),0)</f>
        <v>2200</v>
      </c>
    </row>
    <row r="5" spans="1:17" hidden="1" x14ac:dyDescent="0.25">
      <c r="A5" s="1">
        <v>4</v>
      </c>
      <c r="B5" s="2" t="s">
        <v>23</v>
      </c>
      <c r="C5" s="1" t="s">
        <v>24</v>
      </c>
      <c r="D5" s="1" t="s">
        <v>22</v>
      </c>
      <c r="E5" s="1" t="s">
        <v>15</v>
      </c>
      <c r="F5" s="1" t="s">
        <v>89</v>
      </c>
      <c r="G5" s="3">
        <v>25886</v>
      </c>
      <c r="H5" s="1" t="s">
        <v>94</v>
      </c>
      <c r="I5" s="3">
        <v>39731</v>
      </c>
      <c r="J5" s="1"/>
      <c r="K5" s="1" t="s">
        <v>16</v>
      </c>
      <c r="L5" s="1">
        <v>1</v>
      </c>
      <c r="M5" s="19">
        <f t="shared" ca="1" si="0"/>
        <v>14</v>
      </c>
      <c r="N5" s="1">
        <f>VLOOKUP(H5,ДолжностныеОклады,MATCH(F5,'Справочные данные'!$C$3:$G$3,0),0)</f>
        <v>2800</v>
      </c>
      <c r="Q5" s="8"/>
    </row>
    <row r="6" spans="1:17" hidden="1" x14ac:dyDescent="0.25">
      <c r="A6" s="1">
        <v>5</v>
      </c>
      <c r="B6" s="2" t="s">
        <v>25</v>
      </c>
      <c r="C6" s="1" t="s">
        <v>26</v>
      </c>
      <c r="D6" s="1" t="s">
        <v>27</v>
      </c>
      <c r="E6" s="1" t="s">
        <v>28</v>
      </c>
      <c r="F6" s="1" t="s">
        <v>87</v>
      </c>
      <c r="G6" s="3">
        <v>25966</v>
      </c>
      <c r="H6" s="1" t="s">
        <v>95</v>
      </c>
      <c r="I6" s="3">
        <v>39823</v>
      </c>
      <c r="J6" s="3">
        <v>40826</v>
      </c>
      <c r="K6" s="1" t="s">
        <v>16</v>
      </c>
      <c r="L6" s="1">
        <v>0</v>
      </c>
      <c r="M6" s="19">
        <f t="shared" si="0"/>
        <v>2</v>
      </c>
      <c r="N6" s="1">
        <f>VLOOKUP(H6,ДолжностныеОклады,MATCH(F6,'Справочные данные'!$C$3:$G$3,0),0)</f>
        <v>3100</v>
      </c>
    </row>
    <row r="7" spans="1:17" hidden="1" x14ac:dyDescent="0.25">
      <c r="A7" s="1">
        <v>6</v>
      </c>
      <c r="B7" s="2" t="s">
        <v>29</v>
      </c>
      <c r="C7" s="1" t="s">
        <v>30</v>
      </c>
      <c r="D7" s="1" t="s">
        <v>31</v>
      </c>
      <c r="E7" s="1" t="s">
        <v>32</v>
      </c>
      <c r="F7" s="1" t="s">
        <v>89</v>
      </c>
      <c r="G7" s="3">
        <v>26238</v>
      </c>
      <c r="H7" s="1" t="s">
        <v>92</v>
      </c>
      <c r="I7" s="3">
        <v>39915</v>
      </c>
      <c r="J7" s="1"/>
      <c r="K7" s="1" t="s">
        <v>16</v>
      </c>
      <c r="L7" s="1">
        <v>5</v>
      </c>
      <c r="M7" s="19">
        <f t="shared" ca="1" si="0"/>
        <v>13</v>
      </c>
      <c r="N7" s="1">
        <f>VLOOKUP(H7,ДолжностныеОклады,MATCH(F7,'Справочные данные'!$C$3:$G$3,0),0)</f>
        <v>1800</v>
      </c>
    </row>
    <row r="8" spans="1:17" hidden="1" x14ac:dyDescent="0.25">
      <c r="A8" s="1">
        <v>7</v>
      </c>
      <c r="B8" s="2" t="s">
        <v>33</v>
      </c>
      <c r="C8" s="1" t="s">
        <v>34</v>
      </c>
      <c r="D8" s="1" t="s">
        <v>35</v>
      </c>
      <c r="E8" s="1" t="s">
        <v>32</v>
      </c>
      <c r="F8" s="1" t="s">
        <v>88</v>
      </c>
      <c r="G8" s="3">
        <v>31240</v>
      </c>
      <c r="H8" s="1" t="s">
        <v>92</v>
      </c>
      <c r="I8" s="3">
        <v>38559</v>
      </c>
      <c r="J8" s="1"/>
      <c r="K8" s="1" t="s">
        <v>16</v>
      </c>
      <c r="L8" s="1">
        <v>1</v>
      </c>
      <c r="M8" s="19">
        <f t="shared" ca="1" si="0"/>
        <v>17</v>
      </c>
      <c r="N8" s="1">
        <f>VLOOKUP(H8,ДолжностныеОклады,MATCH(F8,'Справочные данные'!$C$3:$G$3,0),0)</f>
        <v>1700</v>
      </c>
    </row>
    <row r="9" spans="1:17" hidden="1" x14ac:dyDescent="0.25">
      <c r="A9" s="1">
        <v>8</v>
      </c>
      <c r="B9" s="2" t="s">
        <v>36</v>
      </c>
      <c r="C9" s="1" t="s">
        <v>37</v>
      </c>
      <c r="D9" s="1" t="s">
        <v>27</v>
      </c>
      <c r="E9" s="1" t="s">
        <v>38</v>
      </c>
      <c r="F9" s="1" t="s">
        <v>88</v>
      </c>
      <c r="G9" s="3">
        <v>26206</v>
      </c>
      <c r="H9" s="1" t="s">
        <v>94</v>
      </c>
      <c r="I9" s="3">
        <v>40127</v>
      </c>
      <c r="J9" s="1"/>
      <c r="K9" s="1" t="s">
        <v>16</v>
      </c>
      <c r="L9" s="1">
        <v>1</v>
      </c>
      <c r="M9" s="19">
        <f t="shared" ca="1" si="0"/>
        <v>13</v>
      </c>
      <c r="N9" s="1">
        <f>VLOOKUP(H9,ДолжностныеОклады,MATCH(F9,'Справочные данные'!$C$3:$G$3,0),0)</f>
        <v>2700</v>
      </c>
    </row>
    <row r="10" spans="1:17" hidden="1" x14ac:dyDescent="0.25">
      <c r="A10" s="1">
        <v>9</v>
      </c>
      <c r="B10" s="2" t="s">
        <v>39</v>
      </c>
      <c r="C10" s="1" t="s">
        <v>40</v>
      </c>
      <c r="D10" s="1" t="s">
        <v>41</v>
      </c>
      <c r="E10" s="1" t="s">
        <v>42</v>
      </c>
      <c r="F10" s="1" t="s">
        <v>86</v>
      </c>
      <c r="G10" s="3">
        <v>26286</v>
      </c>
      <c r="H10" s="1" t="s">
        <v>94</v>
      </c>
      <c r="I10" s="3">
        <v>36535</v>
      </c>
      <c r="J10" s="3">
        <v>37246</v>
      </c>
      <c r="K10" s="1" t="s">
        <v>43</v>
      </c>
      <c r="L10" s="1">
        <v>1</v>
      </c>
      <c r="M10" s="19">
        <f t="shared" si="0"/>
        <v>1</v>
      </c>
      <c r="N10" s="1">
        <f>VLOOKUP(H10,ДолжностныеОклады,MATCH(F10,'Справочные данные'!$C$3:$G$3,0),0)</f>
        <v>2500</v>
      </c>
    </row>
    <row r="11" spans="1:17" hidden="1" x14ac:dyDescent="0.25">
      <c r="A11" s="1">
        <v>10</v>
      </c>
      <c r="B11" s="2" t="s">
        <v>44</v>
      </c>
      <c r="C11" s="1" t="s">
        <v>45</v>
      </c>
      <c r="D11" s="1" t="s">
        <v>46</v>
      </c>
      <c r="E11" s="1" t="s">
        <v>47</v>
      </c>
      <c r="F11" s="1" t="s">
        <v>87</v>
      </c>
      <c r="G11" s="3">
        <v>26366</v>
      </c>
      <c r="H11" s="1" t="s">
        <v>93</v>
      </c>
      <c r="I11" s="3">
        <v>36626</v>
      </c>
      <c r="J11" s="1"/>
      <c r="K11" s="1" t="s">
        <v>43</v>
      </c>
      <c r="L11" s="1">
        <v>1</v>
      </c>
      <c r="M11" s="19">
        <f t="shared" ca="1" si="0"/>
        <v>22</v>
      </c>
      <c r="N11" s="1">
        <f>VLOOKUP(H11,ДолжностныеОклады,MATCH(F11,'Справочные данные'!$C$3:$G$3,0),0)</f>
        <v>2100</v>
      </c>
    </row>
    <row r="12" spans="1:17" hidden="1" x14ac:dyDescent="0.25">
      <c r="A12" s="1">
        <v>11</v>
      </c>
      <c r="B12" s="2" t="s">
        <v>48</v>
      </c>
      <c r="C12" s="1" t="s">
        <v>49</v>
      </c>
      <c r="D12" s="1" t="s">
        <v>50</v>
      </c>
      <c r="E12" s="1" t="s">
        <v>51</v>
      </c>
      <c r="F12" s="1" t="s">
        <v>87</v>
      </c>
      <c r="G12" s="3">
        <v>20806</v>
      </c>
      <c r="H12" s="1" t="s">
        <v>93</v>
      </c>
      <c r="I12" s="3">
        <v>36717</v>
      </c>
      <c r="J12" s="3">
        <v>37967</v>
      </c>
      <c r="K12" s="1" t="s">
        <v>43</v>
      </c>
      <c r="L12" s="1">
        <v>1</v>
      </c>
      <c r="M12" s="19">
        <f t="shared" si="0"/>
        <v>3</v>
      </c>
      <c r="N12" s="1">
        <f>VLOOKUP(H12,ДолжностныеОклады,MATCH(F12,'Справочные данные'!$C$3:$G$3,0),0)</f>
        <v>2100</v>
      </c>
    </row>
    <row r="13" spans="1:17" hidden="1" x14ac:dyDescent="0.25">
      <c r="A13" s="1">
        <v>12</v>
      </c>
      <c r="B13" s="2" t="s">
        <v>52</v>
      </c>
      <c r="C13" s="1" t="s">
        <v>53</v>
      </c>
      <c r="D13" s="1" t="s">
        <v>54</v>
      </c>
      <c r="E13" s="1" t="s">
        <v>55</v>
      </c>
      <c r="F13" s="1" t="s">
        <v>86</v>
      </c>
      <c r="G13" s="3">
        <v>29241</v>
      </c>
      <c r="H13" s="1" t="s">
        <v>95</v>
      </c>
      <c r="I13" s="3">
        <v>35724</v>
      </c>
      <c r="J13" s="1"/>
      <c r="K13" s="1" t="s">
        <v>43</v>
      </c>
      <c r="L13" s="1">
        <v>1</v>
      </c>
      <c r="M13" s="19">
        <f t="shared" ca="1" si="0"/>
        <v>25</v>
      </c>
      <c r="N13" s="1">
        <f>VLOOKUP(H13,ДолжностныеОклады,MATCH(F13,'Справочные данные'!$C$3:$G$3,0),0)</f>
        <v>3000</v>
      </c>
    </row>
    <row r="14" spans="1:17" hidden="1" x14ac:dyDescent="0.25">
      <c r="A14" s="1">
        <v>13</v>
      </c>
      <c r="B14" s="2" t="s">
        <v>56</v>
      </c>
      <c r="C14" s="1" t="s">
        <v>57</v>
      </c>
      <c r="D14" s="1" t="s">
        <v>58</v>
      </c>
      <c r="E14" s="1" t="s">
        <v>59</v>
      </c>
      <c r="F14" s="1" t="s">
        <v>89</v>
      </c>
      <c r="G14" s="3">
        <v>33111</v>
      </c>
      <c r="H14" s="1" t="s">
        <v>96</v>
      </c>
      <c r="I14" s="3">
        <v>40553</v>
      </c>
      <c r="J14" s="1"/>
      <c r="K14" s="1" t="s">
        <v>16</v>
      </c>
      <c r="L14" s="1">
        <v>1</v>
      </c>
      <c r="M14" s="19">
        <f t="shared" ca="1" si="0"/>
        <v>11</v>
      </c>
      <c r="N14" s="1">
        <f>VLOOKUP(H14,ДолжностныеОклады,MATCH(F14,'Справочные данные'!$C$3:$G$3,0),0)</f>
        <v>1300</v>
      </c>
    </row>
    <row r="15" spans="1:17" hidden="1" x14ac:dyDescent="0.25">
      <c r="A15" s="1">
        <v>14</v>
      </c>
      <c r="B15" s="2" t="s">
        <v>60</v>
      </c>
      <c r="C15" s="1" t="s">
        <v>61</v>
      </c>
      <c r="D15" s="1" t="s">
        <v>14</v>
      </c>
      <c r="E15" s="1" t="s">
        <v>62</v>
      </c>
      <c r="F15" s="1" t="s">
        <v>86</v>
      </c>
      <c r="G15" s="3">
        <v>25886</v>
      </c>
      <c r="H15" s="1" t="s">
        <v>93</v>
      </c>
      <c r="I15" s="3">
        <v>37011</v>
      </c>
      <c r="J15" s="1"/>
      <c r="K15" s="1" t="s">
        <v>16</v>
      </c>
      <c r="L15" s="1">
        <v>1</v>
      </c>
      <c r="M15" s="19">
        <f t="shared" ca="1" si="0"/>
        <v>21</v>
      </c>
      <c r="N15" s="1">
        <f>VLOOKUP(H15,ДолжностныеОклады,MATCH(F15,'Справочные данные'!$C$3:$G$3,0),0)</f>
        <v>2000</v>
      </c>
    </row>
    <row r="16" spans="1:17" hidden="1" x14ac:dyDescent="0.25">
      <c r="A16" s="1">
        <v>15</v>
      </c>
      <c r="B16" s="2" t="s">
        <v>63</v>
      </c>
      <c r="C16" s="1" t="s">
        <v>64</v>
      </c>
      <c r="D16" s="1" t="s">
        <v>65</v>
      </c>
      <c r="E16" s="1" t="s">
        <v>66</v>
      </c>
      <c r="F16" s="1" t="s">
        <v>89</v>
      </c>
      <c r="G16" s="3">
        <v>25966</v>
      </c>
      <c r="H16" s="1" t="s">
        <v>94</v>
      </c>
      <c r="I16" s="3">
        <v>37082</v>
      </c>
      <c r="J16" s="1"/>
      <c r="K16" s="1" t="s">
        <v>16</v>
      </c>
      <c r="L16" s="1">
        <v>5</v>
      </c>
      <c r="M16" s="19">
        <f t="shared" ca="1" si="0"/>
        <v>21</v>
      </c>
      <c r="N16" s="1">
        <f>VLOOKUP(H16,ДолжностныеОклады,MATCH(F16,'Справочные данные'!$C$3:$G$3,0),0)</f>
        <v>2800</v>
      </c>
    </row>
    <row r="17" spans="1:14" hidden="1" x14ac:dyDescent="0.25">
      <c r="A17" s="1">
        <v>16</v>
      </c>
      <c r="B17" s="2" t="s">
        <v>67</v>
      </c>
      <c r="C17" s="1" t="s">
        <v>68</v>
      </c>
      <c r="D17" s="1" t="s">
        <v>69</v>
      </c>
      <c r="E17" s="1" t="s">
        <v>70</v>
      </c>
      <c r="F17" s="1" t="s">
        <v>88</v>
      </c>
      <c r="G17" s="3">
        <v>26046</v>
      </c>
      <c r="H17" s="1" t="s">
        <v>96</v>
      </c>
      <c r="I17" s="3">
        <v>37177</v>
      </c>
      <c r="J17" s="1"/>
      <c r="K17" s="1" t="s">
        <v>16</v>
      </c>
      <c r="L17" s="1">
        <v>1</v>
      </c>
      <c r="M17" s="19">
        <f t="shared" ca="1" si="0"/>
        <v>21</v>
      </c>
      <c r="N17" s="1">
        <f>VLOOKUP(H17,ДолжностныеОклады,MATCH(F17,'Справочные данные'!$C$3:$G$3,0),0)</f>
        <v>1200</v>
      </c>
    </row>
    <row r="18" spans="1:14" hidden="1" x14ac:dyDescent="0.25">
      <c r="A18" s="1">
        <v>17</v>
      </c>
      <c r="B18" s="2" t="s">
        <v>71</v>
      </c>
      <c r="C18" s="1" t="s">
        <v>72</v>
      </c>
      <c r="D18" s="1" t="s">
        <v>73</v>
      </c>
      <c r="E18" s="1" t="s">
        <v>42</v>
      </c>
      <c r="F18" s="1" t="s">
        <v>87</v>
      </c>
      <c r="G18" s="3">
        <v>26126</v>
      </c>
      <c r="H18" s="1" t="s">
        <v>94</v>
      </c>
      <c r="I18" s="3">
        <v>37266</v>
      </c>
      <c r="J18" s="1"/>
      <c r="K18" s="1" t="s">
        <v>43</v>
      </c>
      <c r="L18" s="1">
        <v>2</v>
      </c>
      <c r="M18" s="19">
        <f t="shared" ca="1" si="0"/>
        <v>20</v>
      </c>
      <c r="N18" s="1">
        <f>VLOOKUP(H18,ДолжностныеОклады,MATCH(F18,'Справочные данные'!$C$3:$G$3,0),0)</f>
        <v>2600</v>
      </c>
    </row>
    <row r="19" spans="1:14" hidden="1" x14ac:dyDescent="0.25">
      <c r="A19" s="1">
        <v>18</v>
      </c>
      <c r="B19" s="2" t="s">
        <v>74</v>
      </c>
      <c r="C19" s="1" t="s">
        <v>75</v>
      </c>
      <c r="D19" s="1" t="s">
        <v>76</v>
      </c>
      <c r="E19" s="1" t="s">
        <v>77</v>
      </c>
      <c r="F19" s="1" t="s">
        <v>86</v>
      </c>
      <c r="G19" s="3">
        <v>26206</v>
      </c>
      <c r="H19" s="1" t="s">
        <v>92</v>
      </c>
      <c r="I19" s="3">
        <v>41009</v>
      </c>
      <c r="J19" s="1"/>
      <c r="K19" s="1" t="s">
        <v>43</v>
      </c>
      <c r="L19" s="1">
        <v>2</v>
      </c>
      <c r="M19" s="19">
        <f t="shared" ca="1" si="0"/>
        <v>10</v>
      </c>
      <c r="N19" s="1">
        <f>VLOOKUP(H19,ДолжностныеОклады,MATCH(F19,'Справочные данные'!$C$3:$G$3,0),0)</f>
        <v>1500</v>
      </c>
    </row>
    <row r="20" spans="1:14" x14ac:dyDescent="0.25">
      <c r="A20" s="1">
        <v>19</v>
      </c>
      <c r="B20" s="2" t="s">
        <v>78</v>
      </c>
      <c r="C20" s="1" t="s">
        <v>79</v>
      </c>
      <c r="D20" s="1" t="s">
        <v>80</v>
      </c>
      <c r="E20" s="1" t="s">
        <v>81</v>
      </c>
      <c r="F20" s="1" t="s">
        <v>89</v>
      </c>
      <c r="G20" s="3">
        <v>26286</v>
      </c>
      <c r="H20" s="1" t="s">
        <v>96</v>
      </c>
      <c r="I20" s="3">
        <v>37447</v>
      </c>
      <c r="J20" s="3">
        <v>41304</v>
      </c>
      <c r="K20" s="1" t="s">
        <v>16</v>
      </c>
      <c r="L20" s="1">
        <v>0</v>
      </c>
      <c r="M20" s="19">
        <f t="shared" si="0"/>
        <v>11</v>
      </c>
      <c r="N20" s="1">
        <f>VLOOKUP(H20,ДолжностныеОклады,MATCH(F20,'Справочные данные'!$C$3:$G$3,0),0)</f>
        <v>1300</v>
      </c>
    </row>
    <row r="21" spans="1:14" hidden="1" x14ac:dyDescent="0.25">
      <c r="A21" s="1">
        <v>20</v>
      </c>
      <c r="B21" s="2" t="s">
        <v>82</v>
      </c>
      <c r="C21" s="1" t="s">
        <v>83</v>
      </c>
      <c r="D21" s="1" t="s">
        <v>84</v>
      </c>
      <c r="E21" s="1" t="s">
        <v>85</v>
      </c>
      <c r="F21" s="1" t="s">
        <v>86</v>
      </c>
      <c r="G21" s="3">
        <v>26604</v>
      </c>
      <c r="H21" s="1" t="s">
        <v>93</v>
      </c>
      <c r="I21" s="3">
        <v>42287</v>
      </c>
      <c r="J21" s="1"/>
      <c r="K21" s="1" t="s">
        <v>16</v>
      </c>
      <c r="L21" s="1">
        <v>0</v>
      </c>
      <c r="M21" s="19">
        <f t="shared" ca="1" si="0"/>
        <v>7</v>
      </c>
      <c r="N21" s="1">
        <f>VLOOKUP(H21,ДолжностныеОклады,MATCH(F21,'Справочные данные'!$C$3:$G$3,0),0)</f>
        <v>2000</v>
      </c>
    </row>
    <row r="22" spans="1:14" x14ac:dyDescent="0.25">
      <c r="G22" s="5"/>
    </row>
    <row r="23" spans="1:14" x14ac:dyDescent="0.25">
      <c r="B23" s="6"/>
    </row>
    <row r="86" spans="2:2" x14ac:dyDescent="0.25">
      <c r="B86">
        <f ca="1">IF(MONTH($P$2) &gt; MONTH(I2), YEAR($P$2) - YEAR(I2), 0)</f>
        <v>14</v>
      </c>
    </row>
  </sheetData>
  <autoFilter ref="A1:N21" xr:uid="{A582C949-94D1-47CE-A537-2F96C4BCEF4C}">
    <filterColumn colId="7">
      <filters>
        <filter val="секретарь"/>
      </filters>
    </filterColumn>
    <filterColumn colId="9">
      <customFilters>
        <customFilter operator="notEqual" val=" "/>
      </customFilters>
    </filterColumn>
  </autoFilter>
  <dataValidations count="2">
    <dataValidation type="list" allowBlank="1" showInputMessage="1" showErrorMessage="1" sqref="H2:H21" xr:uid="{010F081E-CC29-40A3-BDC0-035F294D4929}">
      <formula1>Должности</formula1>
    </dataValidation>
    <dataValidation type="list" allowBlank="1" showInputMessage="1" showErrorMessage="1" sqref="F2:F21" xr:uid="{4F315161-4BE6-416D-A3DC-FFB4633EBEDA}">
      <formula1>Подразделения</formula1>
    </dataValidation>
  </dataValidations>
  <pageMargins left="0.43" right="0.27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C03C-59F6-4B97-9C8D-9C5212234ED8}">
  <sheetPr filterMode="1"/>
  <dimension ref="A1:Q86"/>
  <sheetViews>
    <sheetView workbookViewId="0">
      <selection activeCell="I88" sqref="I88"/>
    </sheetView>
  </sheetViews>
  <sheetFormatPr defaultRowHeight="12.5" x14ac:dyDescent="0.25"/>
  <cols>
    <col min="1" max="1" width="3.26953125" customWidth="1"/>
    <col min="2" max="2" width="6.81640625" customWidth="1"/>
    <col min="4" max="4" width="7" customWidth="1"/>
    <col min="5" max="5" width="11.26953125" customWidth="1"/>
    <col min="6" max="6" width="11.08984375" bestFit="1" customWidth="1"/>
    <col min="7" max="7" width="10.1796875" bestFit="1" customWidth="1"/>
    <col min="8" max="8" width="10.26953125" customWidth="1"/>
    <col min="9" max="10" width="10.1796875" bestFit="1" customWidth="1"/>
    <col min="11" max="11" width="4.1796875" customWidth="1"/>
    <col min="12" max="12" width="9.1796875" customWidth="1"/>
    <col min="13" max="13" width="6.81640625" customWidth="1"/>
    <col min="14" max="14" width="8.6328125" customWidth="1"/>
    <col min="16" max="16" width="15.08984375" bestFit="1" customWidth="1"/>
    <col min="17" max="17" width="11.26953125" customWidth="1"/>
  </cols>
  <sheetData>
    <row r="1" spans="1:17" ht="37.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97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103</v>
      </c>
      <c r="N1" s="17" t="s">
        <v>11</v>
      </c>
      <c r="Q1" s="29"/>
    </row>
    <row r="2" spans="1:17" hidden="1" x14ac:dyDescent="0.25">
      <c r="A2" s="1">
        <v>1</v>
      </c>
      <c r="B2" s="2" t="s">
        <v>12</v>
      </c>
      <c r="C2" s="1" t="s">
        <v>13</v>
      </c>
      <c r="D2" s="1" t="s">
        <v>14</v>
      </c>
      <c r="E2" s="1" t="s">
        <v>15</v>
      </c>
      <c r="F2" s="1" t="s">
        <v>86</v>
      </c>
      <c r="G2" s="3">
        <v>19295</v>
      </c>
      <c r="H2" s="1" t="s">
        <v>96</v>
      </c>
      <c r="I2" s="3">
        <v>39457</v>
      </c>
      <c r="J2" s="1"/>
      <c r="K2" s="1" t="s">
        <v>16</v>
      </c>
      <c r="L2" s="1">
        <v>2</v>
      </c>
      <c r="M2" s="19">
        <f ca="1">IF(J2 = 0,YEAR($P$2)-YEAR(I2),YEAR(J2)-YEAR(I2))</f>
        <v>14</v>
      </c>
      <c r="N2" s="1">
        <f>VLOOKUP(H2,ДолжностныеОклады,MATCH(F2,'Справочные данные'!$C$3:$G$3,0),0)</f>
        <v>1000</v>
      </c>
      <c r="P2" s="18">
        <f ca="1">NOW()</f>
        <v>44633.893174537036</v>
      </c>
    </row>
    <row r="3" spans="1:17" hidden="1" x14ac:dyDescent="0.25">
      <c r="A3" s="1">
        <v>2</v>
      </c>
      <c r="B3" s="2" t="s">
        <v>17</v>
      </c>
      <c r="C3" s="1" t="s">
        <v>18</v>
      </c>
      <c r="D3" s="1" t="s">
        <v>14</v>
      </c>
      <c r="E3" s="1" t="s">
        <v>19</v>
      </c>
      <c r="F3" s="1" t="s">
        <v>87</v>
      </c>
      <c r="G3" s="3">
        <v>12805</v>
      </c>
      <c r="H3" s="1" t="s">
        <v>92</v>
      </c>
      <c r="I3" s="3">
        <v>40278</v>
      </c>
      <c r="J3" s="1"/>
      <c r="K3" s="1" t="s">
        <v>16</v>
      </c>
      <c r="L3" s="1">
        <v>1</v>
      </c>
      <c r="M3" s="19">
        <f t="shared" ref="M3:M21" ca="1" si="0">IF(J3 = 0,YEAR($P$2)-YEAR(I3),YEAR(J3)-YEAR(I3))</f>
        <v>12</v>
      </c>
      <c r="N3" s="1">
        <f>VLOOKUP(H3,ДолжностныеОклады,MATCH(F3,'Справочные данные'!$C$3:$G$3,0),0)</f>
        <v>1600</v>
      </c>
    </row>
    <row r="4" spans="1:17" hidden="1" x14ac:dyDescent="0.25">
      <c r="A4" s="1">
        <v>3</v>
      </c>
      <c r="B4" s="2" t="s">
        <v>20</v>
      </c>
      <c r="C4" s="1" t="s">
        <v>21</v>
      </c>
      <c r="D4" s="1" t="s">
        <v>22</v>
      </c>
      <c r="E4" s="1" t="s">
        <v>19</v>
      </c>
      <c r="F4" s="1" t="s">
        <v>88</v>
      </c>
      <c r="G4" s="3">
        <v>33111</v>
      </c>
      <c r="H4" s="1" t="s">
        <v>93</v>
      </c>
      <c r="I4" s="3">
        <v>40745</v>
      </c>
      <c r="J4" s="1"/>
      <c r="K4" s="1" t="s">
        <v>16</v>
      </c>
      <c r="L4" s="1">
        <v>2</v>
      </c>
      <c r="M4" s="19">
        <f t="shared" ca="1" si="0"/>
        <v>11</v>
      </c>
      <c r="N4" s="1">
        <f>VLOOKUP(H4,ДолжностныеОклады,MATCH(F4,'Справочные данные'!$C$3:$G$3,0),0)</f>
        <v>2200</v>
      </c>
    </row>
    <row r="5" spans="1:17" hidden="1" x14ac:dyDescent="0.25">
      <c r="A5" s="1">
        <v>4</v>
      </c>
      <c r="B5" s="2" t="s">
        <v>23</v>
      </c>
      <c r="C5" s="1" t="s">
        <v>24</v>
      </c>
      <c r="D5" s="1" t="s">
        <v>22</v>
      </c>
      <c r="E5" s="1" t="s">
        <v>15</v>
      </c>
      <c r="F5" s="1" t="s">
        <v>89</v>
      </c>
      <c r="G5" s="3">
        <v>25886</v>
      </c>
      <c r="H5" s="1" t="s">
        <v>94</v>
      </c>
      <c r="I5" s="3">
        <v>39731</v>
      </c>
      <c r="J5" s="1"/>
      <c r="K5" s="1" t="s">
        <v>16</v>
      </c>
      <c r="L5" s="1">
        <v>1</v>
      </c>
      <c r="M5" s="19">
        <f t="shared" ca="1" si="0"/>
        <v>14</v>
      </c>
      <c r="N5" s="1">
        <f>VLOOKUP(H5,ДолжностныеОклады,MATCH(F5,'Справочные данные'!$C$3:$G$3,0),0)</f>
        <v>2800</v>
      </c>
      <c r="Q5" s="8"/>
    </row>
    <row r="6" spans="1:17" x14ac:dyDescent="0.25">
      <c r="A6" s="1">
        <v>5</v>
      </c>
      <c r="B6" s="2" t="s">
        <v>25</v>
      </c>
      <c r="C6" s="1" t="s">
        <v>26</v>
      </c>
      <c r="D6" s="1" t="s">
        <v>27</v>
      </c>
      <c r="E6" s="1" t="s">
        <v>28</v>
      </c>
      <c r="F6" s="1" t="s">
        <v>87</v>
      </c>
      <c r="G6" s="3">
        <v>25966</v>
      </c>
      <c r="H6" s="1" t="s">
        <v>95</v>
      </c>
      <c r="I6" s="3">
        <v>39823</v>
      </c>
      <c r="J6" s="3">
        <v>40826</v>
      </c>
      <c r="K6" s="1" t="s">
        <v>16</v>
      </c>
      <c r="L6" s="1">
        <v>0</v>
      </c>
      <c r="M6" s="19">
        <f t="shared" si="0"/>
        <v>2</v>
      </c>
      <c r="N6" s="1">
        <f>VLOOKUP(H6,ДолжностныеОклады,MATCH(F6,'Справочные данные'!$C$3:$G$3,0),0)</f>
        <v>3100</v>
      </c>
    </row>
    <row r="7" spans="1:17" x14ac:dyDescent="0.25">
      <c r="A7" s="1">
        <v>6</v>
      </c>
      <c r="B7" s="2" t="s">
        <v>29</v>
      </c>
      <c r="C7" s="1" t="s">
        <v>30</v>
      </c>
      <c r="D7" s="1" t="s">
        <v>31</v>
      </c>
      <c r="E7" s="1" t="s">
        <v>32</v>
      </c>
      <c r="F7" s="1" t="s">
        <v>89</v>
      </c>
      <c r="G7" s="3">
        <v>26238</v>
      </c>
      <c r="H7" s="1" t="s">
        <v>92</v>
      </c>
      <c r="I7" s="3">
        <v>39915</v>
      </c>
      <c r="J7" s="1"/>
      <c r="K7" s="1" t="s">
        <v>16</v>
      </c>
      <c r="L7" s="1">
        <v>5</v>
      </c>
      <c r="M7" s="19">
        <f t="shared" ca="1" si="0"/>
        <v>13</v>
      </c>
      <c r="N7" s="1">
        <f>VLOOKUP(H7,ДолжностныеОклады,MATCH(F7,'Справочные данные'!$C$3:$G$3,0),0)</f>
        <v>1800</v>
      </c>
    </row>
    <row r="8" spans="1:17" hidden="1" x14ac:dyDescent="0.25">
      <c r="A8" s="1">
        <v>7</v>
      </c>
      <c r="B8" s="2" t="s">
        <v>33</v>
      </c>
      <c r="C8" s="1" t="s">
        <v>34</v>
      </c>
      <c r="D8" s="1" t="s">
        <v>35</v>
      </c>
      <c r="E8" s="1" t="s">
        <v>32</v>
      </c>
      <c r="F8" s="1" t="s">
        <v>88</v>
      </c>
      <c r="G8" s="3">
        <v>31240</v>
      </c>
      <c r="H8" s="1" t="s">
        <v>92</v>
      </c>
      <c r="I8" s="3">
        <v>38559</v>
      </c>
      <c r="J8" s="1"/>
      <c r="K8" s="1" t="s">
        <v>16</v>
      </c>
      <c r="L8" s="1">
        <v>1</v>
      </c>
      <c r="M8" s="19">
        <f t="shared" ca="1" si="0"/>
        <v>17</v>
      </c>
      <c r="N8" s="1">
        <f>VLOOKUP(H8,ДолжностныеОклады,MATCH(F8,'Справочные данные'!$C$3:$G$3,0),0)</f>
        <v>1700</v>
      </c>
    </row>
    <row r="9" spans="1:17" x14ac:dyDescent="0.25">
      <c r="A9" s="1">
        <v>8</v>
      </c>
      <c r="B9" s="2" t="s">
        <v>36</v>
      </c>
      <c r="C9" s="1" t="s">
        <v>37</v>
      </c>
      <c r="D9" s="1" t="s">
        <v>27</v>
      </c>
      <c r="E9" s="1" t="s">
        <v>38</v>
      </c>
      <c r="F9" s="1" t="s">
        <v>88</v>
      </c>
      <c r="G9" s="3">
        <v>26206</v>
      </c>
      <c r="H9" s="1" t="s">
        <v>94</v>
      </c>
      <c r="I9" s="3">
        <v>40127</v>
      </c>
      <c r="J9" s="1"/>
      <c r="K9" s="1" t="s">
        <v>16</v>
      </c>
      <c r="L9" s="1">
        <v>1</v>
      </c>
      <c r="M9" s="19">
        <f t="shared" ca="1" si="0"/>
        <v>13</v>
      </c>
      <c r="N9" s="1">
        <f>VLOOKUP(H9,ДолжностныеОклады,MATCH(F9,'Справочные данные'!$C$3:$G$3,0),0)</f>
        <v>2700</v>
      </c>
    </row>
    <row r="10" spans="1:17" x14ac:dyDescent="0.25">
      <c r="A10" s="1">
        <v>9</v>
      </c>
      <c r="B10" s="2" t="s">
        <v>39</v>
      </c>
      <c r="C10" s="1" t="s">
        <v>40</v>
      </c>
      <c r="D10" s="1" t="s">
        <v>41</v>
      </c>
      <c r="E10" s="1" t="s">
        <v>42</v>
      </c>
      <c r="F10" s="1" t="s">
        <v>86</v>
      </c>
      <c r="G10" s="3">
        <v>26286</v>
      </c>
      <c r="H10" s="1" t="s">
        <v>94</v>
      </c>
      <c r="I10" s="3">
        <v>36535</v>
      </c>
      <c r="J10" s="3">
        <v>37246</v>
      </c>
      <c r="K10" s="1" t="s">
        <v>43</v>
      </c>
      <c r="L10" s="1">
        <v>1</v>
      </c>
      <c r="M10" s="19">
        <f t="shared" si="0"/>
        <v>1</v>
      </c>
      <c r="N10" s="1">
        <f>VLOOKUP(H10,ДолжностныеОклады,MATCH(F10,'Справочные данные'!$C$3:$G$3,0),0)</f>
        <v>2500</v>
      </c>
    </row>
    <row r="11" spans="1:17" hidden="1" x14ac:dyDescent="0.25">
      <c r="A11" s="1">
        <v>10</v>
      </c>
      <c r="B11" s="2" t="s">
        <v>44</v>
      </c>
      <c r="C11" s="1" t="s">
        <v>45</v>
      </c>
      <c r="D11" s="1" t="s">
        <v>46</v>
      </c>
      <c r="E11" s="1" t="s">
        <v>47</v>
      </c>
      <c r="F11" s="1" t="s">
        <v>87</v>
      </c>
      <c r="G11" s="3">
        <v>26366</v>
      </c>
      <c r="H11" s="1" t="s">
        <v>93</v>
      </c>
      <c r="I11" s="3">
        <v>36626</v>
      </c>
      <c r="J11" s="1"/>
      <c r="K11" s="1" t="s">
        <v>43</v>
      </c>
      <c r="L11" s="1">
        <v>1</v>
      </c>
      <c r="M11" s="19">
        <f t="shared" ca="1" si="0"/>
        <v>22</v>
      </c>
      <c r="N11" s="1">
        <f>VLOOKUP(H11,ДолжностныеОклады,MATCH(F11,'Справочные данные'!$C$3:$G$3,0),0)</f>
        <v>2100</v>
      </c>
    </row>
    <row r="12" spans="1:17" hidden="1" x14ac:dyDescent="0.25">
      <c r="A12" s="1">
        <v>11</v>
      </c>
      <c r="B12" s="2" t="s">
        <v>48</v>
      </c>
      <c r="C12" s="1" t="s">
        <v>49</v>
      </c>
      <c r="D12" s="1" t="s">
        <v>50</v>
      </c>
      <c r="E12" s="1" t="s">
        <v>51</v>
      </c>
      <c r="F12" s="1" t="s">
        <v>87</v>
      </c>
      <c r="G12" s="3">
        <v>20806</v>
      </c>
      <c r="H12" s="1" t="s">
        <v>93</v>
      </c>
      <c r="I12" s="3">
        <v>36717</v>
      </c>
      <c r="J12" s="3">
        <v>37967</v>
      </c>
      <c r="K12" s="1" t="s">
        <v>43</v>
      </c>
      <c r="L12" s="1">
        <v>1</v>
      </c>
      <c r="M12" s="19">
        <f t="shared" si="0"/>
        <v>3</v>
      </c>
      <c r="N12" s="1">
        <f>VLOOKUP(H12,ДолжностныеОклады,MATCH(F12,'Справочные данные'!$C$3:$G$3,0),0)</f>
        <v>2100</v>
      </c>
    </row>
    <row r="13" spans="1:17" hidden="1" x14ac:dyDescent="0.25">
      <c r="A13" s="1">
        <v>12</v>
      </c>
      <c r="B13" s="2" t="s">
        <v>52</v>
      </c>
      <c r="C13" s="1" t="s">
        <v>53</v>
      </c>
      <c r="D13" s="1" t="s">
        <v>54</v>
      </c>
      <c r="E13" s="1" t="s">
        <v>55</v>
      </c>
      <c r="F13" s="1" t="s">
        <v>86</v>
      </c>
      <c r="G13" s="3">
        <v>29241</v>
      </c>
      <c r="H13" s="1" t="s">
        <v>95</v>
      </c>
      <c r="I13" s="3">
        <v>35724</v>
      </c>
      <c r="J13" s="1"/>
      <c r="K13" s="1" t="s">
        <v>43</v>
      </c>
      <c r="L13" s="1">
        <v>1</v>
      </c>
      <c r="M13" s="19">
        <f t="shared" ca="1" si="0"/>
        <v>25</v>
      </c>
      <c r="N13" s="1">
        <f>VLOOKUP(H13,ДолжностныеОклады,MATCH(F13,'Справочные данные'!$C$3:$G$3,0),0)</f>
        <v>3000</v>
      </c>
    </row>
    <row r="14" spans="1:17" hidden="1" x14ac:dyDescent="0.25">
      <c r="A14" s="1">
        <v>13</v>
      </c>
      <c r="B14" s="2" t="s">
        <v>56</v>
      </c>
      <c r="C14" s="1" t="s">
        <v>57</v>
      </c>
      <c r="D14" s="1" t="s">
        <v>58</v>
      </c>
      <c r="E14" s="1" t="s">
        <v>59</v>
      </c>
      <c r="F14" s="1" t="s">
        <v>89</v>
      </c>
      <c r="G14" s="3">
        <v>33111</v>
      </c>
      <c r="H14" s="1" t="s">
        <v>96</v>
      </c>
      <c r="I14" s="3">
        <v>40553</v>
      </c>
      <c r="J14" s="1"/>
      <c r="K14" s="1" t="s">
        <v>16</v>
      </c>
      <c r="L14" s="1">
        <v>1</v>
      </c>
      <c r="M14" s="19">
        <f t="shared" ca="1" si="0"/>
        <v>11</v>
      </c>
      <c r="N14" s="1">
        <f>VLOOKUP(H14,ДолжностныеОклады,MATCH(F14,'Справочные данные'!$C$3:$G$3,0),0)</f>
        <v>1300</v>
      </c>
    </row>
    <row r="15" spans="1:17" hidden="1" x14ac:dyDescent="0.25">
      <c r="A15" s="1">
        <v>14</v>
      </c>
      <c r="B15" s="2" t="s">
        <v>60</v>
      </c>
      <c r="C15" s="1" t="s">
        <v>61</v>
      </c>
      <c r="D15" s="1" t="s">
        <v>14</v>
      </c>
      <c r="E15" s="1" t="s">
        <v>62</v>
      </c>
      <c r="F15" s="1" t="s">
        <v>86</v>
      </c>
      <c r="G15" s="3">
        <v>25886</v>
      </c>
      <c r="H15" s="1" t="s">
        <v>93</v>
      </c>
      <c r="I15" s="3">
        <v>37011</v>
      </c>
      <c r="J15" s="1"/>
      <c r="K15" s="1" t="s">
        <v>16</v>
      </c>
      <c r="L15" s="1">
        <v>1</v>
      </c>
      <c r="M15" s="19">
        <f t="shared" ca="1" si="0"/>
        <v>21</v>
      </c>
      <c r="N15" s="1">
        <f>VLOOKUP(H15,ДолжностныеОклады,MATCH(F15,'Справочные данные'!$C$3:$G$3,0),0)</f>
        <v>2000</v>
      </c>
    </row>
    <row r="16" spans="1:17" x14ac:dyDescent="0.25">
      <c r="A16" s="1">
        <v>15</v>
      </c>
      <c r="B16" s="2" t="s">
        <v>63</v>
      </c>
      <c r="C16" s="1" t="s">
        <v>64</v>
      </c>
      <c r="D16" s="1" t="s">
        <v>65</v>
      </c>
      <c r="E16" s="1" t="s">
        <v>66</v>
      </c>
      <c r="F16" s="1" t="s">
        <v>89</v>
      </c>
      <c r="G16" s="3">
        <v>25966</v>
      </c>
      <c r="H16" s="1" t="s">
        <v>94</v>
      </c>
      <c r="I16" s="3">
        <v>37082</v>
      </c>
      <c r="J16" s="1"/>
      <c r="K16" s="1" t="s">
        <v>16</v>
      </c>
      <c r="L16" s="1">
        <v>5</v>
      </c>
      <c r="M16" s="19">
        <f t="shared" ca="1" si="0"/>
        <v>21</v>
      </c>
      <c r="N16" s="1">
        <f>VLOOKUP(H16,ДолжностныеОклады,MATCH(F16,'Справочные данные'!$C$3:$G$3,0),0)</f>
        <v>2800</v>
      </c>
    </row>
    <row r="17" spans="1:14" x14ac:dyDescent="0.25">
      <c r="A17" s="1">
        <v>16</v>
      </c>
      <c r="B17" s="2" t="s">
        <v>67</v>
      </c>
      <c r="C17" s="1" t="s">
        <v>68</v>
      </c>
      <c r="D17" s="1" t="s">
        <v>69</v>
      </c>
      <c r="E17" s="1" t="s">
        <v>70</v>
      </c>
      <c r="F17" s="1" t="s">
        <v>88</v>
      </c>
      <c r="G17" s="3">
        <v>26046</v>
      </c>
      <c r="H17" s="1" t="s">
        <v>96</v>
      </c>
      <c r="I17" s="3">
        <v>37177</v>
      </c>
      <c r="J17" s="1"/>
      <c r="K17" s="1" t="s">
        <v>16</v>
      </c>
      <c r="L17" s="1">
        <v>1</v>
      </c>
      <c r="M17" s="19">
        <f t="shared" ca="1" si="0"/>
        <v>21</v>
      </c>
      <c r="N17" s="1">
        <f>VLOOKUP(H17,ДолжностныеОклады,MATCH(F17,'Справочные данные'!$C$3:$G$3,0),0)</f>
        <v>1200</v>
      </c>
    </row>
    <row r="18" spans="1:14" x14ac:dyDescent="0.25">
      <c r="A18" s="1">
        <v>17</v>
      </c>
      <c r="B18" s="2" t="s">
        <v>71</v>
      </c>
      <c r="C18" s="1" t="s">
        <v>72</v>
      </c>
      <c r="D18" s="1" t="s">
        <v>73</v>
      </c>
      <c r="E18" s="1" t="s">
        <v>42</v>
      </c>
      <c r="F18" s="1" t="s">
        <v>87</v>
      </c>
      <c r="G18" s="3">
        <v>26126</v>
      </c>
      <c r="H18" s="1" t="s">
        <v>94</v>
      </c>
      <c r="I18" s="3">
        <v>37266</v>
      </c>
      <c r="J18" s="1"/>
      <c r="K18" s="1" t="s">
        <v>43</v>
      </c>
      <c r="L18" s="1">
        <v>2</v>
      </c>
      <c r="M18" s="19">
        <f t="shared" ca="1" si="0"/>
        <v>20</v>
      </c>
      <c r="N18" s="1">
        <f>VLOOKUP(H18,ДолжностныеОклады,MATCH(F18,'Справочные данные'!$C$3:$G$3,0),0)</f>
        <v>2600</v>
      </c>
    </row>
    <row r="19" spans="1:14" x14ac:dyDescent="0.25">
      <c r="A19" s="1">
        <v>18</v>
      </c>
      <c r="B19" s="2" t="s">
        <v>74</v>
      </c>
      <c r="C19" s="1" t="s">
        <v>75</v>
      </c>
      <c r="D19" s="1" t="s">
        <v>76</v>
      </c>
      <c r="E19" s="1" t="s">
        <v>77</v>
      </c>
      <c r="F19" s="1" t="s">
        <v>86</v>
      </c>
      <c r="G19" s="3">
        <v>26206</v>
      </c>
      <c r="H19" s="1" t="s">
        <v>92</v>
      </c>
      <c r="I19" s="3">
        <v>41009</v>
      </c>
      <c r="J19" s="1"/>
      <c r="K19" s="1" t="s">
        <v>43</v>
      </c>
      <c r="L19" s="1">
        <v>2</v>
      </c>
      <c r="M19" s="19">
        <f t="shared" ca="1" si="0"/>
        <v>10</v>
      </c>
      <c r="N19" s="1">
        <f>VLOOKUP(H19,ДолжностныеОклады,MATCH(F19,'Справочные данные'!$C$3:$G$3,0),0)</f>
        <v>1500</v>
      </c>
    </row>
    <row r="20" spans="1:14" x14ac:dyDescent="0.25">
      <c r="A20" s="1">
        <v>19</v>
      </c>
      <c r="B20" s="2" t="s">
        <v>78</v>
      </c>
      <c r="C20" s="1" t="s">
        <v>79</v>
      </c>
      <c r="D20" s="1" t="s">
        <v>80</v>
      </c>
      <c r="E20" s="1" t="s">
        <v>81</v>
      </c>
      <c r="F20" s="1" t="s">
        <v>89</v>
      </c>
      <c r="G20" s="3">
        <v>26286</v>
      </c>
      <c r="H20" s="1" t="s">
        <v>96</v>
      </c>
      <c r="I20" s="3">
        <v>37447</v>
      </c>
      <c r="J20" s="3">
        <v>41304</v>
      </c>
      <c r="K20" s="1" t="s">
        <v>16</v>
      </c>
      <c r="L20" s="1">
        <v>0</v>
      </c>
      <c r="M20" s="19">
        <f t="shared" si="0"/>
        <v>11</v>
      </c>
      <c r="N20" s="1">
        <f>VLOOKUP(H20,ДолжностныеОклады,MATCH(F20,'Справочные данные'!$C$3:$G$3,0),0)</f>
        <v>1300</v>
      </c>
    </row>
    <row r="21" spans="1:14" hidden="1" x14ac:dyDescent="0.25">
      <c r="A21" s="1">
        <v>20</v>
      </c>
      <c r="B21" s="2" t="s">
        <v>82</v>
      </c>
      <c r="C21" s="1" t="s">
        <v>83</v>
      </c>
      <c r="D21" s="1" t="s">
        <v>84</v>
      </c>
      <c r="E21" s="1" t="s">
        <v>85</v>
      </c>
      <c r="F21" s="1" t="s">
        <v>86</v>
      </c>
      <c r="G21" s="3">
        <v>26604</v>
      </c>
      <c r="H21" s="1" t="s">
        <v>93</v>
      </c>
      <c r="I21" s="3">
        <v>42287</v>
      </c>
      <c r="J21" s="1"/>
      <c r="K21" s="1" t="s">
        <v>16</v>
      </c>
      <c r="L21" s="1">
        <v>0</v>
      </c>
      <c r="M21" s="19">
        <f t="shared" ca="1" si="0"/>
        <v>7</v>
      </c>
      <c r="N21" s="1">
        <f>VLOOKUP(H21,ДолжностныеОклады,MATCH(F21,'Справочные данные'!$C$3:$G$3,0),0)</f>
        <v>2000</v>
      </c>
    </row>
    <row r="22" spans="1:14" hidden="1" x14ac:dyDescent="0.25">
      <c r="G22" s="5"/>
    </row>
    <row r="23" spans="1:14" hidden="1" x14ac:dyDescent="0.25">
      <c r="B23" s="6"/>
    </row>
    <row r="24" spans="1:14" hidden="1" x14ac:dyDescent="0.25"/>
    <row r="25" spans="1:14" hidden="1" x14ac:dyDescent="0.25"/>
    <row r="26" spans="1:14" hidden="1" x14ac:dyDescent="0.25"/>
    <row r="27" spans="1:14" hidden="1" x14ac:dyDescent="0.25"/>
    <row r="28" spans="1:14" hidden="1" x14ac:dyDescent="0.25"/>
    <row r="29" spans="1:14" hidden="1" x14ac:dyDescent="0.25"/>
    <row r="30" spans="1:14" hidden="1" x14ac:dyDescent="0.25"/>
    <row r="31" spans="1:14" hidden="1" x14ac:dyDescent="0.25"/>
    <row r="32" spans="1:14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spans="2:2" hidden="1" x14ac:dyDescent="0.25"/>
    <row r="82" spans="2:2" hidden="1" x14ac:dyDescent="0.25"/>
    <row r="83" spans="2:2" hidden="1" x14ac:dyDescent="0.25"/>
    <row r="84" spans="2:2" hidden="1" x14ac:dyDescent="0.25"/>
    <row r="85" spans="2:2" hidden="1" x14ac:dyDescent="0.25"/>
    <row r="86" spans="2:2" hidden="1" x14ac:dyDescent="0.25">
      <c r="B86">
        <f ca="1">IF(MONTH($P$2) &gt; MONTH(I2), YEAR($P$2) - YEAR(I2), 0)</f>
        <v>14</v>
      </c>
    </row>
  </sheetData>
  <autoFilter ref="G1:G86" xr:uid="{E96FC03C-59F6-4B97-9C8D-9C5212234ED8}">
    <filterColumn colId="0">
      <filters>
        <dateGroupItem year="1971" dateTimeGrouping="year"/>
      </filters>
    </filterColumn>
  </autoFilter>
  <dataValidations count="2">
    <dataValidation type="list" allowBlank="1" showInputMessage="1" showErrorMessage="1" sqref="H2:H21" xr:uid="{B25FDF73-8165-41D8-B9EF-58CAA488E231}">
      <formula1>Должности</formula1>
    </dataValidation>
    <dataValidation type="list" allowBlank="1" showInputMessage="1" showErrorMessage="1" sqref="F2:F21" xr:uid="{68671184-5DB9-4734-9F78-6983F8EB1DE9}">
      <formula1>Подразделения</formula1>
    </dataValidation>
  </dataValidations>
  <pageMargins left="0.43" right="0.27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613C-20D3-4324-AADF-E1DCBF94D139}">
  <sheetPr filterMode="1"/>
  <dimension ref="A1:Q86"/>
  <sheetViews>
    <sheetView tabSelected="1" workbookViewId="0">
      <selection activeCell="O14" sqref="O14"/>
    </sheetView>
  </sheetViews>
  <sheetFormatPr defaultRowHeight="12.5" x14ac:dyDescent="0.25"/>
  <cols>
    <col min="1" max="1" width="3.26953125" customWidth="1"/>
    <col min="2" max="2" width="6.81640625" customWidth="1"/>
    <col min="4" max="4" width="7" customWidth="1"/>
    <col min="5" max="5" width="11.26953125" customWidth="1"/>
    <col min="6" max="6" width="11.08984375" bestFit="1" customWidth="1"/>
    <col min="7" max="7" width="10.1796875" bestFit="1" customWidth="1"/>
    <col min="8" max="8" width="10.26953125" customWidth="1"/>
    <col min="9" max="10" width="10.1796875" bestFit="1" customWidth="1"/>
    <col min="11" max="11" width="4.1796875" customWidth="1"/>
    <col min="12" max="12" width="9.1796875" customWidth="1"/>
    <col min="13" max="13" width="6.81640625" customWidth="1"/>
    <col min="14" max="14" width="8.6328125" customWidth="1"/>
    <col min="16" max="16" width="15.08984375" bestFit="1" customWidth="1"/>
    <col min="17" max="17" width="11.26953125" customWidth="1"/>
  </cols>
  <sheetData>
    <row r="1" spans="1:17" ht="37.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97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103</v>
      </c>
      <c r="N1" s="17" t="s">
        <v>11</v>
      </c>
      <c r="Q1" s="29"/>
    </row>
    <row r="2" spans="1:17" x14ac:dyDescent="0.25">
      <c r="A2" s="1">
        <v>1</v>
      </c>
      <c r="B2" s="2" t="s">
        <v>12</v>
      </c>
      <c r="C2" s="1" t="s">
        <v>13</v>
      </c>
      <c r="D2" s="1" t="s">
        <v>14</v>
      </c>
      <c r="E2" s="1" t="s">
        <v>15</v>
      </c>
      <c r="F2" s="1" t="s">
        <v>86</v>
      </c>
      <c r="G2" s="3">
        <v>19295</v>
      </c>
      <c r="H2" s="1" t="s">
        <v>96</v>
      </c>
      <c r="I2" s="3">
        <v>39457</v>
      </c>
      <c r="J2" s="1"/>
      <c r="K2" s="1" t="s">
        <v>16</v>
      </c>
      <c r="L2" s="1">
        <v>2</v>
      </c>
      <c r="M2" s="19">
        <f ca="1">IF(J2 = 0,YEAR($P$2)-YEAR(I2),YEAR(J2)-YEAR(I2))</f>
        <v>14</v>
      </c>
      <c r="N2" s="1">
        <f>VLOOKUP(H2,ДолжностныеОклады,MATCH(F2,'Справочные данные'!$C$3:$G$3,0),0)</f>
        <v>1000</v>
      </c>
      <c r="P2" s="18">
        <f ca="1">NOW()</f>
        <v>44633.893174537036</v>
      </c>
    </row>
    <row r="3" spans="1:17" x14ac:dyDescent="0.25">
      <c r="A3" s="1">
        <v>2</v>
      </c>
      <c r="B3" s="2" t="s">
        <v>17</v>
      </c>
      <c r="C3" s="1" t="s">
        <v>18</v>
      </c>
      <c r="D3" s="1" t="s">
        <v>14</v>
      </c>
      <c r="E3" s="1" t="s">
        <v>19</v>
      </c>
      <c r="F3" s="1" t="s">
        <v>87</v>
      </c>
      <c r="G3" s="3">
        <v>12805</v>
      </c>
      <c r="H3" s="1" t="s">
        <v>92</v>
      </c>
      <c r="I3" s="3">
        <v>40278</v>
      </c>
      <c r="J3" s="1"/>
      <c r="K3" s="1" t="s">
        <v>16</v>
      </c>
      <c r="L3" s="1">
        <v>1</v>
      </c>
      <c r="M3" s="19">
        <f t="shared" ref="M3:M21" ca="1" si="0">IF(J3 = 0,YEAR($P$2)-YEAR(I3),YEAR(J3)-YEAR(I3))</f>
        <v>12</v>
      </c>
      <c r="N3" s="1">
        <f>VLOOKUP(H3,ДолжностныеОклады,MATCH(F3,'Справочные данные'!$C$3:$G$3,0),0)</f>
        <v>1600</v>
      </c>
      <c r="P3" s="33"/>
    </row>
    <row r="4" spans="1:17" hidden="1" x14ac:dyDescent="0.25">
      <c r="A4" s="1">
        <v>3</v>
      </c>
      <c r="B4" s="2" t="s">
        <v>20</v>
      </c>
      <c r="C4" s="1" t="s">
        <v>21</v>
      </c>
      <c r="D4" s="1" t="s">
        <v>22</v>
      </c>
      <c r="E4" s="1" t="s">
        <v>19</v>
      </c>
      <c r="F4" s="1" t="s">
        <v>88</v>
      </c>
      <c r="G4" s="3">
        <v>33111</v>
      </c>
      <c r="H4" s="1" t="s">
        <v>93</v>
      </c>
      <c r="I4" s="3">
        <v>40745</v>
      </c>
      <c r="J4" s="1"/>
      <c r="K4" s="1" t="s">
        <v>16</v>
      </c>
      <c r="L4" s="1">
        <v>2</v>
      </c>
      <c r="M4" s="19">
        <f t="shared" ca="1" si="0"/>
        <v>11</v>
      </c>
      <c r="N4" s="1">
        <f>VLOOKUP(H4,ДолжностныеОклады,MATCH(F4,'Справочные данные'!$C$3:$G$3,0),0)</f>
        <v>2200</v>
      </c>
      <c r="P4">
        <f>AVERAGE($N$2:$N$21)</f>
        <v>2065</v>
      </c>
    </row>
    <row r="5" spans="1:17" hidden="1" x14ac:dyDescent="0.25">
      <c r="A5" s="1">
        <v>4</v>
      </c>
      <c r="B5" s="2" t="s">
        <v>23</v>
      </c>
      <c r="C5" s="1" t="s">
        <v>24</v>
      </c>
      <c r="D5" s="1" t="s">
        <v>22</v>
      </c>
      <c r="E5" s="1" t="s">
        <v>15</v>
      </c>
      <c r="F5" s="1" t="s">
        <v>89</v>
      </c>
      <c r="G5" s="3">
        <v>25886</v>
      </c>
      <c r="H5" s="1" t="s">
        <v>94</v>
      </c>
      <c r="I5" s="3">
        <v>39731</v>
      </c>
      <c r="J5" s="1"/>
      <c r="K5" s="1" t="s">
        <v>16</v>
      </c>
      <c r="L5" s="1">
        <v>1</v>
      </c>
      <c r="M5" s="19">
        <f t="shared" ca="1" si="0"/>
        <v>14</v>
      </c>
      <c r="N5" s="1">
        <f>VLOOKUP(H5,ДолжностныеОклады,MATCH(F5,'Справочные данные'!$C$3:$G$3,0),0)</f>
        <v>2800</v>
      </c>
      <c r="Q5" s="8"/>
    </row>
    <row r="6" spans="1:17" hidden="1" x14ac:dyDescent="0.25">
      <c r="A6" s="1">
        <v>5</v>
      </c>
      <c r="B6" s="2" t="s">
        <v>25</v>
      </c>
      <c r="C6" s="1" t="s">
        <v>26</v>
      </c>
      <c r="D6" s="1" t="s">
        <v>27</v>
      </c>
      <c r="E6" s="1" t="s">
        <v>28</v>
      </c>
      <c r="F6" s="1" t="s">
        <v>87</v>
      </c>
      <c r="G6" s="3">
        <v>25966</v>
      </c>
      <c r="H6" s="1" t="s">
        <v>95</v>
      </c>
      <c r="I6" s="3">
        <v>39823</v>
      </c>
      <c r="J6" s="3">
        <v>40826</v>
      </c>
      <c r="K6" s="1" t="s">
        <v>16</v>
      </c>
      <c r="L6" s="1">
        <v>0</v>
      </c>
      <c r="M6" s="19">
        <f t="shared" si="0"/>
        <v>2</v>
      </c>
      <c r="N6" s="1">
        <f>VLOOKUP(H6,ДолжностныеОклады,MATCH(F6,'Справочные данные'!$C$3:$G$3,0),0)</f>
        <v>3100</v>
      </c>
    </row>
    <row r="7" spans="1:17" x14ac:dyDescent="0.25">
      <c r="A7" s="1">
        <v>6</v>
      </c>
      <c r="B7" s="2" t="s">
        <v>29</v>
      </c>
      <c r="C7" s="1" t="s">
        <v>30</v>
      </c>
      <c r="D7" s="1" t="s">
        <v>31</v>
      </c>
      <c r="E7" s="1" t="s">
        <v>32</v>
      </c>
      <c r="F7" s="1" t="s">
        <v>89</v>
      </c>
      <c r="G7" s="3">
        <v>26238</v>
      </c>
      <c r="H7" s="1" t="s">
        <v>92</v>
      </c>
      <c r="I7" s="3">
        <v>39915</v>
      </c>
      <c r="J7" s="1"/>
      <c r="K7" s="1" t="s">
        <v>16</v>
      </c>
      <c r="L7" s="1">
        <v>5</v>
      </c>
      <c r="M7" s="19">
        <f t="shared" ca="1" si="0"/>
        <v>13</v>
      </c>
      <c r="N7" s="1">
        <f>VLOOKUP(H7,ДолжностныеОклады,MATCH(F7,'Справочные данные'!$C$3:$G$3,0),0)</f>
        <v>1800</v>
      </c>
    </row>
    <row r="8" spans="1:17" x14ac:dyDescent="0.25">
      <c r="A8" s="1">
        <v>7</v>
      </c>
      <c r="B8" s="2" t="s">
        <v>33</v>
      </c>
      <c r="C8" s="1" t="s">
        <v>34</v>
      </c>
      <c r="D8" s="1" t="s">
        <v>35</v>
      </c>
      <c r="E8" s="1" t="s">
        <v>32</v>
      </c>
      <c r="F8" s="1" t="s">
        <v>88</v>
      </c>
      <c r="G8" s="3">
        <v>31240</v>
      </c>
      <c r="H8" s="1" t="s">
        <v>92</v>
      </c>
      <c r="I8" s="3">
        <v>38559</v>
      </c>
      <c r="J8" s="1"/>
      <c r="K8" s="1" t="s">
        <v>16</v>
      </c>
      <c r="L8" s="1">
        <v>1</v>
      </c>
      <c r="M8" s="19">
        <f t="shared" ca="1" si="0"/>
        <v>17</v>
      </c>
      <c r="N8" s="1">
        <f>VLOOKUP(H8,ДолжностныеОклады,MATCH(F8,'Справочные данные'!$C$3:$G$3,0),0)</f>
        <v>1700</v>
      </c>
    </row>
    <row r="9" spans="1:17" hidden="1" x14ac:dyDescent="0.25">
      <c r="A9" s="1">
        <v>8</v>
      </c>
      <c r="B9" s="2" t="s">
        <v>36</v>
      </c>
      <c r="C9" s="1" t="s">
        <v>37</v>
      </c>
      <c r="D9" s="1" t="s">
        <v>27</v>
      </c>
      <c r="E9" s="1" t="s">
        <v>38</v>
      </c>
      <c r="F9" s="1" t="s">
        <v>88</v>
      </c>
      <c r="G9" s="3">
        <v>26206</v>
      </c>
      <c r="H9" s="1" t="s">
        <v>94</v>
      </c>
      <c r="I9" s="3">
        <v>40127</v>
      </c>
      <c r="J9" s="1"/>
      <c r="K9" s="1" t="s">
        <v>16</v>
      </c>
      <c r="L9" s="1">
        <v>1</v>
      </c>
      <c r="M9" s="19">
        <f t="shared" ca="1" si="0"/>
        <v>13</v>
      </c>
      <c r="N9" s="1">
        <f>VLOOKUP(H9,ДолжностныеОклады,MATCH(F9,'Справочные данные'!$C$3:$G$3,0),0)</f>
        <v>2700</v>
      </c>
    </row>
    <row r="10" spans="1:17" hidden="1" x14ac:dyDescent="0.25">
      <c r="A10" s="1">
        <v>9</v>
      </c>
      <c r="B10" s="2" t="s">
        <v>39</v>
      </c>
      <c r="C10" s="1" t="s">
        <v>40</v>
      </c>
      <c r="D10" s="1" t="s">
        <v>41</v>
      </c>
      <c r="E10" s="1" t="s">
        <v>42</v>
      </c>
      <c r="F10" s="1" t="s">
        <v>86</v>
      </c>
      <c r="G10" s="3">
        <v>26286</v>
      </c>
      <c r="H10" s="1" t="s">
        <v>94</v>
      </c>
      <c r="I10" s="3">
        <v>36535</v>
      </c>
      <c r="J10" s="3">
        <v>37246</v>
      </c>
      <c r="K10" s="1" t="s">
        <v>43</v>
      </c>
      <c r="L10" s="1">
        <v>1</v>
      </c>
      <c r="M10" s="19">
        <f t="shared" si="0"/>
        <v>1</v>
      </c>
      <c r="N10" s="1">
        <f>VLOOKUP(H10,ДолжностныеОклады,MATCH(F10,'Справочные данные'!$C$3:$G$3,0),0)</f>
        <v>2500</v>
      </c>
    </row>
    <row r="11" spans="1:17" hidden="1" x14ac:dyDescent="0.25">
      <c r="A11" s="1">
        <v>10</v>
      </c>
      <c r="B11" s="2" t="s">
        <v>44</v>
      </c>
      <c r="C11" s="1" t="s">
        <v>45</v>
      </c>
      <c r="D11" s="1" t="s">
        <v>46</v>
      </c>
      <c r="E11" s="1" t="s">
        <v>47</v>
      </c>
      <c r="F11" s="1" t="s">
        <v>87</v>
      </c>
      <c r="G11" s="3">
        <v>26366</v>
      </c>
      <c r="H11" s="1" t="s">
        <v>93</v>
      </c>
      <c r="I11" s="3">
        <v>36626</v>
      </c>
      <c r="J11" s="1"/>
      <c r="K11" s="1" t="s">
        <v>43</v>
      </c>
      <c r="L11" s="1">
        <v>1</v>
      </c>
      <c r="M11" s="19">
        <f t="shared" ca="1" si="0"/>
        <v>22</v>
      </c>
      <c r="N11" s="1">
        <f>VLOOKUP(H11,ДолжностныеОклады,MATCH(F11,'Справочные данные'!$C$3:$G$3,0),0)</f>
        <v>2100</v>
      </c>
    </row>
    <row r="12" spans="1:17" hidden="1" x14ac:dyDescent="0.25">
      <c r="A12" s="1">
        <v>11</v>
      </c>
      <c r="B12" s="2" t="s">
        <v>48</v>
      </c>
      <c r="C12" s="1" t="s">
        <v>49</v>
      </c>
      <c r="D12" s="1" t="s">
        <v>50</v>
      </c>
      <c r="E12" s="1" t="s">
        <v>51</v>
      </c>
      <c r="F12" s="1" t="s">
        <v>87</v>
      </c>
      <c r="G12" s="3">
        <v>20806</v>
      </c>
      <c r="H12" s="1" t="s">
        <v>93</v>
      </c>
      <c r="I12" s="3">
        <v>36717</v>
      </c>
      <c r="J12" s="3">
        <v>37967</v>
      </c>
      <c r="K12" s="1" t="s">
        <v>43</v>
      </c>
      <c r="L12" s="1">
        <v>1</v>
      </c>
      <c r="M12" s="19">
        <f t="shared" si="0"/>
        <v>3</v>
      </c>
      <c r="N12" s="1">
        <f>VLOOKUP(H12,ДолжностныеОклады,MATCH(F12,'Справочные данные'!$C$3:$G$3,0),0)</f>
        <v>2100</v>
      </c>
    </row>
    <row r="13" spans="1:17" hidden="1" x14ac:dyDescent="0.25">
      <c r="A13" s="1">
        <v>12</v>
      </c>
      <c r="B13" s="2" t="s">
        <v>52</v>
      </c>
      <c r="C13" s="1" t="s">
        <v>53</v>
      </c>
      <c r="D13" s="1" t="s">
        <v>54</v>
      </c>
      <c r="E13" s="1" t="s">
        <v>55</v>
      </c>
      <c r="F13" s="1" t="s">
        <v>86</v>
      </c>
      <c r="G13" s="3">
        <v>29241</v>
      </c>
      <c r="H13" s="1" t="s">
        <v>95</v>
      </c>
      <c r="I13" s="3">
        <v>35724</v>
      </c>
      <c r="J13" s="1"/>
      <c r="K13" s="1" t="s">
        <v>43</v>
      </c>
      <c r="L13" s="1">
        <v>1</v>
      </c>
      <c r="M13" s="19">
        <f t="shared" ca="1" si="0"/>
        <v>25</v>
      </c>
      <c r="N13" s="1">
        <f>VLOOKUP(H13,ДолжностныеОклады,MATCH(F13,'Справочные данные'!$C$3:$G$3,0),0)</f>
        <v>3000</v>
      </c>
    </row>
    <row r="14" spans="1:17" x14ac:dyDescent="0.25">
      <c r="A14" s="1">
        <v>13</v>
      </c>
      <c r="B14" s="2" t="s">
        <v>56</v>
      </c>
      <c r="C14" s="1" t="s">
        <v>57</v>
      </c>
      <c r="D14" s="1" t="s">
        <v>58</v>
      </c>
      <c r="E14" s="1" t="s">
        <v>59</v>
      </c>
      <c r="F14" s="1" t="s">
        <v>89</v>
      </c>
      <c r="G14" s="3">
        <v>33111</v>
      </c>
      <c r="H14" s="1" t="s">
        <v>96</v>
      </c>
      <c r="I14" s="3">
        <v>40553</v>
      </c>
      <c r="J14" s="1"/>
      <c r="K14" s="1" t="s">
        <v>16</v>
      </c>
      <c r="L14" s="1">
        <v>1</v>
      </c>
      <c r="M14" s="19">
        <f t="shared" ca="1" si="0"/>
        <v>11</v>
      </c>
      <c r="N14" s="1">
        <f>VLOOKUP(H14,ДолжностныеОклады,MATCH(F14,'Справочные данные'!$C$3:$G$3,0),0)</f>
        <v>1300</v>
      </c>
    </row>
    <row r="15" spans="1:17" x14ac:dyDescent="0.25">
      <c r="A15" s="1">
        <v>14</v>
      </c>
      <c r="B15" s="2" t="s">
        <v>60</v>
      </c>
      <c r="C15" s="1" t="s">
        <v>61</v>
      </c>
      <c r="D15" s="1" t="s">
        <v>14</v>
      </c>
      <c r="E15" s="1" t="s">
        <v>62</v>
      </c>
      <c r="F15" s="1" t="s">
        <v>86</v>
      </c>
      <c r="G15" s="3">
        <v>25886</v>
      </c>
      <c r="H15" s="1" t="s">
        <v>93</v>
      </c>
      <c r="I15" s="3">
        <v>37011</v>
      </c>
      <c r="J15" s="1"/>
      <c r="K15" s="1" t="s">
        <v>16</v>
      </c>
      <c r="L15" s="1">
        <v>1</v>
      </c>
      <c r="M15" s="19">
        <f t="shared" ca="1" si="0"/>
        <v>21</v>
      </c>
      <c r="N15" s="1">
        <f>VLOOKUP(H15,ДолжностныеОклады,MATCH(F15,'Справочные данные'!$C$3:$G$3,0),0)</f>
        <v>2000</v>
      </c>
    </row>
    <row r="16" spans="1:17" hidden="1" x14ac:dyDescent="0.25">
      <c r="A16" s="1">
        <v>15</v>
      </c>
      <c r="B16" s="2" t="s">
        <v>63</v>
      </c>
      <c r="C16" s="1" t="s">
        <v>64</v>
      </c>
      <c r="D16" s="1" t="s">
        <v>65</v>
      </c>
      <c r="E16" s="1" t="s">
        <v>66</v>
      </c>
      <c r="F16" s="1" t="s">
        <v>89</v>
      </c>
      <c r="G16" s="3">
        <v>25966</v>
      </c>
      <c r="H16" s="1" t="s">
        <v>94</v>
      </c>
      <c r="I16" s="3">
        <v>37082</v>
      </c>
      <c r="J16" s="1"/>
      <c r="K16" s="1" t="s">
        <v>16</v>
      </c>
      <c r="L16" s="1">
        <v>5</v>
      </c>
      <c r="M16" s="19">
        <f t="shared" ca="1" si="0"/>
        <v>21</v>
      </c>
      <c r="N16" s="1">
        <f>VLOOKUP(H16,ДолжностныеОклады,MATCH(F16,'Справочные данные'!$C$3:$G$3,0),0)</f>
        <v>2800</v>
      </c>
    </row>
    <row r="17" spans="1:14" x14ac:dyDescent="0.25">
      <c r="A17" s="1">
        <v>16</v>
      </c>
      <c r="B17" s="2" t="s">
        <v>67</v>
      </c>
      <c r="C17" s="1" t="s">
        <v>68</v>
      </c>
      <c r="D17" s="1" t="s">
        <v>69</v>
      </c>
      <c r="E17" s="1" t="s">
        <v>70</v>
      </c>
      <c r="F17" s="1" t="s">
        <v>88</v>
      </c>
      <c r="G17" s="3">
        <v>26046</v>
      </c>
      <c r="H17" s="1" t="s">
        <v>96</v>
      </c>
      <c r="I17" s="3">
        <v>37177</v>
      </c>
      <c r="J17" s="1"/>
      <c r="K17" s="1" t="s">
        <v>16</v>
      </c>
      <c r="L17" s="1">
        <v>1</v>
      </c>
      <c r="M17" s="19">
        <f t="shared" ca="1" si="0"/>
        <v>21</v>
      </c>
      <c r="N17" s="1">
        <f>VLOOKUP(H17,ДолжностныеОклады,MATCH(F17,'Справочные данные'!$C$3:$G$3,0),0)</f>
        <v>1200</v>
      </c>
    </row>
    <row r="18" spans="1:14" hidden="1" x14ac:dyDescent="0.25">
      <c r="A18" s="1">
        <v>17</v>
      </c>
      <c r="B18" s="2" t="s">
        <v>71</v>
      </c>
      <c r="C18" s="1" t="s">
        <v>72</v>
      </c>
      <c r="D18" s="1" t="s">
        <v>73</v>
      </c>
      <c r="E18" s="1" t="s">
        <v>42</v>
      </c>
      <c r="F18" s="1" t="s">
        <v>87</v>
      </c>
      <c r="G18" s="3">
        <v>26126</v>
      </c>
      <c r="H18" s="1" t="s">
        <v>94</v>
      </c>
      <c r="I18" s="3">
        <v>37266</v>
      </c>
      <c r="J18" s="1"/>
      <c r="K18" s="1" t="s">
        <v>43</v>
      </c>
      <c r="L18" s="1">
        <v>2</v>
      </c>
      <c r="M18" s="19">
        <f t="shared" ca="1" si="0"/>
        <v>20</v>
      </c>
      <c r="N18" s="1">
        <f>VLOOKUP(H18,ДолжностныеОклады,MATCH(F18,'Справочные данные'!$C$3:$G$3,0),0)</f>
        <v>2600</v>
      </c>
    </row>
    <row r="19" spans="1:14" x14ac:dyDescent="0.25">
      <c r="A19" s="1">
        <v>18</v>
      </c>
      <c r="B19" s="2" t="s">
        <v>74</v>
      </c>
      <c r="C19" s="1" t="s">
        <v>75</v>
      </c>
      <c r="D19" s="1" t="s">
        <v>76</v>
      </c>
      <c r="E19" s="1" t="s">
        <v>77</v>
      </c>
      <c r="F19" s="1" t="s">
        <v>86</v>
      </c>
      <c r="G19" s="3">
        <v>26206</v>
      </c>
      <c r="H19" s="1" t="s">
        <v>92</v>
      </c>
      <c r="I19" s="3">
        <v>41009</v>
      </c>
      <c r="J19" s="1"/>
      <c r="K19" s="1" t="s">
        <v>43</v>
      </c>
      <c r="L19" s="1">
        <v>2</v>
      </c>
      <c r="M19" s="19">
        <f t="shared" ca="1" si="0"/>
        <v>10</v>
      </c>
      <c r="N19" s="1">
        <f>VLOOKUP(H19,ДолжностныеОклады,MATCH(F19,'Справочные данные'!$C$3:$G$3,0),0)</f>
        <v>1500</v>
      </c>
    </row>
    <row r="20" spans="1:14" x14ac:dyDescent="0.25">
      <c r="A20" s="1">
        <v>19</v>
      </c>
      <c r="B20" s="2" t="s">
        <v>78</v>
      </c>
      <c r="C20" s="1" t="s">
        <v>79</v>
      </c>
      <c r="D20" s="1" t="s">
        <v>80</v>
      </c>
      <c r="E20" s="1" t="s">
        <v>81</v>
      </c>
      <c r="F20" s="1" t="s">
        <v>89</v>
      </c>
      <c r="G20" s="3">
        <v>26286</v>
      </c>
      <c r="H20" s="1" t="s">
        <v>96</v>
      </c>
      <c r="I20" s="3">
        <v>37447</v>
      </c>
      <c r="J20" s="3">
        <v>41304</v>
      </c>
      <c r="K20" s="1" t="s">
        <v>16</v>
      </c>
      <c r="L20" s="1">
        <v>0</v>
      </c>
      <c r="M20" s="19">
        <f t="shared" si="0"/>
        <v>11</v>
      </c>
      <c r="N20" s="1">
        <f>VLOOKUP(H20,ДолжностныеОклады,MATCH(F20,'Справочные данные'!$C$3:$G$3,0),0)</f>
        <v>1300</v>
      </c>
    </row>
    <row r="21" spans="1:14" x14ac:dyDescent="0.25">
      <c r="A21" s="1">
        <v>20</v>
      </c>
      <c r="B21" s="2" t="s">
        <v>82</v>
      </c>
      <c r="C21" s="1" t="s">
        <v>83</v>
      </c>
      <c r="D21" s="1" t="s">
        <v>84</v>
      </c>
      <c r="E21" s="1" t="s">
        <v>85</v>
      </c>
      <c r="F21" s="1" t="s">
        <v>86</v>
      </c>
      <c r="G21" s="3">
        <v>26604</v>
      </c>
      <c r="H21" s="1" t="s">
        <v>93</v>
      </c>
      <c r="I21" s="3">
        <v>42287</v>
      </c>
      <c r="J21" s="1"/>
      <c r="K21" s="1" t="s">
        <v>16</v>
      </c>
      <c r="L21" s="1">
        <v>0</v>
      </c>
      <c r="M21" s="19">
        <f t="shared" ca="1" si="0"/>
        <v>7</v>
      </c>
      <c r="N21" s="1">
        <f>VLOOKUP(H21,ДолжностныеОклады,MATCH(F21,'Справочные данные'!$C$3:$G$3,0),0)</f>
        <v>2000</v>
      </c>
    </row>
    <row r="22" spans="1:14" hidden="1" x14ac:dyDescent="0.25">
      <c r="G22" s="5"/>
    </row>
    <row r="23" spans="1:14" hidden="1" x14ac:dyDescent="0.25">
      <c r="B23" s="6"/>
    </row>
    <row r="24" spans="1:14" hidden="1" x14ac:dyDescent="0.25"/>
    <row r="25" spans="1:14" hidden="1" x14ac:dyDescent="0.25"/>
    <row r="26" spans="1:14" hidden="1" x14ac:dyDescent="0.25"/>
    <row r="27" spans="1:14" hidden="1" x14ac:dyDescent="0.25"/>
    <row r="28" spans="1:14" hidden="1" x14ac:dyDescent="0.25"/>
    <row r="29" spans="1:14" hidden="1" x14ac:dyDescent="0.25"/>
    <row r="30" spans="1:14" hidden="1" x14ac:dyDescent="0.25"/>
    <row r="31" spans="1:14" hidden="1" x14ac:dyDescent="0.25"/>
    <row r="32" spans="1:14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spans="2:2" hidden="1" x14ac:dyDescent="0.25"/>
    <row r="82" spans="2:2" hidden="1" x14ac:dyDescent="0.25"/>
    <row r="83" spans="2:2" hidden="1" x14ac:dyDescent="0.25"/>
    <row r="84" spans="2:2" hidden="1" x14ac:dyDescent="0.25"/>
    <row r="85" spans="2:2" hidden="1" x14ac:dyDescent="0.25"/>
    <row r="86" spans="2:2" hidden="1" x14ac:dyDescent="0.25">
      <c r="B86">
        <f ca="1">IF(MONTH($P$2) &gt; MONTH(I2), YEAR($P$2) - YEAR(I2), 0)</f>
        <v>14</v>
      </c>
    </row>
  </sheetData>
  <autoFilter ref="N1:N86" xr:uid="{E2A4613C-20D3-4324-AADF-E1DCBF94D139}">
    <filterColumn colId="0">
      <dynamicFilter type="belowAverage" val="2065"/>
    </filterColumn>
  </autoFilter>
  <dataValidations count="2">
    <dataValidation type="list" allowBlank="1" showInputMessage="1" showErrorMessage="1" sqref="H2:H21" xr:uid="{7A3C5A0A-C275-4D65-BB86-A8F30FA7AAB8}">
      <formula1>Должности</formula1>
    </dataValidation>
    <dataValidation type="list" allowBlank="1" showInputMessage="1" showErrorMessage="1" sqref="F2:F21" xr:uid="{DB8CA2F9-B2B4-4A40-9085-006FA5B8714F}">
      <formula1>Подразделения</formula1>
    </dataValidation>
  </dataValidations>
  <pageMargins left="0.43" right="0.2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7</vt:i4>
      </vt:variant>
    </vt:vector>
  </HeadingPairs>
  <TitlesOfParts>
    <vt:vector size="15" baseType="lpstr">
      <vt:lpstr>Справочные данные</vt:lpstr>
      <vt:lpstr>Учет персонала</vt:lpstr>
      <vt:lpstr>Баллы по итогам рабочего период</vt:lpstr>
      <vt:lpstr>Вознаграждение</vt:lpstr>
      <vt:lpstr>Задания</vt:lpstr>
      <vt:lpstr>№3</vt:lpstr>
      <vt:lpstr>№4</vt:lpstr>
      <vt:lpstr>№5</vt:lpstr>
      <vt:lpstr>Должности</vt:lpstr>
      <vt:lpstr>ДолжностныеОклады</vt:lpstr>
      <vt:lpstr>№3!Критерии</vt:lpstr>
      <vt:lpstr>№4!Критерии</vt:lpstr>
      <vt:lpstr>№5!Критерии</vt:lpstr>
      <vt:lpstr>'Учет персонала'!Критерии</vt:lpstr>
      <vt:lpstr>Подразделения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VRadionov</dc:creator>
  <cp:lastModifiedBy>Прошутинская Лилия</cp:lastModifiedBy>
  <dcterms:created xsi:type="dcterms:W3CDTF">2002-10-29T08:11:33Z</dcterms:created>
  <dcterms:modified xsi:type="dcterms:W3CDTF">2022-03-13T18:26:14Z</dcterms:modified>
</cp:coreProperties>
</file>