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vmm\Dropbox\Berts Files\Work in DROPBOX\CoSeT\GitHub Version\Sample Data\CoSeT V6W Sample\"/>
    </mc:Choice>
  </mc:AlternateContent>
  <xr:revisionPtr revIDLastSave="0" documentId="13_ncr:1_{6C810B89-531A-4500-80EB-FC2C3785CAB5}" xr6:coauthVersionLast="46" xr6:coauthVersionMax="46" xr10:uidLastSave="{00000000-0000-0000-0000-000000000000}"/>
  <bookViews>
    <workbookView xWindow="-120" yWindow="-120" windowWidth="29040" windowHeight="15840" tabRatio="800" firstSheet="1" activeTab="12" xr2:uid="{198E7CD4-E172-4513-9D1C-DBAA40BFD448}"/>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Crosswalk'!$N$1:$N$16</definedName>
    <definedName name="_xlnm._FilterDatabase" localSheetId="16" hidden="1">'Marker Keyword - template'!$C$1:$C$5</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2" l="1"/>
  <c r="I10" i="12"/>
  <c r="L10" i="12"/>
  <c r="L9" i="12"/>
  <c r="H9" i="12"/>
  <c r="I9" i="12"/>
  <c r="J9" i="12"/>
  <c r="K9" i="12" s="1"/>
  <c r="R9" i="12"/>
  <c r="X9" i="12" s="1"/>
  <c r="J11" i="12"/>
  <c r="I11" i="12"/>
  <c r="R11" i="12"/>
  <c r="I8" i="12"/>
  <c r="H8" i="12"/>
  <c r="M8" i="12"/>
  <c r="R8" i="12"/>
  <c r="U8" i="12" s="1"/>
  <c r="H12" i="12"/>
  <c r="L12" i="12"/>
  <c r="H4" i="12"/>
  <c r="I4" i="12"/>
  <c r="J4" i="12"/>
  <c r="K4" i="12" s="1"/>
  <c r="L4" i="12"/>
  <c r="M4" i="12"/>
  <c r="R4" i="12"/>
  <c r="S4" i="12" s="1"/>
  <c r="W4" i="12"/>
  <c r="H7" i="12"/>
  <c r="I7" i="12"/>
  <c r="J7" i="12"/>
  <c r="K7" i="12" s="1"/>
  <c r="L7" i="12"/>
  <c r="M7" i="12"/>
  <c r="R7" i="12"/>
  <c r="S7" i="12" s="1"/>
  <c r="U7" i="12"/>
  <c r="M6" i="12"/>
  <c r="I6" i="12"/>
  <c r="J6" i="12"/>
  <c r="K6" i="12" s="1"/>
  <c r="L6" i="12"/>
  <c r="B31" i="20"/>
  <c r="D31" i="20" s="1"/>
  <c r="B27" i="20"/>
  <c r="D27" i="20"/>
  <c r="B23" i="20"/>
  <c r="D23" i="20"/>
  <c r="B19" i="20"/>
  <c r="D19" i="20" s="1"/>
  <c r="B15" i="20"/>
  <c r="D15" i="20"/>
  <c r="B11" i="20"/>
  <c r="D11" i="20" s="1"/>
  <c r="B42" i="18"/>
  <c r="D43" i="18" s="1"/>
  <c r="B37" i="18"/>
  <c r="D38" i="18"/>
  <c r="B32" i="18"/>
  <c r="D33" i="18" s="1"/>
  <c r="B27" i="18"/>
  <c r="D28" i="18" s="1"/>
  <c r="B22" i="18"/>
  <c r="D23" i="18"/>
  <c r="B17" i="18"/>
  <c r="D18" i="18" s="1"/>
  <c r="D17" i="18"/>
  <c r="M5" i="19"/>
  <c r="N5" i="19"/>
  <c r="O5" i="19"/>
  <c r="P5" i="19"/>
  <c r="Q5" i="19"/>
  <c r="R5" i="19"/>
  <c r="M6" i="19"/>
  <c r="N6" i="19"/>
  <c r="O6" i="19"/>
  <c r="P6" i="19"/>
  <c r="Q6" i="19"/>
  <c r="R6" i="19"/>
  <c r="M7" i="19"/>
  <c r="N7" i="19"/>
  <c r="O7" i="19"/>
  <c r="P7" i="19"/>
  <c r="Q7" i="19"/>
  <c r="R7" i="19"/>
  <c r="M9" i="19"/>
  <c r="N9" i="19"/>
  <c r="O9" i="19"/>
  <c r="P9" i="19"/>
  <c r="Q9" i="19"/>
  <c r="R9" i="19"/>
  <c r="M10" i="19"/>
  <c r="N10" i="19"/>
  <c r="O10" i="19"/>
  <c r="P10" i="19"/>
  <c r="Q10" i="19"/>
  <c r="R10" i="19"/>
  <c r="E5" i="19"/>
  <c r="F5" i="19"/>
  <c r="G5" i="19"/>
  <c r="G6" i="19" s="1"/>
  <c r="H5" i="19"/>
  <c r="H6" i="19" s="1"/>
  <c r="I5" i="19"/>
  <c r="I7" i="19" s="1"/>
  <c r="J5" i="19"/>
  <c r="J7" i="19" s="1"/>
  <c r="E6" i="19"/>
  <c r="F6" i="19"/>
  <c r="E7" i="19"/>
  <c r="F7" i="19"/>
  <c r="G7" i="19"/>
  <c r="H7" i="19"/>
  <c r="A3" i="16"/>
  <c r="B3" i="16"/>
  <c r="A4" i="16"/>
  <c r="B4" i="16"/>
  <c r="A5" i="16"/>
  <c r="B5" i="16"/>
  <c r="A3" i="15"/>
  <c r="B3" i="15"/>
  <c r="C3" i="15"/>
  <c r="D3" i="15"/>
  <c r="E3" i="15"/>
  <c r="F3" i="15"/>
  <c r="A4" i="15"/>
  <c r="B4" i="15"/>
  <c r="C4" i="15"/>
  <c r="D4" i="15"/>
  <c r="E4" i="15"/>
  <c r="F4" i="15"/>
  <c r="A5" i="15"/>
  <c r="B5" i="15"/>
  <c r="C5" i="15"/>
  <c r="D5" i="15"/>
  <c r="E5" i="15"/>
  <c r="F5" i="15"/>
  <c r="A6" i="15"/>
  <c r="B6" i="15"/>
  <c r="C6" i="15"/>
  <c r="D6" i="15"/>
  <c r="E6" i="15"/>
  <c r="F6" i="15"/>
  <c r="A7" i="15"/>
  <c r="B7" i="15"/>
  <c r="C7" i="15"/>
  <c r="D7" i="15"/>
  <c r="E7" i="15"/>
  <c r="F7" i="15"/>
  <c r="A8" i="15"/>
  <c r="B8" i="15"/>
  <c r="C8" i="15"/>
  <c r="D8" i="15"/>
  <c r="E8" i="15"/>
  <c r="F8" i="15"/>
  <c r="A9" i="15"/>
  <c r="B9" i="15"/>
  <c r="C9" i="15"/>
  <c r="D9" i="15"/>
  <c r="E9" i="15"/>
  <c r="F9" i="15"/>
  <c r="A10" i="15"/>
  <c r="B10" i="15"/>
  <c r="C10" i="15"/>
  <c r="D10" i="15"/>
  <c r="E10" i="15"/>
  <c r="F10" i="15"/>
  <c r="A11" i="15"/>
  <c r="B11" i="15"/>
  <c r="C11" i="15"/>
  <c r="D11" i="15"/>
  <c r="E11" i="15"/>
  <c r="F11" i="15"/>
  <c r="AA6" i="11"/>
  <c r="AB6" i="11"/>
  <c r="AD6" i="11"/>
  <c r="AE6" i="11"/>
  <c r="AA7" i="11"/>
  <c r="AB7" i="11"/>
  <c r="AD7" i="11"/>
  <c r="AE7" i="11"/>
  <c r="AA8" i="11"/>
  <c r="AB8" i="11"/>
  <c r="AD8" i="11"/>
  <c r="AE8" i="11"/>
  <c r="AA9" i="11"/>
  <c r="AB9" i="11"/>
  <c r="AD9" i="11"/>
  <c r="AE9" i="11"/>
  <c r="AA10" i="11"/>
  <c r="AB10" i="11"/>
  <c r="AD10" i="11"/>
  <c r="AE10" i="11"/>
  <c r="AA11" i="11"/>
  <c r="AB11" i="11"/>
  <c r="AD11" i="11"/>
  <c r="AE11" i="11"/>
  <c r="AA12" i="11"/>
  <c r="AB12" i="11"/>
  <c r="AD12" i="11"/>
  <c r="AE12" i="11"/>
  <c r="AA13" i="11"/>
  <c r="AB13" i="11"/>
  <c r="AD13" i="11"/>
  <c r="AE13" i="11"/>
  <c r="AA14" i="11"/>
  <c r="AB14" i="11"/>
  <c r="AD14" i="11"/>
  <c r="AE14" i="11"/>
  <c r="AA15" i="11"/>
  <c r="AB15" i="11"/>
  <c r="AD15" i="11"/>
  <c r="AE15" i="11"/>
  <c r="AA16" i="11"/>
  <c r="AB16" i="11"/>
  <c r="AD16" i="11"/>
  <c r="AE16" i="11"/>
  <c r="AA17" i="11"/>
  <c r="AB17" i="11"/>
  <c r="AD17" i="11"/>
  <c r="AE17" i="11"/>
  <c r="AA18" i="11"/>
  <c r="AB18" i="11"/>
  <c r="AD18" i="11"/>
  <c r="AE18" i="11"/>
  <c r="AA19" i="11"/>
  <c r="AB19" i="11"/>
  <c r="AD19" i="11"/>
  <c r="AE19" i="11"/>
  <c r="AA20" i="11"/>
  <c r="AB20" i="11"/>
  <c r="AD20" i="11"/>
  <c r="AE20" i="11"/>
  <c r="AA21" i="11"/>
  <c r="AB21" i="11"/>
  <c r="AD21" i="11"/>
  <c r="AE21" i="11"/>
  <c r="AA22" i="11"/>
  <c r="AB22" i="11"/>
  <c r="AD22" i="11"/>
  <c r="AE22" i="11"/>
  <c r="AA23" i="11"/>
  <c r="AB23" i="11"/>
  <c r="AD23" i="11"/>
  <c r="AE23" i="11"/>
  <c r="AA24" i="11"/>
  <c r="AB24" i="11"/>
  <c r="AD24" i="11"/>
  <c r="AE24" i="11"/>
  <c r="AA25" i="11"/>
  <c r="AB25" i="11"/>
  <c r="AD25" i="11"/>
  <c r="AE25" i="11"/>
  <c r="AA26" i="11"/>
  <c r="AB26" i="11"/>
  <c r="AD26" i="11"/>
  <c r="AE26" i="11"/>
  <c r="AA27" i="11"/>
  <c r="AB27" i="11"/>
  <c r="AD27" i="11"/>
  <c r="AE27" i="11"/>
  <c r="AA28" i="11"/>
  <c r="AB28" i="11"/>
  <c r="AD28" i="11"/>
  <c r="AE28" i="11"/>
  <c r="AA29" i="11"/>
  <c r="AB29" i="11"/>
  <c r="AD29" i="11"/>
  <c r="AE29" i="11"/>
  <c r="AA30" i="11"/>
  <c r="AB30" i="11"/>
  <c r="AD30" i="11"/>
  <c r="AE30" i="11"/>
  <c r="AA31" i="11"/>
  <c r="AB31" i="11"/>
  <c r="AD31" i="11"/>
  <c r="AE31" i="11"/>
  <c r="AA32" i="11"/>
  <c r="AB32" i="11"/>
  <c r="AD32" i="11"/>
  <c r="AE32" i="11"/>
  <c r="AA33" i="11"/>
  <c r="AB33" i="11"/>
  <c r="AD33" i="11"/>
  <c r="AE33" i="11"/>
  <c r="AA34" i="11"/>
  <c r="AB34" i="11"/>
  <c r="AD34" i="11"/>
  <c r="AE34" i="11"/>
  <c r="AA35" i="11"/>
  <c r="AB35" i="11"/>
  <c r="AD35" i="11"/>
  <c r="AE35" i="11"/>
  <c r="AA36" i="11"/>
  <c r="AB36" i="11"/>
  <c r="AD36" i="11"/>
  <c r="AE36" i="11"/>
  <c r="AA37" i="11"/>
  <c r="AB37" i="11"/>
  <c r="AD37" i="11"/>
  <c r="AE37" i="11"/>
  <c r="AA38" i="11"/>
  <c r="AB38" i="11"/>
  <c r="AD38" i="11"/>
  <c r="AE38" i="11"/>
  <c r="AA39" i="11"/>
  <c r="AB39" i="11"/>
  <c r="AD39" i="11"/>
  <c r="AE39" i="11"/>
  <c r="AA40" i="11"/>
  <c r="AB40" i="11"/>
  <c r="AD40" i="11"/>
  <c r="AE40" i="11"/>
  <c r="AA41" i="11"/>
  <c r="AB41" i="11"/>
  <c r="AD41" i="11"/>
  <c r="AE41" i="11"/>
  <c r="AA42" i="11"/>
  <c r="AB42" i="11"/>
  <c r="AD42" i="11"/>
  <c r="AE42" i="11"/>
  <c r="AA43" i="11"/>
  <c r="AB43" i="11"/>
  <c r="AD43" i="11"/>
  <c r="AE43" i="11"/>
  <c r="AA44" i="11"/>
  <c r="AB44" i="11"/>
  <c r="AD44" i="11"/>
  <c r="AE44" i="11"/>
  <c r="P6" i="11"/>
  <c r="AC7" i="11"/>
  <c r="P7" i="11"/>
  <c r="P8" i="11"/>
  <c r="P9" i="11"/>
  <c r="P10" i="11"/>
  <c r="P11" i="11"/>
  <c r="P12" i="11"/>
  <c r="P13" i="11"/>
  <c r="P14" i="11"/>
  <c r="AC15" i="11"/>
  <c r="P15" i="11"/>
  <c r="P16" i="11"/>
  <c r="AC17" i="11"/>
  <c r="P17" i="11"/>
  <c r="P18" i="11"/>
  <c r="P19" i="11"/>
  <c r="P20" i="11"/>
  <c r="AC21" i="11"/>
  <c r="P21" i="11"/>
  <c r="AC22" i="11"/>
  <c r="P22" i="11"/>
  <c r="AC23" i="11"/>
  <c r="P23" i="11"/>
  <c r="P24" i="11"/>
  <c r="P25" i="11"/>
  <c r="AC26" i="11"/>
  <c r="P26" i="11"/>
  <c r="AC27" i="11"/>
  <c r="P27" i="11"/>
  <c r="AC28" i="11"/>
  <c r="P28" i="11"/>
  <c r="AC29" i="11"/>
  <c r="P29" i="11"/>
  <c r="P30" i="11"/>
  <c r="AC31" i="11"/>
  <c r="P31" i="11"/>
  <c r="AC32" i="11"/>
  <c r="P32" i="11"/>
  <c r="AC33" i="11"/>
  <c r="P33" i="11"/>
  <c r="P34" i="11"/>
  <c r="AC35" i="11"/>
  <c r="P35" i="11"/>
  <c r="P36" i="11"/>
  <c r="AC37" i="11"/>
  <c r="P37" i="11"/>
  <c r="P38" i="11"/>
  <c r="AC39" i="11"/>
  <c r="P39" i="11"/>
  <c r="AC40" i="11"/>
  <c r="P40" i="11"/>
  <c r="AC41" i="11"/>
  <c r="P41" i="11"/>
  <c r="AC42" i="11"/>
  <c r="P42" i="11"/>
  <c r="AC43" i="11"/>
  <c r="P43" i="11"/>
  <c r="AC44" i="11"/>
  <c r="P44" i="11"/>
  <c r="AH2" i="11"/>
  <c r="AS2" i="11" s="1"/>
  <c r="AI2" i="11"/>
  <c r="AT2" i="11" s="1"/>
  <c r="AJ2" i="11"/>
  <c r="AU2" i="11" s="1"/>
  <c r="AK2" i="11"/>
  <c r="AV2" i="11" s="1"/>
  <c r="AL2" i="11"/>
  <c r="AW2" i="11" s="1"/>
  <c r="AM2" i="11"/>
  <c r="AX2" i="11" s="1"/>
  <c r="AH3" i="11"/>
  <c r="AS3" i="11" s="1"/>
  <c r="AI3" i="11"/>
  <c r="AT3" i="11" s="1"/>
  <c r="AJ3" i="11"/>
  <c r="AU3" i="11" s="1"/>
  <c r="AK3" i="11"/>
  <c r="AV3" i="11" s="1"/>
  <c r="AL3" i="11"/>
  <c r="AW3" i="11" s="1"/>
  <c r="AM3" i="11"/>
  <c r="AX3" i="11" s="1"/>
  <c r="AH4" i="11"/>
  <c r="AS4" i="11" s="1"/>
  <c r="AI4" i="11"/>
  <c r="AT4" i="11" s="1"/>
  <c r="AJ4" i="11"/>
  <c r="AU4" i="11" s="1"/>
  <c r="AK4" i="11"/>
  <c r="AV4" i="11" s="1"/>
  <c r="AL4" i="11"/>
  <c r="AW4" i="11" s="1"/>
  <c r="AM4" i="11"/>
  <c r="AX4" i="11" s="1"/>
  <c r="O4" i="10"/>
  <c r="P4" i="10" s="1"/>
  <c r="O5" i="10"/>
  <c r="Q5" i="10" s="1"/>
  <c r="R5" i="10" s="1"/>
  <c r="O6" i="10"/>
  <c r="O7" i="10"/>
  <c r="P7" i="10" s="1"/>
  <c r="O8" i="10"/>
  <c r="P8" i="10" s="1"/>
  <c r="O9" i="10"/>
  <c r="Q8" i="10"/>
  <c r="R8" i="10" s="1"/>
  <c r="M11" i="10"/>
  <c r="A4" i="10"/>
  <c r="B4" i="10"/>
  <c r="C4" i="10"/>
  <c r="D4" i="10"/>
  <c r="A5" i="10"/>
  <c r="B5" i="10"/>
  <c r="C5" i="10"/>
  <c r="D5" i="10"/>
  <c r="A6" i="10"/>
  <c r="B6" i="10"/>
  <c r="C6" i="10"/>
  <c r="D6" i="10"/>
  <c r="A7" i="10"/>
  <c r="B7" i="10"/>
  <c r="C7" i="10"/>
  <c r="D7" i="10"/>
  <c r="A8" i="10"/>
  <c r="B8" i="10"/>
  <c r="C8" i="10"/>
  <c r="D8" i="10"/>
  <c r="S4" i="10"/>
  <c r="T4" i="10" s="1"/>
  <c r="A9" i="10"/>
  <c r="B9" i="10"/>
  <c r="C9" i="10"/>
  <c r="D9" i="10"/>
  <c r="E9" i="10" s="1"/>
  <c r="A10" i="10"/>
  <c r="B10" i="10"/>
  <c r="C10" i="10"/>
  <c r="D10" i="10"/>
  <c r="A11" i="10"/>
  <c r="B11" i="10"/>
  <c r="C11" i="10"/>
  <c r="D11" i="10"/>
  <c r="A12" i="10"/>
  <c r="B12" i="10"/>
  <c r="C12" i="10"/>
  <c r="D12" i="10"/>
  <c r="A8" i="9"/>
  <c r="B8" i="9" s="1"/>
  <c r="E8" i="9"/>
  <c r="F8" i="9"/>
  <c r="D8" i="9" s="1"/>
  <c r="I8" i="9"/>
  <c r="A9" i="9"/>
  <c r="B9" i="9" s="1"/>
  <c r="E9" i="9"/>
  <c r="F9" i="9"/>
  <c r="G9" i="9" s="1"/>
  <c r="H9" i="9" s="1"/>
  <c r="C9" i="9" s="1"/>
  <c r="I9" i="9"/>
  <c r="A10" i="9"/>
  <c r="B10" i="9" s="1"/>
  <c r="D10" i="9"/>
  <c r="E10" i="9"/>
  <c r="F10" i="9"/>
  <c r="G10" i="9" s="1"/>
  <c r="H10" i="9" s="1"/>
  <c r="C10" i="9" s="1"/>
  <c r="I10" i="9"/>
  <c r="A11" i="9"/>
  <c r="B11" i="9"/>
  <c r="E11" i="9"/>
  <c r="F11" i="9"/>
  <c r="G11" i="9" s="1"/>
  <c r="H11" i="9" s="1"/>
  <c r="C11" i="9" s="1"/>
  <c r="I11" i="9"/>
  <c r="A12" i="9"/>
  <c r="B12" i="9" s="1"/>
  <c r="E12" i="9"/>
  <c r="F12" i="9"/>
  <c r="G12" i="9" s="1"/>
  <c r="H12" i="9" s="1"/>
  <c r="C12" i="9" s="1"/>
  <c r="I12" i="9"/>
  <c r="A13" i="9"/>
  <c r="B13" i="9" s="1"/>
  <c r="E13" i="9"/>
  <c r="F13" i="9"/>
  <c r="G13" i="9" s="1"/>
  <c r="H13" i="9" s="1"/>
  <c r="C13" i="9" s="1"/>
  <c r="I13" i="9"/>
  <c r="A14" i="9"/>
  <c r="B14" i="9"/>
  <c r="E14" i="9"/>
  <c r="F14" i="9"/>
  <c r="D14" i="9" s="1"/>
  <c r="I14" i="9"/>
  <c r="A15" i="9"/>
  <c r="B15" i="9" s="1"/>
  <c r="E15" i="9"/>
  <c r="F15" i="9"/>
  <c r="D15" i="9" s="1"/>
  <c r="I15" i="9"/>
  <c r="A16" i="9"/>
  <c r="B16" i="9" s="1"/>
  <c r="E16" i="9"/>
  <c r="F16" i="9"/>
  <c r="G16" i="9" s="1"/>
  <c r="H16" i="9" s="1"/>
  <c r="C16" i="9" s="1"/>
  <c r="I16" i="9"/>
  <c r="T2" i="9"/>
  <c r="U2" i="9"/>
  <c r="V2" i="9"/>
  <c r="W2" i="9"/>
  <c r="X2" i="9"/>
  <c r="Y2" i="9"/>
  <c r="B5" i="8"/>
  <c r="C5" i="8"/>
  <c r="B6" i="8"/>
  <c r="C6" i="8"/>
  <c r="B7" i="8"/>
  <c r="C7" i="8"/>
  <c r="B8" i="8"/>
  <c r="C8" i="8"/>
  <c r="B9" i="8"/>
  <c r="C9" i="8"/>
  <c r="B10" i="8"/>
  <c r="C10" i="8"/>
  <c r="B11" i="8"/>
  <c r="C11" i="8"/>
  <c r="B12" i="8"/>
  <c r="C12" i="8"/>
  <c r="B13" i="8"/>
  <c r="C13" i="8"/>
  <c r="E2" i="8"/>
  <c r="F2" i="8"/>
  <c r="G2" i="8"/>
  <c r="H2" i="8"/>
  <c r="I2" i="8"/>
  <c r="J2" i="8"/>
  <c r="E3" i="8"/>
  <c r="F3" i="8"/>
  <c r="G3" i="8"/>
  <c r="H3" i="8"/>
  <c r="I3" i="8"/>
  <c r="J3" i="8"/>
  <c r="A5" i="7"/>
  <c r="B5" i="7"/>
  <c r="G5" i="7"/>
  <c r="I5" i="7"/>
  <c r="J5" i="7"/>
  <c r="N5" i="7" s="1"/>
  <c r="K5" i="7"/>
  <c r="L5" i="7"/>
  <c r="M5" i="7"/>
  <c r="A6" i="7"/>
  <c r="B6" i="7"/>
  <c r="G6" i="7"/>
  <c r="I6" i="7"/>
  <c r="J6" i="7"/>
  <c r="N6" i="7" s="1"/>
  <c r="K6" i="7"/>
  <c r="L6" i="7"/>
  <c r="M6" i="7"/>
  <c r="A7" i="7"/>
  <c r="I7" i="7" s="1"/>
  <c r="B7" i="7"/>
  <c r="G7" i="7"/>
  <c r="J7" i="7"/>
  <c r="K7" i="7"/>
  <c r="N7" i="7" s="1"/>
  <c r="L7" i="7"/>
  <c r="M7" i="7"/>
  <c r="A8" i="7"/>
  <c r="I8" i="7" s="1"/>
  <c r="B8" i="7"/>
  <c r="G8" i="7"/>
  <c r="J8" i="7"/>
  <c r="N8" i="7" s="1"/>
  <c r="K8" i="7"/>
  <c r="L8" i="7"/>
  <c r="M8" i="7"/>
  <c r="A9" i="7"/>
  <c r="B9" i="7"/>
  <c r="G9" i="7"/>
  <c r="I9" i="7"/>
  <c r="J9" i="7"/>
  <c r="K9" i="7"/>
  <c r="L9" i="7"/>
  <c r="N9" i="7" s="1"/>
  <c r="M9" i="7"/>
  <c r="A10" i="7"/>
  <c r="I10" i="7" s="1"/>
  <c r="B10" i="7"/>
  <c r="G10" i="7"/>
  <c r="J10" i="7"/>
  <c r="K10" i="7"/>
  <c r="L10" i="7"/>
  <c r="M10" i="7"/>
  <c r="N10" i="7"/>
  <c r="G4" i="7"/>
  <c r="K4" i="7"/>
  <c r="L4" i="7"/>
  <c r="M4" i="7"/>
  <c r="D2" i="7"/>
  <c r="K2" i="7" s="1"/>
  <c r="E2" i="7"/>
  <c r="L2" i="7" s="1"/>
  <c r="F2" i="7"/>
  <c r="M2" i="7" s="1"/>
  <c r="D3" i="7"/>
  <c r="E3" i="7"/>
  <c r="F3" i="7"/>
  <c r="B5" i="6"/>
  <c r="G5" i="6"/>
  <c r="I5" i="6"/>
  <c r="J5" i="6"/>
  <c r="N5" i="6" s="1"/>
  <c r="K5" i="6"/>
  <c r="L5" i="6"/>
  <c r="M5" i="6"/>
  <c r="B6" i="6"/>
  <c r="G6" i="6"/>
  <c r="I6" i="6"/>
  <c r="J6" i="6"/>
  <c r="N6" i="6" s="1"/>
  <c r="K6" i="6"/>
  <c r="L6" i="6"/>
  <c r="M6" i="6"/>
  <c r="B7" i="6"/>
  <c r="G7" i="6"/>
  <c r="I7" i="6"/>
  <c r="J7" i="6"/>
  <c r="N7" i="6" s="1"/>
  <c r="K7" i="6"/>
  <c r="L7" i="6"/>
  <c r="M7" i="6"/>
  <c r="B8" i="6"/>
  <c r="G8" i="6"/>
  <c r="I8" i="6"/>
  <c r="J8" i="6"/>
  <c r="N8" i="6" s="1"/>
  <c r="K8" i="6"/>
  <c r="L8" i="6"/>
  <c r="M8" i="6"/>
  <c r="B9" i="6"/>
  <c r="G9" i="6"/>
  <c r="I9" i="6"/>
  <c r="J9" i="6"/>
  <c r="N9" i="6" s="1"/>
  <c r="K9" i="6"/>
  <c r="L9" i="6"/>
  <c r="M9" i="6"/>
  <c r="B10" i="6"/>
  <c r="G10" i="6"/>
  <c r="I10" i="6"/>
  <c r="J10" i="6"/>
  <c r="N10" i="6" s="1"/>
  <c r="K10" i="6"/>
  <c r="L10" i="6"/>
  <c r="M10" i="6"/>
  <c r="B11" i="6"/>
  <c r="G11" i="6"/>
  <c r="I11" i="6"/>
  <c r="J11" i="6"/>
  <c r="N11" i="6" s="1"/>
  <c r="K11" i="6"/>
  <c r="L11" i="6"/>
  <c r="M11" i="6"/>
  <c r="B12" i="6"/>
  <c r="G12" i="6"/>
  <c r="I12" i="6"/>
  <c r="J12" i="6"/>
  <c r="N12" i="6" s="1"/>
  <c r="K12" i="6"/>
  <c r="L12" i="6"/>
  <c r="M12" i="6"/>
  <c r="B13" i="6"/>
  <c r="G13" i="6"/>
  <c r="I13" i="6"/>
  <c r="J13" i="6"/>
  <c r="N13" i="6" s="1"/>
  <c r="K13" i="6"/>
  <c r="L13" i="6"/>
  <c r="M13" i="6"/>
  <c r="K1" i="6"/>
  <c r="L1" i="6"/>
  <c r="M1" i="6"/>
  <c r="K4" i="6"/>
  <c r="L4" i="6"/>
  <c r="L3" i="6" s="1"/>
  <c r="M4" i="6"/>
  <c r="M3" i="6" s="1"/>
  <c r="G4" i="6"/>
  <c r="D2" i="6"/>
  <c r="K2" i="6" s="1"/>
  <c r="E2" i="6"/>
  <c r="L2" i="6" s="1"/>
  <c r="F2" i="6"/>
  <c r="M2" i="6" s="1"/>
  <c r="D14" i="6"/>
  <c r="E14" i="6"/>
  <c r="F14" i="6"/>
  <c r="G9" i="2"/>
  <c r="H9" i="2"/>
  <c r="I9" i="2"/>
  <c r="J9" i="2"/>
  <c r="K9" i="2"/>
  <c r="L9" i="2"/>
  <c r="M9" i="2"/>
  <c r="N9" i="2"/>
  <c r="G10" i="2"/>
  <c r="H10" i="2"/>
  <c r="I10" i="2"/>
  <c r="J10" i="2"/>
  <c r="K10" i="2"/>
  <c r="L10" i="2"/>
  <c r="M10" i="2"/>
  <c r="N10" i="2"/>
  <c r="G11" i="2"/>
  <c r="H11" i="2"/>
  <c r="I11" i="2"/>
  <c r="J11" i="2"/>
  <c r="K11" i="2"/>
  <c r="L11" i="2"/>
  <c r="M11" i="2"/>
  <c r="N11" i="2"/>
  <c r="G12" i="2"/>
  <c r="H12" i="2"/>
  <c r="I12" i="2"/>
  <c r="J12" i="2"/>
  <c r="K12" i="2"/>
  <c r="L12" i="2"/>
  <c r="M12" i="2"/>
  <c r="N12" i="2"/>
  <c r="G13" i="2"/>
  <c r="H13" i="2"/>
  <c r="I13" i="2"/>
  <c r="J13" i="2"/>
  <c r="K13" i="2"/>
  <c r="L13" i="2"/>
  <c r="M13" i="2"/>
  <c r="N13" i="2"/>
  <c r="F4" i="5"/>
  <c r="G4" i="5"/>
  <c r="H4" i="5"/>
  <c r="I4" i="5"/>
  <c r="J4" i="5"/>
  <c r="F5" i="5"/>
  <c r="G5" i="5"/>
  <c r="H5" i="5"/>
  <c r="I5" i="5"/>
  <c r="J5" i="5"/>
  <c r="F6" i="5"/>
  <c r="G6" i="5"/>
  <c r="H6" i="5"/>
  <c r="I6" i="5"/>
  <c r="J6" i="5"/>
  <c r="F7" i="5"/>
  <c r="G7" i="5"/>
  <c r="H7" i="5"/>
  <c r="I7" i="5"/>
  <c r="J7" i="5"/>
  <c r="D7" i="20"/>
  <c r="B3" i="20"/>
  <c r="B1" i="20"/>
  <c r="K13" i="19"/>
  <c r="K12" i="19"/>
  <c r="S1" i="19" s="1"/>
  <c r="L10" i="19"/>
  <c r="K10" i="19"/>
  <c r="L9" i="19"/>
  <c r="S9" i="19" s="1"/>
  <c r="K9" i="19"/>
  <c r="D5" i="19"/>
  <c r="D6" i="19" s="1"/>
  <c r="D13" i="18"/>
  <c r="B13" i="18"/>
  <c r="D12" i="18"/>
  <c r="J8" i="18"/>
  <c r="B5" i="18"/>
  <c r="B2" i="18"/>
  <c r="B1" i="18"/>
  <c r="B6" i="17"/>
  <c r="A4" i="17"/>
  <c r="A1" i="17"/>
  <c r="B2" i="16"/>
  <c r="A2" i="16"/>
  <c r="H2" i="15"/>
  <c r="F2" i="15"/>
  <c r="E2" i="15"/>
  <c r="D2" i="15"/>
  <c r="C2" i="15"/>
  <c r="B2" i="15"/>
  <c r="A2" i="15"/>
  <c r="E1" i="15"/>
  <c r="D1" i="15"/>
  <c r="C1" i="15"/>
  <c r="B1" i="15"/>
  <c r="A3" i="14"/>
  <c r="A1" i="14"/>
  <c r="A1" i="13"/>
  <c r="H5" i="12"/>
  <c r="AE5" i="11"/>
  <c r="AD5" i="11"/>
  <c r="AB5" i="11"/>
  <c r="AA5" i="11"/>
  <c r="P5" i="11"/>
  <c r="AC5" i="11"/>
  <c r="AF4" i="11"/>
  <c r="AG4" i="11"/>
  <c r="AR4" i="11" s="1"/>
  <c r="AF3" i="11"/>
  <c r="AG3" i="11"/>
  <c r="AF2" i="11"/>
  <c r="AC2" i="11"/>
  <c r="AB2" i="11"/>
  <c r="AG2" i="11"/>
  <c r="AR2" i="11" s="1"/>
  <c r="AP1" i="11"/>
  <c r="AA1" i="11"/>
  <c r="Y1" i="11"/>
  <c r="W3" i="10"/>
  <c r="O3" i="10"/>
  <c r="P3" i="10" s="1"/>
  <c r="Q6" i="10"/>
  <c r="R6" i="10" s="1"/>
  <c r="D3" i="10"/>
  <c r="C3" i="10"/>
  <c r="B3" i="10"/>
  <c r="A3" i="10"/>
  <c r="C2" i="10"/>
  <c r="B2" i="10"/>
  <c r="A2" i="10"/>
  <c r="I7" i="9"/>
  <c r="E7" i="9"/>
  <c r="A7" i="9"/>
  <c r="B7" i="9" s="1"/>
  <c r="S2" i="9"/>
  <c r="G2" i="9"/>
  <c r="F2" i="9"/>
  <c r="S3" i="9" s="1"/>
  <c r="C4" i="8"/>
  <c r="B4" i="8"/>
  <c r="D3" i="8"/>
  <c r="D2" i="8"/>
  <c r="J4" i="7"/>
  <c r="B4" i="7"/>
  <c r="A4" i="7"/>
  <c r="I4" i="7" s="1"/>
  <c r="C2" i="7"/>
  <c r="J2" i="7" s="1"/>
  <c r="C14" i="6"/>
  <c r="J4" i="6"/>
  <c r="I4" i="6"/>
  <c r="B4" i="6"/>
  <c r="I2" i="6"/>
  <c r="C2" i="6"/>
  <c r="J2" i="6" s="1"/>
  <c r="J1" i="6"/>
  <c r="I2" i="5"/>
  <c r="G2" i="5"/>
  <c r="C5" i="1" s="1"/>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L1" i="3"/>
  <c r="B1" i="3"/>
  <c r="W2" i="10" s="1"/>
  <c r="E11" i="2"/>
  <c r="E10" i="2"/>
  <c r="E9" i="2"/>
  <c r="E8" i="2"/>
  <c r="E7" i="2"/>
  <c r="E6" i="2"/>
  <c r="E5" i="2"/>
  <c r="E4" i="2"/>
  <c r="H3" i="2"/>
  <c r="E3" i="2"/>
  <c r="H2" i="2"/>
  <c r="H1" i="2"/>
  <c r="C2" i="1" s="1"/>
  <c r="K17" i="1"/>
  <c r="K16" i="1"/>
  <c r="K19" i="1" s="1"/>
  <c r="M15" i="1"/>
  <c r="K13" i="1"/>
  <c r="C4" i="1"/>
  <c r="C3" i="1"/>
  <c r="X7" i="12" l="1"/>
  <c r="T7" i="12"/>
  <c r="W9" i="12"/>
  <c r="U9" i="12"/>
  <c r="T8" i="12"/>
  <c r="W7" i="12"/>
  <c r="V7" i="12"/>
  <c r="T9" i="12"/>
  <c r="V9" i="12" s="1"/>
  <c r="U11" i="12"/>
  <c r="J13" i="12"/>
  <c r="R12" i="12"/>
  <c r="S8" i="12"/>
  <c r="T11" i="12"/>
  <c r="H11" i="12"/>
  <c r="I13" i="12"/>
  <c r="X4" i="12"/>
  <c r="M12" i="12"/>
  <c r="S11" i="12"/>
  <c r="H13" i="12"/>
  <c r="J10" i="12"/>
  <c r="K10" i="12" s="1"/>
  <c r="H6" i="12"/>
  <c r="X8" i="12"/>
  <c r="L8" i="12"/>
  <c r="M11" i="12"/>
  <c r="R13" i="12"/>
  <c r="S9" i="12"/>
  <c r="H10" i="12"/>
  <c r="U4" i="12"/>
  <c r="J12" i="12"/>
  <c r="W8" i="12"/>
  <c r="X11" i="12"/>
  <c r="L11" i="12"/>
  <c r="M13" i="12"/>
  <c r="R6" i="12"/>
  <c r="T4" i="12"/>
  <c r="I12" i="12"/>
  <c r="V8" i="12"/>
  <c r="J8" i="12"/>
  <c r="K8" i="12" s="1"/>
  <c r="W11" i="12"/>
  <c r="K11" i="12"/>
  <c r="L13" i="12"/>
  <c r="M9" i="12"/>
  <c r="R10" i="12"/>
  <c r="G2" i="12"/>
  <c r="AC34" i="11"/>
  <c r="AC18" i="11"/>
  <c r="AC10" i="11"/>
  <c r="AC36" i="11"/>
  <c r="AC20" i="11"/>
  <c r="AC12" i="11"/>
  <c r="AC25" i="11"/>
  <c r="AC9" i="11"/>
  <c r="AC38" i="11"/>
  <c r="AC30" i="11"/>
  <c r="AC14" i="11"/>
  <c r="AC6" i="11"/>
  <c r="AC19" i="11"/>
  <c r="AC11" i="11"/>
  <c r="AC24" i="11"/>
  <c r="AC16" i="11"/>
  <c r="AC8" i="11"/>
  <c r="AC13" i="11"/>
  <c r="P1" i="11"/>
  <c r="O7" i="11" s="1"/>
  <c r="Q7" i="11" s="1"/>
  <c r="D13" i="9"/>
  <c r="D16" i="9"/>
  <c r="E10" i="10"/>
  <c r="Q9" i="10"/>
  <c r="R9" i="10" s="1"/>
  <c r="S6" i="10"/>
  <c r="T6" i="10" s="1"/>
  <c r="S8" i="10"/>
  <c r="T8" i="10" s="1"/>
  <c r="E11" i="10"/>
  <c r="S7" i="10"/>
  <c r="T7" i="10" s="1"/>
  <c r="W7" i="10"/>
  <c r="Q7" i="10"/>
  <c r="R7" i="10" s="1"/>
  <c r="E8" i="10"/>
  <c r="E12" i="10"/>
  <c r="E4" i="10"/>
  <c r="G14" i="9"/>
  <c r="H14" i="9" s="1"/>
  <c r="C14" i="9" s="1"/>
  <c r="D11" i="9"/>
  <c r="D12" i="9"/>
  <c r="D9" i="9"/>
  <c r="D42" i="18"/>
  <c r="B43" i="18"/>
  <c r="D37" i="18"/>
  <c r="B38" i="18"/>
  <c r="D32" i="18"/>
  <c r="B33" i="18"/>
  <c r="D27" i="18"/>
  <c r="B28" i="18"/>
  <c r="D22" i="18"/>
  <c r="B23" i="18"/>
  <c r="B18" i="18"/>
  <c r="K11" i="19"/>
  <c r="I6" i="19"/>
  <c r="J6" i="19"/>
  <c r="S10" i="19"/>
  <c r="L6" i="10"/>
  <c r="L8" i="10"/>
  <c r="K12" i="10"/>
  <c r="L9" i="10"/>
  <c r="M6" i="10"/>
  <c r="K4" i="10"/>
  <c r="P9" i="10"/>
  <c r="P5" i="10"/>
  <c r="K9" i="10"/>
  <c r="L11" i="10"/>
  <c r="M8" i="10"/>
  <c r="K6" i="10"/>
  <c r="L3" i="10"/>
  <c r="P6" i="10"/>
  <c r="M3" i="10"/>
  <c r="K3" i="10"/>
  <c r="M5" i="10"/>
  <c r="M10" i="10"/>
  <c r="K8" i="10"/>
  <c r="L5" i="10"/>
  <c r="M7" i="10"/>
  <c r="K5" i="10"/>
  <c r="S9" i="10"/>
  <c r="T9" i="10" s="1"/>
  <c r="S5" i="10"/>
  <c r="T5" i="10" s="1"/>
  <c r="Q4" i="10"/>
  <c r="R4" i="10" s="1"/>
  <c r="L10" i="10"/>
  <c r="M12" i="10"/>
  <c r="K10" i="10"/>
  <c r="L7" i="10"/>
  <c r="M4" i="10"/>
  <c r="K11" i="10"/>
  <c r="L12" i="10"/>
  <c r="M9" i="10"/>
  <c r="K7" i="10"/>
  <c r="L4" i="10"/>
  <c r="J7" i="10"/>
  <c r="J10" i="10"/>
  <c r="E7" i="10"/>
  <c r="J5" i="10"/>
  <c r="J8" i="10"/>
  <c r="E5" i="10"/>
  <c r="J11" i="10"/>
  <c r="J6" i="10"/>
  <c r="E3" i="10"/>
  <c r="J9" i="10"/>
  <c r="E6" i="10"/>
  <c r="J3" i="10"/>
  <c r="J12" i="10"/>
  <c r="J4" i="10"/>
  <c r="S3" i="10"/>
  <c r="T3" i="10" s="1"/>
  <c r="G8" i="9"/>
  <c r="H8" i="9" s="1"/>
  <c r="C8" i="9" s="1"/>
  <c r="G15" i="9"/>
  <c r="H15" i="9" s="1"/>
  <c r="C15" i="9" s="1"/>
  <c r="U3" i="9"/>
  <c r="U4" i="9" s="1"/>
  <c r="U5" i="9" s="1"/>
  <c r="T3" i="9"/>
  <c r="T4" i="9" s="1"/>
  <c r="T5" i="9" s="1"/>
  <c r="E3" i="9"/>
  <c r="Y3" i="9"/>
  <c r="Y4" i="9" s="1"/>
  <c r="X3" i="9"/>
  <c r="W3" i="9"/>
  <c r="W4" i="9" s="1"/>
  <c r="W5" i="9" s="1"/>
  <c r="V3" i="9"/>
  <c r="V4" i="9" s="1"/>
  <c r="V5" i="9" s="1"/>
  <c r="S4" i="9"/>
  <c r="S5" i="9" s="1"/>
  <c r="M3" i="7"/>
  <c r="L3" i="7"/>
  <c r="K3" i="7"/>
  <c r="J3" i="7"/>
  <c r="N4" i="7"/>
  <c r="K3" i="6"/>
  <c r="C3" i="7"/>
  <c r="N4" i="6"/>
  <c r="J3" i="6"/>
  <c r="S11" i="19"/>
  <c r="K6" i="19"/>
  <c r="L6" i="19"/>
  <c r="AR3" i="11"/>
  <c r="AN3" i="11"/>
  <c r="W6" i="10"/>
  <c r="F7" i="9"/>
  <c r="G7" i="9" s="1"/>
  <c r="X1" i="11"/>
  <c r="I5" i="12"/>
  <c r="H2" i="12"/>
  <c r="W4" i="10"/>
  <c r="J5" i="12"/>
  <c r="K5" i="12" s="1"/>
  <c r="Q3" i="10"/>
  <c r="R3" i="10" s="1"/>
  <c r="D7" i="19"/>
  <c r="AN4" i="11"/>
  <c r="L5" i="12"/>
  <c r="L5" i="19"/>
  <c r="M5" i="12"/>
  <c r="R5" i="12"/>
  <c r="K12" i="12" l="1"/>
  <c r="V4" i="12"/>
  <c r="K13" i="12"/>
  <c r="V11" i="12"/>
  <c r="K2" i="12"/>
  <c r="M2" i="12"/>
  <c r="L2" i="12"/>
  <c r="S10" i="12"/>
  <c r="T10" i="12"/>
  <c r="U10" i="12"/>
  <c r="V10" i="12" s="1"/>
  <c r="W10" i="12"/>
  <c r="X10" i="12"/>
  <c r="S6" i="12"/>
  <c r="T6" i="12"/>
  <c r="U6" i="12"/>
  <c r="W6" i="12"/>
  <c r="X6" i="12"/>
  <c r="W13" i="12"/>
  <c r="X13" i="12"/>
  <c r="S13" i="12"/>
  <c r="T13" i="12"/>
  <c r="U13" i="12"/>
  <c r="T12" i="12"/>
  <c r="U12" i="12"/>
  <c r="W12" i="12"/>
  <c r="X12" i="12"/>
  <c r="S12" i="12"/>
  <c r="I2" i="12"/>
  <c r="O26" i="11"/>
  <c r="O39" i="11"/>
  <c r="O30" i="11"/>
  <c r="Q30" i="11" s="1"/>
  <c r="R30" i="11" s="1"/>
  <c r="O25" i="11"/>
  <c r="O20" i="11"/>
  <c r="Q20" i="11" s="1"/>
  <c r="R20" i="11" s="1"/>
  <c r="O21" i="11"/>
  <c r="O24" i="11"/>
  <c r="Q24" i="11" s="1"/>
  <c r="O11" i="11"/>
  <c r="Q11" i="11" s="1"/>
  <c r="R11" i="11" s="1"/>
  <c r="O15" i="11"/>
  <c r="Q15" i="11" s="1"/>
  <c r="R15" i="11" s="1"/>
  <c r="O6" i="11"/>
  <c r="Q6" i="11" s="1"/>
  <c r="R6" i="11" s="1"/>
  <c r="O38" i="11"/>
  <c r="Q38" i="11" s="1"/>
  <c r="R38" i="11" s="1"/>
  <c r="O33" i="11"/>
  <c r="O28" i="11"/>
  <c r="O19" i="11"/>
  <c r="Q19" i="11" s="1"/>
  <c r="O32" i="11"/>
  <c r="O35" i="11"/>
  <c r="Q35" i="11" s="1"/>
  <c r="O29" i="11"/>
  <c r="O42" i="11"/>
  <c r="O23" i="11"/>
  <c r="Q23" i="11" s="1"/>
  <c r="R23" i="11" s="1"/>
  <c r="O14" i="11"/>
  <c r="Q14" i="11" s="1"/>
  <c r="O9" i="11"/>
  <c r="O41" i="11"/>
  <c r="O36" i="11"/>
  <c r="O16" i="11"/>
  <c r="Q16" i="11" s="1"/>
  <c r="O43" i="11"/>
  <c r="O10" i="11"/>
  <c r="O5" i="11"/>
  <c r="Q5" i="11" s="1"/>
  <c r="O27" i="11"/>
  <c r="O18" i="11"/>
  <c r="O13" i="11"/>
  <c r="O8" i="11"/>
  <c r="O40" i="11"/>
  <c r="Q40" i="11" s="1"/>
  <c r="R40" i="11" s="1"/>
  <c r="O34" i="11"/>
  <c r="O37" i="11"/>
  <c r="O31" i="11"/>
  <c r="Q31" i="11" s="1"/>
  <c r="R31" i="11" s="1"/>
  <c r="O22" i="11"/>
  <c r="O17" i="11"/>
  <c r="O12" i="11"/>
  <c r="O44" i="11"/>
  <c r="Q39" i="11"/>
  <c r="R39" i="11" s="1"/>
  <c r="Q25" i="11"/>
  <c r="Q29" i="11"/>
  <c r="Q43" i="11"/>
  <c r="R43" i="11" s="1"/>
  <c r="Q34" i="11"/>
  <c r="R34" i="11" s="1"/>
  <c r="Q33" i="11"/>
  <c r="Q28" i="11"/>
  <c r="R28" i="11" s="1"/>
  <c r="Q10" i="11"/>
  <c r="R10" i="11" s="1"/>
  <c r="Q42" i="11"/>
  <c r="R42" i="11" s="1"/>
  <c r="Q37" i="11"/>
  <c r="Q32" i="11"/>
  <c r="R32" i="11" s="1"/>
  <c r="Q9" i="11"/>
  <c r="Q41" i="11"/>
  <c r="R41" i="11" s="1"/>
  <c r="Q36" i="11"/>
  <c r="R36" i="11" s="1"/>
  <c r="Q27" i="11"/>
  <c r="R27" i="11" s="1"/>
  <c r="Q18" i="11"/>
  <c r="R18" i="11" s="1"/>
  <c r="Q13" i="11"/>
  <c r="R13" i="11" s="1"/>
  <c r="Q8" i="11"/>
  <c r="Q22" i="11"/>
  <c r="R22" i="11" s="1"/>
  <c r="Q17" i="11"/>
  <c r="Q12" i="11"/>
  <c r="Q44" i="11"/>
  <c r="R44" i="11" s="1"/>
  <c r="Q26" i="11"/>
  <c r="R26" i="11" s="1"/>
  <c r="Q21" i="11"/>
  <c r="R9" i="11"/>
  <c r="R7" i="11"/>
  <c r="X4" i="9"/>
  <c r="X5" i="9" s="1"/>
  <c r="Y5" i="9"/>
  <c r="N3" i="7"/>
  <c r="H7" i="9"/>
  <c r="X4" i="10"/>
  <c r="L7" i="19"/>
  <c r="K7" i="19"/>
  <c r="K15" i="19" s="1"/>
  <c r="K14" i="19" s="1"/>
  <c r="D7" i="9"/>
  <c r="F3" i="9"/>
  <c r="T5" i="12"/>
  <c r="S5" i="12"/>
  <c r="R2" i="12"/>
  <c r="X5" i="12"/>
  <c r="W5" i="12"/>
  <c r="U5" i="12"/>
  <c r="J2" i="12"/>
  <c r="W5" i="10"/>
  <c r="X5" i="10" s="1"/>
  <c r="V6" i="12" l="1"/>
  <c r="T2" i="12"/>
  <c r="V5" i="12"/>
  <c r="V12" i="12"/>
  <c r="V13" i="12"/>
  <c r="U2" i="12"/>
  <c r="W2" i="12"/>
  <c r="X2" i="12"/>
  <c r="S2" i="12"/>
  <c r="R24" i="11"/>
  <c r="V8" i="11"/>
  <c r="R16" i="11"/>
  <c r="V6" i="11"/>
  <c r="R35" i="11"/>
  <c r="V11" i="11"/>
  <c r="R19" i="11"/>
  <c r="W7" i="11" s="1"/>
  <c r="V7" i="11"/>
  <c r="AY8" i="11"/>
  <c r="R37" i="11"/>
  <c r="AY12" i="11"/>
  <c r="R29" i="11"/>
  <c r="AY9" i="11"/>
  <c r="R8" i="11"/>
  <c r="R21" i="11"/>
  <c r="AY10" i="11"/>
  <c r="V9" i="11"/>
  <c r="V10" i="11"/>
  <c r="R14" i="11"/>
  <c r="AY14" i="11"/>
  <c r="R25" i="11"/>
  <c r="AY6" i="11"/>
  <c r="W10" i="11"/>
  <c r="X10" i="11" s="1"/>
  <c r="Y10" i="11" s="1"/>
  <c r="R12" i="11"/>
  <c r="AY11" i="11"/>
  <c r="R33" i="11"/>
  <c r="AY7" i="11"/>
  <c r="V5" i="11"/>
  <c r="AY5" i="11"/>
  <c r="R17" i="11"/>
  <c r="W9" i="11" s="1"/>
  <c r="AY13" i="11"/>
  <c r="R5" i="11"/>
  <c r="G3" i="9"/>
  <c r="C7" i="9"/>
  <c r="H3" i="9"/>
  <c r="V2" i="12" l="1"/>
  <c r="W5" i="11"/>
  <c r="X5" i="11" s="1"/>
  <c r="X9" i="11"/>
  <c r="Y9" i="11" s="1"/>
  <c r="X7" i="11"/>
  <c r="Y7" i="11" s="1"/>
  <c r="W6" i="11"/>
  <c r="X6" i="11" s="1"/>
  <c r="Y6" i="11" s="1"/>
  <c r="AG32" i="11" s="1"/>
  <c r="W11" i="11"/>
  <c r="X11" i="11" s="1"/>
  <c r="Y11" i="11" s="1"/>
  <c r="W8" i="11"/>
  <c r="X8" i="11" s="1"/>
  <c r="Y8" i="11" s="1"/>
  <c r="AM28" i="11"/>
  <c r="AG28" i="11"/>
  <c r="AL28" i="11"/>
  <c r="AK28" i="11"/>
  <c r="AJ28" i="11"/>
  <c r="AI28" i="11"/>
  <c r="AH28" i="11"/>
  <c r="AI17" i="11"/>
  <c r="AH30" i="11"/>
  <c r="AI30" i="11"/>
  <c r="AK30" i="11"/>
  <c r="AJ27" i="11"/>
  <c r="AL30" i="11"/>
  <c r="AM30" i="11"/>
  <c r="AJ30" i="11"/>
  <c r="AG30" i="11"/>
  <c r="AK15" i="11"/>
  <c r="AG36" i="11"/>
  <c r="AL15" i="11"/>
  <c r="AJ36" i="11"/>
  <c r="AL36" i="11"/>
  <c r="AJ23" i="11"/>
  <c r="AI36" i="11"/>
  <c r="AI15" i="11"/>
  <c r="AH36" i="11"/>
  <c r="AM23" i="11"/>
  <c r="AH23" i="11"/>
  <c r="AI23" i="11"/>
  <c r="AK23" i="11"/>
  <c r="AG15" i="11"/>
  <c r="AH15" i="11"/>
  <c r="AK19" i="11"/>
  <c r="AL23" i="11"/>
  <c r="AJ15" i="11"/>
  <c r="AM36" i="11"/>
  <c r="AJ19" i="11"/>
  <c r="AK36" i="11"/>
  <c r="AG23" i="11"/>
  <c r="AM15" i="11"/>
  <c r="AM35" i="11"/>
  <c r="AL24" i="11"/>
  <c r="AL35" i="11"/>
  <c r="AL26" i="11"/>
  <c r="AH14" i="11"/>
  <c r="AI26" i="11"/>
  <c r="X4" i="11"/>
  <c r="Y5" i="11"/>
  <c r="AH44" i="11" l="1"/>
  <c r="AG44" i="11"/>
  <c r="AJ44" i="11"/>
  <c r="AL44" i="11"/>
  <c r="AK44" i="11"/>
  <c r="AI44" i="11"/>
  <c r="AM44" i="11"/>
  <c r="AN44" i="11" s="1"/>
  <c r="AI27" i="11"/>
  <c r="AL41" i="11"/>
  <c r="AM41" i="11"/>
  <c r="AG41" i="11"/>
  <c r="AH41" i="11"/>
  <c r="AI41" i="11"/>
  <c r="AJ41" i="11"/>
  <c r="AK41" i="11"/>
  <c r="AG27" i="11"/>
  <c r="AG43" i="11"/>
  <c r="AH43" i="11"/>
  <c r="AK43" i="11"/>
  <c r="AL43" i="11"/>
  <c r="AI43" i="11"/>
  <c r="AJ43" i="11"/>
  <c r="AM43" i="11"/>
  <c r="AL27" i="11"/>
  <c r="AK32" i="11"/>
  <c r="AM27" i="11"/>
  <c r="AM32" i="11"/>
  <c r="AJ7" i="11"/>
  <c r="AM42" i="11"/>
  <c r="AG42" i="11"/>
  <c r="AH42" i="11"/>
  <c r="AI42" i="11"/>
  <c r="AJ42" i="11"/>
  <c r="AK42" i="11"/>
  <c r="AL42" i="11"/>
  <c r="AH26" i="11"/>
  <c r="AM24" i="11"/>
  <c r="AH35" i="11"/>
  <c r="AK24" i="11"/>
  <c r="AH37" i="11"/>
  <c r="AK27" i="11"/>
  <c r="AM29" i="11"/>
  <c r="AL32" i="11"/>
  <c r="AH24" i="11"/>
  <c r="AJ14" i="11"/>
  <c r="AI14" i="11"/>
  <c r="AI24" i="11"/>
  <c r="AK37" i="11"/>
  <c r="AH27" i="11"/>
  <c r="AG29" i="11"/>
  <c r="AG24" i="11"/>
  <c r="AJ35" i="11"/>
  <c r="AG14" i="11"/>
  <c r="AM37" i="11"/>
  <c r="AH29" i="11"/>
  <c r="AG26" i="11"/>
  <c r="AN26" i="11" s="1"/>
  <c r="AM26" i="11"/>
  <c r="AK26" i="11"/>
  <c r="AM14" i="11"/>
  <c r="AK29" i="11"/>
  <c r="AL29" i="11"/>
  <c r="AI32" i="11"/>
  <c r="AG35" i="11"/>
  <c r="AK35" i="11"/>
  <c r="AJ24" i="11"/>
  <c r="AI37" i="11"/>
  <c r="AJ37" i="11"/>
  <c r="AJ32" i="11"/>
  <c r="AL14" i="11"/>
  <c r="AL37" i="11"/>
  <c r="AJ29" i="11"/>
  <c r="AH32" i="11"/>
  <c r="AN32" i="11" s="1"/>
  <c r="AK14" i="11"/>
  <c r="AG37" i="11"/>
  <c r="AJ26" i="11"/>
  <c r="AI35" i="11"/>
  <c r="AI29" i="11"/>
  <c r="AK7" i="11"/>
  <c r="AH6" i="11"/>
  <c r="AH17" i="11"/>
  <c r="AJ17" i="11"/>
  <c r="AI19" i="11"/>
  <c r="AG19" i="11"/>
  <c r="AM19" i="11"/>
  <c r="AG17" i="11"/>
  <c r="AM17" i="11"/>
  <c r="AL17" i="11"/>
  <c r="AH8" i="11"/>
  <c r="AH19" i="11"/>
  <c r="AL19" i="11"/>
  <c r="AN19" i="11" s="1"/>
  <c r="AK17" i="11"/>
  <c r="AJ10" i="11"/>
  <c r="AK8" i="11"/>
  <c r="AM7" i="11"/>
  <c r="AI8" i="11"/>
  <c r="AL7" i="11"/>
  <c r="AI6" i="11"/>
  <c r="AM6" i="11"/>
  <c r="AL6" i="11"/>
  <c r="AI7" i="11"/>
  <c r="AK11" i="11"/>
  <c r="AG8" i="11"/>
  <c r="AG7" i="11"/>
  <c r="AR13" i="11" s="1"/>
  <c r="AI11" i="11"/>
  <c r="AH7" i="11"/>
  <c r="AJ8" i="11"/>
  <c r="AJ6" i="11"/>
  <c r="AJ39" i="11"/>
  <c r="AG34" i="11"/>
  <c r="AM39" i="11"/>
  <c r="AG39" i="11"/>
  <c r="AI34" i="11"/>
  <c r="AK34" i="11"/>
  <c r="AM34" i="11"/>
  <c r="AJ34" i="11"/>
  <c r="AH34" i="11"/>
  <c r="AL39" i="11"/>
  <c r="AI39" i="11"/>
  <c r="AK39" i="11"/>
  <c r="AL34" i="11"/>
  <c r="AH39" i="11"/>
  <c r="AG9" i="11"/>
  <c r="AL8" i="11"/>
  <c r="AM8" i="11"/>
  <c r="AG6" i="11"/>
  <c r="AK16" i="11"/>
  <c r="AJ16" i="11"/>
  <c r="AM16" i="11"/>
  <c r="AH16" i="11"/>
  <c r="AI16" i="11"/>
  <c r="AG16" i="11"/>
  <c r="AL16" i="11"/>
  <c r="AK6" i="11"/>
  <c r="AN36" i="11"/>
  <c r="AN30" i="11"/>
  <c r="AN24" i="11"/>
  <c r="AG18" i="11"/>
  <c r="AM21" i="11"/>
  <c r="AH18" i="11"/>
  <c r="AH40" i="11"/>
  <c r="AL21" i="11"/>
  <c r="AI18" i="11"/>
  <c r="AG12" i="11"/>
  <c r="AJ21" i="11"/>
  <c r="AJ18" i="11"/>
  <c r="AK12" i="11"/>
  <c r="AI21" i="11"/>
  <c r="AK40" i="11"/>
  <c r="AK21" i="11"/>
  <c r="AI12" i="11"/>
  <c r="AG21" i="11"/>
  <c r="AJ11" i="11"/>
  <c r="AH12" i="11"/>
  <c r="AH11" i="11"/>
  <c r="AI40" i="11"/>
  <c r="AJ40" i="11"/>
  <c r="AH21" i="11"/>
  <c r="AK18" i="11"/>
  <c r="AJ12" i="11"/>
  <c r="AU12" i="11" s="1"/>
  <c r="AL12" i="11"/>
  <c r="AM18" i="11"/>
  <c r="AG40" i="11"/>
  <c r="AR14" i="11" s="1"/>
  <c r="AL18" i="11"/>
  <c r="AL40" i="11"/>
  <c r="AM11" i="11"/>
  <c r="AM12" i="11"/>
  <c r="AM40" i="11"/>
  <c r="AL11" i="11"/>
  <c r="AG11" i="11"/>
  <c r="AH10" i="11"/>
  <c r="AI10" i="11"/>
  <c r="AM10" i="11"/>
  <c r="AG10" i="11"/>
  <c r="AK10" i="11"/>
  <c r="AL10" i="11"/>
  <c r="AN23" i="11"/>
  <c r="AN29" i="11"/>
  <c r="AI25" i="11"/>
  <c r="AJ20" i="11"/>
  <c r="AU13" i="11" s="1"/>
  <c r="AM38" i="11"/>
  <c r="AH33" i="11"/>
  <c r="AG38" i="11"/>
  <c r="AJ22" i="11"/>
  <c r="AJ25" i="11"/>
  <c r="AI31" i="11"/>
  <c r="AK25" i="11"/>
  <c r="AG22" i="11"/>
  <c r="AI33" i="11"/>
  <c r="AJ33" i="11"/>
  <c r="AJ38" i="11"/>
  <c r="AL25" i="11"/>
  <c r="AG20" i="11"/>
  <c r="AH38" i="11"/>
  <c r="AM31" i="11"/>
  <c r="AM25" i="11"/>
  <c r="AK20" i="11"/>
  <c r="AI38" i="11"/>
  <c r="AL33" i="11"/>
  <c r="AH22" i="11"/>
  <c r="AJ31" i="11"/>
  <c r="AI22" i="11"/>
  <c r="AG25" i="11"/>
  <c r="AK38" i="11"/>
  <c r="AM33" i="11"/>
  <c r="AL13" i="11"/>
  <c r="AH25" i="11"/>
  <c r="AM20" i="11"/>
  <c r="AL38" i="11"/>
  <c r="AG33" i="11"/>
  <c r="AK22" i="11"/>
  <c r="AG13" i="11"/>
  <c r="AM13" i="11"/>
  <c r="AH31" i="11"/>
  <c r="AL22" i="11"/>
  <c r="AH13" i="11"/>
  <c r="AS11" i="11" s="1"/>
  <c r="AK31" i="11"/>
  <c r="AM22" i="11"/>
  <c r="AI13" i="11"/>
  <c r="AL31" i="11"/>
  <c r="AL20" i="11"/>
  <c r="AW12" i="11" s="1"/>
  <c r="AJ13" i="11"/>
  <c r="AU11" i="11" s="1"/>
  <c r="AG31" i="11"/>
  <c r="AR9" i="11" s="1"/>
  <c r="AK33" i="11"/>
  <c r="AH20" i="11"/>
  <c r="AK13" i="11"/>
  <c r="AV11" i="11" s="1"/>
  <c r="AI20" i="11"/>
  <c r="AT13" i="11" s="1"/>
  <c r="AL9" i="11"/>
  <c r="AN14" i="11"/>
  <c r="AH9" i="11"/>
  <c r="AS13" i="11"/>
  <c r="AN28" i="11"/>
  <c r="AJ9" i="11"/>
  <c r="AM9" i="11"/>
  <c r="AK9" i="11"/>
  <c r="AI9" i="11"/>
  <c r="AW14" i="11"/>
  <c r="AN15" i="11"/>
  <c r="AX13" i="11"/>
  <c r="AH5" i="11"/>
  <c r="AM5" i="11"/>
  <c r="AI5" i="11"/>
  <c r="AJ5" i="11"/>
  <c r="AK5" i="11"/>
  <c r="AL5" i="11"/>
  <c r="AG5" i="11"/>
  <c r="AN17" i="11" l="1"/>
  <c r="AN35" i="11"/>
  <c r="AN37" i="11"/>
  <c r="AN27" i="11"/>
  <c r="AW10" i="11"/>
  <c r="AX7" i="11"/>
  <c r="AT5" i="11"/>
  <c r="AS5" i="11"/>
  <c r="AX14" i="11"/>
  <c r="AV14" i="11"/>
  <c r="AV13" i="11"/>
  <c r="AN42" i="11"/>
  <c r="AS14" i="11"/>
  <c r="AN41" i="11"/>
  <c r="AU14" i="11"/>
  <c r="AN43" i="11"/>
  <c r="AT7" i="11"/>
  <c r="AT14" i="11"/>
  <c r="AW13" i="11"/>
  <c r="AW9" i="11"/>
  <c r="AU9" i="11"/>
  <c r="AN8" i="11"/>
  <c r="AW5" i="11"/>
  <c r="AU5" i="11"/>
  <c r="AV5" i="11"/>
  <c r="AX5" i="11"/>
  <c r="AT11" i="11"/>
  <c r="AT9" i="11"/>
  <c r="AR12" i="11"/>
  <c r="AX10" i="11"/>
  <c r="AR5" i="11"/>
  <c r="AN11" i="11"/>
  <c r="AX9" i="11"/>
  <c r="AN6" i="11"/>
  <c r="AS8" i="11"/>
  <c r="AV7" i="11"/>
  <c r="AX12" i="11"/>
  <c r="AS10" i="11"/>
  <c r="AS9" i="11"/>
  <c r="AW11" i="11"/>
  <c r="AT12" i="11"/>
  <c r="AU7" i="11"/>
  <c r="AX11" i="11"/>
  <c r="AV12" i="11"/>
  <c r="AR8" i="11"/>
  <c r="AS6" i="11"/>
  <c r="AW7" i="11"/>
  <c r="AS7" i="11"/>
  <c r="AV8" i="11"/>
  <c r="AU8" i="11"/>
  <c r="AW8" i="11"/>
  <c r="AX6" i="11"/>
  <c r="AN21" i="11"/>
  <c r="AN39" i="11"/>
  <c r="AX8" i="11"/>
  <c r="AV10" i="11"/>
  <c r="AV6" i="11"/>
  <c r="AT6" i="11"/>
  <c r="AN7" i="11"/>
  <c r="AT10" i="11"/>
  <c r="AS12" i="11"/>
  <c r="AN34" i="11"/>
  <c r="AV9" i="11"/>
  <c r="AU6" i="11"/>
  <c r="AW6" i="11"/>
  <c r="AU10" i="11"/>
  <c r="AN16" i="11"/>
  <c r="AN40" i="11"/>
  <c r="AN12" i="11"/>
  <c r="AN10" i="11"/>
  <c r="AN18" i="11"/>
  <c r="AN9" i="11"/>
  <c r="AT8" i="11"/>
  <c r="AN25" i="11"/>
  <c r="AR6" i="11"/>
  <c r="AN13" i="11"/>
  <c r="AR11" i="11"/>
  <c r="AZ13" i="11"/>
  <c r="AN33" i="11"/>
  <c r="AR7" i="11"/>
  <c r="AN22" i="11"/>
  <c r="AR10" i="11"/>
  <c r="AN20" i="11"/>
  <c r="AN31" i="11"/>
  <c r="AN38" i="11"/>
  <c r="AN5" i="11"/>
  <c r="AZ14" i="11" l="1"/>
  <c r="AZ5" i="11"/>
  <c r="AZ12" i="11"/>
  <c r="AZ9" i="11"/>
  <c r="AZ11" i="11"/>
  <c r="AZ6" i="11"/>
  <c r="AZ7" i="11"/>
  <c r="AZ8" i="11"/>
  <c r="AZ1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tc={571BFB58-0565-4503-8572-17D2AF73D7B9}</author>
    <author>tc={04AF5F71-E10B-4745-A115-1F5D24AA6DD5}</author>
    <author>tc={FC67913E-B994-46B1-A5F8-D1AE56DC4B7F}</author>
  </authors>
  <commentList>
    <comment ref="C4" authorId="0" shapeId="0" xr:uid="{571BFB58-0565-4503-8572-17D2AF73D7B9}">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04AF5F71-E10B-4745-A115-1F5D24AA6DD5}">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FC67913E-B994-46B1-A5F8-D1AE56DC4B7F}">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tc={C8D654AC-E07B-44B9-9150-E783F97E3ADF}</author>
  </authors>
  <commentList>
    <comment ref="BA4" authorId="0" shapeId="0" xr:uid="{C8D654AC-E07B-44B9-9150-E783F97E3ADF}">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tc={EEF30389-8225-4D67-9AED-96EBB02C094C}</author>
  </authors>
  <commentList>
    <comment ref="A1" authorId="0" shapeId="0" xr:uid="{EEF30389-8225-4D67-9AED-96EBB02C094C}">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tc={DE47B613-C7D0-448E-B9C2-263CB23E115A}</author>
    <author>tc={0584C494-26D9-4EDC-B1C8-857C5C3E49C8}</author>
    <author>tc={B9F282BE-AC6A-405B-9BBC-3FDFB42C844E}</author>
    <author>tc={7C6EAFDF-E1B9-4465-9DBC-70079DDE9949}</author>
    <author>tc={263FCBD9-89A2-479A-A428-4A0F0AAF38A6}</author>
  </authors>
  <commentList>
    <comment ref="C1" authorId="0" shapeId="0" xr:uid="{DE47B613-C7D0-448E-B9C2-263CB23E115A}">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0584C494-26D9-4EDC-B1C8-857C5C3E49C8}">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B9F282BE-AC6A-405B-9BBC-3FDFB42C844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7C6EAFDF-E1B9-4465-9DBC-70079DDE9949}">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263FCBD9-89A2-479A-A428-4A0F0AAF38A6}">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tc={D5BEE1FC-44D0-469C-BAD3-972F9421BBBF}</author>
    <author>tc={1163B89C-092C-47BF-9295-EADAC926A4BB}</author>
  </authors>
  <commentList>
    <comment ref="A3" authorId="0" shapeId="0" xr:uid="{D5BEE1FC-44D0-469C-BAD3-972F9421BBBF}">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1163B89C-092C-47BF-9295-EADAC926A4BB}">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tc={BB7973A6-8079-4BE3-B7F9-86B814FD504E}</author>
  </authors>
  <commentList>
    <comment ref="A3" authorId="0" shapeId="0" xr:uid="{BB7973A6-8079-4BE3-B7F9-86B814FD504E}">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tc={BAB0936A-E545-4C09-A233-76DAB2F5F589}</author>
    <author>tc={7740992D-8678-4ADB-96EA-BA594647CF5C}</author>
  </authors>
  <commentList>
    <comment ref="A1" authorId="0" shapeId="0" xr:uid="{BAB0936A-E545-4C09-A233-76DAB2F5F589}">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7740992D-8678-4ADB-96EA-BA594647CF5C}">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tc={536C90F7-6092-4128-9A87-2C2584E93785}</author>
    <author>tc={C00EE7DF-E21C-4E19-8E08-F42A662E8907}</author>
    <author>tc={A436B013-71DD-453D-90A7-A90D0C41CEAC}</author>
    <author>tc={2E3653B9-30F4-4573-A890-79043544EFBD}</author>
  </authors>
  <commentList>
    <comment ref="D2" authorId="0" shapeId="0" xr:uid="{536C90F7-6092-4128-9A87-2C2584E93785}">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C00EE7DF-E21C-4E19-8E08-F42A662E8907}">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A436B013-71DD-453D-90A7-A90D0C41CEAC}">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2E3653B9-30F4-4573-A890-79043544EFBD}">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tc={C30F7B40-5EBC-47DA-9E89-B07DE46DB305}</author>
    <author>tc={FC23FD35-7B98-4F66-9843-1FDC8BFC7CB7}</author>
  </authors>
  <commentList>
    <comment ref="C4" authorId="0" shapeId="0" xr:uid="{C30F7B40-5EBC-47DA-9E89-B07DE46DB305}">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J4" authorId="1" shapeId="0" xr:uid="{FC23FD35-7B98-4F66-9843-1FDC8BFC7CB7}">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tc={6924C8ED-BDB9-4850-AD54-1A76591D4761}</author>
    <author>tc={5C1DB3B8-940B-422B-BFD5-9CCF925D3D82}</author>
  </authors>
  <commentList>
    <comment ref="C4" authorId="0" shapeId="0" xr:uid="{6924C8ED-BDB9-4850-AD54-1A76591D4761}">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J4" authorId="1" shapeId="0" xr:uid="{5C1DB3B8-940B-422B-BFD5-9CCF925D3D82}">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tc={29D0E90B-43DA-49AB-8CE9-B42AE1563736}</author>
  </authors>
  <commentList>
    <comment ref="N7" authorId="0" shapeId="0" xr:uid="{29D0E90B-43DA-49AB-8CE9-B42AE1563736}">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tc={4FE1DCE0-CE50-4704-A94B-B85C413F4DFA}</author>
    <author>tc={C30EE993-F3A3-42AD-9AE3-16A7B6E1025C}</author>
    <author>tc={22ACE52C-25D4-4277-8346-461E7CA38E1C}</author>
    <author>tc={663ED0F5-FD2E-4313-A6CB-60EA2554FD65}</author>
    <author>tc={A06D7BA6-FF05-4B59-9ECD-39411E5C90E3}</author>
    <author>tc={97CE0F24-3583-4FA9-84A1-5F9DC94ECA47}</author>
    <author>tc={ACBFCA3E-CED0-4914-8385-6201552A1671}</author>
    <author>tc={8EBE30C0-D27C-4116-A8DA-B9A01D9BCD85}</author>
    <author>tc={6BB3AA66-D39B-4A63-A2B0-B8FE8355FC98}</author>
  </authors>
  <commentList>
    <comment ref="E1" authorId="0" shapeId="0" xr:uid="{4FE1DCE0-CE50-4704-A94B-B85C413F4DFA}">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C30EE993-F3A3-42AD-9AE3-16A7B6E1025C}">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22ACE52C-25D4-4277-8346-461E7CA38E1C}">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663ED0F5-FD2E-4313-A6CB-60EA2554FD65}">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A06D7BA6-FF05-4B59-9ECD-39411E5C90E3}">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97CE0F24-3583-4FA9-84A1-5F9DC94ECA47}">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ACBFCA3E-CED0-4914-8385-6201552A1671}">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8EBE30C0-D27C-4116-A8DA-B9A01D9BCD85}">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6BB3AA66-D39B-4A63-A2B0-B8FE8355FC98}">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<sst xmlns="http://schemas.openxmlformats.org/spreadsheetml/2006/main" count="596" uniqueCount="268">
  <si>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</si>
  <si>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</si>
  <si>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</si>
  <si>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</si>
  <si>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</si>
  <si>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</si>
  <si>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</si>
  <si>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</si>
  <si>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</si>
  <si>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</si>
  <si>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</si>
  <si>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</si>
  <si>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</si>
  <si>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</si>
  <si>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</si>
  <si>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</si>
  <si>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</si>
  <si>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</si>
  <si>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</si>
  <si>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</si>
  <si>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</si>
  <si>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</si>
  <si>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</si>
  <si>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</si>
  <si>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</si>
  <si>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</si>
  <si>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</si>
  <si>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</si>
  <si>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</si>
  <si>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</si>
  <si>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</si>
  <si>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</si>
  <si>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</si>
  <si>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</si>
  <si>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</si>
  <si>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</si>
  <si>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</si>
  <si>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</si>
  <si>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</si>
  <si>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</si>
  <si>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</si>
  <si>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</si>
  <si>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</si>
  <si>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</si>
  <si>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</si>
  <si>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</si>
  <si>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</si>
  <si>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</si>
  <si>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</si>
  <si>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</si>
  <si>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</si>
  <si>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</si>
  <si>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</si>
  <si>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</si>
  <si>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</si>
  <si>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</si>
  <si>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</si>
  <si>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</si>
  <si>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</si>
  <si>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</si>
  <si>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</si>
  <si>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</si>
  <si>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</si>
  <si>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</si>
  <si>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</si>
  <si>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</si>
  <si>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Criteria 4</t>
  </si>
  <si>
    <t>Criteria 5</t>
  </si>
  <si>
    <t>Criteria 6</t>
  </si>
  <si>
    <t>DO NOT MODIFY THESE ENTRIES</t>
  </si>
  <si>
    <t>(Used to populate headers in the scoresheets)</t>
  </si>
  <si>
    <t>Criteria 7</t>
  </si>
  <si>
    <t>Project #</t>
  </si>
  <si>
    <t>Mentor's Marker #</t>
  </si>
  <si>
    <t>TAGS</t>
  </si>
  <si>
    <t>Number of projects</t>
  </si>
  <si>
    <t>Project Name</t>
  </si>
  <si>
    <t>Contact Name</t>
  </si>
  <si>
    <t>Organization</t>
  </si>
  <si>
    <t>Contact Email</t>
  </si>
  <si>
    <t>Description</t>
  </si>
  <si>
    <t>Sub-competition</t>
  </si>
  <si>
    <t>bonus topic 1</t>
  </si>
  <si>
    <t>bonus aspect 2</t>
  </si>
  <si>
    <t>Project 1</t>
  </si>
  <si>
    <t>Project 2</t>
  </si>
  <si>
    <t>Project 3</t>
  </si>
  <si>
    <t>Project 4</t>
  </si>
  <si>
    <t>Project 5</t>
  </si>
  <si>
    <t>Project 6</t>
  </si>
  <si>
    <t>Project 7</t>
  </si>
  <si>
    <t>Project 8</t>
  </si>
  <si>
    <t>Project 9</t>
  </si>
  <si>
    <t>Project 10</t>
  </si>
  <si>
    <t>Marker #</t>
  </si>
  <si>
    <t>Marker Name</t>
  </si>
  <si>
    <t># of teams mentoring</t>
  </si>
  <si>
    <t>Number of Markers</t>
  </si>
  <si>
    <t>Marker 1</t>
  </si>
  <si>
    <t>Marker 2</t>
  </si>
  <si>
    <t>Marker 3</t>
  </si>
  <si>
    <t>Marker 4</t>
  </si>
  <si>
    <t>Marker 5</t>
  </si>
  <si>
    <t>Marker 6</t>
  </si>
  <si>
    <t>Marker 7</t>
  </si>
  <si>
    <t>List the Keywords Important for this Competition</t>
  </si>
  <si>
    <t>Keyword #</t>
  </si>
  <si>
    <t>Broad areas</t>
  </si>
  <si>
    <t>Subtopics</t>
  </si>
  <si>
    <t>Subtopic Weight</t>
  </si>
  <si>
    <t># of keywords</t>
  </si>
  <si>
    <t>Sum of weights</t>
  </si>
  <si>
    <t>Keyword 1</t>
  </si>
  <si>
    <t>Keyword 2</t>
  </si>
  <si>
    <t>Keyword 3</t>
  </si>
  <si>
    <t>Climate impacts</t>
  </si>
  <si>
    <t>Keyword 4</t>
  </si>
  <si>
    <t>what is post secondary education</t>
  </si>
  <si>
    <t>why is education important</t>
  </si>
  <si>
    <t>why education is important</t>
  </si>
  <si>
    <t>what is secondary education</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</si>
  <si>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</si>
  <si>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</si>
  <si>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</si>
  <si>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</si>
  <si>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</si>
  <si>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</si>
  <si>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</si>
  <si>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</si>
  <si>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</si>
  <si>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</si>
  <si>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</si>
  <si>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</si>
  <si>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</si>
  <si>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</si>
  <si>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</si>
  <si>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</si>
  <si>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</si>
  <si>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</si>
  <si>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</si>
  <si>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</si>
  <si>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</si>
  <si>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</si>
  <si>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</si>
  <si>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</si>
  <si>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</si>
  <si>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</si>
  <si>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</si>
  <si>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</si>
  <si>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</si>
  <si>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</si>
  <si>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</si>
  <si>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</si>
  <si>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</si>
  <si>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</si>
  <si>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</si>
  <si>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</si>
  <si>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</si>
  <si>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</si>
  <si>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</si>
  <si>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</si>
  <si>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</si>
  <si>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</si>
  <si>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</si>
  <si>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</si>
  <si>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</si>
  <si>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</si>
  <si>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</si>
  <si>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</si>
  <si>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</si>
  <si>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</si>
  <si>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</si>
  <si>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</si>
  <si>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All Criteria Scored?</t>
  </si>
  <si>
    <t># scores            MAX-&gt;</t>
  </si>
  <si>
    <t># Useful Scores</t>
  </si>
  <si>
    <t>Sum of scores</t>
  </si>
  <si>
    <t># of scores used</t>
  </si>
  <si>
    <t>Total of Scores</t>
  </si>
  <si>
    <t>Average</t>
  </si>
  <si>
    <t>Normalization Factor</t>
  </si>
  <si>
    <t>Total score</t>
  </si>
  <si>
    <t>Criteria&gt;</t>
  </si>
  <si>
    <t># of Markers</t>
  </si>
  <si>
    <t>Final Total</t>
  </si>
  <si>
    <t>Minimum</t>
  </si>
  <si>
    <t>Maximum</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</si>
  <si>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</si>
  <si>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</si>
  <si>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</si>
  <si>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</si>
  <si>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</si>
  <si>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</si>
  <si>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</si>
  <si>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</si>
  <si>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</si>
  <si>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</si>
  <si>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</si>
  <si>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</si>
  <si>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</si>
  <si>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</si>
  <si>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</si>
  <si>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</si>
  <si>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</si>
  <si>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</si>
  <si>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</si>
  <si>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</si>
  <si>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</si>
  <si>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</si>
  <si>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</si>
  <si>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</si>
  <si>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</si>
  <si>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</si>
  <si>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</si>
  <si>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</si>
  <si>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</si>
  <si>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</si>
  <si>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</si>
  <si>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</si>
  <si>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</si>
  <si>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</si>
  <si>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</si>
  <si>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</si>
  <si>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</si>
  <si>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</si>
  <si>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</si>
  <si>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</si>
  <si>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</si>
  <si>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</si>
  <si>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</si>
  <si>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</si>
  <si>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</si>
  <si>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</si>
  <si>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</si>
  <si>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</si>
  <si>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</si>
  <si>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</si>
  <si>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</si>
  <si>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</si>
  <si>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</si>
  <si>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</si>
  <si>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</si>
  <si>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</si>
  <si>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</si>
  <si>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</si>
  <si>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</si>
  <si>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</si>
  <si>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</si>
  <si>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</si>
  <si>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</si>
  <si>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</si>
  <si>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</si>
  <si>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</si>
  <si>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</si>
  <si>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</si>
  <si>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</si>
  <si>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</si>
  <si>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</si>
  <si>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</si>
  <si>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</si>
  <si>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</si>
  <si>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</si>
  <si>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</si>
  <si>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</si>
  <si>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Thanks you for your contributions to this competition.</t>
  </si>
  <si>
    <t>A</t>
  </si>
  <si>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</sst>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_-;\-* #,##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sz val="13"/>
      <color indexed="81"/>
      <name val="Tahoma"/>
      <family val="2"/>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3">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4" fillId="0" borderId="0" xfId="0" applyFont="1" applyAlignment="1">
      <alignment horizontal="center"/>
    </xf>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0" borderId="14" xfId="0" applyBorder="1" applyAlignment="1">
      <alignment horizontal="center" vertical="center"/>
    </xf>
    <xf numFmtId="0" fontId="0" fillId="2" borderId="15" xfId="0" applyFill="1" applyBorder="1" applyAlignment="1">
      <alignment horizontal="right"/>
    </xf>
    <xf numFmtId="0" fontId="0" fillId="2" borderId="0" xfId="0" applyFill="1" applyAlignment="1">
      <alignment horizontal="right"/>
    </xf>
    <xf numFmtId="0" fontId="0" fillId="0" borderId="16" xfId="0" applyBorder="1" applyAlignment="1">
      <alignment horizontal="center" vertical="center"/>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0" borderId="24" xfId="0" applyBorder="1" applyAlignment="1">
      <alignment horizontal="center" vertical="center"/>
    </xf>
    <xf numFmtId="0" fontId="0" fillId="3" borderId="19" xfId="0" applyFill="1" applyBorder="1" applyAlignment="1">
      <alignment horizont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8"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9"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horizontal="center" vertical="center"/>
    </xf>
    <xf numFmtId="0" fontId="3" fillId="2" borderId="1" xfId="0" applyFont="1" applyFill="1" applyBorder="1" applyAlignment="1">
      <alignment horizontal="center" textRotation="90"/>
    </xf>
    <xf numFmtId="0" fontId="10" fillId="2" borderId="2" xfId="0" applyFont="1" applyFill="1" applyBorder="1"/>
    <xf numFmtId="0" fontId="10" fillId="2" borderId="0" xfId="0" applyFont="1" applyFill="1"/>
    <xf numFmtId="0" fontId="10" fillId="2" borderId="0" xfId="0" applyFont="1" applyFill="1" applyAlignment="1">
      <alignment horizontal="center"/>
    </xf>
    <xf numFmtId="0" fontId="10" fillId="2" borderId="9" xfId="0" applyFont="1" applyFill="1" applyBorder="1"/>
    <xf numFmtId="0" fontId="3" fillId="2" borderId="27" xfId="0" applyFont="1" applyFill="1" applyBorder="1" applyAlignment="1">
      <alignment horizontal="center" textRotation="90" wrapText="1"/>
    </xf>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3" fillId="2" borderId="3" xfId="0" applyFont="1" applyFill="1" applyBorder="1" applyAlignment="1">
      <alignment horizontal="center" textRotation="90"/>
    </xf>
    <xf numFmtId="0" fontId="11"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0" xfId="0" applyFont="1" applyFill="1" applyBorder="1" applyAlignment="1">
      <alignment horizontal="center" textRotation="90"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2" borderId="35" xfId="0" applyFill="1" applyBorder="1" applyAlignment="1">
      <alignment horizontal="left" wrapText="1"/>
    </xf>
    <xf numFmtId="0" fontId="0" fillId="2" borderId="12" xfId="0" applyFill="1" applyBorder="1" applyAlignment="1">
      <alignment horizontal="left" wrapText="1"/>
    </xf>
    <xf numFmtId="0" fontId="0" fillId="0" borderId="0" xfId="0" applyAlignment="1">
      <alignment horizontal="left"/>
    </xf>
    <xf numFmtId="0" fontId="3" fillId="0" borderId="0" xfId="0" applyFont="1" applyAlignment="1">
      <alignment horizontal="left" vertical="top"/>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0" fillId="2" borderId="1" xfId="0" applyFill="1" applyBorder="1" applyAlignment="1">
      <alignment vertical="center" wrapText="1"/>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4"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0" xfId="0" applyFill="1" applyAlignment="1">
      <alignment horizontal="center"/>
    </xf>
    <xf numFmtId="0" fontId="3" fillId="7" borderId="0" xfId="0" applyFont="1" applyFill="1"/>
    <xf numFmtId="1" fontId="3" fillId="2" borderId="53" xfId="0" applyNumberFormat="1" applyFont="1" applyFill="1" applyBorder="1" applyAlignment="1">
      <alignment horizontal="center"/>
    </xf>
    <xf numFmtId="1" fontId="3" fillId="7" borderId="0" xfId="0" applyNumberFormat="1" applyFont="1" applyFill="1" applyAlignment="1">
      <alignment horizontal="center"/>
    </xf>
    <xf numFmtId="0" fontId="3" fillId="8" borderId="2" xfId="0" applyFont="1" applyFill="1" applyBorder="1" applyAlignment="1">
      <alignment horizontal="right"/>
    </xf>
    <xf numFmtId="43" fontId="0" fillId="2" borderId="53" xfId="1" applyFont="1" applyFill="1" applyBorder="1"/>
    <xf numFmtId="9" fontId="0" fillId="2" borderId="53" xfId="1" applyNumberFormat="1" applyFont="1" applyFill="1" applyBorder="1"/>
    <xf numFmtId="0" fontId="3" fillId="9" borderId="8" xfId="0" applyFont="1" applyFill="1" applyBorder="1"/>
    <xf numFmtId="165" fontId="3" fillId="9" borderId="8" xfId="1" applyNumberFormat="1" applyFont="1" applyFill="1" applyBorder="1" applyAlignment="1">
      <alignment horizontal="center"/>
    </xf>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5"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5"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164" fontId="0" fillId="8" borderId="1" xfId="0" applyNumberFormat="1" applyFill="1" applyBorder="1"/>
    <xf numFmtId="166"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1" xfId="0" applyFill="1" applyBorder="1" applyAlignment="1">
      <alignment horizontal="center"/>
    </xf>
    <xf numFmtId="0" fontId="0" fillId="7" borderId="37" xfId="0" applyFill="1" applyBorder="1"/>
    <xf numFmtId="165"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4"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5" fontId="0" fillId="8" borderId="1" xfId="1" applyNumberFormat="1" applyFont="1" applyFill="1" applyBorder="1"/>
    <xf numFmtId="164"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5" fontId="0" fillId="9" borderId="1" xfId="1" applyNumberFormat="1" applyFont="1" applyFill="1" applyBorder="1"/>
    <xf numFmtId="0" fontId="0" fillId="10" borderId="1" xfId="0" applyFill="1" applyBorder="1" applyAlignment="1">
      <alignment horizontal="center"/>
    </xf>
    <xf numFmtId="165" fontId="0" fillId="10" borderId="1" xfId="1" applyNumberFormat="1" applyFont="1" applyFill="1" applyBorder="1"/>
    <xf numFmtId="166" fontId="0" fillId="10" borderId="1" xfId="1" applyNumberFormat="1" applyFont="1" applyFill="1" applyBorder="1" applyAlignment="1">
      <alignment horizontal="center" vertical="center"/>
    </xf>
    <xf numFmtId="165"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4" fontId="0" fillId="9" borderId="1" xfId="0" applyNumberFormat="1" applyFill="1" applyBorder="1" applyAlignment="1">
      <alignment horizontal="center"/>
    </xf>
    <xf numFmtId="164" fontId="3" fillId="9" borderId="1" xfId="0" applyNumberFormat="1" applyFont="1" applyFill="1" applyBorder="1" applyAlignment="1">
      <alignment horizontal="center"/>
    </xf>
    <xf numFmtId="164" fontId="0" fillId="10" borderId="1" xfId="0" applyNumberFormat="1" applyFill="1" applyBorder="1" applyAlignment="1">
      <alignment horizontal="center"/>
    </xf>
    <xf numFmtId="164"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2" fillId="2" borderId="1" xfId="0" applyFont="1" applyFill="1" applyBorder="1" applyAlignment="1">
      <alignment horizontal="center" vertical="center" textRotation="90"/>
    </xf>
    <xf numFmtId="0" fontId="13" fillId="2" borderId="3" xfId="0" applyFont="1" applyFill="1" applyBorder="1" applyAlignment="1">
      <alignment horizontal="center" vertical="center" wrapText="1"/>
    </xf>
    <xf numFmtId="0" fontId="0" fillId="10" borderId="0" xfId="0" applyFill="1"/>
    <xf numFmtId="0" fontId="14" fillId="2" borderId="1" xfId="0" applyFont="1" applyFill="1" applyBorder="1" applyAlignment="1">
      <alignment vertical="center" wrapText="1"/>
    </xf>
    <xf numFmtId="0" fontId="0" fillId="2" borderId="1" xfId="0" applyFill="1" applyBorder="1" applyAlignment="1">
      <alignment vertical="center"/>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3" fillId="0" borderId="1" xfId="0" applyFont="1" applyBorder="1" applyAlignment="1">
      <alignment horizontal="center" vertical="center" wrapText="1"/>
    </xf>
    <xf numFmtId="0" fontId="14" fillId="2" borderId="1" xfId="0" applyFont="1" applyFill="1" applyBorder="1" applyAlignment="1">
      <alignment horizontal="center" vertical="center" wrapText="1"/>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5" fillId="2" borderId="8" xfId="0" applyFont="1" applyFill="1" applyBorder="1" applyAlignment="1">
      <alignment horizontal="center"/>
    </xf>
    <xf numFmtId="0" fontId="0" fillId="2" borderId="44" xfId="0" applyFill="1" applyBorder="1"/>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6" fillId="0" borderId="6" xfId="0" applyFont="1" applyBorder="1" applyAlignment="1">
      <alignment horizontal="center" vertical="center" wrapText="1"/>
    </xf>
    <xf numFmtId="0" fontId="16" fillId="0" borderId="54" xfId="0" applyFont="1" applyBorder="1" applyAlignment="1">
      <alignment horizontal="center" vertical="center" wrapText="1"/>
    </xf>
    <xf numFmtId="0" fontId="3" fillId="2" borderId="55" xfId="0" applyFont="1" applyFill="1" applyBorder="1"/>
    <xf numFmtId="0" fontId="0" fillId="2" borderId="3" xfId="0" applyFill="1" applyBorder="1" applyAlignment="1">
      <alignment horizontal="center"/>
    </xf>
    <xf numFmtId="0" fontId="16" fillId="0" borderId="18" xfId="0" applyFont="1" applyBorder="1" applyAlignment="1">
      <alignment horizontal="center" vertical="center" wrapText="1"/>
    </xf>
    <xf numFmtId="0" fontId="16" fillId="0" borderId="20" xfId="0" applyFont="1" applyBorder="1" applyAlignment="1">
      <alignment horizontal="center" vertical="center" wrapText="1"/>
    </xf>
    <xf numFmtId="0" fontId="0" fillId="2" borderId="56" xfId="0" applyFill="1" applyBorder="1"/>
    <xf numFmtId="0" fontId="0" fillId="2" borderId="57" xfId="0" applyFill="1" applyBorder="1"/>
    <xf numFmtId="0" fontId="3" fillId="2" borderId="56" xfId="0" applyFont="1" applyFill="1" applyBorder="1"/>
    <xf numFmtId="0" fontId="0" fillId="2" borderId="58" xfId="0" applyFill="1" applyBorder="1" applyAlignment="1">
      <alignment horizontal="center" vertical="top"/>
    </xf>
    <xf numFmtId="0" fontId="0" fillId="9" borderId="59"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6" xfId="0" applyFill="1" applyBorder="1" applyAlignment="1">
      <alignment horizontal="right"/>
    </xf>
    <xf numFmtId="0" fontId="0" fillId="2" borderId="60" xfId="0" applyFill="1" applyBorder="1" applyAlignment="1">
      <alignment horizontal="right"/>
    </xf>
    <xf numFmtId="0" fontId="0" fillId="12" borderId="61" xfId="0" applyFill="1" applyBorder="1"/>
    <xf numFmtId="0" fontId="0" fillId="2" borderId="11" xfId="0" applyFill="1" applyBorder="1"/>
    <xf numFmtId="0" fontId="0" fillId="2" borderId="12" xfId="0" applyFill="1" applyBorder="1"/>
    <xf numFmtId="0" fontId="0" fillId="2" borderId="14" xfId="0" applyFill="1" applyBorder="1"/>
    <xf numFmtId="0" fontId="8" fillId="12" borderId="48" xfId="0" applyFont="1" applyFill="1" applyBorder="1" applyAlignment="1">
      <alignment horizontal="center"/>
    </xf>
    <xf numFmtId="0" fontId="0" fillId="2" borderId="18" xfId="0" applyFill="1" applyBorder="1"/>
    <xf numFmtId="0" fontId="2" fillId="2" borderId="48" xfId="0" applyFont="1" applyFill="1" applyBorder="1" applyAlignment="1">
      <alignment horizontal="center"/>
    </xf>
    <xf numFmtId="0" fontId="2" fillId="2" borderId="47" xfId="0" applyFont="1" applyFill="1" applyBorder="1" applyAlignment="1">
      <alignment horizontal="center"/>
    </xf>
    <xf numFmtId="0" fontId="3" fillId="2" borderId="0" xfId="0" applyFont="1" applyFill="1" applyAlignment="1">
      <alignment horizontal="left" vertical="top"/>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42" xfId="0" applyFill="1" applyBorder="1" applyAlignment="1">
      <alignment horizontal="left"/>
    </xf>
    <xf numFmtId="0" fontId="0" fillId="2" borderId="62" xfId="0" applyFill="1" applyBorder="1" applyAlignment="1">
      <alignment horizontal="left"/>
    </xf>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3" xfId="0" applyFont="1"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7" fillId="0" borderId="4" xfId="0" applyFont="1" applyBorder="1" applyAlignment="1">
      <alignment horizontal="left" vertical="center"/>
    </xf>
    <xf numFmtId="0" fontId="17" fillId="0" borderId="6" xfId="0" applyFont="1" applyBorder="1" applyAlignment="1">
      <alignment horizontal="center" vertical="center"/>
    </xf>
    <xf numFmtId="0" fontId="17" fillId="2" borderId="6" xfId="0" applyFont="1" applyFill="1" applyBorder="1" applyAlignment="1">
      <alignment horizontal="center" vertical="center"/>
    </xf>
    <xf numFmtId="0" fontId="17"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4" fontId="0" fillId="0" borderId="42" xfId="0" applyNumberFormat="1" applyBorder="1" applyAlignment="1">
      <alignment horizontal="center"/>
    </xf>
    <xf numFmtId="164" fontId="0" fillId="2" borderId="1" xfId="0" applyNumberFormat="1" applyFill="1" applyBorder="1" applyAlignment="1">
      <alignment horizontal="center"/>
    </xf>
    <xf numFmtId="164"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4" fontId="0" fillId="0" borderId="1" xfId="0" applyNumberFormat="1" applyBorder="1"/>
    <xf numFmtId="0" fontId="3" fillId="2" borderId="33" xfId="0" applyFont="1" applyFill="1" applyBorder="1"/>
    <xf numFmtId="0" fontId="3" fillId="2" borderId="56"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4"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15" fillId="2" borderId="64" xfId="0" applyFont="1" applyFill="1" applyBorder="1" applyAlignment="1">
      <alignment horizontal="center" vertical="center"/>
    </xf>
    <xf numFmtId="0" fontId="18" fillId="2" borderId="33" xfId="0" applyFont="1" applyFill="1" applyBorder="1" applyAlignment="1">
      <alignment horizontal="center" wrapText="1"/>
    </xf>
    <xf numFmtId="0" fontId="18" fillId="2" borderId="56" xfId="0" applyFont="1" applyFill="1" applyBorder="1" applyAlignment="1">
      <alignment horizontal="center" wrapText="1"/>
    </xf>
    <xf numFmtId="0" fontId="18" fillId="2" borderId="34" xfId="0" applyFont="1" applyFill="1" applyBorder="1" applyAlignment="1">
      <alignment horizontal="center" wrapText="1"/>
    </xf>
    <xf numFmtId="0" fontId="0" fillId="2" borderId="33" xfId="0" applyFill="1" applyBorder="1"/>
    <xf numFmtId="0" fontId="0" fillId="2" borderId="65" xfId="0" applyFill="1" applyBorder="1"/>
    <xf numFmtId="0" fontId="0" fillId="2" borderId="34" xfId="0" applyFill="1" applyBorder="1"/>
    <xf numFmtId="0" fontId="0" fillId="2" borderId="58" xfId="0" applyFill="1" applyBorder="1" applyAlignment="1">
      <alignment horizontal="right" vertical="top" wrapText="1"/>
    </xf>
    <xf numFmtId="0" fontId="0" fillId="0" borderId="59"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66" xfId="0" applyFill="1" applyBorder="1" applyAlignment="1">
      <alignment horizontal="left"/>
    </xf>
    <xf numFmtId="0" fontId="0" fillId="2" borderId="64" xfId="0" applyFill="1" applyBorder="1" applyAlignment="1">
      <alignment horizontal="left"/>
    </xf>
    <xf numFmtId="0" fontId="0" fillId="2" borderId="67" xfId="0" applyFill="1" applyBorder="1" applyAlignment="1">
      <alignment horizontal="left"/>
    </xf>
    <xf numFmtId="0" fontId="3" fillId="2" borderId="68" xfId="0" applyFont="1" applyFill="1" applyBorder="1" applyAlignment="1">
      <alignment horizontal="left"/>
    </xf>
    <xf numFmtId="0" fontId="3" fillId="2" borderId="69" xfId="0" applyFont="1" applyFill="1" applyBorder="1" applyAlignment="1">
      <alignment horizontal="left"/>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3" fillId="2" borderId="16"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3" fillId="7" borderId="29" xfId="0" applyFont="1" applyFill="1" applyBorder="1" applyAlignment="1">
      <alignment horizontal="center" textRotation="90"/>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8" borderId="29"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164" fontId="0" fillId="0" borderId="1" xfId="2" applyNumberFormat="1" applyFont="1" applyBorder="1" applyAlignment="1">
      <alignment horizontal="center"/>
    </xf>
    <xf numFmtId="164" fontId="0" fillId="0" borderId="22" xfId="0" applyNumberFormat="1" applyBorder="1" applyAlignment="1">
      <alignment horizontal="center"/>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0" fontId="3" fillId="8" borderId="2" xfId="0" applyFont="1" applyFill="1" applyBorder="1" applyAlignment="1">
      <alignment horizontal="left" vertical="center"/>
    </xf>
    <xf numFmtId="0" fontId="3" fillId="8" borderId="9" xfId="0" applyFont="1" applyFill="1" applyBorder="1" applyAlignment="1">
      <alignment horizontal="left" vertical="center"/>
    </xf>
    <xf numFmtId="0" fontId="3" fillId="8" borderId="10" xfId="0" applyFont="1" applyFill="1" applyBorder="1" applyAlignment="1">
      <alignment horizontal="left" vertical="center"/>
    </xf>
    <xf numFmtId="0" fontId="3" fillId="9" borderId="8" xfId="0" applyFont="1" applyFill="1" applyBorder="1" applyAlignment="1">
      <alignment horizontal="left" vertical="center"/>
    </xf>
    <xf numFmtId="0" fontId="3" fillId="10" borderId="8" xfId="0" applyFont="1" applyFill="1" applyBorder="1" applyAlignment="1">
      <alignment horizontal="left" vertical="center"/>
    </xf>
    <xf numFmtId="164" fontId="3" fillId="9" borderId="8" xfId="0" applyNumberFormat="1" applyFont="1" applyFill="1" applyBorder="1" applyAlignment="1">
      <alignment horizontal="left"/>
    </xf>
    <xf numFmtId="164" fontId="3" fillId="9" borderId="26" xfId="0" applyNumberFormat="1" applyFont="1" applyFill="1" applyBorder="1" applyAlignment="1">
      <alignment horizontal="center"/>
    </xf>
    <xf numFmtId="164" fontId="3" fillId="9" borderId="3" xfId="0" applyNumberFormat="1" applyFont="1" applyFill="1" applyBorder="1" applyAlignment="1">
      <alignment horizontal="center" textRotation="90"/>
    </xf>
    <xf numFmtId="164" fontId="3" fillId="0" borderId="0" xfId="0" applyNumberFormat="1" applyFont="1"/>
    <xf numFmtId="164" fontId="3" fillId="9" borderId="8" xfId="0" applyNumberFormat="1" applyFont="1" applyFill="1" applyBorder="1" applyAlignment="1">
      <alignment horizontal="right"/>
    </xf>
    <xf numFmtId="164" fontId="3" fillId="9" borderId="8" xfId="0" applyNumberFormat="1" applyFont="1" applyFill="1" applyBorder="1" applyAlignment="1">
      <alignment horizontal="center" vertical="center"/>
    </xf>
    <xf numFmtId="164" fontId="3" fillId="10" borderId="8" xfId="0" applyNumberFormat="1" applyFont="1" applyFill="1" applyBorder="1" applyAlignment="1">
      <alignment horizontal="center"/>
    </xf>
    <xf numFmtId="164" fontId="3" fillId="10" borderId="26" xfId="0" applyNumberFormat="1" applyFont="1" applyFill="1" applyBorder="1" applyAlignment="1">
      <alignment horizontal="center"/>
    </xf>
    <xf numFmtId="164" fontId="3" fillId="10" borderId="3" xfId="0" applyNumberFormat="1" applyFont="1" applyFill="1" applyBorder="1" applyAlignment="1">
      <alignment horizontal="center" textRotation="90"/>
    </xf>
    <xf numFmtId="164" fontId="3" fillId="10" borderId="8" xfId="0" applyNumberFormat="1" applyFont="1" applyFill="1" applyBorder="1" applyAlignment="1">
      <alignment horizontal="right"/>
    </xf>
    <xf numFmtId="164"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Analysis!$K$4:$K$13</c:f>
              <c:numCache>
                <c:formatCode>0.0</c:formatCode>
                <c:ptCount val="10"/>
                <c:pt idx="0">
                  <c:v>4.3672494888305664</c:v>
                </c:pt>
                <c:pt idx="1">
                  <c:v>4.5836547613143921</c:v>
                </c:pt>
                <c:pt idx="2">
                  <c:v>4.1628897190093994</c:v>
                </c:pt>
                <c:pt idx="3">
                  <c:v>2.986143946647644</c:v>
                </c:pt>
                <c:pt idx="4">
                  <c:v>4.0253670215606689</c:v>
                </c:pt>
                <c:pt idx="5">
                  <c:v>4.2979573011398315</c:v>
                </c:pt>
                <c:pt idx="6">
                  <c:v>5.1796368360519409</c:v>
                </c:pt>
                <c:pt idx="7">
                  <c:v>4.955818772315979</c:v>
                </c:pt>
                <c:pt idx="8">
                  <c:v>2.2056306600570679</c:v>
                </c:pt>
                <c:pt idx="9">
                  <c:v>1.4665378332138062</c:v>
                </c:pt>
              </c:numCache>
            </c:numRef>
          </c:val>
          <c:smooth val="0"/>
          <c:extLst>
            <c:ext xmlns:c16="http://schemas.microsoft.com/office/drawing/2014/chart" uri="{C3380CC4-5D6E-409C-BE32-E72D297353CC}">
              <c16:uniqueId val="{00000000-5AC8-45F2-9435-C82430CF0C52}"/>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Analysis!$S$4:$S$13</c:f>
              <c:numCache>
                <c:formatCode>0.0</c:formatCode>
                <c:ptCount val="10"/>
                <c:pt idx="0">
                  <c:v>15.165371263673297</c:v>
                </c:pt>
                <c:pt idx="1">
                  <c:v>15.298818722026866</c:v>
                </c:pt>
                <c:pt idx="2">
                  <c:v>15.47070660340367</c:v>
                </c:pt>
                <c:pt idx="3">
                  <c:v>15.762972648805698</c:v>
                </c:pt>
                <c:pt idx="4">
                  <c:v>15.93991814709174</c:v>
                </c:pt>
                <c:pt idx="5">
                  <c:v>15.980131494632399</c:v>
                </c:pt>
                <c:pt idx="6">
                  <c:v>16.046649293261265</c:v>
                </c:pt>
                <c:pt idx="7">
                  <c:v>16.376324764027419</c:v>
                </c:pt>
                <c:pt idx="8">
                  <c:v>16.425988784876854</c:v>
                </c:pt>
                <c:pt idx="9">
                  <c:v>18.533118278200782</c:v>
                </c:pt>
              </c:numCache>
            </c:numRef>
          </c:val>
          <c:smooth val="0"/>
          <c:extLst>
            <c:ext xmlns:c16="http://schemas.microsoft.com/office/drawing/2014/chart" uri="{C3380CC4-5D6E-409C-BE32-E72D297353CC}">
              <c16:uniqueId val="{00000001-5AC8-45F2-9435-C82430CF0C52}"/>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Analysis!$T$4:$T$13</c:f>
              <c:numCache>
                <c:formatCode>0.0</c:formatCode>
                <c:ptCount val="10"/>
                <c:pt idx="0">
                  <c:v>13.626623093570004</c:v>
                </c:pt>
                <c:pt idx="1">
                  <c:v>13.822353703127224</c:v>
                </c:pt>
                <c:pt idx="2">
                  <c:v>14.260809818136581</c:v>
                </c:pt>
                <c:pt idx="3">
                  <c:v>13.864637945727956</c:v>
                </c:pt>
                <c:pt idx="4">
                  <c:v>13.687011137215357</c:v>
                </c:pt>
                <c:pt idx="5">
                  <c:v>13.141565589082781</c:v>
                </c:pt>
                <c:pt idx="6">
                  <c:v>12.284555072769596</c:v>
                </c:pt>
                <c:pt idx="7">
                  <c:v>12.852314000071191</c:v>
                </c:pt>
                <c:pt idx="8">
                  <c:v>15.474503504137221</c:v>
                </c:pt>
                <c:pt idx="9">
                  <c:v>17.743825854370733</c:v>
                </c:pt>
              </c:numCache>
            </c:numRef>
          </c:val>
          <c:smooth val="0"/>
          <c:extLst>
            <c:ext xmlns:c16="http://schemas.microsoft.com/office/drawing/2014/chart" uri="{C3380CC4-5D6E-409C-BE32-E72D297353CC}">
              <c16:uniqueId val="{00000002-5AC8-45F2-9435-C82430CF0C52}"/>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Analysis!$U$4:$U$13</c:f>
              <c:numCache>
                <c:formatCode>0.0</c:formatCode>
                <c:ptCount val="10"/>
                <c:pt idx="0">
                  <c:v>18.122016577289838</c:v>
                </c:pt>
                <c:pt idx="1">
                  <c:v>17.635044177795592</c:v>
                </c:pt>
                <c:pt idx="2">
                  <c:v>17.786605490456104</c:v>
                </c:pt>
                <c:pt idx="3">
                  <c:v>17.783287678765518</c:v>
                </c:pt>
                <c:pt idx="4">
                  <c:v>18.535376343088952</c:v>
                </c:pt>
                <c:pt idx="5">
                  <c:v>18.183664477913862</c:v>
                </c:pt>
                <c:pt idx="6">
                  <c:v>18.970387653406604</c:v>
                </c:pt>
                <c:pt idx="7">
                  <c:v>18.033563997193955</c:v>
                </c:pt>
                <c:pt idx="8">
                  <c:v>17.371950433023208</c:v>
                </c:pt>
                <c:pt idx="9">
                  <c:v>19.941449373978575</c:v>
                </c:pt>
              </c:numCache>
            </c:numRef>
          </c:val>
          <c:smooth val="0"/>
          <c:extLst>
            <c:ext xmlns:c16="http://schemas.microsoft.com/office/drawing/2014/chart" uri="{C3380CC4-5D6E-409C-BE32-E72D297353CC}">
              <c16:uniqueId val="{00000003-5AC8-45F2-9435-C82430CF0C52}"/>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Analysis!$V$4:$V$13</c:f>
              <c:numCache>
                <c:formatCode>0.0</c:formatCode>
                <c:ptCount val="10"/>
                <c:pt idx="0">
                  <c:v>4.4953934837198339</c:v>
                </c:pt>
                <c:pt idx="1">
                  <c:v>3.8126904746683685</c:v>
                </c:pt>
                <c:pt idx="2">
                  <c:v>3.5257956723195232</c:v>
                </c:pt>
                <c:pt idx="3">
                  <c:v>3.9186497330375616</c:v>
                </c:pt>
                <c:pt idx="4">
                  <c:v>4.8483652058735949</c:v>
                </c:pt>
                <c:pt idx="5">
                  <c:v>5.0420988888310809</c:v>
                </c:pt>
                <c:pt idx="6">
                  <c:v>6.6858325806370082</c:v>
                </c:pt>
                <c:pt idx="7">
                  <c:v>5.1812499971227641</c:v>
                </c:pt>
                <c:pt idx="8">
                  <c:v>1.8974469288859872</c:v>
                </c:pt>
                <c:pt idx="9">
                  <c:v>2.1976235196078413</c:v>
                </c:pt>
              </c:numCache>
            </c:numRef>
          </c:val>
          <c:smooth val="0"/>
          <c:extLst>
            <c:ext xmlns:c16="http://schemas.microsoft.com/office/drawing/2014/chart" uri="{C3380CC4-5D6E-409C-BE32-E72D297353CC}">
              <c16:uniqueId val="{00000004-5AC8-45F2-9435-C82430CF0C52}"/>
            </c:ext>
          </c:extLst>
        </c:ser>
        <c:dLbls>
          <c:showLegendKey val="0"/>
          <c:showVal val="0"/>
          <c:showCatName val="0"/>
          <c:showSerName val="0"/>
          <c:showPercent val="0"/>
          <c:showBubbleSize val="0"/>
        </c:dLbls>
        <c:smooth val="0"/>
        <c:axId val="929854512"/>
        <c:axId val="929848688"/>
      </c:lineChart>
      <c:catAx>
        <c:axId val="929854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48688"/>
        <c:crosses val="autoZero"/>
        <c:auto val="1"/>
        <c:lblAlgn val="ctr"/>
        <c:lblOffset val="100"/>
        <c:noMultiLvlLbl val="0"/>
      </c:catAx>
      <c:valAx>
        <c:axId val="929848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F9D08E4-700F-4F8C-B0EF-7CFE06727B60}">
  <sheetPr>
    <tabColor theme="9" tint="0.79998168889431442"/>
  </sheetPr>
  <sheetViews>
    <sheetView tabSelected="1"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4E9BBAB9-0147-426F-9F62-99D27E7B29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153F45F1-340E-4E43-B568-9105AABFAFA4}"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153F45F1-340E-4E43-B568-9105AABFAFA4}" id="{571BFB58-0565-4503-8572-17D2AF73D7B9}">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153F45F1-340E-4E43-B568-9105AABFAFA4}" id="{04AF5F71-E10B-4745-A115-1F5D24AA6DD5}">
    <text>Defined by the number of titles on the project sheet</text>
  </threadedComment>
  <threadedComment ref="K16" dT="2021-01-27T01:46:53.78" personId="{153F45F1-340E-4E43-B568-9105AABFAFA4}" id="{FC67913E-B994-46B1-A5F8-D1AE56DC4B7F}">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BA4" dT="2021-02-22T14:03:46.65" personId="{153F45F1-340E-4E43-B568-9105AABFAFA4}" id="{C8D654AC-E07B-44B9-9150-E783F97E3ADF}">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153F45F1-340E-4E43-B568-9105AABFAFA4}" id="{EEF30389-8225-4D67-9AED-96EBB02C094C}">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153F45F1-340E-4E43-B568-9105AABFAFA4}" id="{DE47B613-C7D0-448E-B9C2-263CB23E115A}">
    <text>Revise or delete column &amp; header.</text>
  </threadedComment>
  <threadedComment ref="D1" dT="2021-01-28T13:53:13.01" personId="{153F45F1-340E-4E43-B568-9105AABFAFA4}" id="{0584C494-26D9-4EDC-B1C8-857C5C3E49C8}">
    <text>Add or subtract columns as you want.</text>
  </threadedComment>
  <threadedComment ref="E1" dT="2021-01-28T13:53:53.73" personId="{153F45F1-340E-4E43-B568-9105AABFAFA4}" id="{B9F282BE-AC6A-405B-9BBC-3FDFB42C844E}">
    <text>Revise or delete column &amp; header.</text>
  </threadedComment>
  <threadedComment ref="F1" dT="2021-01-28T13:47:47.80" personId="{153F45F1-340E-4E43-B568-9105AABFAFA4}" id="{7C6EAFDF-E1B9-4465-9DBC-70079DDE9949}">
    <text>Do not edit the text in this cell</text>
  </threadedComment>
  <threadedComment ref="G1" dT="2021-01-28T13:48:04.75" personId="{153F45F1-340E-4E43-B568-9105AABFAFA4}" id="{263FCBD9-89A2-479A-A428-4A0F0AAF38A6}">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153F45F1-340E-4E43-B568-9105AABFAFA4}" id="{D5BEE1FC-44D0-469C-BAD3-972F9421BBBF}">
    <text>This column must have consecutive integers starting at 1 (up to the number of criteria).</text>
  </threadedComment>
  <threadedComment ref="G9" dT="2021-02-13T19:38:34.90" personId="{153F45F1-340E-4E43-B568-9105AABFAFA4}" id="{1163B89C-092C-47BF-9295-EADAC926A4BB}">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153F45F1-340E-4E43-B568-9105AABFAFA4}" id="{BB7973A6-8079-4BE3-B7F9-86B814FD504E}">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153F45F1-340E-4E43-B568-9105AABFAFA4}" id="{BAB0936A-E545-4C09-A233-76DAB2F5F589}">
    <text>Don't change the text in this cell (used by a Macro)</text>
  </threadedComment>
  <threadedComment ref="A2" dT="2021-03-12T23:01:58.64" personId="{153F45F1-340E-4E43-B568-9105AABFAFA4}" id="{7740992D-8678-4ADB-96EA-BA594647CF5C}">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153F45F1-340E-4E43-B568-9105AABFAFA4}" id="{536C90F7-6092-4128-9A87-2C2584E93785}">
    <text>A zero or empty weight indicates the keyword is not used.</text>
  </threadedComment>
  <threadedComment ref="A3" dT="2021-03-12T23:02:20.20" personId="{153F45F1-340E-4E43-B568-9105AABFAFA4}" id="{C00EE7DF-E21C-4E19-8E08-F42A662E8907}">
    <text>This column must have consecutive integers starting at 1 (up to the number of keywords).</text>
  </threadedComment>
  <threadedComment ref="F4" dT="2021-02-13T19:39:31.93" personId="{153F45F1-340E-4E43-B568-9105AABFAFA4}" id="{A436B013-71DD-453D-90A7-A90D0C41CEAC}">
    <text>This table is created by a COPY of the table in columns A:D, followed by a PASTE SPECIAL TRANSPOSE referencing this cell.</text>
  </threadedComment>
  <threadedComment ref="F7" dT="2021-02-01T21:13:16.74" personId="{153F45F1-340E-4E43-B568-9105AABFAFA4}" id="{2E3653B9-30F4-4573-A890-79043544EFBD}">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153F45F1-340E-4E43-B568-9105AABFAFA4}" id="{C30F7B40-5EBC-47DA-9E89-B07DE46DB305}">
    <text>Enter your level of expertise for each project as  L (low), M (medium) or H (high) in each cell.</text>
  </threadedComment>
  <threadedComment ref="J4" dT="2021-03-10T01:33:20.64" personId="{153F45F1-340E-4E43-B568-9105AABFAFA4}" id="{FC23FD35-7B98-4F66-9843-1FDC8BFC7CB7}">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153F45F1-340E-4E43-B568-9105AABFAFA4}" id="{6924C8ED-BDB9-4850-AD54-1A76591D4761}">
    <text>This table should have expertise against the keywords as L, M or H (or blank).</text>
  </threadedComment>
  <threadedComment ref="J4" dT="2021-03-10T01:35:33.43" personId="{153F45F1-340E-4E43-B568-9105AABFAFA4}" id="{5C1DB3B8-940B-422B-BFD5-9CCF925D3D82}">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153F45F1-340E-4E43-B568-9105AABFAFA4}" id="{29D0E90B-43DA-49AB-8CE9-B42AE1563736}">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153F45F1-340E-4E43-B568-9105AABFAFA4}" id="{4FE1DCE0-CE50-4704-A94B-B85C413F4DFA}">
    <text>Sum of H=3, M=2, L=1 for assignments.</text>
  </threadedComment>
  <threadedComment ref="J2" dT="2021-01-12T23:32:48.11" personId="{153F45F1-340E-4E43-B568-9105AABFAFA4}" id="{C30EE993-F3A3-42AD-9AE3-16A7B6E1025C}">
    <text>Don't change the text in this cell (used by a Macro)</text>
  </threadedComment>
  <threadedComment ref="O2" dT="2021-01-12T23:32:43.02" personId="{153F45F1-340E-4E43-B568-9105AABFAFA4}" id="{22ACE52C-25D4-4277-8346-461E7CA38E1C}">
    <text>Don't change the text in this cell (used by a Macro)</text>
  </threadedComment>
  <threadedComment ref="W2" dT="2021-01-18T16:39:13.49" personId="{153F45F1-340E-4E43-B568-9105AABFAFA4}" id="{663ED0F5-FD2E-4313-A6CB-60EA2554FD65}">
    <text>Compare this with the value set in the "Competition Parameters" sheet</text>
  </threadedComment>
  <threadedComment ref="W3" dT="2021-01-18T16:39:18.46" personId="{153F45F1-340E-4E43-B568-9105AABFAFA4}" id="{A06D7BA6-FF05-4B59-9ECD-39411E5C90E3}">
    <text>Compare this with the value set in the "Competition Parameters" sheet</text>
  </threadedComment>
  <threadedComment ref="W4" dT="2021-01-18T16:39:05.52" personId="{153F45F1-340E-4E43-B568-9105AABFAFA4}" id="{97CE0F24-3583-4FA9-84A1-5F9DC94ECA47}">
    <text>Compare this with the value set in the "Competition Parameters" sheet</text>
  </threadedComment>
  <threadedComment ref="W5" dT="2021-01-18T16:39:25.70" personId="{153F45F1-340E-4E43-B568-9105AABFAFA4}" id="{ACBFCA3E-CED0-4914-8385-6201552A1671}">
    <text>Compare this with the value set in the "Competition Parameters" sheet</text>
  </threadedComment>
  <threadedComment ref="W6" dT="2021-01-18T16:39:35.99" personId="{153F45F1-340E-4E43-B568-9105AABFAFA4}" id="{8EBE30C0-D27C-4116-A8DA-B9A01D9BCD85}">
    <text>Compare this with the value set in the "Competition Parameters" sheet</text>
  </threadedComment>
  <threadedComment ref="W7" dT="2021-01-20T01:30:04.66" personId="{153F45F1-340E-4E43-B568-9105AABFAFA4}" id="{6BB3AA66-D39B-4A63-A2B0-B8FE8355FC98}">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FAEC-4C22-4C2C-9826-DFD65D1DB2F2}">
  <sheetPr codeName="Sheet4">
    <tabColor theme="9" tint="0.79998168889431442"/>
  </sheetPr>
  <dimension ref="A1:M25"/>
  <sheetViews>
    <sheetView zoomScale="115" zoomScaleNormal="115" workbookViewId="0">
      <selection activeCell="C25" sqref="C25"/>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7</v>
      </c>
    </row>
    <row r="3" spans="1:13" x14ac:dyDescent="0.25">
      <c r="A3" s="4"/>
      <c r="B3" s="5" t="s">
        <v>3</v>
      </c>
      <c r="C3" s="6">
        <f>K14</f>
        <v>4</v>
      </c>
    </row>
    <row r="4" spans="1:13" x14ac:dyDescent="0.25">
      <c r="A4" s="4"/>
      <c r="B4" s="7" t="s">
        <v>4</v>
      </c>
      <c r="C4" s="8">
        <f>K18</f>
        <v>10</v>
      </c>
    </row>
    <row r="5" spans="1:13" x14ac:dyDescent="0.25">
      <c r="A5" s="4"/>
      <c r="B5" s="5" t="s">
        <v>5</v>
      </c>
      <c r="C5" s="9">
        <f>Keywords!G2</f>
        <v>4</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22" t="s">
        <v>14</v>
      </c>
      <c r="E10" s="23"/>
      <c r="F10" s="24"/>
    </row>
    <row r="11" spans="1:13" x14ac:dyDescent="0.25">
      <c r="A11" s="4"/>
      <c r="B11" s="25" t="s">
        <v>15</v>
      </c>
      <c r="C11" s="26" t="s">
        <v>16</v>
      </c>
      <c r="D11" s="11" t="s">
        <v>17</v>
      </c>
      <c r="E11" s="27"/>
      <c r="F11" s="26"/>
    </row>
    <row r="12" spans="1:13" ht="15.75" thickBot="1" x14ac:dyDescent="0.3">
      <c r="A12" s="4"/>
      <c r="B12" s="25" t="s">
        <v>18</v>
      </c>
      <c r="C12" s="26" t="s">
        <v>19</v>
      </c>
      <c r="D12" s="11" t="s">
        <v>20</v>
      </c>
      <c r="E12" s="27"/>
      <c r="F12" s="26"/>
      <c r="H12" s="28" t="s">
        <v>21</v>
      </c>
      <c r="I12" s="28"/>
      <c r="J12" s="28"/>
      <c r="K12" s="28"/>
    </row>
    <row r="13" spans="1:13" x14ac:dyDescent="0.25">
      <c r="A13" s="4"/>
      <c r="B13" s="25" t="s">
        <v>22</v>
      </c>
      <c r="C13" s="26" t="s">
        <v>23</v>
      </c>
      <c r="D13" s="11" t="s">
        <v>20</v>
      </c>
      <c r="E13" s="27"/>
      <c r="F13" s="26"/>
      <c r="H13" s="29"/>
      <c r="I13" s="30"/>
      <c r="J13" s="30" t="s">
        <v>24</v>
      </c>
      <c r="K13" s="31">
        <f>Projects!L1</f>
        <v>10</v>
      </c>
      <c r="L13" s="32" t="s">
        <v>25</v>
      </c>
    </row>
    <row r="14" spans="1:13" x14ac:dyDescent="0.25">
      <c r="A14" s="4"/>
      <c r="B14" s="25" t="s">
        <v>26</v>
      </c>
      <c r="C14" s="26" t="s">
        <v>27</v>
      </c>
      <c r="D14" s="11" t="s">
        <v>20</v>
      </c>
      <c r="E14" s="27"/>
      <c r="F14" s="26"/>
      <c r="H14" s="33"/>
      <c r="I14" s="34"/>
      <c r="J14" s="34" t="s">
        <v>28</v>
      </c>
      <c r="K14" s="16">
        <v>4</v>
      </c>
      <c r="L14" s="35"/>
    </row>
    <row r="15" spans="1:13" x14ac:dyDescent="0.25">
      <c r="A15" s="4"/>
      <c r="B15" s="25" t="s">
        <v>29</v>
      </c>
      <c r="C15" s="26" t="s">
        <v>30</v>
      </c>
      <c r="D15" s="11" t="s">
        <v>20</v>
      </c>
      <c r="E15" s="27"/>
      <c r="F15" s="26"/>
      <c r="H15" s="33"/>
      <c r="I15" s="34"/>
      <c r="J15" s="34" t="s">
        <v>31</v>
      </c>
      <c r="K15" s="16">
        <v>4</v>
      </c>
      <c r="L15" s="35"/>
      <c r="M15" s="36" t="str">
        <f>IF(K15&gt;C3,"TOO MANY,MUST BE &lt; "&amp;C3,"")</f>
        <v/>
      </c>
    </row>
    <row r="16" spans="1:13" ht="15.75" thickBot="1" x14ac:dyDescent="0.3">
      <c r="A16" s="4"/>
      <c r="B16" s="25" t="s">
        <v>32</v>
      </c>
      <c r="C16" s="11" t="s">
        <v>33</v>
      </c>
      <c r="D16" s="37" t="s">
        <v>20</v>
      </c>
      <c r="E16" s="27"/>
      <c r="F16" s="26"/>
      <c r="H16" s="38"/>
      <c r="I16" s="39"/>
      <c r="J16" s="39" t="s">
        <v>34</v>
      </c>
      <c r="K16" s="40">
        <f>Markers!G1</f>
        <v>7</v>
      </c>
      <c r="L16" s="41"/>
    </row>
    <row r="17" spans="1:12" x14ac:dyDescent="0.25">
      <c r="A17" s="4"/>
      <c r="B17" s="25" t="s">
        <v>35</v>
      </c>
      <c r="C17" s="11" t="s">
        <v>36</v>
      </c>
      <c r="D17" s="37" t="s">
        <v>20</v>
      </c>
      <c r="E17" s="27"/>
      <c r="F17" s="26"/>
      <c r="H17" s="29"/>
      <c r="I17" s="30"/>
      <c r="J17" s="29" t="s">
        <v>37</v>
      </c>
      <c r="K17" s="31">
        <f>K14*K13</f>
        <v>40</v>
      </c>
      <c r="L17" s="42" t="s">
        <v>38</v>
      </c>
    </row>
    <row r="18" spans="1:12" x14ac:dyDescent="0.25">
      <c r="A18" s="4"/>
      <c r="B18" s="43" t="s">
        <v>39</v>
      </c>
      <c r="C18" s="44" t="b">
        <v>1</v>
      </c>
      <c r="D18" s="44" t="s">
        <v>40</v>
      </c>
      <c r="E18" s="19"/>
      <c r="F18" s="45"/>
      <c r="H18" s="33"/>
      <c r="I18" s="34"/>
      <c r="J18" s="33" t="s">
        <v>41</v>
      </c>
      <c r="K18" s="46">
        <v>10</v>
      </c>
      <c r="L18" s="47"/>
    </row>
    <row r="19" spans="1:12" ht="15.75" thickBot="1" x14ac:dyDescent="0.3">
      <c r="A19" s="4"/>
      <c r="B19" s="25" t="s">
        <v>42</v>
      </c>
      <c r="C19" s="11" t="b">
        <v>0</v>
      </c>
      <c r="D19" s="11" t="s">
        <v>40</v>
      </c>
      <c r="E19" s="27"/>
      <c r="F19" s="26"/>
      <c r="H19" s="38"/>
      <c r="I19" s="39"/>
      <c r="J19" s="38" t="s">
        <v>43</v>
      </c>
      <c r="K19" s="48">
        <f>IF(K16&gt;0,ROUND(K13/K16,0),0)</f>
        <v>1</v>
      </c>
      <c r="L19" s="49"/>
    </row>
    <row r="20" spans="1:12" x14ac:dyDescent="0.25">
      <c r="B20" s="5" t="s">
        <v>44</v>
      </c>
      <c r="C20" s="10" t="b">
        <v>1</v>
      </c>
      <c r="D20" s="37" t="s">
        <v>45</v>
      </c>
      <c r="E20" s="27"/>
      <c r="F20" s="26"/>
    </row>
    <row r="21" spans="1:12" x14ac:dyDescent="0.25">
      <c r="B21" s="25" t="s">
        <v>46</v>
      </c>
      <c r="C21" s="11" t="b">
        <v>1</v>
      </c>
      <c r="D21" s="37" t="s">
        <v>47</v>
      </c>
      <c r="E21" s="27"/>
      <c r="F21" s="26"/>
    </row>
    <row r="22" spans="1:12" x14ac:dyDescent="0.25">
      <c r="B22" s="25" t="s">
        <v>48</v>
      </c>
      <c r="C22" s="16" t="s">
        <v>49</v>
      </c>
      <c r="D22" s="50" t="s">
        <v>50</v>
      </c>
      <c r="E22" s="51"/>
      <c r="F22" s="52"/>
    </row>
    <row r="23" spans="1:12" x14ac:dyDescent="0.25">
      <c r="B23" s="25" t="s">
        <v>51</v>
      </c>
      <c r="C23" s="16" t="b">
        <v>0</v>
      </c>
      <c r="D23" s="4"/>
      <c r="E23" s="4"/>
      <c r="F23" s="4"/>
    </row>
    <row r="24" spans="1:12" x14ac:dyDescent="0.25">
      <c r="B24" s="53" t="s">
        <v>52</v>
      </c>
      <c r="C24" s="53"/>
    </row>
    <row r="25" spans="1:12" x14ac:dyDescent="0.25">
      <c r="B25" s="54" t="s">
        <v>53</v>
      </c>
      <c r="C25" s="55"/>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6286-3D52-48B5-B996-24C75112B0E9}">
  <sheetPr codeName="Sheet38">
    <tabColor theme="9" tint="0.79998168889431442"/>
  </sheetPr>
  <dimension ref="A1:Y12"/>
  <sheetViews>
    <sheetView zoomScaleNormal="100" workbookViewId="0">
      <pane ySplit="2" topLeftCell="A3" activePane="bottomLeft" state="frozen"/>
      <selection activeCell="B10" sqref="B10"/>
      <selection pane="bottomLeft" activeCell="J1" sqref="J1:M1048576"/>
    </sheetView>
  </sheetViews>
  <sheetFormatPr defaultRowHeight="15" x14ac:dyDescent="0.25"/>
  <cols>
    <col min="2" max="2" width="39" customWidth="1"/>
    <col min="3" max="3" width="12.28515625"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72"/>
      <c r="B1" s="72"/>
      <c r="C1" s="199"/>
      <c r="D1" s="200"/>
      <c r="E1" s="201"/>
      <c r="F1" s="202" t="s">
        <v>155</v>
      </c>
      <c r="G1" s="202"/>
      <c r="H1" s="202"/>
      <c r="I1" s="202"/>
      <c r="J1" s="203" t="s">
        <v>156</v>
      </c>
      <c r="K1" s="203"/>
      <c r="L1" s="203"/>
      <c r="M1" s="203"/>
      <c r="O1" s="204"/>
      <c r="P1" s="205" t="s">
        <v>157</v>
      </c>
      <c r="Q1" s="205"/>
      <c r="R1" s="205"/>
      <c r="S1" s="205"/>
      <c r="T1" s="206"/>
      <c r="V1" s="207" t="s">
        <v>158</v>
      </c>
      <c r="W1" s="207" t="s">
        <v>159</v>
      </c>
      <c r="X1" s="207" t="s">
        <v>160</v>
      </c>
      <c r="Y1" s="55"/>
    </row>
    <row r="2" spans="1:25" ht="126" x14ac:dyDescent="0.25">
      <c r="A2" s="208" t="str">
        <f>Projects!A1</f>
        <v>Project #</v>
      </c>
      <c r="B2" s="102" t="str">
        <f>Projects!B2</f>
        <v>Project Name</v>
      </c>
      <c r="C2" s="209" t="str">
        <f>Projects!D2</f>
        <v>Organization</v>
      </c>
      <c r="D2" s="210" t="s">
        <v>161</v>
      </c>
      <c r="E2" s="200" t="s">
        <v>162</v>
      </c>
      <c r="F2" s="110">
        <v>1</v>
      </c>
      <c r="G2" s="110">
        <v>2</v>
      </c>
      <c r="H2" s="110">
        <v>3</v>
      </c>
      <c r="I2" s="110">
        <v>4</v>
      </c>
      <c r="J2" s="110">
        <v>1</v>
      </c>
      <c r="K2" s="110">
        <v>2</v>
      </c>
      <c r="L2" s="110">
        <v>3</v>
      </c>
      <c r="M2" s="110">
        <v>4</v>
      </c>
      <c r="O2" s="211" t="s">
        <v>94</v>
      </c>
      <c r="P2" s="61" t="s">
        <v>95</v>
      </c>
      <c r="Q2" s="212" t="s">
        <v>163</v>
      </c>
      <c r="R2" s="62" t="s">
        <v>164</v>
      </c>
      <c r="S2" s="213" t="s">
        <v>165</v>
      </c>
      <c r="T2" s="214" t="s">
        <v>166</v>
      </c>
      <c r="V2" s="215" t="s">
        <v>24</v>
      </c>
      <c r="W2" s="216">
        <f>COUNTIF(Projects!B:B,"&lt;&gt;"&amp;"")-2</f>
        <v>10</v>
      </c>
      <c r="X2" s="217"/>
      <c r="Y2" s="218" t="s">
        <v>25</v>
      </c>
    </row>
    <row r="3" spans="1:25" x14ac:dyDescent="0.25">
      <c r="A3" s="64">
        <f>Projects!A3</f>
        <v>1</v>
      </c>
      <c r="B3" s="72" t="str">
        <f>Projects!B3</f>
        <v>Project 1</v>
      </c>
      <c r="C3" s="6">
        <f>Projects!D3</f>
        <v>0</v>
      </c>
      <c r="D3" s="6">
        <f>Projects!G3</f>
        <v>1</v>
      </c>
      <c r="E3" s="72" t="str">
        <f>IF(AND(D3&gt;0,OR(D3=F3,D3=G3,D3=H3,D3=I3)),"XX","")</f>
        <v/>
      </c>
      <c r="F3" s="193">
        <v>7</v>
      </c>
      <c r="G3" s="193">
        <v>5</v>
      </c>
      <c r="H3" s="193">
        <v>2</v>
      </c>
      <c r="I3" s="193">
        <v>6</v>
      </c>
      <c r="J3" s="75" t="str">
        <f>IF(ISNA(VLOOKUP(F3,$O:$P,2,FALSE)),"",VLOOKUP(F3,$O:$P,2,FALSE))</f>
        <v>Marker 7</v>
      </c>
      <c r="K3" s="75" t="str">
        <f>IF(ISNA(VLOOKUP(G3,$O:$P,2,FALSE)),"",VLOOKUP(G3,$O:$P,2,FALSE))</f>
        <v>Marker 5</v>
      </c>
      <c r="L3" s="75" t="str">
        <f>IF(ISNA(VLOOKUP(H3,$O:$P,2,FALSE)),"",VLOOKUP(H3,$O:$P,2,FALSE))</f>
        <v>Marker 2</v>
      </c>
      <c r="M3" s="75" t="str">
        <f>IF(ISNA(VLOOKUP(I3,$O:$P,2,FALSE)),"",VLOOKUP(I3,$O:$P,2,FALSE))</f>
        <v>Marker 6</v>
      </c>
      <c r="O3" s="192">
        <f>IF(LEN(Markers!A2)&gt;0,Markers!A2,"")</f>
        <v>1</v>
      </c>
      <c r="P3" s="64" t="str">
        <f>IF(ISNA(VLOOKUP(O3,Markers!$A:$B,2,FALSE)),"",VLOOKUP(O3,Markers!$A:$B,2,FALSE))</f>
        <v>Marker 1</v>
      </c>
      <c r="Q3" s="6">
        <f>IF(LEN(O3)&gt;0,COUNTIF($F$3:$I$12,O3),"")</f>
        <v>8</v>
      </c>
      <c r="R3" s="64" t="str">
        <f>IF(Q3=0,"NONE",IF(Q3&gt;W$5,"Too Many",IF(Q3&lt;W$5,"Add","")))</f>
        <v>Too Many</v>
      </c>
      <c r="S3" s="64">
        <f>IF(LEN(O3)&gt;0,COUNTIF($F$3:$F$12,O3),"")</f>
        <v>2</v>
      </c>
      <c r="T3" s="219" t="str">
        <f>IF(S3=0,"NONE",IF(S3&gt;W$6,"Too Many",IF(S3&lt;W$6,"Add","")))</f>
        <v/>
      </c>
      <c r="V3" s="220" t="s">
        <v>34</v>
      </c>
      <c r="W3" s="76">
        <f>COUNTIF(Markers!B:B,"&lt;&gt;"&amp;"")-1</f>
        <v>7</v>
      </c>
      <c r="X3" s="72"/>
      <c r="Y3" s="221"/>
    </row>
    <row r="4" spans="1:25" x14ac:dyDescent="0.25">
      <c r="A4" s="64">
        <f>Projects!A4</f>
        <v>2</v>
      </c>
      <c r="B4" s="72" t="str">
        <f>Projects!B4</f>
        <v>Project 2</v>
      </c>
      <c r="C4" s="6">
        <f>Projects!D4</f>
        <v>0</v>
      </c>
      <c r="D4" s="6">
        <f>Projects!G4</f>
        <v>2</v>
      </c>
      <c r="E4" s="72" t="str">
        <f t="shared" ref="E4:E12" si="0">IF(AND(D4&gt;0,OR(D4=F4,D4=G4,D4=H4,D4=I4)),"XX","")</f>
        <v/>
      </c>
      <c r="F4" s="193">
        <v>5</v>
      </c>
      <c r="G4" s="193">
        <v>1</v>
      </c>
      <c r="H4" s="193">
        <v>7</v>
      </c>
      <c r="I4" s="193">
        <v>4</v>
      </c>
      <c r="J4" s="75" t="str">
        <f>IF(ISNA(VLOOKUP(F4,$O:$P,2,FALSE)),"",VLOOKUP(F4,$O:$P,2,FALSE))</f>
        <v>Marker 5</v>
      </c>
      <c r="K4" s="75" t="str">
        <f>IF(ISNA(VLOOKUP(G4,$O:$P,2,FALSE)),"",VLOOKUP(G4,$O:$P,2,FALSE))</f>
        <v>Marker 1</v>
      </c>
      <c r="L4" s="75" t="str">
        <f>IF(ISNA(VLOOKUP(H4,$O:$P,2,FALSE)),"",VLOOKUP(H4,$O:$P,2,FALSE))</f>
        <v>Marker 7</v>
      </c>
      <c r="M4" s="75" t="str">
        <f>IF(ISNA(VLOOKUP(I4,$O:$P,2,FALSE)),"",VLOOKUP(I4,$O:$P,2,FALSE))</f>
        <v>Marker 4</v>
      </c>
      <c r="O4" s="192">
        <f>IF(LEN(Markers!A3)&gt;0,Markers!A3,"")</f>
        <v>2</v>
      </c>
      <c r="P4" s="64" t="str">
        <f>IF(ISNA(VLOOKUP(O4,Markers!$A:$B,2,FALSE)),"",VLOOKUP(O4,Markers!$A:$B,2,FALSE))</f>
        <v>Marker 2</v>
      </c>
      <c r="Q4" s="6">
        <f t="shared" ref="Q4:Q9" si="1">IF(LEN(O4)&gt;0,COUNTIF($F$3:$I$12,O4),"")</f>
        <v>5</v>
      </c>
      <c r="R4" s="64" t="str">
        <f t="shared" ref="R4:R9" si="2">IF(Q4=0,"NONE",IF(Q4&gt;W$5,"Too Many",IF(Q4&lt;W$5,"Add","")))</f>
        <v>Add</v>
      </c>
      <c r="S4" s="64">
        <f t="shared" ref="S4:S9" si="3">IF(LEN(O4)&gt;0,COUNTIF($F$3:$F$12,O4),"")</f>
        <v>2</v>
      </c>
      <c r="T4" s="219" t="str">
        <f t="shared" ref="T4:T9" si="4">IF(S4=0,"NONE",IF(S4&gt;W$6,"Too Many",IF(S4&lt;W$6,"Add","")))</f>
        <v/>
      </c>
      <c r="V4" s="220" t="s">
        <v>28</v>
      </c>
      <c r="W4" s="76">
        <f>'Competition Parameters'!C3</f>
        <v>4</v>
      </c>
      <c r="X4" s="72" t="str">
        <f>IF(W4&gt;'Competition Parameters'!C3,"above limit in Competition Parameters sheet","")</f>
        <v/>
      </c>
      <c r="Y4" s="222"/>
    </row>
    <row r="5" spans="1:25" ht="15" customHeight="1" x14ac:dyDescent="0.25">
      <c r="A5" s="64">
        <f>Projects!A5</f>
        <v>3</v>
      </c>
      <c r="B5" s="72" t="str">
        <f>Projects!B5</f>
        <v>Project 3</v>
      </c>
      <c r="C5" s="6">
        <f>Projects!D5</f>
        <v>0</v>
      </c>
      <c r="D5" s="6">
        <f>Projects!G5</f>
        <v>3</v>
      </c>
      <c r="E5" s="72" t="str">
        <f t="shared" si="0"/>
        <v/>
      </c>
      <c r="F5" s="193">
        <v>4</v>
      </c>
      <c r="G5" s="193">
        <v>1</v>
      </c>
      <c r="H5" s="193">
        <v>6</v>
      </c>
      <c r="I5" s="193">
        <v>2</v>
      </c>
      <c r="J5" s="75" t="str">
        <f>IF(ISNA(VLOOKUP(F5,$O:$P,2,FALSE)),"",VLOOKUP(F5,$O:$P,2,FALSE))</f>
        <v>Marker 4</v>
      </c>
      <c r="K5" s="75" t="str">
        <f>IF(ISNA(VLOOKUP(G5,$O:$P,2,FALSE)),"",VLOOKUP(G5,$O:$P,2,FALSE))</f>
        <v>Marker 1</v>
      </c>
      <c r="L5" s="75" t="str">
        <f>IF(ISNA(VLOOKUP(H5,$O:$P,2,FALSE)),"",VLOOKUP(H5,$O:$P,2,FALSE))</f>
        <v>Marker 6</v>
      </c>
      <c r="M5" s="75" t="str">
        <f>IF(ISNA(VLOOKUP(I5,$O:$P,2,FALSE)),"",VLOOKUP(I5,$O:$P,2,FALSE))</f>
        <v>Marker 2</v>
      </c>
      <c r="O5" s="192">
        <f>IF(LEN(Markers!A4)&gt;0,Markers!A4,"")</f>
        <v>3</v>
      </c>
      <c r="P5" s="64" t="str">
        <f>IF(ISNA(VLOOKUP(O5,Markers!$A:$B,2,FALSE)),"",VLOOKUP(O5,Markers!$A:$B,2,FALSE))</f>
        <v>Marker 3</v>
      </c>
      <c r="Q5" s="6">
        <f t="shared" si="1"/>
        <v>4</v>
      </c>
      <c r="R5" s="64" t="str">
        <f t="shared" si="2"/>
        <v>Add</v>
      </c>
      <c r="S5" s="64">
        <f t="shared" si="3"/>
        <v>0</v>
      </c>
      <c r="T5" s="219" t="str">
        <f t="shared" si="4"/>
        <v>NONE</v>
      </c>
      <c r="V5" s="220" t="s">
        <v>41</v>
      </c>
      <c r="W5" s="76">
        <f>ROUND(W2*W4/W3,0)</f>
        <v>6</v>
      </c>
      <c r="X5" s="72" t="str">
        <f>IF(W5&gt;'Competition Parameters'!C4,"above limit in Competition Parameters sheet","")</f>
        <v/>
      </c>
      <c r="Y5" s="223"/>
    </row>
    <row r="6" spans="1:25" x14ac:dyDescent="0.25">
      <c r="A6" s="64">
        <f>Projects!A6</f>
        <v>4</v>
      </c>
      <c r="B6" s="72" t="str">
        <f>Projects!B6</f>
        <v>Project 4</v>
      </c>
      <c r="C6" s="6">
        <f>Projects!D6</f>
        <v>0</v>
      </c>
      <c r="D6" s="6">
        <f>Projects!G6</f>
        <v>4</v>
      </c>
      <c r="E6" s="72" t="str">
        <f t="shared" si="0"/>
        <v/>
      </c>
      <c r="F6" s="193">
        <v>5</v>
      </c>
      <c r="G6" s="193">
        <v>7</v>
      </c>
      <c r="H6" s="193">
        <v>3</v>
      </c>
      <c r="I6" s="193">
        <v>6</v>
      </c>
      <c r="J6" s="75" t="str">
        <f>IF(ISNA(VLOOKUP(F6,$O:$P,2,FALSE)),"",VLOOKUP(F6,$O:$P,2,FALSE))</f>
        <v>Marker 5</v>
      </c>
      <c r="K6" s="75" t="str">
        <f>IF(ISNA(VLOOKUP(G6,$O:$P,2,FALSE)),"",VLOOKUP(G6,$O:$P,2,FALSE))</f>
        <v>Marker 7</v>
      </c>
      <c r="L6" s="75" t="str">
        <f>IF(ISNA(VLOOKUP(H6,$O:$P,2,FALSE)),"",VLOOKUP(H6,$O:$P,2,FALSE))</f>
        <v>Marker 3</v>
      </c>
      <c r="M6" s="75" t="str">
        <f>IF(ISNA(VLOOKUP(I6,$O:$P,2,FALSE)),"",VLOOKUP(I6,$O:$P,2,FALSE))</f>
        <v>Marker 6</v>
      </c>
      <c r="O6" s="192">
        <f>IF(LEN(Markers!A5)&gt;0,Markers!A5,"")</f>
        <v>4</v>
      </c>
      <c r="P6" s="64" t="str">
        <f>IF(ISNA(VLOOKUP(O6,Markers!$A:$B,2,FALSE)),"",VLOOKUP(O6,Markers!$A:$B,2,FALSE))</f>
        <v>Marker 4</v>
      </c>
      <c r="Q6" s="6">
        <f t="shared" si="1"/>
        <v>5</v>
      </c>
      <c r="R6" s="64" t="str">
        <f t="shared" si="2"/>
        <v>Add</v>
      </c>
      <c r="S6" s="64">
        <f t="shared" si="3"/>
        <v>2</v>
      </c>
      <c r="T6" s="219" t="str">
        <f t="shared" si="4"/>
        <v/>
      </c>
      <c r="V6" s="220" t="s">
        <v>43</v>
      </c>
      <c r="W6" s="76">
        <f>INT(W2/W3+1)</f>
        <v>2</v>
      </c>
      <c r="X6" s="72"/>
      <c r="Y6" s="224" t="s">
        <v>38</v>
      </c>
    </row>
    <row r="7" spans="1:25" ht="15.75" thickBot="1" x14ac:dyDescent="0.3">
      <c r="A7" s="64">
        <f>Projects!A7</f>
        <v>5</v>
      </c>
      <c r="B7" s="72" t="str">
        <f>Projects!B7</f>
        <v>Project 5</v>
      </c>
      <c r="C7" s="6">
        <f>Projects!D7</f>
        <v>0</v>
      </c>
      <c r="D7" s="6">
        <f>Projects!G7</f>
        <v>5</v>
      </c>
      <c r="E7" s="72" t="str">
        <f t="shared" si="0"/>
        <v/>
      </c>
      <c r="F7" s="193">
        <v>2</v>
      </c>
      <c r="G7" s="193">
        <v>4</v>
      </c>
      <c r="H7" s="193">
        <v>7</v>
      </c>
      <c r="I7" s="193">
        <v>1</v>
      </c>
      <c r="J7" s="75" t="str">
        <f>IF(ISNA(VLOOKUP(F7,$O:$P,2,FALSE)),"",VLOOKUP(F7,$O:$P,2,FALSE))</f>
        <v>Marker 2</v>
      </c>
      <c r="K7" s="75" t="str">
        <f>IF(ISNA(VLOOKUP(G7,$O:$P,2,FALSE)),"",VLOOKUP(G7,$O:$P,2,FALSE))</f>
        <v>Marker 4</v>
      </c>
      <c r="L7" s="75" t="str">
        <f>IF(ISNA(VLOOKUP(H7,$O:$P,2,FALSE)),"",VLOOKUP(H7,$O:$P,2,FALSE))</f>
        <v>Marker 7</v>
      </c>
      <c r="M7" s="75" t="str">
        <f>IF(ISNA(VLOOKUP(I7,$O:$P,2,FALSE)),"",VLOOKUP(I7,$O:$P,2,FALSE))</f>
        <v>Marker 1</v>
      </c>
      <c r="O7" s="192">
        <f>IF(LEN(Markers!A6)&gt;0,Markers!A6,"")</f>
        <v>5</v>
      </c>
      <c r="P7" s="64" t="str">
        <f>IF(ISNA(VLOOKUP(O7,Markers!$A:$B,2,FALSE)),"",VLOOKUP(O7,Markers!$A:$B,2,FALSE))</f>
        <v>Marker 5</v>
      </c>
      <c r="Q7" s="6">
        <f t="shared" si="1"/>
        <v>6</v>
      </c>
      <c r="R7" s="64" t="str">
        <f t="shared" si="2"/>
        <v/>
      </c>
      <c r="S7" s="64">
        <f t="shared" si="3"/>
        <v>2</v>
      </c>
      <c r="T7" s="219" t="str">
        <f t="shared" si="4"/>
        <v/>
      </c>
      <c r="V7" s="225" t="s">
        <v>167</v>
      </c>
      <c r="W7" s="226">
        <f>COUNTIF(F:I,"&lt;&gt;"&amp;"")-W4-1</f>
        <v>40</v>
      </c>
      <c r="X7" s="227"/>
      <c r="Y7" s="228"/>
    </row>
    <row r="8" spans="1:25" x14ac:dyDescent="0.25">
      <c r="A8" s="64">
        <f>Projects!A8</f>
        <v>6</v>
      </c>
      <c r="B8" s="72" t="str">
        <f>Projects!B8</f>
        <v>Project 6</v>
      </c>
      <c r="C8" s="6">
        <f>Projects!D8</f>
        <v>0</v>
      </c>
      <c r="D8" s="6">
        <f>Projects!G8</f>
        <v>6</v>
      </c>
      <c r="E8" s="72" t="str">
        <f t="shared" si="0"/>
        <v/>
      </c>
      <c r="F8" s="193">
        <v>4</v>
      </c>
      <c r="G8" s="193">
        <v>1</v>
      </c>
      <c r="H8" s="193">
        <v>7</v>
      </c>
      <c r="I8" s="193">
        <v>5</v>
      </c>
      <c r="J8" s="75" t="str">
        <f>IF(ISNA(VLOOKUP(F8,$O:$P,2,FALSE)),"",VLOOKUP(F8,$O:$P,2,FALSE))</f>
        <v>Marker 4</v>
      </c>
      <c r="K8" s="75" t="str">
        <f>IF(ISNA(VLOOKUP(G8,$O:$P,2,FALSE)),"",VLOOKUP(G8,$O:$P,2,FALSE))</f>
        <v>Marker 1</v>
      </c>
      <c r="L8" s="75" t="str">
        <f>IF(ISNA(VLOOKUP(H8,$O:$P,2,FALSE)),"",VLOOKUP(H8,$O:$P,2,FALSE))</f>
        <v>Marker 7</v>
      </c>
      <c r="M8" s="75" t="str">
        <f>IF(ISNA(VLOOKUP(I8,$O:$P,2,FALSE)),"",VLOOKUP(I8,$O:$P,2,FALSE))</f>
        <v>Marker 5</v>
      </c>
      <c r="O8" s="192">
        <f>IF(LEN(Markers!A7)&gt;0,Markers!A7,"")</f>
        <v>6</v>
      </c>
      <c r="P8" s="64" t="str">
        <f>IF(ISNA(VLOOKUP(O8,Markers!$A:$B,2,FALSE)),"",VLOOKUP(O8,Markers!$A:$B,2,FALSE))</f>
        <v>Marker 6</v>
      </c>
      <c r="Q8" s="6">
        <f t="shared" si="1"/>
        <v>5</v>
      </c>
      <c r="R8" s="64" t="str">
        <f t="shared" si="2"/>
        <v>Add</v>
      </c>
      <c r="S8" s="64">
        <f t="shared" si="3"/>
        <v>0</v>
      </c>
      <c r="T8" s="219" t="str">
        <f t="shared" si="4"/>
        <v>NONE</v>
      </c>
    </row>
    <row r="9" spans="1:25" x14ac:dyDescent="0.25">
      <c r="A9" s="64">
        <f>Projects!A9</f>
        <v>7</v>
      </c>
      <c r="B9" s="72" t="str">
        <f>Projects!B9</f>
        <v>Project 7</v>
      </c>
      <c r="C9" s="6">
        <f>Projects!D9</f>
        <v>0</v>
      </c>
      <c r="D9" s="6">
        <f>Projects!G9</f>
        <v>7</v>
      </c>
      <c r="E9" s="72" t="str">
        <f t="shared" si="0"/>
        <v/>
      </c>
      <c r="F9" s="193">
        <v>1</v>
      </c>
      <c r="G9" s="193">
        <v>5</v>
      </c>
      <c r="H9" s="193">
        <v>6</v>
      </c>
      <c r="I9" s="193">
        <v>2</v>
      </c>
      <c r="J9" s="75" t="str">
        <f>IF(ISNA(VLOOKUP(F9,$O:$P,2,FALSE)),"",VLOOKUP(F9,$O:$P,2,FALSE))</f>
        <v>Marker 1</v>
      </c>
      <c r="K9" s="75" t="str">
        <f>IF(ISNA(VLOOKUP(G9,$O:$P,2,FALSE)),"",VLOOKUP(G9,$O:$P,2,FALSE))</f>
        <v>Marker 5</v>
      </c>
      <c r="L9" s="75" t="str">
        <f>IF(ISNA(VLOOKUP(H9,$O:$P,2,FALSE)),"",VLOOKUP(H9,$O:$P,2,FALSE))</f>
        <v>Marker 6</v>
      </c>
      <c r="M9" s="75" t="str">
        <f>IF(ISNA(VLOOKUP(I9,$O:$P,2,FALSE)),"",VLOOKUP(I9,$O:$P,2,FALSE))</f>
        <v>Marker 2</v>
      </c>
      <c r="O9" s="192">
        <f>IF(LEN(Markers!A8)&gt;0,Markers!A8,"")</f>
        <v>7</v>
      </c>
      <c r="P9" s="64" t="str">
        <f>IF(ISNA(VLOOKUP(O9,Markers!$A:$B,2,FALSE)),"",VLOOKUP(O9,Markers!$A:$B,2,FALSE))</f>
        <v>Marker 7</v>
      </c>
      <c r="Q9" s="6">
        <f t="shared" si="1"/>
        <v>7</v>
      </c>
      <c r="R9" s="64" t="str">
        <f t="shared" si="2"/>
        <v>Too Many</v>
      </c>
      <c r="S9" s="64">
        <f t="shared" si="3"/>
        <v>2</v>
      </c>
      <c r="T9" s="219" t="str">
        <f t="shared" si="4"/>
        <v/>
      </c>
    </row>
    <row r="10" spans="1:25" x14ac:dyDescent="0.25">
      <c r="A10" s="64">
        <f>Projects!A10</f>
        <v>8</v>
      </c>
      <c r="B10" s="72" t="str">
        <f>Projects!B10</f>
        <v>Project 8</v>
      </c>
      <c r="C10" s="6">
        <f>Projects!D10</f>
        <v>0</v>
      </c>
      <c r="D10" s="6">
        <f>Projects!G10</f>
        <v>0</v>
      </c>
      <c r="E10" s="72" t="str">
        <f t="shared" si="0"/>
        <v/>
      </c>
      <c r="F10" s="193">
        <v>2</v>
      </c>
      <c r="G10" s="193">
        <v>6</v>
      </c>
      <c r="H10" s="193">
        <v>1</v>
      </c>
      <c r="I10" s="193">
        <v>3</v>
      </c>
      <c r="J10" s="75" t="str">
        <f>IF(ISNA(VLOOKUP(F10,$O:$P,2,FALSE)),"",VLOOKUP(F10,$O:$P,2,FALSE))</f>
        <v>Marker 2</v>
      </c>
      <c r="K10" s="75" t="str">
        <f>IF(ISNA(VLOOKUP(G10,$O:$P,2,FALSE)),"",VLOOKUP(G10,$O:$P,2,FALSE))</f>
        <v>Marker 6</v>
      </c>
      <c r="L10" s="75" t="str">
        <f>IF(ISNA(VLOOKUP(H10,$O:$P,2,FALSE)),"",VLOOKUP(H10,$O:$P,2,FALSE))</f>
        <v>Marker 1</v>
      </c>
      <c r="M10" s="75" t="str">
        <f>IF(ISNA(VLOOKUP(I10,$O:$P,2,FALSE)),"",VLOOKUP(I10,$O:$P,2,FALSE))</f>
        <v>Marker 3</v>
      </c>
    </row>
    <row r="11" spans="1:25" x14ac:dyDescent="0.25">
      <c r="A11" s="64">
        <f>Projects!A11</f>
        <v>9</v>
      </c>
      <c r="B11" s="72" t="str">
        <f>Projects!B11</f>
        <v>Project 9</v>
      </c>
      <c r="C11" s="6">
        <f>Projects!D11</f>
        <v>0</v>
      </c>
      <c r="D11" s="6">
        <f>Projects!G11</f>
        <v>0</v>
      </c>
      <c r="E11" s="72" t="str">
        <f t="shared" si="0"/>
        <v/>
      </c>
      <c r="F11" s="193">
        <v>1</v>
      </c>
      <c r="G11" s="193">
        <v>3</v>
      </c>
      <c r="H11" s="193">
        <v>5</v>
      </c>
      <c r="I11" s="193">
        <v>7</v>
      </c>
      <c r="J11" s="75" t="str">
        <f>IF(ISNA(VLOOKUP(F11,$O:$P,2,FALSE)),"",VLOOKUP(F11,$O:$P,2,FALSE))</f>
        <v>Marker 1</v>
      </c>
      <c r="K11" s="75" t="str">
        <f>IF(ISNA(VLOOKUP(G11,$O:$P,2,FALSE)),"",VLOOKUP(G11,$O:$P,2,FALSE))</f>
        <v>Marker 3</v>
      </c>
      <c r="L11" s="75" t="str">
        <f>IF(ISNA(VLOOKUP(H11,$O:$P,2,FALSE)),"",VLOOKUP(H11,$O:$P,2,FALSE))</f>
        <v>Marker 5</v>
      </c>
      <c r="M11" s="75" t="str">
        <f>IF(ISNA(VLOOKUP(I11,$O:$P,2,FALSE)),"",VLOOKUP(I11,$O:$P,2,FALSE))</f>
        <v>Marker 7</v>
      </c>
    </row>
    <row r="12" spans="1:25" x14ac:dyDescent="0.25">
      <c r="A12" s="64">
        <f>Projects!A12</f>
        <v>10</v>
      </c>
      <c r="B12" s="72" t="str">
        <f>Projects!B12</f>
        <v>Project 10</v>
      </c>
      <c r="C12" s="6">
        <f>Projects!D12</f>
        <v>0</v>
      </c>
      <c r="D12" s="6">
        <f>Projects!G12</f>
        <v>0</v>
      </c>
      <c r="E12" s="72" t="str">
        <f t="shared" si="0"/>
        <v/>
      </c>
      <c r="F12" s="193">
        <v>7</v>
      </c>
      <c r="G12" s="193">
        <v>1</v>
      </c>
      <c r="H12" s="193">
        <v>3</v>
      </c>
      <c r="I12" s="193">
        <v>4</v>
      </c>
      <c r="J12" s="75" t="str">
        <f>IF(ISNA(VLOOKUP(F12,$O:$P,2,FALSE)),"",VLOOKUP(F12,$O:$P,2,FALSE))</f>
        <v>Marker 7</v>
      </c>
      <c r="K12" s="75" t="str">
        <f>IF(ISNA(VLOOKUP(G12,$O:$P,2,FALSE)),"",VLOOKUP(G12,$O:$P,2,FALSE))</f>
        <v>Marker 1</v>
      </c>
      <c r="L12" s="75" t="str">
        <f>IF(ISNA(VLOOKUP(H12,$O:$P,2,FALSE)),"",VLOOKUP(H12,$O:$P,2,FALSE))</f>
        <v>Marker 3</v>
      </c>
      <c r="M12" s="75" t="str">
        <f>IF(ISNA(VLOOKUP(I12,$O:$P,2,FALSE)),"",VLOOKUP(I12,$O:$P,2,FALSE))</f>
        <v>Marker 4</v>
      </c>
    </row>
  </sheetData>
  <conditionalFormatting sqref="D3:D12">
    <cfRule type="cellIs" dxfId="0" priority="2" operator="equal">
      <formula>"X"</formula>
    </cfRule>
  </conditionalFormatting>
  <conditionalFormatting sqref="E3:E12">
    <cfRule type="dataBar" priority="32">
      <dataBar>
        <cfvo type="min"/>
        <cfvo type="max"/>
        <color rgb="FF63C384"/>
      </dataBar>
      <extLst>
        <ext xmlns:x14="http://schemas.microsoft.com/office/spreadsheetml/2009/9/main" uri="{B025F937-C7B1-47D3-B67F-A62EFF666E3E}">
          <x14:id>{B8236045-6460-4D7C-ACA1-09E4D5A0C3C3}</x14:id>
        </ext>
      </extLst>
    </cfRule>
  </conditionalFormatting>
  <conditionalFormatting sqref="Q3:Q9">
    <cfRule type="colorScale" priority="33">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B8236045-6460-4D7C-ACA1-09E4D5A0C3C3}">
            <x14:dataBar minLength="0" maxLength="100" border="1" negativeBarBorderColorSameAsPositive="0">
              <x14:cfvo type="autoMin"/>
              <x14:cfvo type="autoMax"/>
              <x14:borderColor rgb="FF63C384"/>
              <x14:negativeFillColor rgb="FFFF0000"/>
              <x14:negativeBorderColor rgb="FFFF0000"/>
              <x14:axisColor rgb="FF000000"/>
            </x14:dataBar>
          </x14:cfRule>
          <xm:sqref>E3:E12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9EB4-C9DC-436E-ACF9-66BC15F8FE02}">
  <sheetPr codeName="Sheet35">
    <tabColor theme="9" tint="0.79998168889431442"/>
  </sheetPr>
  <dimension ref="A1:BA82"/>
  <sheetViews>
    <sheetView zoomScale="145" zoomScaleNormal="145" workbookViewId="0">
      <pane ySplit="4" topLeftCell="A5" activePane="bottomLeft" state="frozen"/>
      <selection activeCell="B10" sqref="B10"/>
      <selection pane="bottomLeft" sqref="A1:F1"/>
    </sheetView>
  </sheetViews>
  <sheetFormatPr defaultRowHeight="15" x14ac:dyDescent="0.25"/>
  <cols>
    <col min="1" max="1" width="3.7109375" bestFit="1" customWidth="1"/>
    <col min="2" max="2" width="8.7109375" bestFit="1" customWidth="1"/>
    <col min="3" max="5" width="3.7109375" bestFit="1" customWidth="1"/>
    <col min="6" max="6" width="13.140625" bestFit="1" customWidth="1"/>
    <col min="7" max="7" width="10" bestFit="1" customWidth="1"/>
    <col min="8" max="14" width="7.5703125" customWidth="1"/>
    <col min="15" max="17" width="3.7109375" style="4" bestFit="1" customWidth="1"/>
    <col min="18" max="18" width="4.7109375" bestFit="1" customWidth="1"/>
    <col min="19" max="19" width="2.5703125" customWidth="1"/>
    <col min="20" max="20" width="3.7109375" bestFit="1" customWidth="1"/>
    <col min="21" max="21" width="8.7109375" bestFit="1" customWidth="1"/>
    <col min="22" max="22" width="3.7109375" style="4" bestFit="1" customWidth="1"/>
    <col min="23" max="23" width="7" style="4" bestFit="1" customWidth="1"/>
    <col min="24" max="24" width="6" style="4" bestFit="1" customWidth="1"/>
    <col min="25" max="25" width="5.7109375" style="4" bestFit="1" customWidth="1"/>
    <col min="26" max="26" width="2.5703125" style="4" customWidth="1"/>
    <col min="27" max="27" width="3.7109375" style="4" bestFit="1" customWidth="1"/>
    <col min="28" max="28" width="3.7109375" bestFit="1" customWidth="1"/>
    <col min="29" max="29" width="8.7109375" bestFit="1" customWidth="1"/>
    <col min="30" max="30" width="3.7109375" style="285" bestFit="1" customWidth="1"/>
    <col min="31" max="31" width="3.7109375" bestFit="1" customWidth="1"/>
    <col min="32" max="32" width="6.85546875" style="4" customWidth="1"/>
    <col min="33" max="33" width="9" style="4" bestFit="1" customWidth="1"/>
    <col min="34" max="35" width="9" bestFit="1" customWidth="1"/>
    <col min="36" max="36" width="9" style="125" bestFit="1" customWidth="1"/>
    <col min="37" max="37" width="9" bestFit="1" customWidth="1"/>
    <col min="38" max="38" width="9" style="241" bestFit="1" customWidth="1"/>
    <col min="39" max="39" width="9" bestFit="1" customWidth="1"/>
    <col min="40" max="40" width="6" bestFit="1" customWidth="1"/>
    <col min="41" max="41" width="2.5703125" customWidth="1"/>
    <col min="42" max="42" width="3.7109375" bestFit="1" customWidth="1"/>
    <col min="43" max="43" width="9.7109375" bestFit="1" customWidth="1"/>
    <col min="44" max="50" width="7.5703125" customWidth="1"/>
    <col min="51" max="51" width="3.7109375" bestFit="1" customWidth="1"/>
    <col min="52" max="53" width="6" bestFit="1" customWidth="1"/>
  </cols>
  <sheetData>
    <row r="1" spans="1:53" ht="15.75" thickBot="1" x14ac:dyDescent="0.3">
      <c r="A1" s="463" t="s">
        <v>168</v>
      </c>
      <c r="B1" s="464"/>
      <c r="C1" s="464"/>
      <c r="D1" s="464"/>
      <c r="E1" s="464"/>
      <c r="F1" s="464"/>
      <c r="G1" s="230" t="s">
        <v>56</v>
      </c>
      <c r="H1" s="231">
        <v>1</v>
      </c>
      <c r="I1" s="231">
        <v>2</v>
      </c>
      <c r="J1" s="231">
        <v>3</v>
      </c>
      <c r="K1" s="231">
        <v>4</v>
      </c>
      <c r="L1" s="231">
        <v>5</v>
      </c>
      <c r="M1" s="231">
        <v>6</v>
      </c>
      <c r="N1" s="231">
        <v>7</v>
      </c>
      <c r="O1" s="232"/>
      <c r="P1" s="233">
        <f>MAX(P5:P44)</f>
        <v>7</v>
      </c>
      <c r="Q1" s="234"/>
      <c r="R1" s="232"/>
      <c r="T1" s="465" t="s">
        <v>169</v>
      </c>
      <c r="U1" s="466"/>
      <c r="V1" s="467"/>
      <c r="W1" s="235" t="s">
        <v>170</v>
      </c>
      <c r="X1" s="236">
        <f>AVERAGE(H3:N3)+(AVERAGE(H4:N4)-AVERAGE(H3:N3))*'Competition Parameters'!$C$6</f>
        <v>2.2999999999999998</v>
      </c>
      <c r="Y1" s="237" t="b">
        <f>'Competition Parameters'!C20</f>
        <v>1</v>
      </c>
      <c r="Z1"/>
      <c r="AA1" s="468" t="str">
        <f>IF('Competition Parameters'!C20,"NORMALIZED ","(NOT NORMALIZED)") &amp; " PROJECT SCORING - PER MARKER"</f>
        <v>NORMALIZED  PROJECT SCORING - PER MARKER</v>
      </c>
      <c r="AB1" s="468"/>
      <c r="AC1" s="468"/>
      <c r="AD1" s="468"/>
      <c r="AE1" s="468"/>
      <c r="AF1" s="468"/>
      <c r="AG1" s="468"/>
      <c r="AH1" s="468"/>
      <c r="AI1" s="238"/>
      <c r="AJ1" s="238"/>
      <c r="AK1" s="238"/>
      <c r="AL1" s="238"/>
      <c r="AM1" s="238"/>
      <c r="AN1" s="239"/>
      <c r="AP1" s="469" t="str">
        <f>IF('Competition Parameters'!C20,"NORMALIZED ","(NOT NORMALIZED)") &amp;" SCORING - PER PROJECT - FINAL RANKING"</f>
        <v>NORMALIZED  SCORING - PER PROJECT - FINAL RANKING</v>
      </c>
      <c r="AQ1" s="469"/>
      <c r="AR1" s="469"/>
      <c r="AS1" s="469"/>
      <c r="AT1" s="469"/>
      <c r="AU1" s="469"/>
      <c r="AV1" s="469"/>
      <c r="AW1" s="469"/>
      <c r="AX1" s="469"/>
      <c r="AY1" s="469"/>
      <c r="AZ1" s="240"/>
      <c r="BA1" s="241"/>
    </row>
    <row r="2" spans="1:53" s="74" customFormat="1" ht="49.5" customHeight="1" x14ac:dyDescent="0.25">
      <c r="A2" s="447" t="s">
        <v>94</v>
      </c>
      <c r="B2" s="447" t="s">
        <v>95</v>
      </c>
      <c r="C2" s="447" t="s">
        <v>171</v>
      </c>
      <c r="D2" s="447" t="s">
        <v>141</v>
      </c>
      <c r="E2" s="447" t="s">
        <v>72</v>
      </c>
      <c r="F2" s="243"/>
      <c r="G2" s="244" t="s">
        <v>172</v>
      </c>
      <c r="H2" s="245" t="s">
        <v>62</v>
      </c>
      <c r="I2" s="245" t="s">
        <v>64</v>
      </c>
      <c r="J2" s="245" t="s">
        <v>65</v>
      </c>
      <c r="K2" s="245" t="s">
        <v>66</v>
      </c>
      <c r="L2" s="245" t="s">
        <v>67</v>
      </c>
      <c r="M2" s="245" t="s">
        <v>68</v>
      </c>
      <c r="N2" s="245" t="s">
        <v>71</v>
      </c>
      <c r="O2" s="447" t="s">
        <v>173</v>
      </c>
      <c r="P2" s="450" t="s">
        <v>174</v>
      </c>
      <c r="Q2" s="447" t="s">
        <v>175</v>
      </c>
      <c r="R2" s="447" t="s">
        <v>176</v>
      </c>
      <c r="T2" s="451" t="s">
        <v>94</v>
      </c>
      <c r="U2" s="451" t="s">
        <v>95</v>
      </c>
      <c r="V2" s="451" t="s">
        <v>177</v>
      </c>
      <c r="W2" s="451" t="s">
        <v>178</v>
      </c>
      <c r="X2" s="246" t="s">
        <v>179</v>
      </c>
      <c r="Y2" s="454" t="s">
        <v>180</v>
      </c>
      <c r="AA2" s="455" t="s">
        <v>72</v>
      </c>
      <c r="AB2" s="455" t="str">
        <f>A2</f>
        <v>Marker #</v>
      </c>
      <c r="AC2" s="455" t="str">
        <f>B2</f>
        <v>Marker Name</v>
      </c>
      <c r="AD2" s="455" t="s">
        <v>171</v>
      </c>
      <c r="AE2" s="455" t="s">
        <v>141</v>
      </c>
      <c r="AF2" s="247" t="str">
        <f>G2</f>
        <v>Criteria-&gt;</v>
      </c>
      <c r="AG2" s="247" t="str">
        <f>H2</f>
        <v>Criteria 1</v>
      </c>
      <c r="AH2" s="247" t="str">
        <f t="shared" ref="AH2:AM4" si="0">I2</f>
        <v>Criteria 2</v>
      </c>
      <c r="AI2" s="247" t="str">
        <f t="shared" si="0"/>
        <v>Criteria 3</v>
      </c>
      <c r="AJ2" s="247" t="str">
        <f t="shared" si="0"/>
        <v>Criteria 4</v>
      </c>
      <c r="AK2" s="247" t="str">
        <f t="shared" si="0"/>
        <v>Criteria 5</v>
      </c>
      <c r="AL2" s="247" t="str">
        <f t="shared" si="0"/>
        <v>Criteria 6</v>
      </c>
      <c r="AM2" s="247" t="str">
        <f t="shared" si="0"/>
        <v>Criteria 7</v>
      </c>
      <c r="AN2" s="248" t="s">
        <v>181</v>
      </c>
      <c r="AP2" s="249" t="s">
        <v>72</v>
      </c>
      <c r="AQ2" s="250" t="s">
        <v>182</v>
      </c>
      <c r="AR2" s="251" t="str">
        <f>AG2</f>
        <v>Criteria 1</v>
      </c>
      <c r="AS2" s="251" t="str">
        <f t="shared" ref="AS2:AX4" si="1">AH2</f>
        <v>Criteria 2</v>
      </c>
      <c r="AT2" s="251" t="str">
        <f t="shared" si="1"/>
        <v>Criteria 3</v>
      </c>
      <c r="AU2" s="251" t="str">
        <f t="shared" si="1"/>
        <v>Criteria 4</v>
      </c>
      <c r="AV2" s="251" t="str">
        <f t="shared" si="1"/>
        <v>Criteria 5</v>
      </c>
      <c r="AW2" s="251" t="str">
        <f t="shared" si="1"/>
        <v>Criteria 6</v>
      </c>
      <c r="AX2" s="251" t="str">
        <f t="shared" si="1"/>
        <v>Criteria 7</v>
      </c>
      <c r="AY2" s="458" t="s">
        <v>183</v>
      </c>
      <c r="AZ2" s="458" t="s">
        <v>184</v>
      </c>
      <c r="BA2" s="252"/>
    </row>
    <row r="3" spans="1:53" ht="30" x14ac:dyDescent="0.25">
      <c r="A3" s="448"/>
      <c r="B3" s="448"/>
      <c r="C3" s="448"/>
      <c r="D3" s="448"/>
      <c r="E3" s="448"/>
      <c r="F3" s="254"/>
      <c r="G3" s="255" t="s">
        <v>185</v>
      </c>
      <c r="H3" s="245">
        <v>1</v>
      </c>
      <c r="I3" s="245">
        <v>1</v>
      </c>
      <c r="J3" s="245">
        <v>1</v>
      </c>
      <c r="K3" s="245">
        <v>1</v>
      </c>
      <c r="L3" s="245">
        <v>1</v>
      </c>
      <c r="M3" s="245">
        <v>1</v>
      </c>
      <c r="N3" s="245">
        <v>1</v>
      </c>
      <c r="O3" s="448"/>
      <c r="P3" s="448"/>
      <c r="Q3" s="448"/>
      <c r="R3" s="448"/>
      <c r="T3" s="452"/>
      <c r="U3" s="452"/>
      <c r="V3" s="452"/>
      <c r="W3" s="452"/>
      <c r="X3" s="246"/>
      <c r="Y3" s="452"/>
      <c r="Z3"/>
      <c r="AA3" s="456"/>
      <c r="AB3" s="456"/>
      <c r="AC3" s="456"/>
      <c r="AD3" s="456"/>
      <c r="AE3" s="456"/>
      <c r="AF3" s="247" t="str">
        <f>G3</f>
        <v>Minimum</v>
      </c>
      <c r="AG3" s="256">
        <f>H3</f>
        <v>1</v>
      </c>
      <c r="AH3" s="256">
        <f t="shared" si="0"/>
        <v>1</v>
      </c>
      <c r="AI3" s="256">
        <f t="shared" si="0"/>
        <v>1</v>
      </c>
      <c r="AJ3" s="256">
        <f t="shared" si="0"/>
        <v>1</v>
      </c>
      <c r="AK3" s="256">
        <f t="shared" si="0"/>
        <v>1</v>
      </c>
      <c r="AL3" s="256">
        <f t="shared" si="0"/>
        <v>1</v>
      </c>
      <c r="AM3" s="256">
        <f t="shared" si="0"/>
        <v>1</v>
      </c>
      <c r="AN3" s="257">
        <f>SUM(AG3:AM3)</f>
        <v>7</v>
      </c>
      <c r="AP3" s="258"/>
      <c r="AQ3" s="259"/>
      <c r="AR3" s="260">
        <f>AG3</f>
        <v>1</v>
      </c>
      <c r="AS3" s="260">
        <f t="shared" si="1"/>
        <v>1</v>
      </c>
      <c r="AT3" s="260">
        <f t="shared" si="1"/>
        <v>1</v>
      </c>
      <c r="AU3" s="260">
        <f t="shared" si="1"/>
        <v>1</v>
      </c>
      <c r="AV3" s="260">
        <f t="shared" si="1"/>
        <v>1</v>
      </c>
      <c r="AW3" s="260">
        <f t="shared" si="1"/>
        <v>1</v>
      </c>
      <c r="AX3" s="260">
        <f t="shared" si="1"/>
        <v>1</v>
      </c>
      <c r="AY3" s="459"/>
      <c r="AZ3" s="459"/>
      <c r="BA3" s="261"/>
    </row>
    <row r="4" spans="1:53" ht="30" x14ac:dyDescent="0.25">
      <c r="A4" s="449"/>
      <c r="B4" s="449"/>
      <c r="C4" s="449"/>
      <c r="D4" s="449"/>
      <c r="E4" s="449"/>
      <c r="F4" s="262" t="s">
        <v>76</v>
      </c>
      <c r="G4" s="255" t="s">
        <v>186</v>
      </c>
      <c r="H4" s="245">
        <v>3</v>
      </c>
      <c r="I4" s="245">
        <v>3</v>
      </c>
      <c r="J4" s="245">
        <v>3</v>
      </c>
      <c r="K4" s="245">
        <v>3</v>
      </c>
      <c r="L4" s="245">
        <v>3</v>
      </c>
      <c r="M4" s="245">
        <v>3</v>
      </c>
      <c r="N4" s="245">
        <v>3</v>
      </c>
      <c r="O4" s="449"/>
      <c r="P4" s="449"/>
      <c r="Q4" s="449"/>
      <c r="R4" s="449"/>
      <c r="T4" s="453"/>
      <c r="U4" s="453"/>
      <c r="V4" s="453"/>
      <c r="W4" s="453"/>
      <c r="X4" s="263">
        <f>AVERAGE(X5:X11)</f>
        <v>1.9927208003949146</v>
      </c>
      <c r="Y4" s="453"/>
      <c r="Z4"/>
      <c r="AA4" s="457"/>
      <c r="AB4" s="457"/>
      <c r="AC4" s="457"/>
      <c r="AD4" s="457"/>
      <c r="AE4" s="457"/>
      <c r="AF4" s="247" t="str">
        <f>G4</f>
        <v>Maximum</v>
      </c>
      <c r="AG4" s="256">
        <f>H4</f>
        <v>3</v>
      </c>
      <c r="AH4" s="256">
        <f t="shared" si="0"/>
        <v>3</v>
      </c>
      <c r="AI4" s="256">
        <f t="shared" si="0"/>
        <v>3</v>
      </c>
      <c r="AJ4" s="256">
        <f t="shared" si="0"/>
        <v>3</v>
      </c>
      <c r="AK4" s="256">
        <f t="shared" si="0"/>
        <v>3</v>
      </c>
      <c r="AL4" s="256">
        <f t="shared" si="0"/>
        <v>3</v>
      </c>
      <c r="AM4" s="256">
        <f t="shared" si="0"/>
        <v>3</v>
      </c>
      <c r="AN4" s="264">
        <f>SUM(AG4:AM4)</f>
        <v>21</v>
      </c>
      <c r="AP4" s="265"/>
      <c r="AQ4" s="266" t="s">
        <v>76</v>
      </c>
      <c r="AR4" s="260">
        <f>AG4</f>
        <v>3</v>
      </c>
      <c r="AS4" s="260">
        <f t="shared" si="1"/>
        <v>3</v>
      </c>
      <c r="AT4" s="260">
        <f t="shared" si="1"/>
        <v>3</v>
      </c>
      <c r="AU4" s="260">
        <f t="shared" si="1"/>
        <v>3</v>
      </c>
      <c r="AV4" s="260">
        <f t="shared" si="1"/>
        <v>3</v>
      </c>
      <c r="AW4" s="260">
        <f t="shared" si="1"/>
        <v>3</v>
      </c>
      <c r="AX4" s="260">
        <f t="shared" si="1"/>
        <v>3</v>
      </c>
      <c r="AY4" s="460"/>
      <c r="AZ4" s="460"/>
      <c r="BA4" s="252" t="s">
        <v>187</v>
      </c>
    </row>
    <row r="5" spans="1:53" x14ac:dyDescent="0.25">
      <c r="A5" s="267">
        <v>1</v>
      </c>
      <c r="B5" s="267" t="s">
        <v>98</v>
      </c>
      <c r="C5" s="267">
        <v>2</v>
      </c>
      <c r="D5" s="267" t="s">
        <v>151</v>
      </c>
      <c r="E5" s="267">
        <v>2</v>
      </c>
      <c r="F5" s="267" t="s">
        <v>91</v>
      </c>
      <c r="G5" s="268"/>
      <c r="H5" s="269">
        <v>2.829987645149231</v>
      </c>
      <c r="I5" s="269">
        <v>1.2523088455200195</v>
      </c>
      <c r="J5" s="269">
        <v>2.0262387990951538</v>
      </c>
      <c r="K5" s="269">
        <v>1.456768274307251</v>
      </c>
      <c r="L5" s="269">
        <v>2.2832218408584595</v>
      </c>
      <c r="M5" s="269">
        <v>1.324735164642334</v>
      </c>
      <c r="N5" s="269">
        <v>1.9746477603912354</v>
      </c>
      <c r="O5" s="270">
        <f>IF(COUNT(H5:N5)&lt;P$1,0,1)</f>
        <v>1</v>
      </c>
      <c r="P5" s="271">
        <f>COUNTIF(H5:N5,"&gt;"&amp;0)</f>
        <v>7</v>
      </c>
      <c r="Q5" s="272">
        <f>P5*O5</f>
        <v>7</v>
      </c>
      <c r="R5" s="273">
        <f>IF(Q5=P$1,SUM(H5:N5),"")</f>
        <v>13.147908329963684</v>
      </c>
      <c r="T5" s="274">
        <v>1</v>
      </c>
      <c r="U5" s="275" t="s">
        <v>98</v>
      </c>
      <c r="V5" s="275">
        <f>SUMIF(A:A,T5,Q:Q)</f>
        <v>56</v>
      </c>
      <c r="W5" s="276">
        <f>IF(T5&gt;0,SUMIF($A:$A,T5,R:R),"")</f>
        <v>116.89329314231873</v>
      </c>
      <c r="X5" s="277">
        <f>IF(V5&gt;0,W5/V5,"")</f>
        <v>2.0873802346842631</v>
      </c>
      <c r="Y5" s="278">
        <f>IF(LEN(X5)&gt;0,IF($Y$1,$X$1/X5,1),"")</f>
        <v>1.1018596237440648</v>
      </c>
      <c r="Z5"/>
      <c r="AA5" s="279">
        <f>E5</f>
        <v>2</v>
      </c>
      <c r="AB5" s="279">
        <f>A5</f>
        <v>1</v>
      </c>
      <c r="AC5" s="279" t="str">
        <f>B5</f>
        <v>Marker 1</v>
      </c>
      <c r="AD5" s="279">
        <f>C5</f>
        <v>2</v>
      </c>
      <c r="AE5" s="279" t="str">
        <f>D5</f>
        <v>L</v>
      </c>
      <c r="AF5" s="280"/>
      <c r="AG5" s="281">
        <f>IF(AND(LEN(H5)&gt;0,$O5=1),H5*VLOOKUP($AB5,$T:$Y,6,FALSE),"")</f>
        <v>3.1182491218844834</v>
      </c>
      <c r="AH5" s="281">
        <f>IF(AND(LEN(I5)&gt;0,$O5=1),I5*VLOOKUP($AB5,$T:$Y,6,FALSE),"")</f>
        <v>1.3798685533360528</v>
      </c>
      <c r="AI5" s="281">
        <f>IF(AND(LEN(J5)&gt;0,$O5=1),J5*VLOOKUP($AB5,$T:$Y,6,FALSE),"")</f>
        <v>2.2326307207866116</v>
      </c>
      <c r="AJ5" s="281">
        <f>IF(AND(LEN(K5)&gt;0,$O5=1),K5*VLOOKUP($AB5,$T:$Y,6,FALSE),"")</f>
        <v>1.6051541426104781</v>
      </c>
      <c r="AK5" s="281">
        <f>IF(AND(LEN(L5)&gt;0,$O5=1),L5*VLOOKUP($AB5,$T:$Y,6,FALSE),"")</f>
        <v>2.5157899584925332</v>
      </c>
      <c r="AL5" s="281">
        <f>IF(AND(LEN(M5)&gt;0,$O5=1),M5*VLOOKUP($AB5,$T:$Y,6,FALSE),"")</f>
        <v>1.4596721900733338</v>
      </c>
      <c r="AM5" s="281">
        <f>IF(AND(LEN(N5)&gt;0,$O5=1),N5*VLOOKUP($AB5,$T:$Y,6,FALSE),"")</f>
        <v>2.1757846382917467</v>
      </c>
      <c r="AN5" s="281">
        <f>SUM(AG5:AM5)</f>
        <v>14.48714932547524</v>
      </c>
      <c r="AP5" s="282">
        <v>1</v>
      </c>
      <c r="AQ5" s="282" t="s">
        <v>84</v>
      </c>
      <c r="AR5" s="283">
        <f>IF(SUMIF($AA:$AA,$AP5,AG:AG)=0,"",SUMIF($AA:$AA,$AP5,AG:AG)/$AY5)</f>
        <v>3.2611448414835595</v>
      </c>
      <c r="AS5" s="283">
        <f>IF(SUMIF($AA:$AA,$AP5,AH:AH)=0,"",SUMIF($AA:$AA,$AP5,AH:AH)/$AY5)</f>
        <v>2.6210422563809606</v>
      </c>
      <c r="AT5" s="283">
        <f>IF(SUMIF($AA:$AA,$AP5,AI:AI)=0,"",SUMIF($AA:$AA,$AP5,AI:AI)/$AY5)</f>
        <v>2.7478867799580282</v>
      </c>
      <c r="AU5" s="283">
        <f>IF(SUMIF($AA:$AA,$AP5,AJ:AJ)=0,"",SUMIF($AA:$AA,$AP5,AJ:AJ)/$AY5)</f>
        <v>2.650476295557358</v>
      </c>
      <c r="AV5" s="283">
        <f>IF(SUMIF($AA:$AA,$AP5,AK:AK)=0,"",SUMIF($AA:$AA,$AP5,AK:AK)/$AY5)</f>
        <v>2.788060873542662</v>
      </c>
      <c r="AW5" s="283">
        <f>IF(SUMIF($AA:$AA,$AP5,AL:AL)=0,"",SUMIF($AA:$AA,$AP5,AL:AL)/$AY5)</f>
        <v>1.88285972861937</v>
      </c>
      <c r="AX5" s="283">
        <f>IF(SUMIF($AA:$AA,$AP5,AM:AM)=0,"",SUMIF($AA:$AA,$AP5,AM:AM)/$AY5)</f>
        <v>2.5816475026588463</v>
      </c>
      <c r="AY5" s="284">
        <f>SUMIF(E$5:E$44,AP5,Q$5:Q$44)/P$1</f>
        <v>4</v>
      </c>
      <c r="AZ5" s="283">
        <f>IF(LEN(AY5)&gt;0,SUM(AR5:AX5),"")</f>
        <v>18.533118278200785</v>
      </c>
      <c r="BA5" s="261">
        <v>1</v>
      </c>
    </row>
    <row r="6" spans="1:53" x14ac:dyDescent="0.25">
      <c r="A6" s="267">
        <v>1</v>
      </c>
      <c r="B6" s="267" t="s">
        <v>99</v>
      </c>
      <c r="C6" s="267">
        <v>2</v>
      </c>
      <c r="D6" s="267" t="s">
        <v>151</v>
      </c>
      <c r="E6" s="267">
        <v>3</v>
      </c>
      <c r="F6" s="267" t="s">
        <v>88</v>
      </c>
      <c r="G6" s="268"/>
      <c r="H6" s="269">
        <v>2.8334146738052368</v>
      </c>
      <c r="I6" s="269">
        <v>1.118492603302002</v>
      </c>
      <c r="J6" s="269">
        <v>2.2982929944992065</v>
      </c>
      <c r="K6" s="269">
        <v>2.5287892818450928</v>
      </c>
      <c r="L6" s="269">
        <v>2.9026080369949341</v>
      </c>
      <c r="M6" s="269">
        <v>1.4602289199829102</v>
      </c>
      <c r="N6" s="269">
        <v>1.3403266668319702</v>
      </c>
      <c r="O6" s="270">
        <f t="shared" ref="O6:O44" si="2">IF(COUNT(H6:N6)&lt;P$1,0,1)</f>
        <v>1</v>
      </c>
      <c r="P6" s="271">
        <f t="shared" ref="P6:P44" si="3">COUNTIF(H6:N6,"&gt;"&amp;0)</f>
        <v>7</v>
      </c>
      <c r="Q6" s="272">
        <f t="shared" ref="Q6:Q44" si="4">P6*O6</f>
        <v>7</v>
      </c>
      <c r="R6" s="273">
        <f t="shared" ref="R6:R44" si="5">IF(Q6=P$1,SUM(H6:N6),"")</f>
        <v>14.482153177261353</v>
      </c>
      <c r="T6" s="274">
        <v>2</v>
      </c>
      <c r="U6" s="275" t="s">
        <v>99</v>
      </c>
      <c r="V6" s="275">
        <f t="shared" ref="V6:V11" si="6">SUMIF(A:A,T6,Q:Q)</f>
        <v>35</v>
      </c>
      <c r="W6" s="276">
        <f t="shared" ref="W6:W11" si="7">IF(T6&gt;0,SUMIF($A:$A,T6,R:R),"")</f>
        <v>67.977370858192444</v>
      </c>
      <c r="X6" s="277">
        <f t="shared" ref="X6:X11" si="8">IF(V6&gt;0,W6/V6,"")</f>
        <v>1.9422105959483555</v>
      </c>
      <c r="Y6" s="278">
        <f t="shared" ref="Y6:Y11" si="9">IF(LEN(X6)&gt;0,IF($Y$1,$X$1/X6,1),"")</f>
        <v>1.1842176151227002</v>
      </c>
      <c r="Z6"/>
      <c r="AA6" s="279">
        <f t="shared" ref="AA6:AA44" si="10">E6</f>
        <v>3</v>
      </c>
      <c r="AB6" s="279">
        <f t="shared" ref="AB6:AB44" si="11">A6</f>
        <v>1</v>
      </c>
      <c r="AC6" s="279" t="str">
        <f t="shared" ref="AC6:AC44" si="12">B6</f>
        <v>Marker 2</v>
      </c>
      <c r="AD6" s="279">
        <f t="shared" ref="AD6:AD44" si="13">C6</f>
        <v>2</v>
      </c>
      <c r="AE6" s="279" t="str">
        <f t="shared" ref="AE6:AE44" si="14">D6</f>
        <v>L</v>
      </c>
      <c r="AF6" s="280"/>
      <c r="AG6" s="281">
        <f t="shared" ref="AG6:AG44" si="15">IF(AND(LEN(H6)&gt;0,$O6=1),H6*VLOOKUP($AB6,$T:$Y,6,FALSE),"")</f>
        <v>3.1220252263899502</v>
      </c>
      <c r="AH6" s="281">
        <f t="shared" ref="AH6:AH44" si="16">IF(AND(LEN(I6)&gt;0,$O6=1),I6*VLOOKUP($AB6,$T:$Y,6,FALSE),"")</f>
        <v>1.2324218390348634</v>
      </c>
      <c r="AI6" s="281">
        <f t="shared" ref="AI6:AI44" si="17">IF(AND(LEN(J6)&gt;0,$O6=1),J6*VLOOKUP($AB6,$T:$Y,6,FALSE),"")</f>
        <v>2.5323962541725158</v>
      </c>
      <c r="AJ6" s="281">
        <f t="shared" ref="AJ6:AJ44" si="18">IF(AND(LEN(K6)&gt;0,$O6=1),K6*VLOOKUP($AB6,$T:$Y,6,FALSE),"")</f>
        <v>2.7863708066218575</v>
      </c>
      <c r="AK6" s="281">
        <f t="shared" ref="AK6:AK44" si="19">IF(AND(LEN(L6)&gt;0,$O6=1),L6*VLOOKUP($AB6,$T:$Y,6,FALSE),"")</f>
        <v>3.1982665995197364</v>
      </c>
      <c r="AL6" s="281">
        <f t="shared" ref="AL6:AL44" si="20">IF(AND(LEN(M6)&gt;0,$O6=1),M6*VLOOKUP($AB6,$T:$Y,6,FALSE),"")</f>
        <v>1.6089672883525714</v>
      </c>
      <c r="AM6" s="281">
        <f t="shared" ref="AM6:AM44" si="21">IF(AND(LEN(N6)&gt;0,$O6=1),N6*VLOOKUP($AB6,$T:$Y,6,FALSE),"")</f>
        <v>1.4768518368096111</v>
      </c>
      <c r="AN6" s="281">
        <f t="shared" ref="AN6:AN44" si="22">SUM(AG6:AM6)</f>
        <v>15.957299850901107</v>
      </c>
      <c r="AP6" s="282">
        <v>7</v>
      </c>
      <c r="AQ6" s="282" t="s">
        <v>90</v>
      </c>
      <c r="AR6" s="283">
        <f>IF(SUMIF($AA:$AA,$AP6,AG:AG)=0,"",SUMIF($AA:$AA,$AP6,AG:AG)/$AY6)</f>
        <v>2.3423270772904177</v>
      </c>
      <c r="AS6" s="283">
        <f>IF(SUMIF($AA:$AA,$AP6,AH:AH)=0,"",SUMIF($AA:$AA,$AP6,AH:AH)/$AY6)</f>
        <v>2.2715334842480965</v>
      </c>
      <c r="AT6" s="283">
        <f>IF(SUMIF($AA:$AA,$AP6,AI:AI)=0,"",SUMIF($AA:$AA,$AP6,AI:AI)/$AY6)</f>
        <v>2.2163682665929616</v>
      </c>
      <c r="AU6" s="283">
        <f>IF(SUMIF($AA:$AA,$AP6,AJ:AJ)=0,"",SUMIF($AA:$AA,$AP6,AJ:AJ)/$AY6)</f>
        <v>2.5710978308378056</v>
      </c>
      <c r="AV6" s="283">
        <f>IF(SUMIF($AA:$AA,$AP6,AK:AK)=0,"",SUMIF($AA:$AA,$AP6,AK:AK)/$AY6)</f>
        <v>2.1962336067097579</v>
      </c>
      <c r="AW6" s="283">
        <f>IF(SUMIF($AA:$AA,$AP6,AL:AL)=0,"",SUMIF($AA:$AA,$AP6,AL:AL)/$AY6)</f>
        <v>1.9808765227772382</v>
      </c>
      <c r="AX6" s="283">
        <f>IF(SUMIF($AA:$AA,$AP6,AM:AM)=0,"",SUMIF($AA:$AA,$AP6,AM:AM)/$AY6)</f>
        <v>2.8475519964205733</v>
      </c>
      <c r="AY6" s="284">
        <f>SUMIF(E$5:E$44,AP6,Q$5:Q$44)/P$1</f>
        <v>4</v>
      </c>
      <c r="AZ6" s="283">
        <f>IF(LEN(AY6)&gt;0,SUM(AR6:AX6),"")</f>
        <v>16.42598878487685</v>
      </c>
      <c r="BA6" s="261">
        <v>2</v>
      </c>
    </row>
    <row r="7" spans="1:53" x14ac:dyDescent="0.25">
      <c r="A7" s="267">
        <v>1</v>
      </c>
      <c r="B7" s="267" t="s">
        <v>101</v>
      </c>
      <c r="C7" s="267">
        <v>4</v>
      </c>
      <c r="D7" s="267" t="s">
        <v>151</v>
      </c>
      <c r="E7" s="267">
        <v>5</v>
      </c>
      <c r="F7" s="267" t="s">
        <v>89</v>
      </c>
      <c r="G7" s="268"/>
      <c r="H7" s="269">
        <v>2.0197042226791382</v>
      </c>
      <c r="I7" s="269">
        <v>2.4724657535552979</v>
      </c>
      <c r="J7" s="269">
        <v>2.2478481531143188</v>
      </c>
      <c r="K7" s="269">
        <v>2.3956999778747559</v>
      </c>
      <c r="L7" s="269">
        <v>2.9051474332809448</v>
      </c>
      <c r="M7" s="269">
        <v>2.3927962779998779</v>
      </c>
      <c r="N7" s="269">
        <v>1.5711393356323242</v>
      </c>
      <c r="O7" s="270">
        <f t="shared" si="2"/>
        <v>1</v>
      </c>
      <c r="P7" s="271">
        <f t="shared" si="3"/>
        <v>7</v>
      </c>
      <c r="Q7" s="272">
        <f t="shared" si="4"/>
        <v>7</v>
      </c>
      <c r="R7" s="273">
        <f t="shared" si="5"/>
        <v>16.004801154136658</v>
      </c>
      <c r="T7" s="274">
        <v>3</v>
      </c>
      <c r="U7" s="275" t="s">
        <v>100</v>
      </c>
      <c r="V7" s="275">
        <f t="shared" si="6"/>
        <v>28</v>
      </c>
      <c r="W7" s="276">
        <f t="shared" si="7"/>
        <v>57.46195387840271</v>
      </c>
      <c r="X7" s="277">
        <f t="shared" si="8"/>
        <v>2.0522126385143826</v>
      </c>
      <c r="Y7" s="278">
        <f t="shared" si="9"/>
        <v>1.1207415629527517</v>
      </c>
      <c r="Z7"/>
      <c r="AA7" s="279">
        <f t="shared" si="10"/>
        <v>5</v>
      </c>
      <c r="AB7" s="279">
        <f t="shared" si="11"/>
        <v>1</v>
      </c>
      <c r="AC7" s="279" t="str">
        <f t="shared" si="12"/>
        <v>Marker 4</v>
      </c>
      <c r="AD7" s="279">
        <f t="shared" si="13"/>
        <v>4</v>
      </c>
      <c r="AE7" s="279" t="str">
        <f t="shared" si="14"/>
        <v>L</v>
      </c>
      <c r="AF7" s="280"/>
      <c r="AG7" s="281">
        <f t="shared" si="15"/>
        <v>2.2254305348755339</v>
      </c>
      <c r="AH7" s="281">
        <f t="shared" si="16"/>
        <v>2.7243101849325262</v>
      </c>
      <c r="AI7" s="281">
        <f t="shared" si="17"/>
        <v>2.4768131202243344</v>
      </c>
      <c r="AJ7" s="281">
        <f t="shared" si="18"/>
        <v>2.6397250762247428</v>
      </c>
      <c r="AK7" s="281">
        <f t="shared" si="19"/>
        <v>3.2010646577559774</v>
      </c>
      <c r="AL7" s="281">
        <f t="shared" si="20"/>
        <v>2.6365256065731439</v>
      </c>
      <c r="AM7" s="281">
        <f t="shared" si="21"/>
        <v>1.7311749972093327</v>
      </c>
      <c r="AN7" s="281">
        <f t="shared" si="22"/>
        <v>17.635044177795592</v>
      </c>
      <c r="AP7" s="282">
        <v>9</v>
      </c>
      <c r="AQ7" s="282" t="s">
        <v>92</v>
      </c>
      <c r="AR7" s="283">
        <f>IF(SUMIF($AA:$AA,$AP7,AG:AG)=0,"",SUMIF($AA:$AA,$AP7,AG:AG)/$AY7)</f>
        <v>2.4567251697441068</v>
      </c>
      <c r="AS7" s="283">
        <f>IF(SUMIF($AA:$AA,$AP7,AH:AH)=0,"",SUMIF($AA:$AA,$AP7,AH:AH)/$AY7)</f>
        <v>2.4365645734090693</v>
      </c>
      <c r="AT7" s="283">
        <f>IF(SUMIF($AA:$AA,$AP7,AI:AI)=0,"",SUMIF($AA:$AA,$AP7,AI:AI)/$AY7)</f>
        <v>2.7448318454204523</v>
      </c>
      <c r="AU7" s="283">
        <f>IF(SUMIF($AA:$AA,$AP7,AJ:AJ)=0,"",SUMIF($AA:$AA,$AP7,AJ:AJ)/$AY7)</f>
        <v>2.4440064794954575</v>
      </c>
      <c r="AV7" s="283">
        <f>IF(SUMIF($AA:$AA,$AP7,AK:AK)=0,"",SUMIF($AA:$AA,$AP7,AK:AK)/$AY7)</f>
        <v>2.1545437099822542</v>
      </c>
      <c r="AW7" s="283">
        <f>IF(SUMIF($AA:$AA,$AP7,AL:AL)=0,"",SUMIF($AA:$AA,$AP7,AL:AL)/$AY7)</f>
        <v>1.6425745709334212</v>
      </c>
      <c r="AX7" s="283">
        <f>IF(SUMIF($AA:$AA,$AP7,AM:AM)=0,"",SUMIF($AA:$AA,$AP7,AM:AM)/$AY7)</f>
        <v>2.4970784150426577</v>
      </c>
      <c r="AY7" s="284">
        <f>SUMIF(E$5:E$44,AP7,Q$5:Q$44)/P$1</f>
        <v>4</v>
      </c>
      <c r="AZ7" s="283">
        <f>IF(LEN(AY7)&gt;0,SUM(AR7:AX7),"")</f>
        <v>16.376324764027419</v>
      </c>
      <c r="BA7" s="261">
        <v>3</v>
      </c>
    </row>
    <row r="8" spans="1:53" x14ac:dyDescent="0.25">
      <c r="A8" s="267">
        <v>1</v>
      </c>
      <c r="B8" s="267" t="s">
        <v>102</v>
      </c>
      <c r="C8" s="267">
        <v>2</v>
      </c>
      <c r="D8" s="267" t="s">
        <v>152</v>
      </c>
      <c r="E8" s="267">
        <v>6</v>
      </c>
      <c r="F8" s="267" t="s">
        <v>84</v>
      </c>
      <c r="G8" s="268"/>
      <c r="H8" s="269">
        <v>2.4920569658279419</v>
      </c>
      <c r="I8" s="269">
        <v>1.4438352584838867</v>
      </c>
      <c r="J8" s="269">
        <v>1.9184564352035522</v>
      </c>
      <c r="K8" s="269">
        <v>2.3797247409820557</v>
      </c>
      <c r="L8" s="269">
        <v>1.7155243158340454</v>
      </c>
      <c r="M8" s="269">
        <v>2.4243121147155762</v>
      </c>
      <c r="N8" s="269">
        <v>2.2480660676956177</v>
      </c>
      <c r="O8" s="270">
        <f t="shared" si="2"/>
        <v>1</v>
      </c>
      <c r="P8" s="271">
        <f t="shared" si="3"/>
        <v>7</v>
      </c>
      <c r="Q8" s="272">
        <f t="shared" si="4"/>
        <v>7</v>
      </c>
      <c r="R8" s="273">
        <f t="shared" si="5"/>
        <v>14.621975898742676</v>
      </c>
      <c r="T8" s="274">
        <v>4</v>
      </c>
      <c r="U8" s="275" t="s">
        <v>101</v>
      </c>
      <c r="V8" s="275">
        <f t="shared" si="6"/>
        <v>35</v>
      </c>
      <c r="W8" s="276">
        <f t="shared" si="7"/>
        <v>66.515609741210938</v>
      </c>
      <c r="X8" s="277">
        <f t="shared" si="8"/>
        <v>1.9004459926060269</v>
      </c>
      <c r="Y8" s="278">
        <f t="shared" si="9"/>
        <v>1.2102422320594737</v>
      </c>
      <c r="Z8"/>
      <c r="AA8" s="279">
        <f t="shared" si="10"/>
        <v>6</v>
      </c>
      <c r="AB8" s="279">
        <f t="shared" si="11"/>
        <v>1</v>
      </c>
      <c r="AC8" s="279" t="str">
        <f t="shared" si="12"/>
        <v>Marker 5</v>
      </c>
      <c r="AD8" s="279">
        <f t="shared" si="13"/>
        <v>2</v>
      </c>
      <c r="AE8" s="279" t="str">
        <f t="shared" si="14"/>
        <v>M</v>
      </c>
      <c r="AF8" s="280"/>
      <c r="AG8" s="281">
        <f t="shared" si="15"/>
        <v>2.7458969507159519</v>
      </c>
      <c r="AH8" s="281">
        <f t="shared" si="16"/>
        <v>1.5909037746614698</v>
      </c>
      <c r="AI8" s="281">
        <f t="shared" si="17"/>
        <v>2.1138696858627659</v>
      </c>
      <c r="AJ8" s="281">
        <f t="shared" si="18"/>
        <v>2.6221226077129298</v>
      </c>
      <c r="AK8" s="281">
        <f t="shared" si="19"/>
        <v>1.8902669771686953</v>
      </c>
      <c r="AL8" s="281">
        <f t="shared" si="20"/>
        <v>2.6712516345586828</v>
      </c>
      <c r="AM8" s="281">
        <f t="shared" si="21"/>
        <v>2.4770532315028926</v>
      </c>
      <c r="AN8" s="281">
        <f t="shared" si="22"/>
        <v>16.111364862183386</v>
      </c>
      <c r="AP8" s="282">
        <v>2</v>
      </c>
      <c r="AQ8" s="282" t="s">
        <v>85</v>
      </c>
      <c r="AR8" s="283">
        <f>IF(SUMIF($AA:$AA,$AP8,AG:AG)=0,"",SUMIF($AA:$AA,$AP8,AG:AG)/$AY8)</f>
        <v>2.30941660591896</v>
      </c>
      <c r="AS8" s="283">
        <f>IF(SUMIF($AA:$AA,$AP8,AH:AH)=0,"",SUMIF($AA:$AA,$AP8,AH:AH)/$AY8)</f>
        <v>2.3542237989958821</v>
      </c>
      <c r="AT8" s="283">
        <f>IF(SUMIF($AA:$AA,$AP8,AI:AI)=0,"",SUMIF($AA:$AA,$AP8,AI:AI)/$AY8)</f>
        <v>2.1210684091979064</v>
      </c>
      <c r="AU8" s="283">
        <f>IF(SUMIF($AA:$AA,$AP8,AJ:AJ)=0,"",SUMIF($AA:$AA,$AP8,AJ:AJ)/$AY8)</f>
        <v>2.1856243839124927</v>
      </c>
      <c r="AV8" s="283">
        <f>IF(SUMIF($AA:$AA,$AP8,AK:AK)=0,"",SUMIF($AA:$AA,$AP8,AK:AK)/$AY8)</f>
        <v>2.1642914732422653</v>
      </c>
      <c r="AW8" s="283">
        <f>IF(SUMIF($AA:$AA,$AP8,AL:AL)=0,"",SUMIF($AA:$AA,$AP8,AL:AL)/$AY8)</f>
        <v>2.4762906777517619</v>
      </c>
      <c r="AX8" s="283">
        <f>IF(SUMIF($AA:$AA,$AP8,AM:AM)=0,"",SUMIF($AA:$AA,$AP8,AM:AM)/$AY8)</f>
        <v>2.4357339442419952</v>
      </c>
      <c r="AY8" s="284">
        <f>SUMIF(E$5:E$44,AP8,Q$5:Q$44)/P$1</f>
        <v>4</v>
      </c>
      <c r="AZ8" s="283">
        <f>IF(LEN(AY8)&gt;0,SUM(AR8:AX8),"")</f>
        <v>16.046649293261265</v>
      </c>
      <c r="BA8" s="261">
        <v>4</v>
      </c>
    </row>
    <row r="9" spans="1:53" x14ac:dyDescent="0.25">
      <c r="A9" s="267">
        <v>1</v>
      </c>
      <c r="B9" s="267" t="s">
        <v>102</v>
      </c>
      <c r="C9" s="267">
        <v>1</v>
      </c>
      <c r="D9" s="267" t="s">
        <v>152</v>
      </c>
      <c r="E9" s="267">
        <v>7</v>
      </c>
      <c r="F9" s="267" t="s">
        <v>89</v>
      </c>
      <c r="G9" s="268"/>
      <c r="H9" s="269">
        <v>2.0023627281188965</v>
      </c>
      <c r="I9" s="269">
        <v>2.1203154325485229</v>
      </c>
      <c r="J9" s="269">
        <v>2.6418235301971436</v>
      </c>
      <c r="K9" s="269">
        <v>2.8262006044387817</v>
      </c>
      <c r="L9" s="269">
        <v>1.9013652801513672</v>
      </c>
      <c r="M9" s="269">
        <v>1.1659835577011108</v>
      </c>
      <c r="N9" s="269">
        <v>2.1558606624603271</v>
      </c>
      <c r="O9" s="270">
        <f t="shared" si="2"/>
        <v>1</v>
      </c>
      <c r="P9" s="271">
        <f t="shared" si="3"/>
        <v>7</v>
      </c>
      <c r="Q9" s="272">
        <f t="shared" si="4"/>
        <v>7</v>
      </c>
      <c r="R9" s="273">
        <f t="shared" si="5"/>
        <v>14.81391179561615</v>
      </c>
      <c r="T9" s="274">
        <v>5</v>
      </c>
      <c r="U9" s="275" t="s">
        <v>102</v>
      </c>
      <c r="V9" s="275">
        <f t="shared" si="6"/>
        <v>42</v>
      </c>
      <c r="W9" s="276">
        <f t="shared" si="7"/>
        <v>84.927895903587341</v>
      </c>
      <c r="X9" s="277">
        <f t="shared" si="8"/>
        <v>2.0220927596092224</v>
      </c>
      <c r="Y9" s="278">
        <f t="shared" si="9"/>
        <v>1.1374354559503412</v>
      </c>
      <c r="Z9"/>
      <c r="AA9" s="279">
        <f t="shared" si="10"/>
        <v>7</v>
      </c>
      <c r="AB9" s="279">
        <f t="shared" si="11"/>
        <v>1</v>
      </c>
      <c r="AC9" s="279" t="str">
        <f t="shared" si="12"/>
        <v>Marker 5</v>
      </c>
      <c r="AD9" s="279">
        <f t="shared" si="13"/>
        <v>1</v>
      </c>
      <c r="AE9" s="279" t="str">
        <f t="shared" si="14"/>
        <v>M</v>
      </c>
      <c r="AF9" s="280"/>
      <c r="AG9" s="281">
        <f t="shared" si="15"/>
        <v>2.2063226422042264</v>
      </c>
      <c r="AH9" s="281">
        <f t="shared" si="16"/>
        <v>2.3362899647266495</v>
      </c>
      <c r="AI9" s="281">
        <f t="shared" si="17"/>
        <v>2.9109186809812417</v>
      </c>
      <c r="AJ9" s="281">
        <f t="shared" si="18"/>
        <v>3.1140763346321645</v>
      </c>
      <c r="AK9" s="281">
        <f t="shared" si="19"/>
        <v>2.0950376321876139</v>
      </c>
      <c r="AL9" s="281">
        <f t="shared" si="20"/>
        <v>1.284750204180312</v>
      </c>
      <c r="AM9" s="281">
        <f t="shared" si="21"/>
        <v>2.3754558183831662</v>
      </c>
      <c r="AN9" s="281">
        <f t="shared" si="22"/>
        <v>16.322851277295374</v>
      </c>
      <c r="AP9" s="282">
        <v>8</v>
      </c>
      <c r="AQ9" s="282" t="s">
        <v>91</v>
      </c>
      <c r="AR9" s="283">
        <f>IF(SUMIF($AA:$AA,$AP9,AG:AG)=0,"",SUMIF($AA:$AA,$AP9,AG:AG)/$AY9)</f>
        <v>1.9722418635620729</v>
      </c>
      <c r="AS9" s="283">
        <f>IF(SUMIF($AA:$AA,$AP9,AH:AH)=0,"",SUMIF($AA:$AA,$AP9,AH:AH)/$AY9)</f>
        <v>2.4722790675790738</v>
      </c>
      <c r="AT9" s="283">
        <f>IF(SUMIF($AA:$AA,$AP9,AI:AI)=0,"",SUMIF($AA:$AA,$AP9,AI:AI)/$AY9)</f>
        <v>2.3724578748966305</v>
      </c>
      <c r="AU9" s="283">
        <f>IF(SUMIF($AA:$AA,$AP9,AJ:AJ)=0,"",SUMIF($AA:$AA,$AP9,AJ:AJ)/$AY9)</f>
        <v>1.6268623549301346</v>
      </c>
      <c r="AV9" s="283">
        <f>IF(SUMIF($AA:$AA,$AP9,AK:AK)=0,"",SUMIF($AA:$AA,$AP9,AK:AK)/$AY9)</f>
        <v>2.5067598545756491</v>
      </c>
      <c r="AW9" s="283">
        <f>IF(SUMIF($AA:$AA,$AP9,AL:AL)=0,"",SUMIF($AA:$AA,$AP9,AL:AL)/$AY9)</f>
        <v>2.9014569484216586</v>
      </c>
      <c r="AX9" s="283">
        <f>IF(SUMIF($AA:$AA,$AP9,AM:AM)=0,"",SUMIF($AA:$AA,$AP9,AM:AM)/$AY9)</f>
        <v>2.1280735306671779</v>
      </c>
      <c r="AY9" s="284">
        <f>SUMIF(E$5:E$44,AP9,Q$5:Q$44)/P$1</f>
        <v>4</v>
      </c>
      <c r="AZ9" s="283">
        <f>IF(LEN(AY9)&gt;0,SUM(AR9:AX9),"")</f>
        <v>15.980131494632399</v>
      </c>
      <c r="BA9" s="261">
        <v>5</v>
      </c>
    </row>
    <row r="10" spans="1:53" x14ac:dyDescent="0.25">
      <c r="A10" s="267">
        <v>1</v>
      </c>
      <c r="B10" s="267" t="s">
        <v>104</v>
      </c>
      <c r="C10" s="267">
        <v>3</v>
      </c>
      <c r="D10" s="267" t="s">
        <v>151</v>
      </c>
      <c r="E10" s="267">
        <v>8</v>
      </c>
      <c r="F10" s="267" t="s">
        <v>85</v>
      </c>
      <c r="G10" s="268"/>
      <c r="H10" s="269">
        <v>1.8040750026702881</v>
      </c>
      <c r="I10" s="269">
        <v>1.8755789995193481</v>
      </c>
      <c r="J10" s="269">
        <v>2.144831657409668</v>
      </c>
      <c r="K10" s="269">
        <v>1.2607797384262085</v>
      </c>
      <c r="L10" s="269">
        <v>2.0168173313140869</v>
      </c>
      <c r="M10" s="269">
        <v>1.8120590448379517</v>
      </c>
      <c r="N10" s="269">
        <v>1.0125731229782104</v>
      </c>
      <c r="O10" s="270">
        <f t="shared" si="2"/>
        <v>1</v>
      </c>
      <c r="P10" s="271">
        <f t="shared" si="3"/>
        <v>7</v>
      </c>
      <c r="Q10" s="272">
        <f t="shared" si="4"/>
        <v>7</v>
      </c>
      <c r="R10" s="273">
        <f t="shared" si="5"/>
        <v>11.926714897155762</v>
      </c>
      <c r="T10" s="274">
        <v>6</v>
      </c>
      <c r="U10" s="275" t="s">
        <v>103</v>
      </c>
      <c r="V10" s="275">
        <f t="shared" si="6"/>
        <v>35</v>
      </c>
      <c r="W10" s="276">
        <f t="shared" si="7"/>
        <v>68.321429133415222</v>
      </c>
      <c r="X10" s="277">
        <f t="shared" si="8"/>
        <v>1.9520408323832921</v>
      </c>
      <c r="Y10" s="278">
        <f t="shared" si="9"/>
        <v>1.1782540415365577</v>
      </c>
      <c r="Z10"/>
      <c r="AA10" s="279">
        <f t="shared" si="10"/>
        <v>8</v>
      </c>
      <c r="AB10" s="279">
        <f t="shared" si="11"/>
        <v>1</v>
      </c>
      <c r="AC10" s="279" t="str">
        <f t="shared" si="12"/>
        <v>Marker 7</v>
      </c>
      <c r="AD10" s="279">
        <f t="shared" si="13"/>
        <v>3</v>
      </c>
      <c r="AE10" s="279" t="str">
        <f t="shared" si="14"/>
        <v>L</v>
      </c>
      <c r="AF10" s="280"/>
      <c r="AG10" s="281">
        <f t="shared" si="15"/>
        <v>1.9878374036483564</v>
      </c>
      <c r="AH10" s="281">
        <f t="shared" si="16"/>
        <v>2.0666247707126582</v>
      </c>
      <c r="AI10" s="281">
        <f t="shared" si="17"/>
        <v>2.3633034030277758</v>
      </c>
      <c r="AJ10" s="281">
        <f t="shared" si="18"/>
        <v>1.3892022882064425</v>
      </c>
      <c r="AK10" s="281">
        <f t="shared" si="19"/>
        <v>2.2222495858422486</v>
      </c>
      <c r="AL10" s="281">
        <f t="shared" si="20"/>
        <v>1.9966346973471747</v>
      </c>
      <c r="AM10" s="281">
        <f t="shared" si="21"/>
        <v>1.1157134402981237</v>
      </c>
      <c r="AN10" s="281">
        <f t="shared" si="22"/>
        <v>13.141565589082781</v>
      </c>
      <c r="AP10" s="282">
        <v>6</v>
      </c>
      <c r="AQ10" s="282" t="s">
        <v>89</v>
      </c>
      <c r="AR10" s="283">
        <f>IF(SUMIF($AA:$AA,$AP10,AG:AG)=0,"",SUMIF($AA:$AA,$AP10,AG:AG)/$AY10)</f>
        <v>2.5612441176355634</v>
      </c>
      <c r="AS10" s="283">
        <f>IF(SUMIF($AA:$AA,$AP10,AH:AH)=0,"",SUMIF($AA:$AA,$AP10,AH:AH)/$AY10)</f>
        <v>1.7546637764807171</v>
      </c>
      <c r="AT10" s="283">
        <f>IF(SUMIF($AA:$AA,$AP10,AI:AI)=0,"",SUMIF($AA:$AA,$AP10,AI:AI)/$AY10)</f>
        <v>2.0419789261197998</v>
      </c>
      <c r="AU10" s="283">
        <f>IF(SUMIF($AA:$AA,$AP10,AJ:AJ)=0,"",SUMIF($AA:$AA,$AP10,AJ:AJ)/$AY10)</f>
        <v>2.0657908469530097</v>
      </c>
      <c r="AV10" s="283">
        <f>IF(SUMIF($AA:$AA,$AP10,AK:AK)=0,"",SUMIF($AA:$AA,$AP10,AK:AK)/$AY10)</f>
        <v>2.3347560763518409</v>
      </c>
      <c r="AW10" s="283">
        <f>IF(SUMIF($AA:$AA,$AP10,AL:AL)=0,"",SUMIF($AA:$AA,$AP10,AL:AL)/$AY10)</f>
        <v>2.3990087320508797</v>
      </c>
      <c r="AX10" s="283">
        <f>IF(SUMIF($AA:$AA,$AP10,AM:AM)=0,"",SUMIF($AA:$AA,$AP10,AM:AM)/$AY10)</f>
        <v>2.7824756714999288</v>
      </c>
      <c r="AY10" s="284">
        <f>SUMIF(E$5:E$44,AP10,Q$5:Q$44)/P$1</f>
        <v>4</v>
      </c>
      <c r="AZ10" s="283">
        <f>IF(LEN(AY10)&gt;0,SUM(AR10:AX10),"")</f>
        <v>15.93991814709174</v>
      </c>
      <c r="BA10" s="261">
        <v>6</v>
      </c>
    </row>
    <row r="11" spans="1:53" x14ac:dyDescent="0.25">
      <c r="A11" s="267">
        <v>1</v>
      </c>
      <c r="B11" s="267" t="s">
        <v>104</v>
      </c>
      <c r="C11" s="267">
        <v>1</v>
      </c>
      <c r="D11" s="267" t="s">
        <v>152</v>
      </c>
      <c r="E11" s="267">
        <v>9</v>
      </c>
      <c r="F11" s="267" t="s">
        <v>88</v>
      </c>
      <c r="G11" s="268"/>
      <c r="H11" s="269">
        <v>2.9143795967102051</v>
      </c>
      <c r="I11" s="269">
        <v>1.9614132642745972</v>
      </c>
      <c r="J11" s="269">
        <v>2.3870847225189209</v>
      </c>
      <c r="K11" s="269">
        <v>2.7847529649734497</v>
      </c>
      <c r="L11" s="269">
        <v>1.4427003860473633</v>
      </c>
      <c r="M11" s="269">
        <v>1.2910016775131226</v>
      </c>
      <c r="N11" s="269">
        <v>2.9721436500549316</v>
      </c>
      <c r="O11" s="270">
        <f t="shared" si="2"/>
        <v>1</v>
      </c>
      <c r="P11" s="271">
        <f t="shared" si="3"/>
        <v>7</v>
      </c>
      <c r="Q11" s="272">
        <f t="shared" si="4"/>
        <v>7</v>
      </c>
      <c r="R11" s="273">
        <f t="shared" si="5"/>
        <v>15.75347626209259</v>
      </c>
      <c r="T11" s="274">
        <v>7</v>
      </c>
      <c r="U11" s="275" t="s">
        <v>104</v>
      </c>
      <c r="V11" s="275">
        <f t="shared" si="6"/>
        <v>49</v>
      </c>
      <c r="W11" s="276">
        <f t="shared" si="7"/>
        <v>97.640464901924133</v>
      </c>
      <c r="X11" s="277">
        <f t="shared" si="8"/>
        <v>1.9926625490188599</v>
      </c>
      <c r="Y11" s="278">
        <f t="shared" si="9"/>
        <v>1.1542345697882794</v>
      </c>
      <c r="Z11"/>
      <c r="AA11" s="279">
        <f t="shared" si="10"/>
        <v>9</v>
      </c>
      <c r="AB11" s="279">
        <f t="shared" si="11"/>
        <v>1</v>
      </c>
      <c r="AC11" s="279" t="str">
        <f t="shared" si="12"/>
        <v>Marker 7</v>
      </c>
      <c r="AD11" s="279">
        <f t="shared" si="13"/>
        <v>1</v>
      </c>
      <c r="AE11" s="279" t="str">
        <f t="shared" si="14"/>
        <v>M</v>
      </c>
      <c r="AF11" s="280"/>
      <c r="AG11" s="281">
        <f t="shared" si="15"/>
        <v>3.2112372058784859</v>
      </c>
      <c r="AH11" s="281">
        <f t="shared" si="16"/>
        <v>2.1612020813802255</v>
      </c>
      <c r="AI11" s="281">
        <f t="shared" si="17"/>
        <v>2.6302322741999036</v>
      </c>
      <c r="AJ11" s="281">
        <f t="shared" si="18"/>
        <v>3.068406854205814</v>
      </c>
      <c r="AK11" s="281">
        <f t="shared" si="19"/>
        <v>1.5896533045455647</v>
      </c>
      <c r="AL11" s="281">
        <f t="shared" si="20"/>
        <v>1.4225026226375657</v>
      </c>
      <c r="AM11" s="281">
        <f t="shared" si="21"/>
        <v>3.2748850839628383</v>
      </c>
      <c r="AN11" s="281">
        <f t="shared" si="22"/>
        <v>17.358119426810397</v>
      </c>
      <c r="AP11" s="282">
        <v>3</v>
      </c>
      <c r="AQ11" s="282" t="s">
        <v>86</v>
      </c>
      <c r="AR11" s="283">
        <f>IF(SUMIF($AA:$AA,$AP11,AG:AG)=0,"",SUMIF($AA:$AA,$AP11,AG:AG)/$AY11)</f>
        <v>2.5552286211967368</v>
      </c>
      <c r="AS11" s="283">
        <f>IF(SUMIF($AA:$AA,$AP11,AH:AH)=0,"",SUMIF($AA:$AA,$AP11,AH:AH)/$AY11)</f>
        <v>1.9641110213875459</v>
      </c>
      <c r="AT11" s="283">
        <f>IF(SUMIF($AA:$AA,$AP11,AI:AI)=0,"",SUMIF($AA:$AA,$AP11,AI:AI)/$AY11)</f>
        <v>2.5908695234048471</v>
      </c>
      <c r="AU11" s="283">
        <f>IF(SUMIF($AA:$AA,$AP11,AJ:AJ)=0,"",SUMIF($AA:$AA,$AP11,AJ:AJ)/$AY11)</f>
        <v>2.1646065484730395</v>
      </c>
      <c r="AV11" s="283">
        <f>IF(SUMIF($AA:$AA,$AP11,AK:AK)=0,"",SUMIF($AA:$AA,$AP11,AK:AK)/$AY11)</f>
        <v>2.5941167322212069</v>
      </c>
      <c r="AW11" s="283">
        <f>IF(SUMIF($AA:$AA,$AP11,AL:AL)=0,"",SUMIF($AA:$AA,$AP11,AL:AL)/$AY11)</f>
        <v>1.5550966682754555</v>
      </c>
      <c r="AX11" s="283">
        <f>IF(SUMIF($AA:$AA,$AP11,AM:AM)=0,"",SUMIF($AA:$AA,$AP11,AM:AM)/$AY11)</f>
        <v>2.3389435338468658</v>
      </c>
      <c r="AY11" s="284">
        <f>SUMIF(E$5:E$44,AP11,Q$5:Q$44)/P$1</f>
        <v>4</v>
      </c>
      <c r="AZ11" s="283">
        <f>IF(LEN(AY11)&gt;0,SUM(AR11:AX11),"")</f>
        <v>15.762972648805698</v>
      </c>
      <c r="BA11" s="261">
        <v>7</v>
      </c>
    </row>
    <row r="12" spans="1:53" x14ac:dyDescent="0.25">
      <c r="A12" s="267">
        <v>1</v>
      </c>
      <c r="B12" s="267" t="s">
        <v>266</v>
      </c>
      <c r="C12" s="267">
        <v>2</v>
      </c>
      <c r="D12" s="267" t="s">
        <v>151</v>
      </c>
      <c r="E12" s="267">
        <v>10</v>
      </c>
      <c r="F12" s="267" t="s">
        <v>266</v>
      </c>
      <c r="G12" s="268"/>
      <c r="H12" s="269">
        <v>2.8524905443191528</v>
      </c>
      <c r="I12" s="269">
        <v>2.6652688980102539</v>
      </c>
      <c r="J12" s="269">
        <v>1.3459523916244507</v>
      </c>
      <c r="K12" s="269">
        <v>2.8218462467193604</v>
      </c>
      <c r="L12" s="269">
        <v>2.2153316736221313</v>
      </c>
      <c r="M12" s="269">
        <v>1.4463744163513184</v>
      </c>
      <c r="N12" s="269">
        <v>2.795087456703186</v>
      </c>
      <c r="O12" s="270">
        <f t="shared" si="2"/>
        <v>1</v>
      </c>
      <c r="P12" s="271">
        <f t="shared" si="3"/>
        <v>7</v>
      </c>
      <c r="Q12" s="272">
        <f t="shared" si="4"/>
        <v>7</v>
      </c>
      <c r="R12" s="273">
        <f t="shared" si="5"/>
        <v>16.142351627349854</v>
      </c>
      <c r="V12"/>
      <c r="W12"/>
      <c r="X12"/>
      <c r="Y12"/>
      <c r="Z12"/>
      <c r="AA12" s="279">
        <f t="shared" si="10"/>
        <v>10</v>
      </c>
      <c r="AB12" s="279">
        <f t="shared" si="11"/>
        <v>1</v>
      </c>
      <c r="AC12" s="279" t="str">
        <f t="shared" si="12"/>
        <v/>
      </c>
      <c r="AD12" s="279">
        <f t="shared" si="13"/>
        <v>2</v>
      </c>
      <c r="AE12" s="279" t="str">
        <f t="shared" si="14"/>
        <v>L</v>
      </c>
      <c r="AF12" s="280"/>
      <c r="AG12" s="281">
        <f t="shared" si="15"/>
        <v>3.1430441578970041</v>
      </c>
      <c r="AH12" s="281">
        <f t="shared" si="16"/>
        <v>2.9367521851383365</v>
      </c>
      <c r="AI12" s="281">
        <f t="shared" si="17"/>
        <v>1.4830505958127413</v>
      </c>
      <c r="AJ12" s="281">
        <f t="shared" si="18"/>
        <v>3.1092784436737957</v>
      </c>
      <c r="AK12" s="281">
        <f t="shared" si="19"/>
        <v>2.4409845243655908</v>
      </c>
      <c r="AL12" s="281">
        <f t="shared" si="20"/>
        <v>1.593701570193905</v>
      </c>
      <c r="AM12" s="281">
        <f t="shared" si="21"/>
        <v>3.0797940133747277</v>
      </c>
      <c r="AN12" s="281">
        <f t="shared" si="22"/>
        <v>17.786605490456104</v>
      </c>
      <c r="AP12" s="282">
        <v>10</v>
      </c>
      <c r="AQ12" s="282" t="s">
        <v>93</v>
      </c>
      <c r="AR12" s="283">
        <f>IF(SUMIF($AA:$AA,$AP12,AG:AG)=0,"",SUMIF($AA:$AA,$AP12,AG:AG)/$AY12)</f>
        <v>1.9789596326743792</v>
      </c>
      <c r="AS12" s="283">
        <f>IF(SUMIF($AA:$AA,$AP12,AH:AH)=0,"",SUMIF($AA:$AA,$AP12,AH:AH)/$AY12)</f>
        <v>2.4237112689563456</v>
      </c>
      <c r="AT12" s="283">
        <f>IF(SUMIF($AA:$AA,$AP12,AI:AI)=0,"",SUMIF($AA:$AA,$AP12,AI:AI)/$AY12)</f>
        <v>1.5314382787999592</v>
      </c>
      <c r="AU12" s="283">
        <f>IF(SUMIF($AA:$AA,$AP12,AJ:AJ)=0,"",SUMIF($AA:$AA,$AP12,AJ:AJ)/$AY12)</f>
        <v>2.4951017557332733</v>
      </c>
      <c r="AV12" s="283">
        <f>IF(SUMIF($AA:$AA,$AP12,AK:AK)=0,"",SUMIF($AA:$AA,$AP12,AK:AK)/$AY12)</f>
        <v>2.4063749199072095</v>
      </c>
      <c r="AW12" s="283">
        <f>IF(SUMIF($AA:$AA,$AP12,AL:AL)=0,"",SUMIF($AA:$AA,$AP12,AL:AL)/$AY12)</f>
        <v>2.3296066492973915</v>
      </c>
      <c r="AX12" s="283">
        <f>IF(SUMIF($AA:$AA,$AP12,AM:AM)=0,"",SUMIF($AA:$AA,$AP12,AM:AM)/$AY12)</f>
        <v>2.3055140980351121</v>
      </c>
      <c r="AY12" s="284">
        <f>SUMIF(E$5:E$44,AP12,Q$5:Q$44)/P$1</f>
        <v>4</v>
      </c>
      <c r="AZ12" s="283">
        <f>IF(LEN(AY12)&gt;0,SUM(AR12:AX12),"")</f>
        <v>15.47070660340367</v>
      </c>
      <c r="BA12" s="261">
        <v>8</v>
      </c>
    </row>
    <row r="13" spans="1:53" x14ac:dyDescent="0.25">
      <c r="A13" s="267">
        <v>2</v>
      </c>
      <c r="B13" s="267" t="s">
        <v>98</v>
      </c>
      <c r="C13" s="267">
        <v>3</v>
      </c>
      <c r="D13" s="267" t="s">
        <v>151</v>
      </c>
      <c r="E13" s="267">
        <v>1</v>
      </c>
      <c r="F13" s="267" t="s">
        <v>88</v>
      </c>
      <c r="G13" s="268"/>
      <c r="H13" s="269">
        <v>2.9686062335968018</v>
      </c>
      <c r="I13" s="269">
        <v>2.3854032754898071</v>
      </c>
      <c r="J13" s="269">
        <v>2.105104923248291</v>
      </c>
      <c r="K13" s="269">
        <v>2.4107216596603394</v>
      </c>
      <c r="L13" s="269">
        <v>2.9747064113616943</v>
      </c>
      <c r="M13" s="269">
        <v>1.2152472734451294</v>
      </c>
      <c r="N13" s="269">
        <v>2.7795555591583252</v>
      </c>
      <c r="O13" s="270">
        <f t="shared" si="2"/>
        <v>1</v>
      </c>
      <c r="P13" s="271">
        <f t="shared" si="3"/>
        <v>7</v>
      </c>
      <c r="Q13" s="272">
        <f t="shared" si="4"/>
        <v>7</v>
      </c>
      <c r="R13" s="273">
        <f t="shared" si="5"/>
        <v>16.839345335960388</v>
      </c>
      <c r="V13"/>
      <c r="W13"/>
      <c r="X13"/>
      <c r="Y13"/>
      <c r="Z13"/>
      <c r="AA13" s="279">
        <f t="shared" si="10"/>
        <v>1</v>
      </c>
      <c r="AB13" s="279">
        <f t="shared" si="11"/>
        <v>2</v>
      </c>
      <c r="AC13" s="279" t="str">
        <f t="shared" si="12"/>
        <v>Marker 1</v>
      </c>
      <c r="AD13" s="279">
        <f t="shared" si="13"/>
        <v>3</v>
      </c>
      <c r="AE13" s="279" t="str">
        <f t="shared" si="14"/>
        <v>L</v>
      </c>
      <c r="AF13" s="280"/>
      <c r="AG13" s="281">
        <f t="shared" si="15"/>
        <v>3.5154757941883861</v>
      </c>
      <c r="AH13" s="281">
        <f t="shared" si="16"/>
        <v>2.8248365780064169</v>
      </c>
      <c r="AI13" s="281">
        <f t="shared" si="17"/>
        <v>2.4929023317921462</v>
      </c>
      <c r="AJ13" s="281">
        <f t="shared" si="18"/>
        <v>2.8548190545276046</v>
      </c>
      <c r="AK13" s="281">
        <f t="shared" si="19"/>
        <v>3.5226997321529514</v>
      </c>
      <c r="AL13" s="281">
        <f t="shared" si="20"/>
        <v>1.4391172279435551</v>
      </c>
      <c r="AM13" s="281">
        <f t="shared" si="21"/>
        <v>3.2915986553675154</v>
      </c>
      <c r="AN13" s="281">
        <f t="shared" si="22"/>
        <v>19.941449373978575</v>
      </c>
      <c r="AP13" s="282">
        <v>5</v>
      </c>
      <c r="AQ13" s="282" t="s">
        <v>88</v>
      </c>
      <c r="AR13" s="283">
        <f>IF(SUMIF($AA:$AA,$AP13,AG:AG)=0,"",SUMIF($AA:$AA,$AP13,AG:AG)/$AY13)</f>
        <v>2.0300661476754138</v>
      </c>
      <c r="AS13" s="283">
        <f>IF(SUMIF($AA:$AA,$AP13,AH:AH)=0,"",SUMIF($AA:$AA,$AP13,AH:AH)/$AY13)</f>
        <v>2.3096413072837922</v>
      </c>
      <c r="AT13" s="283">
        <f>IF(SUMIF($AA:$AA,$AP13,AI:AI)=0,"",SUMIF($AA:$AA,$AP13,AI:AI)/$AY13)</f>
        <v>2.1433901259738741</v>
      </c>
      <c r="AU13" s="283">
        <f>IF(SUMIF($AA:$AA,$AP13,AJ:AJ)=0,"",SUMIF($AA:$AA,$AP13,AJ:AJ)/$AY13)</f>
        <v>2.5177965799211481</v>
      </c>
      <c r="AV13" s="283">
        <f>IF(SUMIF($AA:$AA,$AP13,AK:AK)=0,"",SUMIF($AA:$AA,$AP13,AK:AK)/$AY13)</f>
        <v>2.4640336209670459</v>
      </c>
      <c r="AW13" s="283">
        <f>IF(SUMIF($AA:$AA,$AP13,AL:AL)=0,"",SUMIF($AA:$AA,$AP13,AL:AL)/$AY13)</f>
        <v>1.8845172227442912</v>
      </c>
      <c r="AX13" s="283">
        <f>IF(SUMIF($AA:$AA,$AP13,AM:AM)=0,"",SUMIF($AA:$AA,$AP13,AM:AM)/$AY13)</f>
        <v>1.9493737174612988</v>
      </c>
      <c r="AY13" s="284">
        <f>SUMIF(E$5:E$44,AP13,Q$5:Q$44)/P$1</f>
        <v>4</v>
      </c>
      <c r="AZ13" s="283">
        <f>IF(LEN(AY13)&gt;0,SUM(AR13:AX13),"")</f>
        <v>15.298818722026864</v>
      </c>
      <c r="BA13" s="261">
        <v>9</v>
      </c>
    </row>
    <row r="14" spans="1:53" x14ac:dyDescent="0.25">
      <c r="A14" s="267">
        <v>2</v>
      </c>
      <c r="B14" s="267" t="s">
        <v>99</v>
      </c>
      <c r="C14" s="267">
        <v>4</v>
      </c>
      <c r="D14" s="267" t="s">
        <v>151</v>
      </c>
      <c r="E14" s="267">
        <v>3</v>
      </c>
      <c r="F14" s="267" t="s">
        <v>91</v>
      </c>
      <c r="G14" s="268"/>
      <c r="H14" s="269">
        <v>1.5144370794296265</v>
      </c>
      <c r="I14" s="269">
        <v>1.860337495803833</v>
      </c>
      <c r="J14" s="269">
        <v>1.4680219888687134</v>
      </c>
      <c r="K14" s="269">
        <v>1.5838112831115723</v>
      </c>
      <c r="L14" s="269">
        <v>1.7949150800704956</v>
      </c>
      <c r="M14" s="269">
        <v>1.3611886501312256</v>
      </c>
      <c r="N14" s="269">
        <v>2.1251348257064819</v>
      </c>
      <c r="O14" s="270">
        <f t="shared" si="2"/>
        <v>1</v>
      </c>
      <c r="P14" s="271">
        <f t="shared" si="3"/>
        <v>7</v>
      </c>
      <c r="Q14" s="272">
        <f t="shared" si="4"/>
        <v>7</v>
      </c>
      <c r="R14" s="273">
        <f t="shared" si="5"/>
        <v>11.707846403121948</v>
      </c>
      <c r="V14"/>
      <c r="W14"/>
      <c r="X14"/>
      <c r="Y14"/>
      <c r="Z14"/>
      <c r="AA14" s="279">
        <f t="shared" si="10"/>
        <v>3</v>
      </c>
      <c r="AB14" s="279">
        <f t="shared" si="11"/>
        <v>2</v>
      </c>
      <c r="AC14" s="279" t="str">
        <f t="shared" si="12"/>
        <v>Marker 2</v>
      </c>
      <c r="AD14" s="279">
        <f t="shared" si="13"/>
        <v>4</v>
      </c>
      <c r="AE14" s="279" t="str">
        <f t="shared" si="14"/>
        <v>L</v>
      </c>
      <c r="AF14" s="280"/>
      <c r="AG14" s="281">
        <f t="shared" si="15"/>
        <v>1.7934230664555395</v>
      </c>
      <c r="AH14" s="281">
        <f t="shared" si="16"/>
        <v>2.2030444326041514</v>
      </c>
      <c r="AI14" s="281">
        <f t="shared" si="17"/>
        <v>1.7384574986057908</v>
      </c>
      <c r="AJ14" s="281">
        <f t="shared" si="18"/>
        <v>1.8755772204908099</v>
      </c>
      <c r="AK14" s="281">
        <f t="shared" si="19"/>
        <v>2.1255700554688528</v>
      </c>
      <c r="AL14" s="281">
        <f t="shared" si="20"/>
        <v>1.6119435769904875</v>
      </c>
      <c r="AM14" s="281">
        <f t="shared" si="21"/>
        <v>2.516622095112325</v>
      </c>
      <c r="AN14" s="281">
        <f t="shared" si="22"/>
        <v>13.864637945727956</v>
      </c>
      <c r="AP14" s="282">
        <v>4</v>
      </c>
      <c r="AQ14" s="282" t="s">
        <v>87</v>
      </c>
      <c r="AR14" s="283">
        <f>IF(SUMIF($AA:$AA,$AP14,AG:AG)=0,"",SUMIF($AA:$AA,$AP14,AG:AG)/$AY14)</f>
        <v>2.1847343507437706</v>
      </c>
      <c r="AS14" s="283">
        <f>IF(SUMIF($AA:$AA,$AP14,AH:AH)=0,"",SUMIF($AA:$AA,$AP14,AH:AH)/$AY14)</f>
        <v>2.5681530664997316</v>
      </c>
      <c r="AT14" s="283">
        <f>IF(SUMIF($AA:$AA,$AP14,AI:AI)=0,"",SUMIF($AA:$AA,$AP14,AI:AI)/$AY14)</f>
        <v>2.2176993717625528</v>
      </c>
      <c r="AU14" s="283">
        <f>IF(SUMIF($AA:$AA,$AP14,AJ:AJ)=0,"",SUMIF($AA:$AA,$AP14,AJ:AJ)/$AY14)</f>
        <v>1.6564008297558577</v>
      </c>
      <c r="AV14" s="283">
        <f>IF(SUMIF($AA:$AA,$AP14,AK:AK)=0,"",SUMIF($AA:$AA,$AP14,AK:AK)/$AY14)</f>
        <v>2.0768145175152535</v>
      </c>
      <c r="AW14" s="283">
        <f>IF(SUMIF($AA:$AA,$AP14,AL:AL)=0,"",SUMIF($AA:$AA,$AP14,AL:AL)/$AY14)</f>
        <v>2.4129866940370501</v>
      </c>
      <c r="AX14" s="283">
        <f>IF(SUMIF($AA:$AA,$AP14,AM:AM)=0,"",SUMIF($AA:$AA,$AP14,AM:AM)/$AY14)</f>
        <v>2.0485824333590807</v>
      </c>
      <c r="AY14" s="284">
        <f>SUMIF(E$5:E$44,AP14,Q$5:Q$44)/P$1</f>
        <v>4</v>
      </c>
      <c r="AZ14" s="283">
        <f>IF(LEN(AY14)&gt;0,SUM(AR14:AX14),"")</f>
        <v>15.165371263673297</v>
      </c>
      <c r="BA14" s="261">
        <v>10</v>
      </c>
    </row>
    <row r="15" spans="1:53" x14ac:dyDescent="0.25">
      <c r="A15" s="267">
        <v>2</v>
      </c>
      <c r="B15" s="267" t="s">
        <v>101</v>
      </c>
      <c r="C15" s="267">
        <v>1</v>
      </c>
      <c r="D15" s="267" t="s">
        <v>152</v>
      </c>
      <c r="E15" s="267">
        <v>5</v>
      </c>
      <c r="F15" s="267" t="s">
        <v>85</v>
      </c>
      <c r="G15" s="268"/>
      <c r="H15" s="269">
        <v>2.0026078224182129</v>
      </c>
      <c r="I15" s="269">
        <v>2.1986817121505737</v>
      </c>
      <c r="J15" s="269">
        <v>1.1694200038909912</v>
      </c>
      <c r="K15" s="269">
        <v>1.9553252458572388</v>
      </c>
      <c r="L15" s="269">
        <v>1.3782491683959961</v>
      </c>
      <c r="M15" s="269">
        <v>1.1425584554672241</v>
      </c>
      <c r="N15" s="269">
        <v>2.7708911895751953</v>
      </c>
      <c r="O15" s="270">
        <f t="shared" si="2"/>
        <v>1</v>
      </c>
      <c r="P15" s="271">
        <f t="shared" si="3"/>
        <v>7</v>
      </c>
      <c r="Q15" s="272">
        <f t="shared" si="4"/>
        <v>7</v>
      </c>
      <c r="R15" s="273">
        <f t="shared" si="5"/>
        <v>12.617733597755432</v>
      </c>
      <c r="V15"/>
      <c r="W15"/>
      <c r="X15"/>
      <c r="Y15"/>
      <c r="Z15"/>
      <c r="AA15" s="279">
        <f t="shared" si="10"/>
        <v>5</v>
      </c>
      <c r="AB15" s="279">
        <f t="shared" si="11"/>
        <v>2</v>
      </c>
      <c r="AC15" s="279" t="str">
        <f t="shared" si="12"/>
        <v>Marker 4</v>
      </c>
      <c r="AD15" s="279">
        <f t="shared" si="13"/>
        <v>1</v>
      </c>
      <c r="AE15" s="279" t="str">
        <f t="shared" si="14"/>
        <v>M</v>
      </c>
      <c r="AF15" s="280"/>
      <c r="AG15" s="281">
        <f t="shared" si="15"/>
        <v>2.37152345949016</v>
      </c>
      <c r="AH15" s="281">
        <f t="shared" si="16"/>
        <v>2.6037176135768476</v>
      </c>
      <c r="AI15" s="281">
        <f t="shared" si="17"/>
        <v>1.3848477680845683</v>
      </c>
      <c r="AJ15" s="281">
        <f t="shared" si="18"/>
        <v>2.3155305994382669</v>
      </c>
      <c r="AK15" s="281">
        <f t="shared" si="19"/>
        <v>1.6321469432427513</v>
      </c>
      <c r="AL15" s="281">
        <f t="shared" si="20"/>
        <v>1.3530378492716719</v>
      </c>
      <c r="AM15" s="281">
        <f t="shared" si="21"/>
        <v>3.2813381562832395</v>
      </c>
      <c r="AN15" s="281">
        <f t="shared" si="22"/>
        <v>14.942142389387506</v>
      </c>
    </row>
    <row r="16" spans="1:53" x14ac:dyDescent="0.25">
      <c r="A16" s="267">
        <v>2</v>
      </c>
      <c r="B16" s="267" t="s">
        <v>103</v>
      </c>
      <c r="C16" s="267">
        <v>4</v>
      </c>
      <c r="D16" s="267" t="s">
        <v>151</v>
      </c>
      <c r="E16" s="267">
        <v>7</v>
      </c>
      <c r="F16" s="267" t="s">
        <v>90</v>
      </c>
      <c r="G16" s="268"/>
      <c r="H16" s="269">
        <v>2.3443378210067749</v>
      </c>
      <c r="I16" s="269">
        <v>1.1577446460723877</v>
      </c>
      <c r="J16" s="269">
        <v>2.2144724130630493</v>
      </c>
      <c r="K16" s="269">
        <v>1.4284443855285645</v>
      </c>
      <c r="L16" s="269">
        <v>2.009062647819519</v>
      </c>
      <c r="M16" s="269">
        <v>1.4746053218841553</v>
      </c>
      <c r="N16" s="269">
        <v>2.4386130571365356</v>
      </c>
      <c r="O16" s="270">
        <f t="shared" si="2"/>
        <v>1</v>
      </c>
      <c r="P16" s="271">
        <f t="shared" si="3"/>
        <v>7</v>
      </c>
      <c r="Q16" s="272">
        <f t="shared" si="4"/>
        <v>7</v>
      </c>
      <c r="R16" s="273">
        <f t="shared" si="5"/>
        <v>13.067280292510986</v>
      </c>
      <c r="V16"/>
      <c r="W16"/>
      <c r="X16"/>
      <c r="Y16"/>
      <c r="Z16"/>
      <c r="AA16" s="279">
        <f t="shared" si="10"/>
        <v>7</v>
      </c>
      <c r="AB16" s="279">
        <f t="shared" si="11"/>
        <v>2</v>
      </c>
      <c r="AC16" s="279" t="str">
        <f t="shared" si="12"/>
        <v>Marker 6</v>
      </c>
      <c r="AD16" s="279">
        <f t="shared" si="13"/>
        <v>4</v>
      </c>
      <c r="AE16" s="279" t="str">
        <f t="shared" si="14"/>
        <v>L</v>
      </c>
      <c r="AF16" s="280"/>
      <c r="AG16" s="281">
        <f t="shared" si="15"/>
        <v>2.7762061434345906</v>
      </c>
      <c r="AH16" s="281">
        <f t="shared" si="16"/>
        <v>1.3710216036929175</v>
      </c>
      <c r="AI16" s="281">
        <f t="shared" si="17"/>
        <v>2.6224172397525352</v>
      </c>
      <c r="AJ16" s="281">
        <f t="shared" si="18"/>
        <v>1.6915890035660475</v>
      </c>
      <c r="AK16" s="281">
        <f t="shared" si="19"/>
        <v>2.3791673774329283</v>
      </c>
      <c r="AL16" s="281">
        <f t="shared" si="20"/>
        <v>1.746253597528896</v>
      </c>
      <c r="AM16" s="281">
        <f t="shared" si="21"/>
        <v>2.8878485387293051</v>
      </c>
      <c r="AN16" s="281">
        <f t="shared" si="22"/>
        <v>15.474503504137221</v>
      </c>
    </row>
    <row r="17" spans="1:40" x14ac:dyDescent="0.25">
      <c r="A17" s="267">
        <v>2</v>
      </c>
      <c r="B17" s="267" t="s">
        <v>103</v>
      </c>
      <c r="C17" s="267">
        <v>1</v>
      </c>
      <c r="D17" s="267" t="s">
        <v>152</v>
      </c>
      <c r="E17" s="267">
        <v>8</v>
      </c>
      <c r="F17" s="267" t="s">
        <v>91</v>
      </c>
      <c r="G17" s="268"/>
      <c r="H17" s="269">
        <v>1.3788232803344727</v>
      </c>
      <c r="I17" s="269">
        <v>2.2599767446517944</v>
      </c>
      <c r="J17" s="269">
        <v>2.9157106876373291</v>
      </c>
      <c r="K17" s="269">
        <v>1.4259258508682251</v>
      </c>
      <c r="L17" s="269">
        <v>1.3380293846130371</v>
      </c>
      <c r="M17" s="269">
        <v>2.6484717130661011</v>
      </c>
      <c r="N17" s="269">
        <v>1.7782275676727295</v>
      </c>
      <c r="O17" s="270">
        <f t="shared" si="2"/>
        <v>1</v>
      </c>
      <c r="P17" s="271">
        <f t="shared" si="3"/>
        <v>7</v>
      </c>
      <c r="Q17" s="272">
        <f t="shared" si="4"/>
        <v>7</v>
      </c>
      <c r="R17" s="273">
        <f t="shared" si="5"/>
        <v>13.745165228843689</v>
      </c>
      <c r="V17"/>
      <c r="W17"/>
      <c r="X17"/>
      <c r="Y17"/>
      <c r="Z17"/>
      <c r="AA17" s="279">
        <f t="shared" si="10"/>
        <v>8</v>
      </c>
      <c r="AB17" s="279">
        <f t="shared" si="11"/>
        <v>2</v>
      </c>
      <c r="AC17" s="279" t="str">
        <f t="shared" si="12"/>
        <v>Marker 6</v>
      </c>
      <c r="AD17" s="279">
        <f t="shared" si="13"/>
        <v>1</v>
      </c>
      <c r="AE17" s="279" t="str">
        <f t="shared" si="14"/>
        <v>M</v>
      </c>
      <c r="AF17" s="280"/>
      <c r="AG17" s="281">
        <f t="shared" si="15"/>
        <v>1.6328268167133475</v>
      </c>
      <c r="AH17" s="281">
        <f t="shared" si="16"/>
        <v>2.6763042707843114</v>
      </c>
      <c r="AI17" s="281">
        <f t="shared" si="17"/>
        <v>3.4528359569016462</v>
      </c>
      <c r="AJ17" s="281">
        <f t="shared" si="18"/>
        <v>1.6886065104569765</v>
      </c>
      <c r="AK17" s="281">
        <f t="shared" si="19"/>
        <v>1.5845179668105449</v>
      </c>
      <c r="AL17" s="281">
        <f t="shared" si="20"/>
        <v>3.1363668557670703</v>
      </c>
      <c r="AM17" s="281">
        <f t="shared" si="21"/>
        <v>2.1058084093348395</v>
      </c>
      <c r="AN17" s="281">
        <f t="shared" si="22"/>
        <v>16.277266786768735</v>
      </c>
    </row>
    <row r="18" spans="1:40" x14ac:dyDescent="0.25">
      <c r="A18" s="267">
        <v>3</v>
      </c>
      <c r="B18" s="267" t="s">
        <v>100</v>
      </c>
      <c r="C18" s="267">
        <v>3</v>
      </c>
      <c r="D18" s="267" t="s">
        <v>151</v>
      </c>
      <c r="E18" s="267">
        <v>4</v>
      </c>
      <c r="F18" s="267" t="s">
        <v>92</v>
      </c>
      <c r="G18" s="268"/>
      <c r="H18" s="269">
        <v>1.8846280574798584</v>
      </c>
      <c r="I18" s="269">
        <v>2.5264979600906372</v>
      </c>
      <c r="J18" s="269">
        <v>1.5143404006958008</v>
      </c>
      <c r="K18" s="269">
        <v>1.1854566335678101</v>
      </c>
      <c r="L18" s="269">
        <v>2.1431772708892822</v>
      </c>
      <c r="M18" s="269">
        <v>1.7318073511123657</v>
      </c>
      <c r="N18" s="269">
        <v>1.4361904859542847</v>
      </c>
      <c r="O18" s="270">
        <f t="shared" si="2"/>
        <v>1</v>
      </c>
      <c r="P18" s="271">
        <f t="shared" si="3"/>
        <v>7</v>
      </c>
      <c r="Q18" s="272">
        <f t="shared" si="4"/>
        <v>7</v>
      </c>
      <c r="R18" s="273">
        <f t="shared" si="5"/>
        <v>12.422098159790039</v>
      </c>
      <c r="V18"/>
      <c r="W18"/>
      <c r="X18"/>
      <c r="Y18"/>
      <c r="Z18"/>
      <c r="AA18" s="279">
        <f t="shared" si="10"/>
        <v>4</v>
      </c>
      <c r="AB18" s="279">
        <f t="shared" si="11"/>
        <v>3</v>
      </c>
      <c r="AC18" s="279" t="str">
        <f t="shared" si="12"/>
        <v>Marker 3</v>
      </c>
      <c r="AD18" s="279">
        <f t="shared" si="13"/>
        <v>3</v>
      </c>
      <c r="AE18" s="279" t="str">
        <f t="shared" si="14"/>
        <v>L</v>
      </c>
      <c r="AF18" s="280"/>
      <c r="AG18" s="281">
        <f t="shared" si="15"/>
        <v>2.1121809947245849</v>
      </c>
      <c r="AH18" s="281">
        <f t="shared" si="16"/>
        <v>2.8315512725889196</v>
      </c>
      <c r="AI18" s="281">
        <f t="shared" si="17"/>
        <v>1.697184227518308</v>
      </c>
      <c r="AJ18" s="281">
        <f t="shared" si="18"/>
        <v>1.328590520317495</v>
      </c>
      <c r="AK18" s="281">
        <f t="shared" si="19"/>
        <v>2.401947844261267</v>
      </c>
      <c r="AL18" s="281">
        <f t="shared" si="20"/>
        <v>1.9409084774187377</v>
      </c>
      <c r="AM18" s="281">
        <f t="shared" si="21"/>
        <v>1.609598369926277</v>
      </c>
      <c r="AN18" s="281">
        <f t="shared" si="22"/>
        <v>13.921961706755589</v>
      </c>
    </row>
    <row r="19" spans="1:40" x14ac:dyDescent="0.25">
      <c r="A19" s="267">
        <v>3</v>
      </c>
      <c r="B19" s="267" t="s">
        <v>104</v>
      </c>
      <c r="C19" s="267">
        <v>4</v>
      </c>
      <c r="D19" s="267" t="s">
        <v>151</v>
      </c>
      <c r="E19" s="267">
        <v>8</v>
      </c>
      <c r="F19" s="267" t="s">
        <v>87</v>
      </c>
      <c r="G19" s="268"/>
      <c r="H19" s="269">
        <v>2.5338267087936401</v>
      </c>
      <c r="I19" s="269">
        <v>2.180586576461792</v>
      </c>
      <c r="J19" s="269">
        <v>1.8720208406448364</v>
      </c>
      <c r="K19" s="269">
        <v>1.7775764465332031</v>
      </c>
      <c r="L19" s="269">
        <v>2.496334433555603</v>
      </c>
      <c r="M19" s="269">
        <v>2.9087860584259033</v>
      </c>
      <c r="N19" s="269">
        <v>2.4555411338806152</v>
      </c>
      <c r="O19" s="270">
        <f t="shared" si="2"/>
        <v>1</v>
      </c>
      <c r="P19" s="271">
        <f t="shared" si="3"/>
        <v>7</v>
      </c>
      <c r="Q19" s="272">
        <f t="shared" si="4"/>
        <v>7</v>
      </c>
      <c r="R19" s="273">
        <f t="shared" si="5"/>
        <v>16.224672198295593</v>
      </c>
      <c r="V19"/>
      <c r="W19"/>
      <c r="X19"/>
      <c r="Y19"/>
      <c r="Z19"/>
      <c r="AA19" s="279">
        <f t="shared" si="10"/>
        <v>8</v>
      </c>
      <c r="AB19" s="279">
        <f t="shared" si="11"/>
        <v>3</v>
      </c>
      <c r="AC19" s="279" t="str">
        <f t="shared" si="12"/>
        <v>Marker 7</v>
      </c>
      <c r="AD19" s="279">
        <f t="shared" si="13"/>
        <v>4</v>
      </c>
      <c r="AE19" s="279" t="str">
        <f t="shared" si="14"/>
        <v>L</v>
      </c>
      <c r="AF19" s="280"/>
      <c r="AG19" s="281">
        <f t="shared" si="15"/>
        <v>2.8397649058648113</v>
      </c>
      <c r="AH19" s="281">
        <f t="shared" si="16"/>
        <v>2.4438740078575787</v>
      </c>
      <c r="AI19" s="281">
        <f t="shared" si="17"/>
        <v>2.0980515628244181</v>
      </c>
      <c r="AJ19" s="281">
        <f t="shared" si="18"/>
        <v>1.9922038049556205</v>
      </c>
      <c r="AK19" s="281">
        <f t="shared" si="19"/>
        <v>2.7977457547158786</v>
      </c>
      <c r="AL19" s="281">
        <f t="shared" si="20"/>
        <v>3.2599974334154211</v>
      </c>
      <c r="AM19" s="281">
        <f t="shared" si="21"/>
        <v>2.752027008280133</v>
      </c>
      <c r="AN19" s="281">
        <f t="shared" si="22"/>
        <v>18.183664477913862</v>
      </c>
    </row>
    <row r="20" spans="1:40" x14ac:dyDescent="0.25">
      <c r="A20" s="267">
        <v>3</v>
      </c>
      <c r="B20" s="267" t="s">
        <v>104</v>
      </c>
      <c r="C20" s="267">
        <v>2</v>
      </c>
      <c r="D20" s="267" t="s">
        <v>152</v>
      </c>
      <c r="E20" s="267">
        <v>9</v>
      </c>
      <c r="F20" s="267" t="s">
        <v>89</v>
      </c>
      <c r="G20" s="268"/>
      <c r="H20" s="269">
        <v>2.7129627466201782</v>
      </c>
      <c r="I20" s="269">
        <v>2.4651999473571777</v>
      </c>
      <c r="J20" s="269">
        <v>2.3021162748336792</v>
      </c>
      <c r="K20" s="269">
        <v>1.3854835033416748</v>
      </c>
      <c r="L20" s="269">
        <v>2.728033185005188</v>
      </c>
      <c r="M20" s="269">
        <v>1.7974300384521484</v>
      </c>
      <c r="N20" s="269">
        <v>2.6995168924331665</v>
      </c>
      <c r="O20" s="270">
        <f t="shared" si="2"/>
        <v>1</v>
      </c>
      <c r="P20" s="271">
        <f t="shared" si="3"/>
        <v>7</v>
      </c>
      <c r="Q20" s="272">
        <f t="shared" si="4"/>
        <v>7</v>
      </c>
      <c r="R20" s="273">
        <f t="shared" si="5"/>
        <v>16.090742588043213</v>
      </c>
      <c r="V20"/>
      <c r="W20"/>
      <c r="X20"/>
      <c r="Y20"/>
      <c r="Z20"/>
      <c r="AA20" s="279">
        <f t="shared" si="10"/>
        <v>9</v>
      </c>
      <c r="AB20" s="279">
        <f t="shared" si="11"/>
        <v>3</v>
      </c>
      <c r="AC20" s="279" t="str">
        <f t="shared" si="12"/>
        <v>Marker 7</v>
      </c>
      <c r="AD20" s="279">
        <f t="shared" si="13"/>
        <v>2</v>
      </c>
      <c r="AE20" s="279" t="str">
        <f t="shared" si="14"/>
        <v>M</v>
      </c>
      <c r="AF20" s="280"/>
      <c r="AG20" s="281">
        <f t="shared" si="15"/>
        <v>3.0405301088796888</v>
      </c>
      <c r="AH20" s="281">
        <f t="shared" si="16"/>
        <v>2.7628520419921245</v>
      </c>
      <c r="AI20" s="281">
        <f t="shared" si="17"/>
        <v>2.5800773919560642</v>
      </c>
      <c r="AJ20" s="281">
        <f t="shared" si="18"/>
        <v>1.5527689469804027</v>
      </c>
      <c r="AK20" s="281">
        <f t="shared" si="19"/>
        <v>3.0574201755496877</v>
      </c>
      <c r="AL20" s="281">
        <f t="shared" si="20"/>
        <v>2.0144545505930855</v>
      </c>
      <c r="AM20" s="281">
        <f t="shared" si="21"/>
        <v>3.0254607812429026</v>
      </c>
      <c r="AN20" s="281">
        <f t="shared" si="22"/>
        <v>18.033563997193955</v>
      </c>
    </row>
    <row r="21" spans="1:40" x14ac:dyDescent="0.25">
      <c r="A21" s="267">
        <v>3</v>
      </c>
      <c r="B21" s="267" t="s">
        <v>266</v>
      </c>
      <c r="C21" s="267">
        <v>3</v>
      </c>
      <c r="D21" s="267" t="s">
        <v>151</v>
      </c>
      <c r="E21" s="267">
        <v>10</v>
      </c>
      <c r="F21" s="267" t="s">
        <v>266</v>
      </c>
      <c r="G21" s="268"/>
      <c r="H21" s="269">
        <v>1.0051162242889404</v>
      </c>
      <c r="I21" s="269">
        <v>1.6855412721633911</v>
      </c>
      <c r="J21" s="269">
        <v>1.4756870269775391</v>
      </c>
      <c r="K21" s="269">
        <v>1.9859870672225952</v>
      </c>
      <c r="L21" s="269">
        <v>2.6878750324249268</v>
      </c>
      <c r="M21" s="269">
        <v>2.2588468790054321</v>
      </c>
      <c r="N21" s="269">
        <v>1.62538743019104</v>
      </c>
      <c r="O21" s="270">
        <f t="shared" si="2"/>
        <v>1</v>
      </c>
      <c r="P21" s="271">
        <f t="shared" si="3"/>
        <v>7</v>
      </c>
      <c r="Q21" s="272">
        <f t="shared" si="4"/>
        <v>7</v>
      </c>
      <c r="R21" s="273">
        <f t="shared" si="5"/>
        <v>12.724440932273865</v>
      </c>
      <c r="V21"/>
      <c r="W21"/>
      <c r="X21"/>
      <c r="Y21"/>
      <c r="Z21"/>
      <c r="AA21" s="279">
        <f t="shared" si="10"/>
        <v>10</v>
      </c>
      <c r="AB21" s="279">
        <f t="shared" si="11"/>
        <v>3</v>
      </c>
      <c r="AC21" s="279" t="str">
        <f t="shared" si="12"/>
        <v/>
      </c>
      <c r="AD21" s="279">
        <f t="shared" si="13"/>
        <v>3</v>
      </c>
      <c r="AE21" s="279" t="str">
        <f t="shared" si="14"/>
        <v>L</v>
      </c>
      <c r="AF21" s="280"/>
      <c r="AG21" s="281">
        <f t="shared" si="15"/>
        <v>1.1264755281587557</v>
      </c>
      <c r="AH21" s="281">
        <f t="shared" si="16"/>
        <v>1.8890561597857685</v>
      </c>
      <c r="AI21" s="281">
        <f t="shared" si="17"/>
        <v>1.6538637850439066</v>
      </c>
      <c r="AJ21" s="281">
        <f t="shared" si="18"/>
        <v>2.2257782497230032</v>
      </c>
      <c r="AK21" s="281">
        <f t="shared" si="19"/>
        <v>3.0124132648615904</v>
      </c>
      <c r="AL21" s="281">
        <f t="shared" si="20"/>
        <v>2.5315835816474932</v>
      </c>
      <c r="AM21" s="281">
        <f t="shared" si="21"/>
        <v>1.8216392489160629</v>
      </c>
      <c r="AN21" s="281">
        <f t="shared" si="22"/>
        <v>14.260809818136581</v>
      </c>
    </row>
    <row r="22" spans="1:40" x14ac:dyDescent="0.25">
      <c r="A22" s="267">
        <v>4</v>
      </c>
      <c r="B22" s="267" t="s">
        <v>98</v>
      </c>
      <c r="C22" s="267">
        <v>4</v>
      </c>
      <c r="D22" s="267" t="s">
        <v>151</v>
      </c>
      <c r="E22" s="267">
        <v>2</v>
      </c>
      <c r="F22" s="267" t="s">
        <v>93</v>
      </c>
      <c r="G22" s="268"/>
      <c r="H22" s="269">
        <v>2.4697617292404175</v>
      </c>
      <c r="I22" s="269">
        <v>2.81711745262146</v>
      </c>
      <c r="J22" s="269">
        <v>1.6294203996658325</v>
      </c>
      <c r="K22" s="269">
        <v>2.5044012069702148</v>
      </c>
      <c r="L22" s="269">
        <v>1.3187898397445679</v>
      </c>
      <c r="M22" s="269">
        <v>2.4326307773590088</v>
      </c>
      <c r="N22" s="269">
        <v>2.5027469396591187</v>
      </c>
      <c r="O22" s="270">
        <f t="shared" si="2"/>
        <v>1</v>
      </c>
      <c r="P22" s="271">
        <f t="shared" si="3"/>
        <v>7</v>
      </c>
      <c r="Q22" s="272">
        <f t="shared" si="4"/>
        <v>7</v>
      </c>
      <c r="R22" s="273">
        <f t="shared" si="5"/>
        <v>15.67486834526062</v>
      </c>
      <c r="V22"/>
      <c r="W22"/>
      <c r="X22"/>
      <c r="Y22"/>
      <c r="Z22"/>
      <c r="AA22" s="279">
        <f t="shared" si="10"/>
        <v>2</v>
      </c>
      <c r="AB22" s="279">
        <f t="shared" si="11"/>
        <v>4</v>
      </c>
      <c r="AC22" s="279" t="str">
        <f t="shared" si="12"/>
        <v>Marker 1</v>
      </c>
      <c r="AD22" s="279">
        <f t="shared" si="13"/>
        <v>4</v>
      </c>
      <c r="AE22" s="279" t="str">
        <f t="shared" si="14"/>
        <v>L</v>
      </c>
      <c r="AF22" s="280"/>
      <c r="AG22" s="281">
        <f t="shared" si="15"/>
        <v>2.9890099478509882</v>
      </c>
      <c r="AH22" s="281">
        <f t="shared" si="16"/>
        <v>3.4093945138342945</v>
      </c>
      <c r="AI22" s="281">
        <f t="shared" si="17"/>
        <v>1.9719933814548167</v>
      </c>
      <c r="AJ22" s="281">
        <f t="shared" si="18"/>
        <v>3.0309321066960728</v>
      </c>
      <c r="AK22" s="281">
        <f t="shared" si="19"/>
        <v>1.5960551592698213</v>
      </c>
      <c r="AL22" s="281">
        <f t="shared" si="20"/>
        <v>2.9440725017675393</v>
      </c>
      <c r="AM22" s="281">
        <f t="shared" si="21"/>
        <v>3.0289300425330685</v>
      </c>
      <c r="AN22" s="281">
        <f t="shared" si="22"/>
        <v>18.970387653406604</v>
      </c>
    </row>
    <row r="23" spans="1:40" x14ac:dyDescent="0.25">
      <c r="A23" s="267">
        <v>4</v>
      </c>
      <c r="B23" s="267" t="s">
        <v>99</v>
      </c>
      <c r="C23" s="267">
        <v>1</v>
      </c>
      <c r="D23" s="267" t="s">
        <v>152</v>
      </c>
      <c r="E23" s="267">
        <v>3</v>
      </c>
      <c r="F23" s="267" t="s">
        <v>84</v>
      </c>
      <c r="G23" s="268"/>
      <c r="H23" s="269">
        <v>1.4707789421081543</v>
      </c>
      <c r="I23" s="269">
        <v>1.5295199155807495</v>
      </c>
      <c r="J23" s="269">
        <v>2.9708507061004639</v>
      </c>
      <c r="K23" s="269">
        <v>2.1691972017288208</v>
      </c>
      <c r="L23" s="269">
        <v>2.88214111328125</v>
      </c>
      <c r="M23" s="269">
        <v>1.1943591833114624</v>
      </c>
      <c r="N23" s="269">
        <v>2.4771432876586914</v>
      </c>
      <c r="O23" s="270">
        <f t="shared" si="2"/>
        <v>1</v>
      </c>
      <c r="P23" s="271">
        <f t="shared" si="3"/>
        <v>7</v>
      </c>
      <c r="Q23" s="272">
        <f t="shared" si="4"/>
        <v>7</v>
      </c>
      <c r="R23" s="273">
        <f t="shared" si="5"/>
        <v>14.693990349769592</v>
      </c>
      <c r="V23"/>
      <c r="W23"/>
      <c r="X23"/>
      <c r="Y23"/>
      <c r="Z23"/>
      <c r="AA23" s="279">
        <f t="shared" si="10"/>
        <v>3</v>
      </c>
      <c r="AB23" s="279">
        <f t="shared" si="11"/>
        <v>4</v>
      </c>
      <c r="AC23" s="279" t="str">
        <f t="shared" si="12"/>
        <v>Marker 2</v>
      </c>
      <c r="AD23" s="279">
        <f t="shared" si="13"/>
        <v>1</v>
      </c>
      <c r="AE23" s="279" t="str">
        <f t="shared" si="14"/>
        <v>M</v>
      </c>
      <c r="AF23" s="280"/>
      <c r="AG23" s="281">
        <f t="shared" si="15"/>
        <v>1.779998789763044</v>
      </c>
      <c r="AH23" s="281">
        <f t="shared" si="16"/>
        <v>1.8510895966118641</v>
      </c>
      <c r="AI23" s="281">
        <f t="shared" si="17"/>
        <v>3.595448989666489</v>
      </c>
      <c r="AJ23" s="281">
        <f t="shared" si="18"/>
        <v>2.6252540631974526</v>
      </c>
      <c r="AK23" s="281">
        <f t="shared" si="19"/>
        <v>3.4880888940478765</v>
      </c>
      <c r="AL23" s="281">
        <f t="shared" si="20"/>
        <v>1.4454639238915943</v>
      </c>
      <c r="AM23" s="281">
        <f t="shared" si="21"/>
        <v>2.9979434215871974</v>
      </c>
      <c r="AN23" s="281">
        <f t="shared" si="22"/>
        <v>17.783287678765518</v>
      </c>
    </row>
    <row r="24" spans="1:40" x14ac:dyDescent="0.25">
      <c r="A24" s="267">
        <v>4</v>
      </c>
      <c r="B24" s="267" t="s">
        <v>101</v>
      </c>
      <c r="C24" s="267">
        <v>2</v>
      </c>
      <c r="D24" s="267" t="s">
        <v>152</v>
      </c>
      <c r="E24" s="267">
        <v>5</v>
      </c>
      <c r="F24" s="267" t="s">
        <v>86</v>
      </c>
      <c r="G24" s="268"/>
      <c r="H24" s="269">
        <v>1.2246299982070923</v>
      </c>
      <c r="I24" s="269">
        <v>2.1587138175964355</v>
      </c>
      <c r="J24" s="269">
        <v>1.5360277891159058</v>
      </c>
      <c r="K24" s="269">
        <v>2.7403895854949951</v>
      </c>
      <c r="L24" s="269">
        <v>1.4933930635452271</v>
      </c>
      <c r="M24" s="269">
        <v>1.0111160278320313</v>
      </c>
      <c r="N24" s="269">
        <v>1.2568761110305786</v>
      </c>
      <c r="O24" s="270">
        <f t="shared" si="2"/>
        <v>1</v>
      </c>
      <c r="P24" s="271">
        <f t="shared" si="3"/>
        <v>7</v>
      </c>
      <c r="Q24" s="272">
        <f t="shared" si="4"/>
        <v>7</v>
      </c>
      <c r="R24" s="273">
        <f t="shared" si="5"/>
        <v>11.421146392822266</v>
      </c>
      <c r="V24"/>
      <c r="W24"/>
      <c r="X24"/>
      <c r="Y24"/>
      <c r="Z24"/>
      <c r="AA24" s="279">
        <f t="shared" si="10"/>
        <v>5</v>
      </c>
      <c r="AB24" s="279">
        <f t="shared" si="11"/>
        <v>4</v>
      </c>
      <c r="AC24" s="279" t="str">
        <f t="shared" si="12"/>
        <v>Marker 4</v>
      </c>
      <c r="AD24" s="279">
        <f t="shared" si="13"/>
        <v>2</v>
      </c>
      <c r="AE24" s="279" t="str">
        <f t="shared" si="14"/>
        <v>M</v>
      </c>
      <c r="AF24" s="280"/>
      <c r="AG24" s="281">
        <f t="shared" si="15"/>
        <v>1.4820989424771407</v>
      </c>
      <c r="AH24" s="281">
        <f t="shared" si="16"/>
        <v>2.6125666289855376</v>
      </c>
      <c r="AI24" s="281">
        <f t="shared" si="17"/>
        <v>1.8589657000050124</v>
      </c>
      <c r="AJ24" s="281">
        <f t="shared" si="18"/>
        <v>3.3165352086619988</v>
      </c>
      <c r="AK24" s="281">
        <f t="shared" si="19"/>
        <v>1.807367354567111</v>
      </c>
      <c r="AL24" s="281">
        <f t="shared" si="20"/>
        <v>1.2236953183945465</v>
      </c>
      <c r="AM24" s="281">
        <f t="shared" si="21"/>
        <v>1.5211245500358783</v>
      </c>
      <c r="AN24" s="281">
        <f t="shared" si="22"/>
        <v>13.822353703127224</v>
      </c>
    </row>
    <row r="25" spans="1:40" x14ac:dyDescent="0.25">
      <c r="A25" s="267">
        <v>4</v>
      </c>
      <c r="B25" s="267" t="s">
        <v>101</v>
      </c>
      <c r="C25" s="267">
        <v>1</v>
      </c>
      <c r="D25" s="267" t="s">
        <v>153</v>
      </c>
      <c r="E25" s="267">
        <v>6</v>
      </c>
      <c r="F25" s="267" t="s">
        <v>93</v>
      </c>
      <c r="G25" s="268"/>
      <c r="H25" s="269">
        <v>1.5585575103759766</v>
      </c>
      <c r="I25" s="269">
        <v>1.3467506170272827</v>
      </c>
      <c r="J25" s="269">
        <v>1.7774593830108643</v>
      </c>
      <c r="K25" s="269">
        <v>1.4744688272476196</v>
      </c>
      <c r="L25" s="269">
        <v>2.2910332679748535</v>
      </c>
      <c r="M25" s="269">
        <v>1.4935616254806519</v>
      </c>
      <c r="N25" s="269">
        <v>2.8043115139007568</v>
      </c>
      <c r="O25" s="270">
        <f t="shared" si="2"/>
        <v>1</v>
      </c>
      <c r="P25" s="271">
        <f t="shared" si="3"/>
        <v>7</v>
      </c>
      <c r="Q25" s="272">
        <f t="shared" si="4"/>
        <v>7</v>
      </c>
      <c r="R25" s="273">
        <f t="shared" si="5"/>
        <v>12.746142745018005</v>
      </c>
      <c r="V25"/>
      <c r="W25"/>
      <c r="X25"/>
      <c r="Y25"/>
      <c r="Z25"/>
      <c r="AA25" s="279">
        <f t="shared" si="10"/>
        <v>6</v>
      </c>
      <c r="AB25" s="279">
        <f t="shared" si="11"/>
        <v>4</v>
      </c>
      <c r="AC25" s="279" t="str">
        <f t="shared" si="12"/>
        <v>Marker 4</v>
      </c>
      <c r="AD25" s="279">
        <f t="shared" si="13"/>
        <v>1</v>
      </c>
      <c r="AE25" s="279" t="str">
        <f t="shared" si="14"/>
        <v>H</v>
      </c>
      <c r="AF25" s="280"/>
      <c r="AG25" s="281">
        <f t="shared" si="15"/>
        <v>1.8862321201504781</v>
      </c>
      <c r="AH25" s="281">
        <f t="shared" si="16"/>
        <v>1.629894472778572</v>
      </c>
      <c r="AI25" s="281">
        <f t="shared" si="17"/>
        <v>2.1511564110901231</v>
      </c>
      <c r="AJ25" s="281">
        <f t="shared" si="18"/>
        <v>1.7844644445902738</v>
      </c>
      <c r="AK25" s="281">
        <f t="shared" si="19"/>
        <v>2.772705215956397</v>
      </c>
      <c r="AL25" s="281">
        <f t="shared" si="20"/>
        <v>1.8075713553400798</v>
      </c>
      <c r="AM25" s="281">
        <f t="shared" si="21"/>
        <v>3.3938962259733336</v>
      </c>
      <c r="AN25" s="281">
        <f t="shared" si="22"/>
        <v>15.42592024587926</v>
      </c>
    </row>
    <row r="26" spans="1:40" x14ac:dyDescent="0.25">
      <c r="A26" s="267">
        <v>4</v>
      </c>
      <c r="B26" s="267" t="s">
        <v>266</v>
      </c>
      <c r="C26" s="267">
        <v>4</v>
      </c>
      <c r="D26" s="267" t="s">
        <v>151</v>
      </c>
      <c r="E26" s="267">
        <v>10</v>
      </c>
      <c r="F26" s="267" t="s">
        <v>266</v>
      </c>
      <c r="G26" s="268"/>
      <c r="H26" s="269">
        <v>1.8342140913009644</v>
      </c>
      <c r="I26" s="269">
        <v>2.8604791164398193</v>
      </c>
      <c r="J26" s="269">
        <v>1.0891791582107544</v>
      </c>
      <c r="K26" s="269">
        <v>1.3555936813354492</v>
      </c>
      <c r="L26" s="269">
        <v>1.0738061666488647</v>
      </c>
      <c r="M26" s="269">
        <v>2.2418005466461182</v>
      </c>
      <c r="N26" s="269">
        <v>1.5243891477584839</v>
      </c>
      <c r="O26" s="270">
        <f t="shared" si="2"/>
        <v>1</v>
      </c>
      <c r="P26" s="271">
        <f t="shared" si="3"/>
        <v>7</v>
      </c>
      <c r="Q26" s="272">
        <f t="shared" si="4"/>
        <v>7</v>
      </c>
      <c r="R26" s="273">
        <f t="shared" si="5"/>
        <v>11.979461908340454</v>
      </c>
      <c r="V26"/>
      <c r="W26"/>
      <c r="X26"/>
      <c r="Y26"/>
      <c r="Z26"/>
      <c r="AA26" s="279">
        <f t="shared" si="10"/>
        <v>10</v>
      </c>
      <c r="AB26" s="279">
        <f t="shared" si="11"/>
        <v>4</v>
      </c>
      <c r="AC26" s="279" t="str">
        <f t="shared" si="12"/>
        <v/>
      </c>
      <c r="AD26" s="279">
        <f t="shared" si="13"/>
        <v>4</v>
      </c>
      <c r="AE26" s="279" t="str">
        <f t="shared" si="14"/>
        <v>L</v>
      </c>
      <c r="AF26" s="280"/>
      <c r="AG26" s="281">
        <f t="shared" si="15"/>
        <v>2.2198433559310184</v>
      </c>
      <c r="AH26" s="281">
        <f t="shared" si="16"/>
        <v>3.4618726306396379</v>
      </c>
      <c r="AI26" s="281">
        <f t="shared" si="17"/>
        <v>1.3181706155456421</v>
      </c>
      <c r="AJ26" s="281">
        <f t="shared" si="18"/>
        <v>1.640596722665133</v>
      </c>
      <c r="AK26" s="281">
        <f t="shared" si="19"/>
        <v>1.2995655719243493</v>
      </c>
      <c r="AL26" s="281">
        <f t="shared" si="20"/>
        <v>2.7131216974051462</v>
      </c>
      <c r="AM26" s="281">
        <f t="shared" si="21"/>
        <v>1.8448801247104665</v>
      </c>
      <c r="AN26" s="281">
        <f t="shared" si="22"/>
        <v>14.498050718821393</v>
      </c>
    </row>
    <row r="27" spans="1:40" x14ac:dyDescent="0.25">
      <c r="A27" s="267">
        <v>5</v>
      </c>
      <c r="B27" s="267" t="s">
        <v>98</v>
      </c>
      <c r="C27" s="267">
        <v>2</v>
      </c>
      <c r="D27" s="267" t="s">
        <v>151</v>
      </c>
      <c r="E27" s="267">
        <v>1</v>
      </c>
      <c r="F27" s="267" t="s">
        <v>86</v>
      </c>
      <c r="G27" s="268"/>
      <c r="H27" s="269">
        <v>2.7256771326065063</v>
      </c>
      <c r="I27" s="269">
        <v>2.0090880393981934</v>
      </c>
      <c r="J27" s="269">
        <v>2.9243582487106323</v>
      </c>
      <c r="K27" s="269">
        <v>1.7570388317108154</v>
      </c>
      <c r="L27" s="269">
        <v>2.8985234498977661</v>
      </c>
      <c r="M27" s="269">
        <v>1.4304904937744141</v>
      </c>
      <c r="N27" s="269">
        <v>1.9683880805969238</v>
      </c>
      <c r="O27" s="270">
        <f t="shared" si="2"/>
        <v>1</v>
      </c>
      <c r="P27" s="271">
        <f t="shared" si="3"/>
        <v>7</v>
      </c>
      <c r="Q27" s="272">
        <f t="shared" si="4"/>
        <v>7</v>
      </c>
      <c r="R27" s="273">
        <f t="shared" si="5"/>
        <v>15.713564276695251</v>
      </c>
      <c r="V27"/>
      <c r="W27"/>
      <c r="X27"/>
      <c r="Y27"/>
      <c r="Z27"/>
      <c r="AA27" s="279">
        <f t="shared" si="10"/>
        <v>1</v>
      </c>
      <c r="AB27" s="279">
        <f t="shared" si="11"/>
        <v>5</v>
      </c>
      <c r="AC27" s="279" t="str">
        <f t="shared" si="12"/>
        <v>Marker 1</v>
      </c>
      <c r="AD27" s="279">
        <f t="shared" si="13"/>
        <v>2</v>
      </c>
      <c r="AE27" s="279" t="str">
        <f t="shared" si="14"/>
        <v>L</v>
      </c>
      <c r="AF27" s="280"/>
      <c r="AG27" s="281">
        <f t="shared" si="15"/>
        <v>3.1002818120997002</v>
      </c>
      <c r="AH27" s="281">
        <f t="shared" si="16"/>
        <v>2.2852079701372614</v>
      </c>
      <c r="AI27" s="281">
        <f t="shared" si="17"/>
        <v>3.3262687579843195</v>
      </c>
      <c r="AJ27" s="281">
        <f t="shared" si="18"/>
        <v>1.9985182646694462</v>
      </c>
      <c r="AK27" s="281">
        <f t="shared" si="19"/>
        <v>3.2968833418172219</v>
      </c>
      <c r="AL27" s="281">
        <f t="shared" si="20"/>
        <v>1.6270906070189295</v>
      </c>
      <c r="AM27" s="281">
        <f t="shared" si="21"/>
        <v>2.2389143939409792</v>
      </c>
      <c r="AN27" s="281">
        <f t="shared" si="22"/>
        <v>17.873165147667859</v>
      </c>
    </row>
    <row r="28" spans="1:40" x14ac:dyDescent="0.25">
      <c r="A28" s="267">
        <v>5</v>
      </c>
      <c r="B28" s="267" t="s">
        <v>98</v>
      </c>
      <c r="C28" s="267">
        <v>1</v>
      </c>
      <c r="D28" s="267" t="s">
        <v>151</v>
      </c>
      <c r="E28" s="267">
        <v>2</v>
      </c>
      <c r="F28" s="267" t="s">
        <v>90</v>
      </c>
      <c r="G28" s="268"/>
      <c r="H28" s="269">
        <v>1.3447532653808594</v>
      </c>
      <c r="I28" s="269">
        <v>1.7088664770126343</v>
      </c>
      <c r="J28" s="269">
        <v>1.5290024280548096</v>
      </c>
      <c r="K28" s="269">
        <v>1.7061678171157837</v>
      </c>
      <c r="L28" s="269">
        <v>1.1369519233703613</v>
      </c>
      <c r="M28" s="269">
        <v>2.3327587842941284</v>
      </c>
      <c r="N28" s="269">
        <v>1.041720986366272</v>
      </c>
      <c r="O28" s="270">
        <f t="shared" si="2"/>
        <v>1</v>
      </c>
      <c r="P28" s="271">
        <f t="shared" si="3"/>
        <v>7</v>
      </c>
      <c r="Q28" s="272">
        <f t="shared" si="4"/>
        <v>7</v>
      </c>
      <c r="R28" s="273">
        <f t="shared" si="5"/>
        <v>10.800221681594849</v>
      </c>
      <c r="V28"/>
      <c r="W28"/>
      <c r="X28"/>
      <c r="Y28"/>
      <c r="Z28"/>
      <c r="AA28" s="279">
        <f t="shared" si="10"/>
        <v>2</v>
      </c>
      <c r="AB28" s="279">
        <f t="shared" si="11"/>
        <v>5</v>
      </c>
      <c r="AC28" s="279" t="str">
        <f t="shared" si="12"/>
        <v>Marker 1</v>
      </c>
      <c r="AD28" s="279">
        <f t="shared" si="13"/>
        <v>1</v>
      </c>
      <c r="AE28" s="279" t="str">
        <f t="shared" si="14"/>
        <v>L</v>
      </c>
      <c r="AF28" s="280"/>
      <c r="AG28" s="281">
        <f t="shared" si="15"/>
        <v>1.5295700435491879</v>
      </c>
      <c r="AH28" s="281">
        <f t="shared" si="16"/>
        <v>1.9437253204391189</v>
      </c>
      <c r="AI28" s="281">
        <f t="shared" si="17"/>
        <v>1.7391415739037011</v>
      </c>
      <c r="AJ28" s="281">
        <f t="shared" si="18"/>
        <v>1.9406557689888899</v>
      </c>
      <c r="AK28" s="281">
        <f t="shared" si="19"/>
        <v>1.2932094293523844</v>
      </c>
      <c r="AL28" s="281">
        <f t="shared" si="20"/>
        <v>2.6533625514357557</v>
      </c>
      <c r="AM28" s="281">
        <f t="shared" si="21"/>
        <v>1.1848903851005597</v>
      </c>
      <c r="AN28" s="281">
        <f t="shared" si="22"/>
        <v>12.284555072769596</v>
      </c>
    </row>
    <row r="29" spans="1:40" x14ac:dyDescent="0.25">
      <c r="A29" s="267">
        <v>5</v>
      </c>
      <c r="B29" s="267" t="s">
        <v>100</v>
      </c>
      <c r="C29" s="267">
        <v>1</v>
      </c>
      <c r="D29" s="267" t="s">
        <v>151</v>
      </c>
      <c r="E29" s="267">
        <v>4</v>
      </c>
      <c r="F29" s="267" t="s">
        <v>87</v>
      </c>
      <c r="G29" s="268"/>
      <c r="H29" s="269">
        <v>2.7526044845581055</v>
      </c>
      <c r="I29" s="269">
        <v>2.546836256980896</v>
      </c>
      <c r="J29" s="269">
        <v>2.8305227756500244</v>
      </c>
      <c r="K29" s="269">
        <v>1.3553177118301392</v>
      </c>
      <c r="L29" s="269">
        <v>2.5283694267272949</v>
      </c>
      <c r="M29" s="269">
        <v>2.1419047117233276</v>
      </c>
      <c r="N29" s="269">
        <v>1.7767918109893799</v>
      </c>
      <c r="O29" s="270">
        <f t="shared" si="2"/>
        <v>1</v>
      </c>
      <c r="P29" s="271">
        <f t="shared" si="3"/>
        <v>7</v>
      </c>
      <c r="Q29" s="272">
        <f t="shared" si="4"/>
        <v>7</v>
      </c>
      <c r="R29" s="273">
        <f t="shared" si="5"/>
        <v>15.932347178459167</v>
      </c>
      <c r="V29"/>
      <c r="W29"/>
      <c r="X29"/>
      <c r="Y29"/>
      <c r="Z29"/>
      <c r="AA29" s="279">
        <f t="shared" si="10"/>
        <v>4</v>
      </c>
      <c r="AB29" s="279">
        <f t="shared" si="11"/>
        <v>5</v>
      </c>
      <c r="AC29" s="279" t="str">
        <f t="shared" si="12"/>
        <v>Marker 3</v>
      </c>
      <c r="AD29" s="279">
        <f t="shared" si="13"/>
        <v>1</v>
      </c>
      <c r="AE29" s="279" t="str">
        <f t="shared" si="14"/>
        <v>L</v>
      </c>
      <c r="AF29" s="280"/>
      <c r="AG29" s="281">
        <f t="shared" si="15"/>
        <v>3.1309099369443025</v>
      </c>
      <c r="AH29" s="281">
        <f t="shared" si="16"/>
        <v>2.8968618591899258</v>
      </c>
      <c r="AI29" s="281">
        <f t="shared" si="17"/>
        <v>3.2195369638993108</v>
      </c>
      <c r="AJ29" s="281">
        <f t="shared" si="18"/>
        <v>1.5415864195130875</v>
      </c>
      <c r="AK29" s="281">
        <f t="shared" si="19"/>
        <v>2.8758570317004635</v>
      </c>
      <c r="AL29" s="281">
        <f t="shared" si="20"/>
        <v>2.4362783623812074</v>
      </c>
      <c r="AM29" s="281">
        <f t="shared" si="21"/>
        <v>2.0209860036615379</v>
      </c>
      <c r="AN29" s="281">
        <f t="shared" si="22"/>
        <v>18.122016577289838</v>
      </c>
    </row>
    <row r="30" spans="1:40" x14ac:dyDescent="0.25">
      <c r="A30" s="267">
        <v>5</v>
      </c>
      <c r="B30" s="267" t="s">
        <v>102</v>
      </c>
      <c r="C30" s="267">
        <v>4</v>
      </c>
      <c r="D30" s="267" t="s">
        <v>151</v>
      </c>
      <c r="E30" s="267">
        <v>6</v>
      </c>
      <c r="F30" s="267" t="s">
        <v>87</v>
      </c>
      <c r="G30" s="268"/>
      <c r="H30" s="269">
        <v>2.4790753126144409</v>
      </c>
      <c r="I30" s="269">
        <v>1.7950360774993896</v>
      </c>
      <c r="J30" s="269">
        <v>1.6780864000320435</v>
      </c>
      <c r="K30" s="269">
        <v>1.411137580871582</v>
      </c>
      <c r="L30" s="269">
        <v>1.4403775930404663</v>
      </c>
      <c r="M30" s="269">
        <v>1.5424768924713135</v>
      </c>
      <c r="N30" s="269">
        <v>1.6870301961898804</v>
      </c>
      <c r="O30" s="270">
        <f t="shared" si="2"/>
        <v>1</v>
      </c>
      <c r="P30" s="271">
        <f t="shared" si="3"/>
        <v>7</v>
      </c>
      <c r="Q30" s="272">
        <f t="shared" si="4"/>
        <v>7</v>
      </c>
      <c r="R30" s="273">
        <f t="shared" si="5"/>
        <v>12.033220052719116</v>
      </c>
      <c r="V30"/>
      <c r="W30"/>
      <c r="X30"/>
      <c r="Y30"/>
      <c r="Z30"/>
      <c r="AA30" s="279">
        <f t="shared" si="10"/>
        <v>6</v>
      </c>
      <c r="AB30" s="279">
        <f t="shared" si="11"/>
        <v>5</v>
      </c>
      <c r="AC30" s="279" t="str">
        <f t="shared" si="12"/>
        <v>Marker 5</v>
      </c>
      <c r="AD30" s="279">
        <f t="shared" si="13"/>
        <v>4</v>
      </c>
      <c r="AE30" s="279" t="str">
        <f t="shared" si="14"/>
        <v>L</v>
      </c>
      <c r="AF30" s="280"/>
      <c r="AG30" s="281">
        <f t="shared" si="15"/>
        <v>2.8197881585388411</v>
      </c>
      <c r="AH30" s="281">
        <f t="shared" si="16"/>
        <v>2.0417376792578303</v>
      </c>
      <c r="AI30" s="281">
        <f t="shared" si="17"/>
        <v>1.908714969544514</v>
      </c>
      <c r="AJ30" s="281">
        <f t="shared" si="18"/>
        <v>1.6050779177073293</v>
      </c>
      <c r="AK30" s="281">
        <f t="shared" si="19"/>
        <v>1.6383365442806379</v>
      </c>
      <c r="AL30" s="281">
        <f t="shared" si="20"/>
        <v>1.7544679074809739</v>
      </c>
      <c r="AM30" s="281">
        <f t="shared" si="21"/>
        <v>1.9188879604052302</v>
      </c>
      <c r="AN30" s="281">
        <f t="shared" si="22"/>
        <v>13.687011137215357</v>
      </c>
    </row>
    <row r="31" spans="1:40" x14ac:dyDescent="0.25">
      <c r="A31" s="267">
        <v>5</v>
      </c>
      <c r="B31" s="267" t="s">
        <v>102</v>
      </c>
      <c r="C31" s="267">
        <v>2</v>
      </c>
      <c r="D31" s="267" t="s">
        <v>151</v>
      </c>
      <c r="E31" s="267">
        <v>7</v>
      </c>
      <c r="F31" s="267" t="s">
        <v>90</v>
      </c>
      <c r="G31" s="268"/>
      <c r="H31" s="269">
        <v>1.1053777933120728</v>
      </c>
      <c r="I31" s="269">
        <v>2.5115876197814941</v>
      </c>
      <c r="J31" s="269">
        <v>1.49205482006073</v>
      </c>
      <c r="K31" s="269">
        <v>2.8283631801605225</v>
      </c>
      <c r="L31" s="269">
        <v>2.361308217048645</v>
      </c>
      <c r="M31" s="269">
        <v>2.0118627548217773</v>
      </c>
      <c r="N31" s="269">
        <v>2.9623565673828125</v>
      </c>
      <c r="O31" s="270">
        <f t="shared" si="2"/>
        <v>1</v>
      </c>
      <c r="P31" s="271">
        <f t="shared" si="3"/>
        <v>7</v>
      </c>
      <c r="Q31" s="272">
        <f t="shared" si="4"/>
        <v>7</v>
      </c>
      <c r="R31" s="273">
        <f t="shared" si="5"/>
        <v>15.272910952568054</v>
      </c>
      <c r="V31"/>
      <c r="W31"/>
      <c r="X31"/>
      <c r="Y31"/>
      <c r="Z31"/>
      <c r="AA31" s="279">
        <f t="shared" si="10"/>
        <v>7</v>
      </c>
      <c r="AB31" s="279">
        <f t="shared" si="11"/>
        <v>5</v>
      </c>
      <c r="AC31" s="279" t="str">
        <f t="shared" si="12"/>
        <v>Marker 5</v>
      </c>
      <c r="AD31" s="279">
        <f t="shared" si="13"/>
        <v>2</v>
      </c>
      <c r="AE31" s="279" t="str">
        <f t="shared" si="14"/>
        <v>L</v>
      </c>
      <c r="AF31" s="280"/>
      <c r="AG31" s="281">
        <f t="shared" si="15"/>
        <v>1.2572958943332995</v>
      </c>
      <c r="AH31" s="281">
        <f t="shared" si="16"/>
        <v>2.8567688094653962</v>
      </c>
      <c r="AI31" s="281">
        <f t="shared" si="17"/>
        <v>1.6971160545586808</v>
      </c>
      <c r="AJ31" s="281">
        <f t="shared" si="18"/>
        <v>3.2170805634190409</v>
      </c>
      <c r="AK31" s="281">
        <f t="shared" si="19"/>
        <v>2.6858356884980128</v>
      </c>
      <c r="AL31" s="281">
        <f t="shared" si="20"/>
        <v>2.2883640298402179</v>
      </c>
      <c r="AM31" s="281">
        <f t="shared" si="21"/>
        <v>3.369489392908557</v>
      </c>
      <c r="AN31" s="281">
        <f t="shared" si="22"/>
        <v>17.371950433023208</v>
      </c>
    </row>
    <row r="32" spans="1:40" x14ac:dyDescent="0.25">
      <c r="A32" s="267">
        <v>5</v>
      </c>
      <c r="B32" s="267" t="s">
        <v>104</v>
      </c>
      <c r="C32" s="267">
        <v>3</v>
      </c>
      <c r="D32" s="267" t="s">
        <v>151</v>
      </c>
      <c r="E32" s="267">
        <v>9</v>
      </c>
      <c r="F32" s="267" t="s">
        <v>92</v>
      </c>
      <c r="G32" s="268"/>
      <c r="H32" s="269">
        <v>1.6694996356964111</v>
      </c>
      <c r="I32" s="269">
        <v>2.185066819190979</v>
      </c>
      <c r="J32" s="269">
        <v>2.9990830421447754</v>
      </c>
      <c r="K32" s="269">
        <v>2.8498810529708862</v>
      </c>
      <c r="L32" s="269">
        <v>2.2939469814300537</v>
      </c>
      <c r="M32" s="269">
        <v>1.3473693132400513</v>
      </c>
      <c r="N32" s="269">
        <v>1.8307849168777466</v>
      </c>
      <c r="O32" s="270">
        <f t="shared" si="2"/>
        <v>1</v>
      </c>
      <c r="P32" s="271">
        <f t="shared" si="3"/>
        <v>7</v>
      </c>
      <c r="Q32" s="272">
        <f t="shared" si="4"/>
        <v>7</v>
      </c>
      <c r="R32" s="273">
        <f t="shared" si="5"/>
        <v>15.175631761550903</v>
      </c>
      <c r="V32"/>
      <c r="W32"/>
      <c r="X32"/>
      <c r="Y32"/>
      <c r="Z32"/>
      <c r="AA32" s="279">
        <f t="shared" si="10"/>
        <v>9</v>
      </c>
      <c r="AB32" s="279">
        <f t="shared" si="11"/>
        <v>5</v>
      </c>
      <c r="AC32" s="279" t="str">
        <f t="shared" si="12"/>
        <v>Marker 7</v>
      </c>
      <c r="AD32" s="279">
        <f t="shared" si="13"/>
        <v>3</v>
      </c>
      <c r="AE32" s="279" t="str">
        <f t="shared" si="14"/>
        <v>L</v>
      </c>
      <c r="AF32" s="280"/>
      <c r="AG32" s="281">
        <f t="shared" si="15"/>
        <v>1.8989480793372759</v>
      </c>
      <c r="AH32" s="281">
        <f t="shared" si="16"/>
        <v>2.4853724737684528</v>
      </c>
      <c r="AI32" s="281">
        <f t="shared" si="17"/>
        <v>3.4112633874748792</v>
      </c>
      <c r="AJ32" s="281">
        <f t="shared" si="18"/>
        <v>3.2415557548901788</v>
      </c>
      <c r="AK32" s="281">
        <f t="shared" si="19"/>
        <v>2.6092166307488021</v>
      </c>
      <c r="AL32" s="281">
        <f t="shared" si="20"/>
        <v>1.5325456291386959</v>
      </c>
      <c r="AM32" s="281">
        <f t="shared" si="21"/>
        <v>2.0823996766758475</v>
      </c>
      <c r="AN32" s="281">
        <f t="shared" si="22"/>
        <v>17.261301632034133</v>
      </c>
    </row>
    <row r="33" spans="1:40" x14ac:dyDescent="0.25">
      <c r="A33" s="267">
        <v>6</v>
      </c>
      <c r="B33" s="267" t="s">
        <v>98</v>
      </c>
      <c r="C33" s="267">
        <v>4</v>
      </c>
      <c r="D33" s="267" t="s">
        <v>151</v>
      </c>
      <c r="E33" s="267">
        <v>1</v>
      </c>
      <c r="F33" s="267" t="s">
        <v>89</v>
      </c>
      <c r="G33" s="268"/>
      <c r="H33" s="269">
        <v>2.6459192037582397</v>
      </c>
      <c r="I33" s="269">
        <v>2.8692114353179932</v>
      </c>
      <c r="J33" s="269">
        <v>2.2314392328262329</v>
      </c>
      <c r="K33" s="269">
        <v>2.9234423637390137</v>
      </c>
      <c r="L33" s="269">
        <v>1.8863734006881714</v>
      </c>
      <c r="M33" s="269">
        <v>1.7557590007781982</v>
      </c>
      <c r="N33" s="269">
        <v>1.4518859386444092</v>
      </c>
      <c r="O33" s="270">
        <f t="shared" si="2"/>
        <v>1</v>
      </c>
      <c r="P33" s="271">
        <f t="shared" si="3"/>
        <v>7</v>
      </c>
      <c r="Q33" s="272">
        <f t="shared" si="4"/>
        <v>7</v>
      </c>
      <c r="R33" s="273">
        <f t="shared" si="5"/>
        <v>15.764030575752258</v>
      </c>
      <c r="V33"/>
      <c r="W33"/>
      <c r="X33"/>
      <c r="Y33"/>
      <c r="Z33"/>
      <c r="AA33" s="279">
        <f t="shared" si="10"/>
        <v>1</v>
      </c>
      <c r="AB33" s="279">
        <f t="shared" si="11"/>
        <v>6</v>
      </c>
      <c r="AC33" s="279" t="str">
        <f t="shared" si="12"/>
        <v>Marker 1</v>
      </c>
      <c r="AD33" s="279">
        <f t="shared" si="13"/>
        <v>4</v>
      </c>
      <c r="AE33" s="279" t="str">
        <f t="shared" si="14"/>
        <v>L</v>
      </c>
      <c r="AF33" s="280"/>
      <c r="AG33" s="281">
        <f t="shared" si="15"/>
        <v>3.1175649954073368</v>
      </c>
      <c r="AH33" s="281">
        <f t="shared" si="16"/>
        <v>3.3806599696863331</v>
      </c>
      <c r="AI33" s="281">
        <f t="shared" si="17"/>
        <v>2.6292022945207445</v>
      </c>
      <c r="AJ33" s="281">
        <f t="shared" si="18"/>
        <v>3.4445577802746801</v>
      </c>
      <c r="AK33" s="281">
        <f t="shared" si="19"/>
        <v>2.222627083207898</v>
      </c>
      <c r="AL33" s="281">
        <f t="shared" si="20"/>
        <v>2.0687301386311003</v>
      </c>
      <c r="AM33" s="281">
        <f t="shared" si="21"/>
        <v>1.7106904750578737</v>
      </c>
      <c r="AN33" s="281">
        <f t="shared" si="22"/>
        <v>18.574032736785966</v>
      </c>
    </row>
    <row r="34" spans="1:40" x14ac:dyDescent="0.25">
      <c r="A34" s="267">
        <v>6</v>
      </c>
      <c r="B34" s="267" t="s">
        <v>99</v>
      </c>
      <c r="C34" s="267">
        <v>3</v>
      </c>
      <c r="D34" s="267" t="s">
        <v>151</v>
      </c>
      <c r="E34" s="267">
        <v>3</v>
      </c>
      <c r="F34" s="267" t="s">
        <v>90</v>
      </c>
      <c r="G34" s="268"/>
      <c r="H34" s="269">
        <v>2.9921114444732666</v>
      </c>
      <c r="I34" s="269">
        <v>2.1810985803604126</v>
      </c>
      <c r="J34" s="269">
        <v>2.1193861961364746</v>
      </c>
      <c r="K34" s="269">
        <v>1.1637762784957886</v>
      </c>
      <c r="L34" s="269">
        <v>1.3278472423553467</v>
      </c>
      <c r="M34" s="269">
        <v>1.3189107179641724</v>
      </c>
      <c r="N34" s="269">
        <v>2.0066612958908081</v>
      </c>
      <c r="O34" s="270">
        <f t="shared" si="2"/>
        <v>1</v>
      </c>
      <c r="P34" s="271">
        <f t="shared" si="3"/>
        <v>7</v>
      </c>
      <c r="Q34" s="272">
        <f t="shared" si="4"/>
        <v>7</v>
      </c>
      <c r="R34" s="273">
        <f t="shared" si="5"/>
        <v>13.10979175567627</v>
      </c>
      <c r="V34"/>
      <c r="W34"/>
      <c r="X34"/>
      <c r="Y34"/>
      <c r="Z34"/>
      <c r="AA34" s="279">
        <f t="shared" si="10"/>
        <v>3</v>
      </c>
      <c r="AB34" s="279">
        <f t="shared" si="11"/>
        <v>6</v>
      </c>
      <c r="AC34" s="279" t="str">
        <f t="shared" si="12"/>
        <v>Marker 2</v>
      </c>
      <c r="AD34" s="279">
        <f t="shared" si="13"/>
        <v>3</v>
      </c>
      <c r="AE34" s="279" t="str">
        <f t="shared" si="14"/>
        <v>L</v>
      </c>
      <c r="AF34" s="280"/>
      <c r="AG34" s="281">
        <f t="shared" si="15"/>
        <v>3.5254674021784136</v>
      </c>
      <c r="AH34" s="281">
        <f t="shared" si="16"/>
        <v>2.5698882172993045</v>
      </c>
      <c r="AI34" s="281">
        <f t="shared" si="17"/>
        <v>2.4971753511745929</v>
      </c>
      <c r="AJ34" s="281">
        <f t="shared" si="18"/>
        <v>1.3712241035820374</v>
      </c>
      <c r="AK34" s="281">
        <f t="shared" si="19"/>
        <v>1.5645413798483603</v>
      </c>
      <c r="AL34" s="281">
        <f t="shared" si="20"/>
        <v>1.554011883867169</v>
      </c>
      <c r="AM34" s="281">
        <f t="shared" si="21"/>
        <v>2.3643567818783309</v>
      </c>
      <c r="AN34" s="281">
        <f t="shared" si="22"/>
        <v>15.446665119828211</v>
      </c>
    </row>
    <row r="35" spans="1:40" x14ac:dyDescent="0.25">
      <c r="A35" s="267">
        <v>6</v>
      </c>
      <c r="B35" s="267" t="s">
        <v>100</v>
      </c>
      <c r="C35" s="267">
        <v>4</v>
      </c>
      <c r="D35" s="267" t="s">
        <v>151</v>
      </c>
      <c r="E35" s="267">
        <v>4</v>
      </c>
      <c r="F35" s="267" t="s">
        <v>93</v>
      </c>
      <c r="G35" s="268"/>
      <c r="H35" s="269">
        <v>1.1904677152633667</v>
      </c>
      <c r="I35" s="269">
        <v>2.1423041820526123</v>
      </c>
      <c r="J35" s="269">
        <v>2.1919461488723755</v>
      </c>
      <c r="K35" s="269">
        <v>2.2025661468505859</v>
      </c>
      <c r="L35" s="269">
        <v>1.0670684576034546</v>
      </c>
      <c r="M35" s="269">
        <v>1.6594746112823486</v>
      </c>
      <c r="N35" s="269">
        <v>1.1112704277038574</v>
      </c>
      <c r="O35" s="270">
        <f t="shared" si="2"/>
        <v>1</v>
      </c>
      <c r="P35" s="271">
        <f t="shared" si="3"/>
        <v>7</v>
      </c>
      <c r="Q35" s="272">
        <f t="shared" si="4"/>
        <v>7</v>
      </c>
      <c r="R35" s="273">
        <f t="shared" si="5"/>
        <v>11.565097689628601</v>
      </c>
      <c r="V35"/>
      <c r="W35"/>
      <c r="X35"/>
      <c r="Y35"/>
      <c r="Z35"/>
      <c r="AA35" s="279">
        <f t="shared" si="10"/>
        <v>4</v>
      </c>
      <c r="AB35" s="279">
        <f t="shared" si="11"/>
        <v>6</v>
      </c>
      <c r="AC35" s="279" t="str">
        <f t="shared" si="12"/>
        <v>Marker 3</v>
      </c>
      <c r="AD35" s="279">
        <f t="shared" si="13"/>
        <v>4</v>
      </c>
      <c r="AE35" s="279" t="str">
        <f t="shared" si="14"/>
        <v>L</v>
      </c>
      <c r="AF35" s="280"/>
      <c r="AG35" s="281">
        <f t="shared" si="15"/>
        <v>1.4026733968278537</v>
      </c>
      <c r="AH35" s="281">
        <f t="shared" si="16"/>
        <v>2.52417856070416</v>
      </c>
      <c r="AI35" s="281">
        <f t="shared" si="17"/>
        <v>2.5826694087393696</v>
      </c>
      <c r="AJ35" s="281">
        <f t="shared" si="18"/>
        <v>2.5951824642783059</v>
      </c>
      <c r="AK35" s="281">
        <f t="shared" si="19"/>
        <v>1.2572777227674512</v>
      </c>
      <c r="AL35" s="281">
        <f t="shared" si="20"/>
        <v>1.9552826675707353</v>
      </c>
      <c r="AM35" s="281">
        <f t="shared" si="21"/>
        <v>1.309358872682129</v>
      </c>
      <c r="AN35" s="281">
        <f t="shared" si="22"/>
        <v>13.626623093570004</v>
      </c>
    </row>
    <row r="36" spans="1:40" x14ac:dyDescent="0.25">
      <c r="A36" s="267">
        <v>6</v>
      </c>
      <c r="B36" s="267" t="s">
        <v>102</v>
      </c>
      <c r="C36" s="267">
        <v>3</v>
      </c>
      <c r="D36" s="267" t="s">
        <v>151</v>
      </c>
      <c r="E36" s="267">
        <v>7</v>
      </c>
      <c r="F36" s="267" t="s">
        <v>92</v>
      </c>
      <c r="G36" s="268"/>
      <c r="H36" s="269">
        <v>2.6560347080230713</v>
      </c>
      <c r="I36" s="269">
        <v>2.1405006647109985</v>
      </c>
      <c r="J36" s="269">
        <v>1.3876643180847168</v>
      </c>
      <c r="K36" s="269">
        <v>1.919488787651062</v>
      </c>
      <c r="L36" s="269">
        <v>1.3790690898895264</v>
      </c>
      <c r="M36" s="269">
        <v>2.2101670503616333</v>
      </c>
      <c r="N36" s="269">
        <v>2.3402544260025024</v>
      </c>
      <c r="O36" s="270">
        <f t="shared" si="2"/>
        <v>1</v>
      </c>
      <c r="P36" s="271">
        <f t="shared" si="3"/>
        <v>7</v>
      </c>
      <c r="Q36" s="272">
        <f t="shared" si="4"/>
        <v>7</v>
      </c>
      <c r="R36" s="273">
        <f t="shared" si="5"/>
        <v>14.033179044723511</v>
      </c>
      <c r="V36"/>
      <c r="W36"/>
      <c r="X36"/>
      <c r="Y36"/>
      <c r="Z36"/>
      <c r="AA36" s="279">
        <f t="shared" si="10"/>
        <v>7</v>
      </c>
      <c r="AB36" s="279">
        <f t="shared" si="11"/>
        <v>6</v>
      </c>
      <c r="AC36" s="279" t="str">
        <f t="shared" si="12"/>
        <v>Marker 5</v>
      </c>
      <c r="AD36" s="279">
        <f t="shared" si="13"/>
        <v>3</v>
      </c>
      <c r="AE36" s="279" t="str">
        <f t="shared" si="14"/>
        <v>L</v>
      </c>
      <c r="AF36" s="280"/>
      <c r="AG36" s="281">
        <f t="shared" si="15"/>
        <v>3.1294836291895547</v>
      </c>
      <c r="AH36" s="281">
        <f t="shared" si="16"/>
        <v>2.5220535591074222</v>
      </c>
      <c r="AI36" s="281">
        <f t="shared" si="17"/>
        <v>1.635021091079389</v>
      </c>
      <c r="AJ36" s="281">
        <f t="shared" si="18"/>
        <v>2.261645421733971</v>
      </c>
      <c r="AK36" s="281">
        <f t="shared" si="19"/>
        <v>1.6248937287204768</v>
      </c>
      <c r="AL36" s="281">
        <f t="shared" si="20"/>
        <v>2.604138259559527</v>
      </c>
      <c r="AM36" s="281">
        <f t="shared" si="21"/>
        <v>2.7574142356612654</v>
      </c>
      <c r="AN36" s="281">
        <f t="shared" si="22"/>
        <v>16.534649925051607</v>
      </c>
    </row>
    <row r="37" spans="1:40" x14ac:dyDescent="0.25">
      <c r="A37" s="267">
        <v>6</v>
      </c>
      <c r="B37" s="267" t="s">
        <v>104</v>
      </c>
      <c r="C37" s="267">
        <v>2</v>
      </c>
      <c r="D37" s="267" t="s">
        <v>152</v>
      </c>
      <c r="E37" s="267">
        <v>8</v>
      </c>
      <c r="F37" s="267" t="s">
        <v>84</v>
      </c>
      <c r="G37" s="268"/>
      <c r="H37" s="269">
        <v>1.2124196290969849</v>
      </c>
      <c r="I37" s="269">
        <v>2.2934894561767578</v>
      </c>
      <c r="J37" s="269">
        <v>1.337267279624939</v>
      </c>
      <c r="K37" s="269">
        <v>1.2199718952178955</v>
      </c>
      <c r="L37" s="269">
        <v>2.9047437906265259</v>
      </c>
      <c r="M37" s="269">
        <v>2.7267708778381348</v>
      </c>
      <c r="N37" s="269">
        <v>2.1546671390533447</v>
      </c>
      <c r="O37" s="270">
        <f t="shared" si="2"/>
        <v>1</v>
      </c>
      <c r="P37" s="271">
        <f t="shared" si="3"/>
        <v>7</v>
      </c>
      <c r="Q37" s="272">
        <f t="shared" si="4"/>
        <v>7</v>
      </c>
      <c r="R37" s="273">
        <f t="shared" si="5"/>
        <v>13.849330067634583</v>
      </c>
      <c r="V37"/>
      <c r="W37"/>
      <c r="X37"/>
      <c r="Y37"/>
      <c r="Z37"/>
      <c r="AA37" s="279">
        <f t="shared" si="10"/>
        <v>8</v>
      </c>
      <c r="AB37" s="279">
        <f t="shared" si="11"/>
        <v>6</v>
      </c>
      <c r="AC37" s="279" t="str">
        <f t="shared" si="12"/>
        <v>Marker 7</v>
      </c>
      <c r="AD37" s="279">
        <f t="shared" si="13"/>
        <v>2</v>
      </c>
      <c r="AE37" s="279" t="str">
        <f t="shared" si="14"/>
        <v>M</v>
      </c>
      <c r="AF37" s="280"/>
      <c r="AG37" s="281">
        <f t="shared" si="15"/>
        <v>1.4285383280217767</v>
      </c>
      <c r="AH37" s="281">
        <f t="shared" si="16"/>
        <v>2.7023132209617464</v>
      </c>
      <c r="AI37" s="281">
        <f t="shared" si="17"/>
        <v>1.5756405768326822</v>
      </c>
      <c r="AJ37" s="281">
        <f t="shared" si="18"/>
        <v>1.4374368161014992</v>
      </c>
      <c r="AK37" s="281">
        <f t="shared" si="19"/>
        <v>3.4225261109339247</v>
      </c>
      <c r="AL37" s="281">
        <f t="shared" si="20"/>
        <v>3.2128288071569693</v>
      </c>
      <c r="AM37" s="281">
        <f t="shared" si="21"/>
        <v>2.5387452647556157</v>
      </c>
      <c r="AN37" s="281">
        <f t="shared" si="22"/>
        <v>16.318029124764216</v>
      </c>
    </row>
    <row r="38" spans="1:40" x14ac:dyDescent="0.25">
      <c r="A38" s="267">
        <v>7</v>
      </c>
      <c r="B38" s="267" t="s">
        <v>98</v>
      </c>
      <c r="C38" s="267">
        <v>1</v>
      </c>
      <c r="D38" s="267" t="s">
        <v>152</v>
      </c>
      <c r="E38" s="267">
        <v>1</v>
      </c>
      <c r="F38" s="267" t="s">
        <v>85</v>
      </c>
      <c r="G38" s="268"/>
      <c r="H38" s="269">
        <v>2.8687901496887207</v>
      </c>
      <c r="I38" s="269">
        <v>1.7270878553390503</v>
      </c>
      <c r="J38" s="269">
        <v>2.2033421993255615</v>
      </c>
      <c r="K38" s="269">
        <v>1.9961367845535278</v>
      </c>
      <c r="L38" s="269">
        <v>1.8280801773071289</v>
      </c>
      <c r="M38" s="269">
        <v>2.0762685537338257</v>
      </c>
      <c r="N38" s="269">
        <v>2.6731017827987671</v>
      </c>
      <c r="O38" s="270">
        <f t="shared" si="2"/>
        <v>1</v>
      </c>
      <c r="P38" s="271">
        <f t="shared" si="3"/>
        <v>7</v>
      </c>
      <c r="Q38" s="272">
        <f t="shared" si="4"/>
        <v>7</v>
      </c>
      <c r="R38" s="273">
        <f t="shared" si="5"/>
        <v>15.372807502746582</v>
      </c>
      <c r="V38"/>
      <c r="W38"/>
      <c r="X38"/>
      <c r="Y38"/>
      <c r="Z38"/>
      <c r="AA38" s="279">
        <f t="shared" si="10"/>
        <v>1</v>
      </c>
      <c r="AB38" s="279">
        <f t="shared" si="11"/>
        <v>7</v>
      </c>
      <c r="AC38" s="279" t="str">
        <f t="shared" si="12"/>
        <v>Marker 1</v>
      </c>
      <c r="AD38" s="279">
        <f t="shared" si="13"/>
        <v>1</v>
      </c>
      <c r="AE38" s="279" t="str">
        <f t="shared" si="14"/>
        <v>M</v>
      </c>
      <c r="AF38" s="280"/>
      <c r="AG38" s="281">
        <f t="shared" si="15"/>
        <v>3.3112567642388142</v>
      </c>
      <c r="AH38" s="281">
        <f t="shared" si="16"/>
        <v>1.9934645076938309</v>
      </c>
      <c r="AI38" s="281">
        <f t="shared" si="17"/>
        <v>2.5431737355349009</v>
      </c>
      <c r="AJ38" s="281">
        <f t="shared" si="18"/>
        <v>2.3040100827577006</v>
      </c>
      <c r="AK38" s="281">
        <f t="shared" si="19"/>
        <v>2.1100333369925757</v>
      </c>
      <c r="AL38" s="281">
        <f t="shared" si="20"/>
        <v>2.3965009408838953</v>
      </c>
      <c r="AM38" s="281">
        <f t="shared" si="21"/>
        <v>3.0853864862690177</v>
      </c>
      <c r="AN38" s="281">
        <f t="shared" si="22"/>
        <v>17.743825854370733</v>
      </c>
    </row>
    <row r="39" spans="1:40" x14ac:dyDescent="0.25">
      <c r="A39" s="267">
        <v>7</v>
      </c>
      <c r="B39" s="267" t="s">
        <v>98</v>
      </c>
      <c r="C39" s="267">
        <v>3</v>
      </c>
      <c r="D39" s="267" t="s">
        <v>151</v>
      </c>
      <c r="E39" s="267">
        <v>2</v>
      </c>
      <c r="F39" s="267" t="s">
        <v>92</v>
      </c>
      <c r="G39" s="268"/>
      <c r="H39" s="269">
        <v>1.3869254589080811</v>
      </c>
      <c r="I39" s="269">
        <v>2.3252698183059692</v>
      </c>
      <c r="J39" s="269">
        <v>2.2010326385498047</v>
      </c>
      <c r="K39" s="269">
        <v>1.8763564825057983</v>
      </c>
      <c r="L39" s="269">
        <v>2.8175480365753174</v>
      </c>
      <c r="M39" s="269">
        <v>2.4674841165542603</v>
      </c>
      <c r="N39" s="269">
        <v>2.9052419662475586</v>
      </c>
      <c r="O39" s="270">
        <f t="shared" si="2"/>
        <v>1</v>
      </c>
      <c r="P39" s="271">
        <f t="shared" si="3"/>
        <v>7</v>
      </c>
      <c r="Q39" s="272">
        <f t="shared" si="4"/>
        <v>7</v>
      </c>
      <c r="R39" s="273">
        <f t="shared" si="5"/>
        <v>15.97985851764679</v>
      </c>
      <c r="V39"/>
      <c r="W39"/>
      <c r="X39"/>
      <c r="Y39"/>
      <c r="Z39"/>
      <c r="AA39" s="279">
        <f t="shared" si="10"/>
        <v>2</v>
      </c>
      <c r="AB39" s="279">
        <f t="shared" si="11"/>
        <v>7</v>
      </c>
      <c r="AC39" s="279" t="str">
        <f t="shared" si="12"/>
        <v>Marker 1</v>
      </c>
      <c r="AD39" s="279">
        <f t="shared" si="13"/>
        <v>3</v>
      </c>
      <c r="AE39" s="279" t="str">
        <f t="shared" si="14"/>
        <v>L</v>
      </c>
      <c r="AF39" s="280"/>
      <c r="AG39" s="281">
        <f t="shared" si="15"/>
        <v>1.600837310391181</v>
      </c>
      <c r="AH39" s="281">
        <f t="shared" si="16"/>
        <v>2.6839068083740609</v>
      </c>
      <c r="AI39" s="281">
        <f t="shared" si="17"/>
        <v>2.5405079606464955</v>
      </c>
      <c r="AJ39" s="281">
        <f t="shared" si="18"/>
        <v>2.1657555173545293</v>
      </c>
      <c r="AK39" s="281">
        <f t="shared" si="19"/>
        <v>3.2521113458543227</v>
      </c>
      <c r="AL39" s="281">
        <f t="shared" si="20"/>
        <v>2.8480554677304193</v>
      </c>
      <c r="AM39" s="281">
        <f t="shared" si="21"/>
        <v>3.3533307110426058</v>
      </c>
      <c r="AN39" s="281">
        <f t="shared" si="22"/>
        <v>18.444505121393615</v>
      </c>
    </row>
    <row r="40" spans="1:40" x14ac:dyDescent="0.25">
      <c r="A40" s="267">
        <v>7</v>
      </c>
      <c r="B40" s="267" t="s">
        <v>100</v>
      </c>
      <c r="C40" s="267">
        <v>2</v>
      </c>
      <c r="D40" s="267" t="s">
        <v>151</v>
      </c>
      <c r="E40" s="267">
        <v>4</v>
      </c>
      <c r="F40" s="267" t="s">
        <v>91</v>
      </c>
      <c r="G40" s="268"/>
      <c r="H40" s="269">
        <v>1.8134728670120239</v>
      </c>
      <c r="I40" s="269">
        <v>1.7500953674316406</v>
      </c>
      <c r="J40" s="269">
        <v>1.1881526708602905</v>
      </c>
      <c r="K40" s="269">
        <v>1.0052063465118408</v>
      </c>
      <c r="L40" s="269">
        <v>1.5353685617446899</v>
      </c>
      <c r="M40" s="269">
        <v>2.8759121894836426</v>
      </c>
      <c r="N40" s="269">
        <v>2.8195191621780396</v>
      </c>
      <c r="O40" s="270">
        <f t="shared" si="2"/>
        <v>1</v>
      </c>
      <c r="P40" s="271">
        <f t="shared" si="3"/>
        <v>7</v>
      </c>
      <c r="Q40" s="272">
        <f t="shared" si="4"/>
        <v>7</v>
      </c>
      <c r="R40" s="273">
        <f t="shared" si="5"/>
        <v>12.987727165222168</v>
      </c>
      <c r="V40"/>
      <c r="W40"/>
      <c r="X40"/>
      <c r="Y40"/>
      <c r="Z40"/>
      <c r="AA40" s="279">
        <f t="shared" si="10"/>
        <v>4</v>
      </c>
      <c r="AB40" s="279">
        <f t="shared" si="11"/>
        <v>7</v>
      </c>
      <c r="AC40" s="279" t="str">
        <f t="shared" si="12"/>
        <v>Marker 3</v>
      </c>
      <c r="AD40" s="279">
        <f t="shared" si="13"/>
        <v>2</v>
      </c>
      <c r="AE40" s="279" t="str">
        <f t="shared" si="14"/>
        <v>L</v>
      </c>
      <c r="AF40" s="280"/>
      <c r="AG40" s="281">
        <f t="shared" si="15"/>
        <v>2.093173074478341</v>
      </c>
      <c r="AH40" s="281">
        <f t="shared" si="16"/>
        <v>2.0200205735159207</v>
      </c>
      <c r="AI40" s="281">
        <f t="shared" si="17"/>
        <v>1.3714068868932225</v>
      </c>
      <c r="AJ40" s="281">
        <f t="shared" si="18"/>
        <v>1.1602439149145427</v>
      </c>
      <c r="AK40" s="281">
        <f t="shared" si="19"/>
        <v>1.7721754713318316</v>
      </c>
      <c r="AL40" s="281">
        <f t="shared" si="20"/>
        <v>3.3194772687775211</v>
      </c>
      <c r="AM40" s="281">
        <f t="shared" si="21"/>
        <v>3.2543864871663795</v>
      </c>
      <c r="AN40" s="281">
        <f t="shared" si="22"/>
        <v>14.990883677077758</v>
      </c>
    </row>
    <row r="41" spans="1:40" x14ac:dyDescent="0.25">
      <c r="A41" s="267">
        <v>7</v>
      </c>
      <c r="B41" s="267" t="s">
        <v>101</v>
      </c>
      <c r="C41" s="267">
        <v>3</v>
      </c>
      <c r="D41" s="267" t="s">
        <v>151</v>
      </c>
      <c r="E41" s="267">
        <v>5</v>
      </c>
      <c r="F41" s="267" t="s">
        <v>88</v>
      </c>
      <c r="G41" s="268"/>
      <c r="H41" s="269">
        <v>1.7684547901153564</v>
      </c>
      <c r="I41" s="269">
        <v>1.1245294809341431</v>
      </c>
      <c r="J41" s="269">
        <v>2.4717106819152832</v>
      </c>
      <c r="K41" s="269">
        <v>1.5589512586593628</v>
      </c>
      <c r="L41" s="269">
        <v>2.785876989364624</v>
      </c>
      <c r="M41" s="269">
        <v>2.0141574144363403</v>
      </c>
      <c r="N41" s="269">
        <v>1.0949742794036865</v>
      </c>
      <c r="O41" s="270">
        <f t="shared" si="2"/>
        <v>1</v>
      </c>
      <c r="P41" s="271">
        <f t="shared" si="3"/>
        <v>7</v>
      </c>
      <c r="Q41" s="272">
        <f t="shared" si="4"/>
        <v>7</v>
      </c>
      <c r="R41" s="273">
        <f t="shared" si="5"/>
        <v>12.818654894828796</v>
      </c>
      <c r="V41"/>
      <c r="W41"/>
      <c r="X41"/>
      <c r="Y41"/>
      <c r="Z41"/>
      <c r="AA41" s="279">
        <f t="shared" si="10"/>
        <v>5</v>
      </c>
      <c r="AB41" s="279">
        <f t="shared" si="11"/>
        <v>7</v>
      </c>
      <c r="AC41" s="279" t="str">
        <f t="shared" si="12"/>
        <v>Marker 4</v>
      </c>
      <c r="AD41" s="279">
        <f t="shared" si="13"/>
        <v>3</v>
      </c>
      <c r="AE41" s="279" t="str">
        <f t="shared" si="14"/>
        <v>L</v>
      </c>
      <c r="AF41" s="280"/>
      <c r="AG41" s="281">
        <f t="shared" si="15"/>
        <v>2.0412116538588205</v>
      </c>
      <c r="AH41" s="281">
        <f t="shared" si="16"/>
        <v>1.2979708016402578</v>
      </c>
      <c r="AI41" s="281">
        <f t="shared" si="17"/>
        <v>2.8529339155815818</v>
      </c>
      <c r="AJ41" s="281">
        <f t="shared" si="18"/>
        <v>1.7993954353595862</v>
      </c>
      <c r="AK41" s="281">
        <f t="shared" si="19"/>
        <v>3.2155555283023438</v>
      </c>
      <c r="AL41" s="281">
        <f t="shared" si="20"/>
        <v>2.3248101167378024</v>
      </c>
      <c r="AM41" s="281">
        <f t="shared" si="21"/>
        <v>1.2638571663167455</v>
      </c>
      <c r="AN41" s="281">
        <f t="shared" si="22"/>
        <v>14.795734617797137</v>
      </c>
    </row>
    <row r="42" spans="1:40" x14ac:dyDescent="0.25">
      <c r="A42" s="267">
        <v>7</v>
      </c>
      <c r="B42" s="267" t="s">
        <v>102</v>
      </c>
      <c r="C42" s="267">
        <v>3</v>
      </c>
      <c r="D42" s="267" t="s">
        <v>152</v>
      </c>
      <c r="E42" s="267">
        <v>6</v>
      </c>
      <c r="F42" s="267" t="s">
        <v>85</v>
      </c>
      <c r="G42" s="268"/>
      <c r="H42" s="269">
        <v>2.4198367595672607</v>
      </c>
      <c r="I42" s="269">
        <v>1.5214577913284302</v>
      </c>
      <c r="J42" s="269">
        <v>1.7277030944824219</v>
      </c>
      <c r="K42" s="269">
        <v>1.9506419897079468</v>
      </c>
      <c r="L42" s="269">
        <v>2.6318008899688721</v>
      </c>
      <c r="M42" s="269">
        <v>2.9133974313735962</v>
      </c>
      <c r="N42" s="269">
        <v>2.8937491178512573</v>
      </c>
      <c r="O42" s="270">
        <f t="shared" si="2"/>
        <v>1</v>
      </c>
      <c r="P42" s="271">
        <f t="shared" si="3"/>
        <v>7</v>
      </c>
      <c r="Q42" s="272">
        <f t="shared" si="4"/>
        <v>7</v>
      </c>
      <c r="R42" s="273">
        <f t="shared" si="5"/>
        <v>16.058587074279785</v>
      </c>
      <c r="V42"/>
      <c r="W42"/>
      <c r="X42"/>
      <c r="Y42"/>
      <c r="Z42"/>
      <c r="AA42" s="279">
        <f t="shared" si="10"/>
        <v>6</v>
      </c>
      <c r="AB42" s="279">
        <f t="shared" si="11"/>
        <v>7</v>
      </c>
      <c r="AC42" s="279" t="str">
        <f t="shared" si="12"/>
        <v>Marker 5</v>
      </c>
      <c r="AD42" s="279">
        <f t="shared" si="13"/>
        <v>3</v>
      </c>
      <c r="AE42" s="279" t="str">
        <f t="shared" si="14"/>
        <v>M</v>
      </c>
      <c r="AF42" s="280"/>
      <c r="AG42" s="281">
        <f t="shared" si="15"/>
        <v>2.7930592411369815</v>
      </c>
      <c r="AH42" s="281">
        <f t="shared" si="16"/>
        <v>1.7561191792249964</v>
      </c>
      <c r="AI42" s="281">
        <f t="shared" si="17"/>
        <v>1.9941746379817973</v>
      </c>
      <c r="AJ42" s="281">
        <f t="shared" si="18"/>
        <v>2.2514984178015052</v>
      </c>
      <c r="AK42" s="281">
        <f t="shared" si="19"/>
        <v>3.0377155680016319</v>
      </c>
      <c r="AL42" s="281">
        <f t="shared" si="20"/>
        <v>3.362744030823781</v>
      </c>
      <c r="AM42" s="281">
        <f t="shared" si="21"/>
        <v>3.3400652681182592</v>
      </c>
      <c r="AN42" s="281">
        <f t="shared" si="22"/>
        <v>18.535376343088952</v>
      </c>
    </row>
    <row r="43" spans="1:40" x14ac:dyDescent="0.25">
      <c r="A43" s="267">
        <v>7</v>
      </c>
      <c r="B43" s="267" t="s">
        <v>104</v>
      </c>
      <c r="C43" s="267">
        <v>4</v>
      </c>
      <c r="D43" s="267" t="s">
        <v>151</v>
      </c>
      <c r="E43" s="267">
        <v>9</v>
      </c>
      <c r="F43" s="267" t="s">
        <v>93</v>
      </c>
      <c r="G43" s="268"/>
      <c r="H43" s="269">
        <v>1.4522050619125366</v>
      </c>
      <c r="I43" s="269">
        <v>2.0245726108551025</v>
      </c>
      <c r="J43" s="269">
        <v>2.0426994562149048</v>
      </c>
      <c r="K43" s="269">
        <v>1.657630443572998</v>
      </c>
      <c r="L43" s="269">
        <v>1.1799029111862183</v>
      </c>
      <c r="M43" s="269">
        <v>1.3868892192840576</v>
      </c>
      <c r="N43" s="269">
        <v>1.391024112701416</v>
      </c>
      <c r="O43" s="270">
        <f t="shared" si="2"/>
        <v>1</v>
      </c>
      <c r="P43" s="271">
        <f t="shared" si="3"/>
        <v>7</v>
      </c>
      <c r="Q43" s="272">
        <f t="shared" si="4"/>
        <v>7</v>
      </c>
      <c r="R43" s="273">
        <f t="shared" si="5"/>
        <v>11.134923815727234</v>
      </c>
      <c r="V43"/>
      <c r="W43"/>
      <c r="X43"/>
      <c r="Y43"/>
      <c r="Z43"/>
      <c r="AA43" s="279">
        <f t="shared" si="10"/>
        <v>9</v>
      </c>
      <c r="AB43" s="279">
        <f t="shared" si="11"/>
        <v>7</v>
      </c>
      <c r="AC43" s="279" t="str">
        <f t="shared" si="12"/>
        <v>Marker 7</v>
      </c>
      <c r="AD43" s="279">
        <f t="shared" si="13"/>
        <v>4</v>
      </c>
      <c r="AE43" s="279" t="str">
        <f t="shared" si="14"/>
        <v>L</v>
      </c>
      <c r="AF43" s="280"/>
      <c r="AG43" s="281">
        <f t="shared" si="15"/>
        <v>1.6761852848809784</v>
      </c>
      <c r="AH43" s="281">
        <f t="shared" si="16"/>
        <v>2.336831696495473</v>
      </c>
      <c r="AI43" s="281">
        <f t="shared" si="17"/>
        <v>2.3577543280509627</v>
      </c>
      <c r="AJ43" s="281">
        <f t="shared" si="18"/>
        <v>1.9132943619054341</v>
      </c>
      <c r="AK43" s="281">
        <f t="shared" si="19"/>
        <v>1.3618847290849632</v>
      </c>
      <c r="AL43" s="281">
        <f t="shared" si="20"/>
        <v>1.600795481364337</v>
      </c>
      <c r="AM43" s="281">
        <f t="shared" si="21"/>
        <v>1.605568118289042</v>
      </c>
      <c r="AN43" s="281">
        <f t="shared" si="22"/>
        <v>12.852314000071191</v>
      </c>
    </row>
    <row r="44" spans="1:40" x14ac:dyDescent="0.25">
      <c r="A44" s="267">
        <v>7</v>
      </c>
      <c r="B44" s="267" t="s">
        <v>266</v>
      </c>
      <c r="C44" s="267">
        <v>1</v>
      </c>
      <c r="D44" s="267" t="s">
        <v>151</v>
      </c>
      <c r="E44" s="267">
        <v>10</v>
      </c>
      <c r="F44" s="267" t="s">
        <v>266</v>
      </c>
      <c r="G44" s="268"/>
      <c r="H44" s="269">
        <v>1.2358627319335938</v>
      </c>
      <c r="I44" s="269">
        <v>1.2191318273544312</v>
      </c>
      <c r="J44" s="269">
        <v>1.4474251270294189</v>
      </c>
      <c r="K44" s="269">
        <v>2.6032434701919556</v>
      </c>
      <c r="L44" s="269">
        <v>2.4886937141418457</v>
      </c>
      <c r="M44" s="269">
        <v>2.1486271619796753</v>
      </c>
      <c r="N44" s="269">
        <v>2.1449218988418579</v>
      </c>
      <c r="O44" s="270">
        <f t="shared" si="2"/>
        <v>1</v>
      </c>
      <c r="P44" s="271">
        <f t="shared" si="3"/>
        <v>7</v>
      </c>
      <c r="Q44" s="272">
        <f t="shared" si="4"/>
        <v>7</v>
      </c>
      <c r="R44" s="273">
        <f t="shared" si="5"/>
        <v>13.287905931472778</v>
      </c>
      <c r="V44"/>
      <c r="W44"/>
      <c r="X44"/>
      <c r="Y44"/>
      <c r="Z44"/>
      <c r="AA44" s="279">
        <f t="shared" si="10"/>
        <v>10</v>
      </c>
      <c r="AB44" s="279">
        <f t="shared" si="11"/>
        <v>7</v>
      </c>
      <c r="AC44" s="279" t="str">
        <f t="shared" si="12"/>
        <v/>
      </c>
      <c r="AD44" s="279">
        <f t="shared" si="13"/>
        <v>1</v>
      </c>
      <c r="AE44" s="279" t="str">
        <f t="shared" si="14"/>
        <v>L</v>
      </c>
      <c r="AF44" s="280"/>
      <c r="AG44" s="281">
        <f t="shared" si="15"/>
        <v>1.4264754887107394</v>
      </c>
      <c r="AH44" s="281">
        <f t="shared" si="16"/>
        <v>1.4071641002616408</v>
      </c>
      <c r="AI44" s="281">
        <f t="shared" si="17"/>
        <v>1.6706681187975472</v>
      </c>
      <c r="AJ44" s="281">
        <f t="shared" si="18"/>
        <v>3.0047536068711596</v>
      </c>
      <c r="AK44" s="281">
        <f t="shared" si="19"/>
        <v>2.8725363184773087</v>
      </c>
      <c r="AL44" s="281">
        <f t="shared" si="20"/>
        <v>2.4800197479430222</v>
      </c>
      <c r="AM44" s="281">
        <f t="shared" si="21"/>
        <v>2.4757430051391913</v>
      </c>
      <c r="AN44" s="281">
        <f t="shared" si="22"/>
        <v>15.33736038620061</v>
      </c>
    </row>
    <row r="45" spans="1:40" x14ac:dyDescent="0.25">
      <c r="O45"/>
      <c r="P45"/>
      <c r="Q45"/>
      <c r="V45"/>
      <c r="W45"/>
      <c r="X45"/>
      <c r="Y45"/>
      <c r="AA45"/>
      <c r="AD45"/>
      <c r="AF45"/>
      <c r="AG45"/>
      <c r="AJ45"/>
    </row>
    <row r="46" spans="1:40" x14ac:dyDescent="0.25">
      <c r="O46"/>
      <c r="P46"/>
      <c r="Q46"/>
      <c r="V46"/>
      <c r="W46"/>
      <c r="X46"/>
      <c r="Y46"/>
      <c r="AA46"/>
      <c r="AD46"/>
      <c r="AF46"/>
      <c r="AG46"/>
      <c r="AJ46"/>
    </row>
    <row r="47" spans="1:40" x14ac:dyDescent="0.25">
      <c r="O47"/>
      <c r="P47"/>
      <c r="Q47"/>
      <c r="V47"/>
      <c r="W47"/>
      <c r="X47"/>
      <c r="Y47"/>
      <c r="AA47"/>
      <c r="AD47"/>
      <c r="AF47"/>
      <c r="AG47"/>
      <c r="AJ47"/>
    </row>
    <row r="48" spans="1:40" x14ac:dyDescent="0.25">
      <c r="O48"/>
      <c r="P48"/>
      <c r="Q48"/>
      <c r="V48"/>
      <c r="W48"/>
      <c r="X48"/>
      <c r="Y48"/>
      <c r="AA48"/>
      <c r="AD48"/>
      <c r="AF48"/>
      <c r="AG48"/>
      <c r="AJ48"/>
    </row>
    <row r="49" spans="15:36" x14ac:dyDescent="0.25">
      <c r="O49"/>
      <c r="P49"/>
      <c r="Q49"/>
      <c r="V49"/>
      <c r="W49"/>
      <c r="X49"/>
      <c r="Y49"/>
      <c r="AA49"/>
      <c r="AD49"/>
      <c r="AF49"/>
      <c r="AG49"/>
      <c r="AJ49"/>
    </row>
    <row r="50" spans="15:36" x14ac:dyDescent="0.25">
      <c r="O50"/>
      <c r="P50"/>
      <c r="Q50"/>
      <c r="AA50"/>
      <c r="AD50"/>
      <c r="AF50"/>
      <c r="AG50"/>
      <c r="AJ50"/>
    </row>
    <row r="51" spans="15:36" x14ac:dyDescent="0.25">
      <c r="O51"/>
      <c r="P51"/>
      <c r="Q51"/>
      <c r="AA51"/>
      <c r="AD51"/>
      <c r="AF51"/>
      <c r="AG51"/>
      <c r="AJ51"/>
    </row>
    <row r="52" spans="15:36" x14ac:dyDescent="0.25">
      <c r="O52"/>
      <c r="P52"/>
      <c r="Q52"/>
      <c r="AA52"/>
      <c r="AD52"/>
      <c r="AF52"/>
      <c r="AG52"/>
      <c r="AJ52"/>
    </row>
    <row r="53" spans="15:36" x14ac:dyDescent="0.25">
      <c r="O53"/>
      <c r="P53"/>
      <c r="Q53"/>
      <c r="AA53"/>
      <c r="AD53"/>
      <c r="AF53"/>
      <c r="AG53"/>
      <c r="AJ53"/>
    </row>
    <row r="54" spans="15:36" x14ac:dyDescent="0.25">
      <c r="O54"/>
      <c r="P54"/>
      <c r="Q54"/>
      <c r="AA54"/>
      <c r="AD54"/>
      <c r="AF54"/>
      <c r="AG54"/>
      <c r="AJ54"/>
    </row>
    <row r="55" spans="15:36" x14ac:dyDescent="0.25">
      <c r="O55"/>
      <c r="P55"/>
      <c r="Q55"/>
      <c r="AA55"/>
      <c r="AD55"/>
      <c r="AF55"/>
      <c r="AG55"/>
      <c r="AJ55"/>
    </row>
    <row r="56" spans="15:36" x14ac:dyDescent="0.25">
      <c r="O56"/>
      <c r="P56"/>
      <c r="Q56"/>
      <c r="AA56"/>
      <c r="AD56"/>
      <c r="AF56"/>
      <c r="AG56"/>
      <c r="AJ56"/>
    </row>
    <row r="57" spans="15:36" x14ac:dyDescent="0.25">
      <c r="O57"/>
      <c r="P57"/>
      <c r="Q57"/>
      <c r="AA57"/>
      <c r="AD57"/>
      <c r="AF57"/>
      <c r="AG57"/>
      <c r="AJ57"/>
    </row>
    <row r="58" spans="15:36" x14ac:dyDescent="0.25">
      <c r="O58"/>
      <c r="P58"/>
      <c r="Q58"/>
      <c r="AA58"/>
      <c r="AD58"/>
      <c r="AF58"/>
      <c r="AG58"/>
      <c r="AJ58"/>
    </row>
    <row r="59" spans="15:36" x14ac:dyDescent="0.25">
      <c r="O59"/>
      <c r="P59"/>
      <c r="Q59"/>
      <c r="AA59"/>
      <c r="AD59"/>
      <c r="AF59"/>
      <c r="AG59"/>
      <c r="AJ59"/>
    </row>
    <row r="60" spans="15:36" x14ac:dyDescent="0.25">
      <c r="O60"/>
      <c r="P60"/>
      <c r="Q60"/>
      <c r="AA60"/>
      <c r="AD60"/>
      <c r="AF60"/>
      <c r="AG60"/>
      <c r="AJ60"/>
    </row>
    <row r="61" spans="15:36" x14ac:dyDescent="0.25">
      <c r="O61"/>
      <c r="P61"/>
      <c r="Q61"/>
      <c r="AA61"/>
      <c r="AD61"/>
      <c r="AF61"/>
      <c r="AG61"/>
      <c r="AJ61"/>
    </row>
    <row r="62" spans="15:36" x14ac:dyDescent="0.25">
      <c r="O62"/>
      <c r="P62"/>
      <c r="Q62"/>
      <c r="AA62"/>
      <c r="AD62"/>
      <c r="AF62"/>
      <c r="AG62"/>
      <c r="AJ62"/>
    </row>
    <row r="63" spans="15:36" x14ac:dyDescent="0.25">
      <c r="O63"/>
      <c r="P63"/>
      <c r="Q63"/>
      <c r="AA63"/>
      <c r="AD63"/>
      <c r="AF63"/>
      <c r="AG63"/>
      <c r="AJ63"/>
    </row>
    <row r="64" spans="15:36" x14ac:dyDescent="0.25">
      <c r="O64"/>
      <c r="P64"/>
      <c r="Q64"/>
      <c r="AA64"/>
      <c r="AD64"/>
      <c r="AF64"/>
      <c r="AG64"/>
      <c r="AJ64"/>
    </row>
    <row r="65" spans="15:36" x14ac:dyDescent="0.25">
      <c r="O65"/>
      <c r="P65"/>
      <c r="Q65"/>
      <c r="AA65"/>
      <c r="AD65"/>
      <c r="AF65"/>
      <c r="AG65"/>
      <c r="AJ65"/>
    </row>
    <row r="66" spans="15:36" x14ac:dyDescent="0.25">
      <c r="O66"/>
      <c r="P66"/>
      <c r="Q66"/>
      <c r="AA66"/>
      <c r="AD66"/>
      <c r="AF66"/>
      <c r="AG66"/>
      <c r="AJ66"/>
    </row>
    <row r="67" spans="15:36" x14ac:dyDescent="0.25">
      <c r="O67"/>
      <c r="P67"/>
      <c r="Q67"/>
      <c r="AA67"/>
      <c r="AD67"/>
      <c r="AF67"/>
      <c r="AG67"/>
      <c r="AJ67"/>
    </row>
    <row r="68" spans="15:36" x14ac:dyDescent="0.25">
      <c r="O68"/>
      <c r="P68"/>
      <c r="Q68"/>
      <c r="AA68"/>
      <c r="AD68"/>
      <c r="AF68"/>
      <c r="AG68"/>
      <c r="AJ68"/>
    </row>
    <row r="69" spans="15:36" x14ac:dyDescent="0.25">
      <c r="O69"/>
      <c r="P69"/>
      <c r="Q69"/>
      <c r="AA69"/>
      <c r="AD69"/>
      <c r="AF69"/>
      <c r="AG69"/>
      <c r="AJ69"/>
    </row>
    <row r="70" spans="15:36" x14ac:dyDescent="0.25">
      <c r="O70"/>
      <c r="P70"/>
      <c r="Q70"/>
      <c r="AA70"/>
      <c r="AD70"/>
      <c r="AF70"/>
      <c r="AG70"/>
      <c r="AJ70"/>
    </row>
    <row r="71" spans="15:36" x14ac:dyDescent="0.25">
      <c r="O71"/>
      <c r="P71"/>
      <c r="Q71"/>
      <c r="AA71"/>
      <c r="AD71"/>
      <c r="AF71"/>
      <c r="AG71"/>
      <c r="AJ71"/>
    </row>
    <row r="72" spans="15:36" x14ac:dyDescent="0.25">
      <c r="O72"/>
      <c r="P72"/>
      <c r="Q72"/>
      <c r="AA72"/>
      <c r="AD72"/>
      <c r="AF72"/>
      <c r="AG72"/>
      <c r="AJ72"/>
    </row>
    <row r="73" spans="15:36" x14ac:dyDescent="0.25">
      <c r="O73"/>
      <c r="P73"/>
      <c r="Q73"/>
      <c r="AA73"/>
      <c r="AD73"/>
      <c r="AF73"/>
      <c r="AG73"/>
      <c r="AJ73"/>
    </row>
    <row r="74" spans="15:36" x14ac:dyDescent="0.25">
      <c r="O74"/>
      <c r="P74"/>
      <c r="Q74"/>
      <c r="AA74"/>
      <c r="AD74"/>
      <c r="AF74"/>
      <c r="AG74"/>
      <c r="AJ74"/>
    </row>
    <row r="75" spans="15:36" x14ac:dyDescent="0.25">
      <c r="O75"/>
      <c r="P75"/>
      <c r="Q75"/>
      <c r="AA75"/>
      <c r="AD75"/>
      <c r="AF75"/>
      <c r="AG75"/>
      <c r="AJ75"/>
    </row>
    <row r="76" spans="15:36" x14ac:dyDescent="0.25">
      <c r="O76"/>
      <c r="P76"/>
      <c r="Q76"/>
      <c r="AA76"/>
      <c r="AD76"/>
      <c r="AF76"/>
      <c r="AG76"/>
      <c r="AJ76"/>
    </row>
    <row r="77" spans="15:36" x14ac:dyDescent="0.25">
      <c r="O77"/>
      <c r="P77"/>
      <c r="Q77"/>
      <c r="AA77"/>
      <c r="AD77"/>
      <c r="AF77"/>
      <c r="AG77"/>
      <c r="AJ77"/>
    </row>
    <row r="78" spans="15:36" x14ac:dyDescent="0.25">
      <c r="O78"/>
      <c r="P78"/>
      <c r="Q78"/>
      <c r="AA78"/>
      <c r="AD78"/>
      <c r="AF78"/>
      <c r="AG78"/>
      <c r="AJ78"/>
    </row>
    <row r="79" spans="15:36" x14ac:dyDescent="0.25">
      <c r="O79"/>
      <c r="P79"/>
      <c r="Q79"/>
      <c r="AA79"/>
      <c r="AD79"/>
      <c r="AF79"/>
      <c r="AG79"/>
      <c r="AJ79"/>
    </row>
    <row r="80" spans="15:36" x14ac:dyDescent="0.25">
      <c r="O80"/>
      <c r="P80"/>
      <c r="Q80"/>
      <c r="AA80"/>
      <c r="AD80"/>
      <c r="AF80"/>
      <c r="AG80"/>
      <c r="AJ80"/>
    </row>
    <row r="81" spans="15:36" x14ac:dyDescent="0.25">
      <c r="O81"/>
      <c r="P81"/>
      <c r="Q81"/>
      <c r="AA81"/>
      <c r="AD81"/>
      <c r="AF81"/>
      <c r="AG81"/>
      <c r="AJ81"/>
    </row>
    <row r="82" spans="15:36" x14ac:dyDescent="0.25">
      <c r="O82"/>
      <c r="P82"/>
      <c r="Q82"/>
      <c r="AA82"/>
      <c r="AD82"/>
      <c r="AF82"/>
      <c r="AG82"/>
      <c r="AJ82"/>
    </row>
  </sheetData>
  <sortState xmlns:xlrd2="http://schemas.microsoft.com/office/spreadsheetml/2017/richdata2" ref="AP5:AZ14">
    <sortCondition descending="1" ref="AZ5:AZ14"/>
  </sortState>
  <mergeCells count="25">
    <mergeCell ref="AE2:AE4"/>
    <mergeCell ref="AY2:AY4"/>
    <mergeCell ref="AZ2:AZ4"/>
    <mergeCell ref="A1:F1"/>
    <mergeCell ref="T1:V1"/>
    <mergeCell ref="AA1:AH1"/>
    <mergeCell ref="AP1:AY1"/>
    <mergeCell ref="W2:W4"/>
    <mergeCell ref="Y2:Y4"/>
    <mergeCell ref="AA2:AA4"/>
    <mergeCell ref="AB2:AB4"/>
    <mergeCell ref="AC2:AC4"/>
    <mergeCell ref="AD2:AD4"/>
    <mergeCell ref="P2:P4"/>
    <mergeCell ref="Q2:Q4"/>
    <mergeCell ref="R2:R4"/>
    <mergeCell ref="T2:T4"/>
    <mergeCell ref="U2:U4"/>
    <mergeCell ref="V2:V4"/>
    <mergeCell ref="A2:A4"/>
    <mergeCell ref="B2:B4"/>
    <mergeCell ref="C2:C4"/>
    <mergeCell ref="D2:D4"/>
    <mergeCell ref="E2:E4"/>
    <mergeCell ref="O2:O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1FEF-97F0-42A0-8E06-6909FBE24922}">
  <sheetPr codeName="Sheet36">
    <tabColor theme="9" tint="0.79998168889431442"/>
  </sheetPr>
  <dimension ref="A1:Y13"/>
  <sheetViews>
    <sheetView zoomScale="130" zoomScaleNormal="130" workbookViewId="0">
      <pane ySplit="3" topLeftCell="A4" activePane="bottomLeft" state="frozen"/>
      <selection activeCell="B10" sqref="B10"/>
      <selection pane="bottomLeft"/>
    </sheetView>
  </sheetViews>
  <sheetFormatPr defaultRowHeight="15" x14ac:dyDescent="0.25"/>
  <cols>
    <col min="1" max="2" width="3.7109375" bestFit="1" customWidth="1"/>
    <col min="3" max="5" width="4.85546875" style="198" bestFit="1" customWidth="1"/>
    <col min="6" max="6" width="4.85546875" style="473" bestFit="1" customWidth="1"/>
    <col min="7" max="7" width="3.7109375" bestFit="1" customWidth="1"/>
    <col min="8" max="10" width="4.85546875" style="198" bestFit="1" customWidth="1"/>
    <col min="11" max="13" width="3.7109375" style="198" bestFit="1" customWidth="1"/>
    <col min="14" max="14" width="4.85546875" style="198" bestFit="1" customWidth="1"/>
    <col min="15" max="15" width="4.85546875" style="473" bestFit="1" customWidth="1"/>
    <col min="16" max="17" width="4.85546875" style="198" bestFit="1" customWidth="1"/>
    <col min="18" max="18" width="3.7109375" bestFit="1" customWidth="1"/>
    <col min="19" max="21" width="4.85546875" style="198" bestFit="1" customWidth="1"/>
    <col min="22" max="24" width="3.7109375" style="198" bestFit="1" customWidth="1"/>
    <col min="25" max="25" width="3.7109375" bestFit="1" customWidth="1"/>
    <col min="26" max="27" width="9.140625" customWidth="1"/>
    <col min="33" max="41" width="9.140625" customWidth="1"/>
  </cols>
  <sheetData>
    <row r="1" spans="1:25" x14ac:dyDescent="0.25">
      <c r="A1" s="229" t="s">
        <v>267</v>
      </c>
      <c r="B1" s="286"/>
      <c r="C1" s="470" t="s">
        <v>188</v>
      </c>
      <c r="D1" s="470"/>
      <c r="E1" s="470"/>
      <c r="F1" s="470"/>
      <c r="G1" s="287"/>
      <c r="H1" s="474"/>
      <c r="I1" s="474"/>
      <c r="J1" s="474"/>
      <c r="K1" s="474"/>
      <c r="L1" s="474"/>
      <c r="M1" s="475"/>
      <c r="N1" s="476" t="s">
        <v>189</v>
      </c>
      <c r="O1" s="476"/>
      <c r="P1" s="476"/>
      <c r="Q1" s="476"/>
      <c r="R1" s="288"/>
      <c r="S1" s="479"/>
      <c r="T1" s="479"/>
      <c r="U1" s="479"/>
      <c r="V1" s="479"/>
      <c r="W1" s="479"/>
      <c r="X1" s="480"/>
      <c r="Y1" s="229"/>
    </row>
    <row r="2" spans="1:25" x14ac:dyDescent="0.25">
      <c r="A2" s="253"/>
      <c r="B2" s="289"/>
      <c r="C2" s="481">
        <v>1</v>
      </c>
      <c r="D2" s="481">
        <v>2</v>
      </c>
      <c r="E2" s="481">
        <v>3</v>
      </c>
      <c r="F2" s="481">
        <v>4</v>
      </c>
      <c r="G2" s="290">
        <f>IF(COUNT(G4:G13)&gt;0,AVERAGE(G4:G13),"")</f>
        <v>4</v>
      </c>
      <c r="H2" s="471">
        <f>IF(COUNT(H4:H13)&gt;0,AVERAGE(H4:H13),"")</f>
        <v>13.993450438976287</v>
      </c>
      <c r="I2" s="471">
        <f>IF(COUNT(I4:I13)&gt;0,AVERAGE(I4:I13),"")</f>
        <v>12.10087206363678</v>
      </c>
      <c r="J2" s="471">
        <f>IF(COUNT(J4:J13)&gt;0,AVERAGE(J4:J13),"")</f>
        <v>15.923960697650909</v>
      </c>
      <c r="K2" s="471">
        <f>IF(COUNT(K4:K13)&gt;0,AVERAGE(K4:K13),"")</f>
        <v>3.8230886340141295</v>
      </c>
      <c r="L2" s="471">
        <f>IF(COUNT(L4:L13)&gt;0,AVERAGE(L4:L13),"")</f>
        <v>2.3710335243507017</v>
      </c>
      <c r="M2" s="471">
        <f>IF(COUNT(M4:M13)&gt;0,AVERAGE(M4:M13),"")</f>
        <v>1.4701182102640509</v>
      </c>
      <c r="N2" s="482">
        <v>1</v>
      </c>
      <c r="O2" s="482">
        <v>2</v>
      </c>
      <c r="P2" s="482">
        <v>3</v>
      </c>
      <c r="Q2" s="482">
        <v>4</v>
      </c>
      <c r="R2" s="291">
        <f>IF(COUNT(R4:R13)&gt;0,AVERAGE(R4:R13),"")</f>
        <v>4</v>
      </c>
      <c r="S2" s="477">
        <f>IF(COUNT(S4:S13)&gt;0,AVERAGE(S4:S13),"")</f>
        <v>16.100000000000001</v>
      </c>
      <c r="T2" s="477">
        <f>IF(COUNT(T4:T13)&gt;0,AVERAGE(T4:T13),"")</f>
        <v>14.075819971820863</v>
      </c>
      <c r="U2" s="477">
        <f>IF(COUNT(U4:U13)&gt;0,AVERAGE(U4:U13),"")</f>
        <v>18.236334620291224</v>
      </c>
      <c r="V2" s="477">
        <f>IF(COUNT(V4:V13)&gt;0,AVERAGE(V4:V13),"")</f>
        <v>4.1605146484703566</v>
      </c>
      <c r="W2" s="477">
        <f>IF(COUNT(W4:W13)&gt;0,AVERAGE(W4:W13),"")</f>
        <v>2.8550318262915151</v>
      </c>
      <c r="X2" s="477">
        <f>IF(COUNT(X4:X13)&gt;0,AVERAGE(X4:X13),"")</f>
        <v>1.5923410187846225</v>
      </c>
      <c r="Y2" s="253"/>
    </row>
    <row r="3" spans="1:25" s="60" customFormat="1" ht="78.75" x14ac:dyDescent="0.25">
      <c r="A3" s="242" t="s">
        <v>190</v>
      </c>
      <c r="B3" s="292" t="s">
        <v>72</v>
      </c>
      <c r="C3" s="472" t="s">
        <v>191</v>
      </c>
      <c r="D3" s="472" t="s">
        <v>191</v>
      </c>
      <c r="E3" s="472" t="s">
        <v>191</v>
      </c>
      <c r="F3" s="472" t="s">
        <v>191</v>
      </c>
      <c r="G3" s="293" t="s">
        <v>192</v>
      </c>
      <c r="H3" s="472" t="s">
        <v>193</v>
      </c>
      <c r="I3" s="472" t="s">
        <v>194</v>
      </c>
      <c r="J3" s="472" t="s">
        <v>195</v>
      </c>
      <c r="K3" s="472" t="s">
        <v>196</v>
      </c>
      <c r="L3" s="472" t="s">
        <v>197</v>
      </c>
      <c r="M3" s="472" t="s">
        <v>198</v>
      </c>
      <c r="N3" s="478" t="s">
        <v>199</v>
      </c>
      <c r="O3" s="478" t="s">
        <v>199</v>
      </c>
      <c r="P3" s="478" t="s">
        <v>199</v>
      </c>
      <c r="Q3" s="478" t="s">
        <v>199</v>
      </c>
      <c r="R3" s="294" t="s">
        <v>192</v>
      </c>
      <c r="S3" s="478" t="s">
        <v>200</v>
      </c>
      <c r="T3" s="478" t="s">
        <v>201</v>
      </c>
      <c r="U3" s="478" t="s">
        <v>202</v>
      </c>
      <c r="V3" s="478" t="s">
        <v>203</v>
      </c>
      <c r="W3" s="478" t="s">
        <v>204</v>
      </c>
      <c r="X3" s="478" t="s">
        <v>205</v>
      </c>
      <c r="Y3" s="242" t="s">
        <v>190</v>
      </c>
    </row>
    <row r="4" spans="1:25" x14ac:dyDescent="0.25">
      <c r="A4" s="267">
        <v>10</v>
      </c>
      <c r="B4" s="295">
        <v>4</v>
      </c>
      <c r="C4" s="296">
        <v>15.932347178459167</v>
      </c>
      <c r="D4" s="296">
        <v>12.987727165222168</v>
      </c>
      <c r="E4" s="296">
        <v>12.422098159790039</v>
      </c>
      <c r="F4" s="296">
        <v>11.565097689628601</v>
      </c>
      <c r="G4" s="279">
        <v>4</v>
      </c>
      <c r="H4" s="297">
        <f>IF(G4&gt;0,AVERAGE(C4:F4),"")</f>
        <v>13.226817548274994</v>
      </c>
      <c r="I4" s="296">
        <f>IF(G4&gt;0,MIN(C4:F4),"")</f>
        <v>11.565097689628601</v>
      </c>
      <c r="J4" s="296">
        <f>IF(G4&gt;0,MAX(C4:F4),"")</f>
        <v>15.932347178459167</v>
      </c>
      <c r="K4" s="296">
        <f>IF(G4&gt;0,J4-I4,"")</f>
        <v>4.3672494888305664</v>
      </c>
      <c r="L4" s="296">
        <f>IF(G4&gt;0,_xlfn.VAR.P(C4:F4),"")</f>
        <v>2.6964852434740578</v>
      </c>
      <c r="M4" s="296">
        <f>IF(G4&gt;0,_xlfn.STDEV.P(C4:F4),"")</f>
        <v>1.6420978178762853</v>
      </c>
      <c r="N4" s="298">
        <v>18.122016577289838</v>
      </c>
      <c r="O4" s="298">
        <v>14.990883677077758</v>
      </c>
      <c r="P4" s="298">
        <v>13.921961706755589</v>
      </c>
      <c r="Q4" s="298">
        <v>13.626623093570004</v>
      </c>
      <c r="R4" s="282">
        <f>G4</f>
        <v>4</v>
      </c>
      <c r="S4" s="299">
        <f>IF(R4&gt;0,AVERAGE(N4:Q4),"")</f>
        <v>15.165371263673297</v>
      </c>
      <c r="T4" s="298">
        <f>IF(R4&gt;0,MIN(N4:Q4),"")</f>
        <v>13.626623093570004</v>
      </c>
      <c r="U4" s="298">
        <f>IF(R4&gt;0,MAX(N4:Q4),"")</f>
        <v>18.122016577289838</v>
      </c>
      <c r="V4" s="298">
        <f>IF(R4&gt;0,U4-T4,"")</f>
        <v>4.4953934837198339</v>
      </c>
      <c r="W4" s="298">
        <f>IF(R4&gt;0,_xlfn.VAR.P(N4:Q4),"")</f>
        <v>3.1715026714092573</v>
      </c>
      <c r="X4" s="298">
        <f>IF(R4&gt;0,_xlfn.STDEV.P(N4:Q4),"")</f>
        <v>1.780871323652907</v>
      </c>
      <c r="Y4" s="267">
        <v>10</v>
      </c>
    </row>
    <row r="5" spans="1:25" x14ac:dyDescent="0.25">
      <c r="A5" s="267">
        <v>9</v>
      </c>
      <c r="B5" s="295">
        <v>5</v>
      </c>
      <c r="C5" s="296">
        <v>12.617733597755432</v>
      </c>
      <c r="D5" s="296">
        <v>11.421146392822266</v>
      </c>
      <c r="E5" s="296">
        <v>12.818654894828796</v>
      </c>
      <c r="F5" s="296">
        <v>16.004801154136658</v>
      </c>
      <c r="G5" s="279">
        <v>4</v>
      </c>
      <c r="H5" s="297">
        <f>IF(G5&gt;0,AVERAGE(C5:F5),"")</f>
        <v>13.215584009885788</v>
      </c>
      <c r="I5" s="296">
        <f>IF(G5&gt;0,MIN(C5:F5),"")</f>
        <v>11.421146392822266</v>
      </c>
      <c r="J5" s="296">
        <f>IF(G5&gt;0,MAX(C5:F5),"")</f>
        <v>16.004801154136658</v>
      </c>
      <c r="K5" s="296">
        <f>IF(G5&gt;0,J5-I5,"")</f>
        <v>4.5836547613143921</v>
      </c>
      <c r="L5" s="296">
        <f>IF(G5&gt;0,_xlfn.VAR.P(C5:F5),"")</f>
        <v>2.8786791192449641</v>
      </c>
      <c r="M5" s="296">
        <f>IF(G5&gt;0,_xlfn.STDEV.P(C5:F5),"")</f>
        <v>1.6966670619909388</v>
      </c>
      <c r="N5" s="298">
        <v>14.942142389387506</v>
      </c>
      <c r="O5" s="298">
        <v>13.822353703127224</v>
      </c>
      <c r="P5" s="298">
        <v>14.795734617797137</v>
      </c>
      <c r="Q5" s="298">
        <v>17.635044177795592</v>
      </c>
      <c r="R5" s="282">
        <f>G5</f>
        <v>4</v>
      </c>
      <c r="S5" s="299">
        <f>IF(R5&gt;0,AVERAGE(N5:Q5),"")</f>
        <v>15.298818722026866</v>
      </c>
      <c r="T5" s="298">
        <f>IF(R5&gt;0,MIN(N5:Q5),"")</f>
        <v>13.822353703127224</v>
      </c>
      <c r="U5" s="298">
        <f>IF(R5&gt;0,MAX(N5:Q5),"")</f>
        <v>17.635044177795592</v>
      </c>
      <c r="V5" s="298">
        <f>IF(R5&gt;0,U5-T5,"")</f>
        <v>3.8126904746683685</v>
      </c>
      <c r="W5" s="298">
        <f>IF(R5&gt;0,_xlfn.VAR.P(N5:Q5),"")</f>
        <v>2.0045524886024513</v>
      </c>
      <c r="X5" s="298">
        <f>IF(R5&gt;0,_xlfn.STDEV.P(N5:Q5),"")</f>
        <v>1.4158221952640986</v>
      </c>
      <c r="Y5" s="267">
        <v>9</v>
      </c>
    </row>
    <row r="6" spans="1:25" x14ac:dyDescent="0.25">
      <c r="A6" s="267">
        <v>8</v>
      </c>
      <c r="B6" s="295">
        <v>10</v>
      </c>
      <c r="C6" s="296">
        <v>13.287905931472778</v>
      </c>
      <c r="D6" s="296">
        <v>16.142351627349854</v>
      </c>
      <c r="E6" s="296">
        <v>12.724440932273865</v>
      </c>
      <c r="F6" s="296">
        <v>11.979461908340454</v>
      </c>
      <c r="G6" s="279">
        <v>4</v>
      </c>
      <c r="H6" s="297">
        <f>IF(G6&gt;0,AVERAGE(C6:F6),"")</f>
        <v>13.533540099859238</v>
      </c>
      <c r="I6" s="296">
        <f>IF(G6&gt;0,MIN(C6:F6),"")</f>
        <v>11.979461908340454</v>
      </c>
      <c r="J6" s="296">
        <f>IF(G6&gt;0,MAX(C6:F6),"")</f>
        <v>16.142351627349854</v>
      </c>
      <c r="K6" s="296">
        <f>IF(G6&gt;0,J6-I6,"")</f>
        <v>4.1628897190093994</v>
      </c>
      <c r="L6" s="296">
        <f>IF(G6&gt;0,_xlfn.VAR.P(C6:F6),"")</f>
        <v>2.4840085547471062</v>
      </c>
      <c r="M6" s="296">
        <f>IF(G6&gt;0,_xlfn.STDEV.P(C6:F6),"")</f>
        <v>1.5760737783324441</v>
      </c>
      <c r="N6" s="298">
        <v>15.33736038620061</v>
      </c>
      <c r="O6" s="298">
        <v>17.786605490456104</v>
      </c>
      <c r="P6" s="298">
        <v>14.260809818136581</v>
      </c>
      <c r="Q6" s="298">
        <v>14.498050718821393</v>
      </c>
      <c r="R6" s="282">
        <f>G6</f>
        <v>4</v>
      </c>
      <c r="S6" s="299">
        <f>IF(R6&gt;0,AVERAGE(N6:Q6),"")</f>
        <v>15.47070660340367</v>
      </c>
      <c r="T6" s="298">
        <f>IF(R6&gt;0,MIN(N6:Q6),"")</f>
        <v>14.260809818136581</v>
      </c>
      <c r="U6" s="298">
        <f>IF(R6&gt;0,MAX(N6:Q6),"")</f>
        <v>17.786605490456104</v>
      </c>
      <c r="V6" s="298">
        <f>IF(R6&gt;0,U6-T6,"")</f>
        <v>3.5257956723195232</v>
      </c>
      <c r="W6" s="298">
        <f>IF(R6&gt;0,_xlfn.VAR.P(N6:Q6),"")</f>
        <v>1.9477696423763091</v>
      </c>
      <c r="X6" s="298">
        <f>IF(R6&gt;0,_xlfn.STDEV.P(N6:Q6),"")</f>
        <v>1.3956251797586303</v>
      </c>
      <c r="Y6" s="267">
        <v>8</v>
      </c>
    </row>
    <row r="7" spans="1:25" x14ac:dyDescent="0.25">
      <c r="A7" s="267">
        <v>7</v>
      </c>
      <c r="B7" s="295">
        <v>3</v>
      </c>
      <c r="C7" s="296">
        <v>14.693990349769592</v>
      </c>
      <c r="D7" s="296">
        <v>14.482153177261353</v>
      </c>
      <c r="E7" s="296">
        <v>13.10979175567627</v>
      </c>
      <c r="F7" s="296">
        <v>11.707846403121948</v>
      </c>
      <c r="G7" s="279">
        <v>4</v>
      </c>
      <c r="H7" s="297">
        <f>IF(G7&gt;0,AVERAGE(C7:F7),"")</f>
        <v>13.498445421457291</v>
      </c>
      <c r="I7" s="296">
        <f>IF(G7&gt;0,MIN(C7:F7),"")</f>
        <v>11.707846403121948</v>
      </c>
      <c r="J7" s="296">
        <f>IF(G7&gt;0,MAX(C7:F7),"")</f>
        <v>14.693990349769592</v>
      </c>
      <c r="K7" s="296">
        <f>IF(G7&gt;0,J7-I7,"")</f>
        <v>2.986143946647644</v>
      </c>
      <c r="L7" s="296">
        <f>IF(G7&gt;0,_xlfn.VAR.P(C7:F7),"")</f>
        <v>1.438576285207712</v>
      </c>
      <c r="M7" s="296">
        <f>IF(G7&gt;0,_xlfn.STDEV.P(C7:F7),"")</f>
        <v>1.1994066388042515</v>
      </c>
      <c r="N7" s="298">
        <v>17.783287678765518</v>
      </c>
      <c r="O7" s="298">
        <v>15.957299850901107</v>
      </c>
      <c r="P7" s="298">
        <v>15.446665119828211</v>
      </c>
      <c r="Q7" s="298">
        <v>13.864637945727956</v>
      </c>
      <c r="R7" s="282">
        <f>G7</f>
        <v>4</v>
      </c>
      <c r="S7" s="299">
        <f>IF(R7&gt;0,AVERAGE(N7:Q7),"")</f>
        <v>15.762972648805698</v>
      </c>
      <c r="T7" s="298">
        <f>IF(R7&gt;0,MIN(N7:Q7),"")</f>
        <v>13.864637945727956</v>
      </c>
      <c r="U7" s="298">
        <f>IF(R7&gt;0,MAX(N7:Q7),"")</f>
        <v>17.783287678765518</v>
      </c>
      <c r="V7" s="298">
        <f>IF(R7&gt;0,U7-T7,"")</f>
        <v>3.9186497330375616</v>
      </c>
      <c r="W7" s="298">
        <f>IF(R7&gt;0,_xlfn.VAR.P(N7:Q7),"")</f>
        <v>1.9557902448882198</v>
      </c>
      <c r="X7" s="298">
        <f>IF(R7&gt;0,_xlfn.STDEV.P(N7:Q7),"")</f>
        <v>1.398495707854772</v>
      </c>
      <c r="Y7" s="267">
        <v>7</v>
      </c>
    </row>
    <row r="8" spans="1:25" x14ac:dyDescent="0.25">
      <c r="A8" s="267">
        <v>6</v>
      </c>
      <c r="B8" s="295">
        <v>6</v>
      </c>
      <c r="C8" s="296">
        <v>12.746142745018005</v>
      </c>
      <c r="D8" s="296">
        <v>14.621975898742676</v>
      </c>
      <c r="E8" s="296">
        <v>16.058587074279785</v>
      </c>
      <c r="F8" s="296">
        <v>12.033220052719116</v>
      </c>
      <c r="G8" s="279">
        <v>4</v>
      </c>
      <c r="H8" s="297">
        <f>IF(G8&gt;0,AVERAGE(C8:F8),"")</f>
        <v>13.864981442689896</v>
      </c>
      <c r="I8" s="296">
        <f>IF(G8&gt;0,MIN(C8:F8),"")</f>
        <v>12.033220052719116</v>
      </c>
      <c r="J8" s="296">
        <f>IF(G8&gt;0,MAX(C8:F8),"")</f>
        <v>16.058587074279785</v>
      </c>
      <c r="K8" s="296">
        <f>IF(G8&gt;0,J8-I8,"")</f>
        <v>4.0253670215606689</v>
      </c>
      <c r="L8" s="296">
        <f>IF(G8&gt;0,_xlfn.VAR.P(C8:F8),"")</f>
        <v>2.4980240236583313</v>
      </c>
      <c r="M8" s="296">
        <f>IF(G8&gt;0,_xlfn.STDEV.P(C8:F8),"")</f>
        <v>1.5805138479805647</v>
      </c>
      <c r="N8" s="298">
        <v>15.42592024587926</v>
      </c>
      <c r="O8" s="298">
        <v>16.111364862183386</v>
      </c>
      <c r="P8" s="298">
        <v>18.535376343088952</v>
      </c>
      <c r="Q8" s="298">
        <v>13.687011137215357</v>
      </c>
      <c r="R8" s="282">
        <f>G8</f>
        <v>4</v>
      </c>
      <c r="S8" s="299">
        <f>IF(R8&gt;0,AVERAGE(N8:Q8),"")</f>
        <v>15.93991814709174</v>
      </c>
      <c r="T8" s="298">
        <f>IF(R8&gt;0,MIN(N8:Q8),"")</f>
        <v>13.687011137215357</v>
      </c>
      <c r="U8" s="298">
        <f>IF(R8&gt;0,MAX(N8:Q8),"")</f>
        <v>18.535376343088952</v>
      </c>
      <c r="V8" s="298">
        <f>IF(R8&gt;0,U8-T8,"")</f>
        <v>4.8483652058735949</v>
      </c>
      <c r="W8" s="298">
        <f>IF(R8&gt;0,_xlfn.VAR.P(N8:Q8),"")</f>
        <v>3.0263952652213959</v>
      </c>
      <c r="X8" s="298">
        <f>IF(R8&gt;0,_xlfn.STDEV.P(N8:Q8),"")</f>
        <v>1.7396537773998009</v>
      </c>
      <c r="Y8" s="267">
        <v>6</v>
      </c>
    </row>
    <row r="9" spans="1:25" x14ac:dyDescent="0.25">
      <c r="A9" s="267">
        <v>5</v>
      </c>
      <c r="B9" s="295">
        <v>8</v>
      </c>
      <c r="C9" s="296">
        <v>13.745165228843689</v>
      </c>
      <c r="D9" s="296">
        <v>13.849330067634583</v>
      </c>
      <c r="E9" s="296">
        <v>11.926714897155762</v>
      </c>
      <c r="F9" s="296">
        <v>16.224672198295593</v>
      </c>
      <c r="G9" s="279">
        <v>4</v>
      </c>
      <c r="H9" s="297">
        <f>IF(G9&gt;0,AVERAGE(C9:F9),"")</f>
        <v>13.936470597982407</v>
      </c>
      <c r="I9" s="296">
        <f>IF(G9&gt;0,MIN(C9:F9),"")</f>
        <v>11.926714897155762</v>
      </c>
      <c r="J9" s="296">
        <f>IF(G9&gt;0,MAX(C9:F9),"")</f>
        <v>16.224672198295593</v>
      </c>
      <c r="K9" s="296">
        <f>IF(G9&gt;0,J9-I9,"")</f>
        <v>4.2979573011398315</v>
      </c>
      <c r="L9" s="296">
        <f>IF(G9&gt;0,_xlfn.VAR.P(C9:F9),"")</f>
        <v>2.3297939392429043</v>
      </c>
      <c r="M9" s="296">
        <f>IF(G9&gt;0,_xlfn.STDEV.P(C9:F9),"")</f>
        <v>1.5263662533097697</v>
      </c>
      <c r="N9" s="298">
        <v>16.277266786768735</v>
      </c>
      <c r="O9" s="298">
        <v>16.318029124764216</v>
      </c>
      <c r="P9" s="298">
        <v>13.141565589082781</v>
      </c>
      <c r="Q9" s="298">
        <v>18.183664477913862</v>
      </c>
      <c r="R9" s="282">
        <f>G9</f>
        <v>4</v>
      </c>
      <c r="S9" s="299">
        <f>IF(R9&gt;0,AVERAGE(N9:Q9),"")</f>
        <v>15.980131494632399</v>
      </c>
      <c r="T9" s="298">
        <f>IF(R9&gt;0,MIN(N9:Q9),"")</f>
        <v>13.141565589082781</v>
      </c>
      <c r="U9" s="298">
        <f>IF(R9&gt;0,MAX(N9:Q9),"")</f>
        <v>18.183664477913862</v>
      </c>
      <c r="V9" s="298">
        <f>IF(R9&gt;0,U9-T9,"")</f>
        <v>5.0420988888310809</v>
      </c>
      <c r="W9" s="298">
        <f>IF(R9&gt;0,_xlfn.VAR.P(N9:Q9),"")</f>
        <v>3.2788695497098956</v>
      </c>
      <c r="X9" s="298">
        <f>IF(R9&gt;0,_xlfn.STDEV.P(N9:Q9),"")</f>
        <v>1.8107649073554235</v>
      </c>
      <c r="Y9" s="267">
        <v>5</v>
      </c>
    </row>
    <row r="10" spans="1:25" x14ac:dyDescent="0.25">
      <c r="A10" s="267">
        <v>4</v>
      </c>
      <c r="B10" s="295">
        <v>2</v>
      </c>
      <c r="C10" s="296">
        <v>10.800221681594849</v>
      </c>
      <c r="D10" s="296">
        <v>13.147908329963684</v>
      </c>
      <c r="E10" s="296">
        <v>15.97985851764679</v>
      </c>
      <c r="F10" s="296">
        <v>15.67486834526062</v>
      </c>
      <c r="G10" s="279">
        <v>4</v>
      </c>
      <c r="H10" s="297">
        <f>IF(G10&gt;0,AVERAGE(C10:F10),"")</f>
        <v>13.900714218616486</v>
      </c>
      <c r="I10" s="296">
        <f>IF(G10&gt;0,MIN(C10:F10),"")</f>
        <v>10.800221681594849</v>
      </c>
      <c r="J10" s="296">
        <f>IF(G10&gt;0,MAX(C10:F10),"")</f>
        <v>15.97985851764679</v>
      </c>
      <c r="K10" s="296">
        <f>IF(G10&gt;0,J10-I10,"")</f>
        <v>5.1796368360519409</v>
      </c>
      <c r="L10" s="296">
        <f>IF(G10&gt;0,_xlfn.VAR.P(C10:F10),"")</f>
        <v>4.4125586398489247</v>
      </c>
      <c r="M10" s="296">
        <f>IF(G10&gt;0,_xlfn.STDEV.P(C10:F10),"")</f>
        <v>2.100609111626655</v>
      </c>
      <c r="N10" s="298">
        <v>12.284555072769596</v>
      </c>
      <c r="O10" s="298">
        <v>14.48714932547524</v>
      </c>
      <c r="P10" s="298">
        <v>18.444505121393615</v>
      </c>
      <c r="Q10" s="298">
        <v>18.970387653406604</v>
      </c>
      <c r="R10" s="282">
        <f>G10</f>
        <v>4</v>
      </c>
      <c r="S10" s="299">
        <f>IF(R10&gt;0,AVERAGE(N10:Q10),"")</f>
        <v>16.046649293261265</v>
      </c>
      <c r="T10" s="298">
        <f>IF(R10&gt;0,MIN(N10:Q10),"")</f>
        <v>12.284555072769596</v>
      </c>
      <c r="U10" s="298">
        <f>IF(R10&gt;0,MAX(N10:Q10),"")</f>
        <v>18.970387653406604</v>
      </c>
      <c r="V10" s="298">
        <f>IF(R10&gt;0,U10-T10,"")</f>
        <v>6.6858325806370082</v>
      </c>
      <c r="W10" s="298">
        <f>IF(R10&gt;0,_xlfn.VAR.P(N10:Q10),"")</f>
        <v>7.7208379111186787</v>
      </c>
      <c r="X10" s="298">
        <f>IF(R10&gt;0,_xlfn.STDEV.P(N10:Q10),"")</f>
        <v>2.7786395792039453</v>
      </c>
      <c r="Y10" s="267">
        <v>4</v>
      </c>
    </row>
    <row r="11" spans="1:25" x14ac:dyDescent="0.25">
      <c r="A11" s="267">
        <v>3</v>
      </c>
      <c r="B11" s="295">
        <v>9</v>
      </c>
      <c r="C11" s="296">
        <v>15.75347626209259</v>
      </c>
      <c r="D11" s="296">
        <v>16.090742588043213</v>
      </c>
      <c r="E11" s="296">
        <v>15.175631761550903</v>
      </c>
      <c r="F11" s="296">
        <v>11.134923815727234</v>
      </c>
      <c r="G11" s="279">
        <v>4</v>
      </c>
      <c r="H11" s="297">
        <f>IF(G11&gt;0,AVERAGE(C11:F11),"")</f>
        <v>14.538693606853485</v>
      </c>
      <c r="I11" s="296">
        <f>IF(G11&gt;0,MIN(C11:F11),"")</f>
        <v>11.134923815727234</v>
      </c>
      <c r="J11" s="296">
        <f>IF(G11&gt;0,MAX(C11:F11),"")</f>
        <v>16.090742588043213</v>
      </c>
      <c r="K11" s="296">
        <f>IF(G11&gt;0,J11-I11,"")</f>
        <v>4.955818772315979</v>
      </c>
      <c r="L11" s="296">
        <f>IF(G11&gt;0,_xlfn.VAR.P(C11:F11),"")</f>
        <v>3.968972985843692</v>
      </c>
      <c r="M11" s="296">
        <f>IF(G11&gt;0,_xlfn.STDEV.P(C11:F11),"")</f>
        <v>1.9922281460323996</v>
      </c>
      <c r="N11" s="298">
        <v>17.358119426810397</v>
      </c>
      <c r="O11" s="298">
        <v>18.033563997193955</v>
      </c>
      <c r="P11" s="298">
        <v>17.261301632034133</v>
      </c>
      <c r="Q11" s="298">
        <v>12.852314000071191</v>
      </c>
      <c r="R11" s="282">
        <f>G11</f>
        <v>4</v>
      </c>
      <c r="S11" s="299">
        <f>IF(R11&gt;0,AVERAGE(N11:Q11),"")</f>
        <v>16.376324764027419</v>
      </c>
      <c r="T11" s="298">
        <f>IF(R11&gt;0,MIN(N11:Q11),"")</f>
        <v>12.852314000071191</v>
      </c>
      <c r="U11" s="298">
        <f>IF(R11&gt;0,MAX(N11:Q11),"")</f>
        <v>18.033563997193955</v>
      </c>
      <c r="V11" s="298">
        <f>IF(R11&gt;0,U11-T11,"")</f>
        <v>5.1812499971227641</v>
      </c>
      <c r="W11" s="298">
        <f>IF(R11&gt;0,_xlfn.VAR.P(N11:Q11),"")</f>
        <v>4.2280496393004796</v>
      </c>
      <c r="X11" s="298">
        <f>IF(R11&gt;0,_xlfn.STDEV.P(N11:Q11),"")</f>
        <v>2.056222176541358</v>
      </c>
      <c r="Y11" s="267">
        <v>3</v>
      </c>
    </row>
    <row r="12" spans="1:25" x14ac:dyDescent="0.25">
      <c r="A12" s="267">
        <v>2</v>
      </c>
      <c r="B12" s="295">
        <v>7</v>
      </c>
      <c r="C12" s="296">
        <v>14.81391179561615</v>
      </c>
      <c r="D12" s="296">
        <v>15.272910952568054</v>
      </c>
      <c r="E12" s="296">
        <v>14.033179044723511</v>
      </c>
      <c r="F12" s="296">
        <v>13.067280292510986</v>
      </c>
      <c r="G12" s="279">
        <v>4</v>
      </c>
      <c r="H12" s="297">
        <f>IF(G12&gt;0,AVERAGE(C12:F12),"")</f>
        <v>14.296820521354675</v>
      </c>
      <c r="I12" s="296">
        <f>IF(G12&gt;0,MIN(C12:F12),"")</f>
        <v>13.067280292510986</v>
      </c>
      <c r="J12" s="296">
        <f>IF(G12&gt;0,MAX(C12:F12),"")</f>
        <v>15.272910952568054</v>
      </c>
      <c r="K12" s="296">
        <f>IF(G12&gt;0,J12-I12,"")</f>
        <v>2.2056306600570679</v>
      </c>
      <c r="L12" s="296">
        <f>IF(G12&gt;0,_xlfn.VAR.P(C12:F12),"")</f>
        <v>0.70035297959223186</v>
      </c>
      <c r="M12" s="296">
        <f>IF(G12&gt;0,_xlfn.STDEV.P(C12:F12),"")</f>
        <v>0.83687094560166908</v>
      </c>
      <c r="N12" s="298">
        <v>16.322851277295374</v>
      </c>
      <c r="O12" s="298">
        <v>17.371950433023208</v>
      </c>
      <c r="P12" s="298">
        <v>16.534649925051607</v>
      </c>
      <c r="Q12" s="298">
        <v>15.474503504137221</v>
      </c>
      <c r="R12" s="282">
        <f>G12</f>
        <v>4</v>
      </c>
      <c r="S12" s="299">
        <f>IF(R12&gt;0,AVERAGE(N12:Q12),"")</f>
        <v>16.425988784876854</v>
      </c>
      <c r="T12" s="298">
        <f>IF(R12&gt;0,MIN(N12:Q12),"")</f>
        <v>15.474503504137221</v>
      </c>
      <c r="U12" s="298">
        <f>IF(R12&gt;0,MAX(N12:Q12),"")</f>
        <v>17.371950433023208</v>
      </c>
      <c r="V12" s="298">
        <f>IF(R12&gt;0,U12-T12,"")</f>
        <v>1.8974469288859872</v>
      </c>
      <c r="W12" s="298">
        <f>IF(R12&gt;0,_xlfn.VAR.P(N12:Q12),"")</f>
        <v>0.45565306702053554</v>
      </c>
      <c r="X12" s="298">
        <f>IF(R12&gt;0,_xlfn.STDEV.P(N12:Q12),"")</f>
        <v>0.67502079006541382</v>
      </c>
      <c r="Y12" s="267">
        <v>2</v>
      </c>
    </row>
    <row r="13" spans="1:25" x14ac:dyDescent="0.25">
      <c r="A13" s="267">
        <v>1</v>
      </c>
      <c r="B13" s="295">
        <v>1</v>
      </c>
      <c r="C13" s="296">
        <v>15.372807502746582</v>
      </c>
      <c r="D13" s="296">
        <v>15.713564276695251</v>
      </c>
      <c r="E13" s="296">
        <v>16.839345335960388</v>
      </c>
      <c r="F13" s="296">
        <v>15.764030575752258</v>
      </c>
      <c r="G13" s="279">
        <v>4</v>
      </c>
      <c r="H13" s="297">
        <f>IF(G13&gt;0,AVERAGE(C13:F13),"")</f>
        <v>15.92243692278862</v>
      </c>
      <c r="I13" s="296">
        <f>IF(G13&gt;0,MIN(C13:F13),"")</f>
        <v>15.372807502746582</v>
      </c>
      <c r="J13" s="296">
        <f>IF(G13&gt;0,MAX(C13:F13),"")</f>
        <v>16.839345335960388</v>
      </c>
      <c r="K13" s="296">
        <f>IF(G13&gt;0,J13-I13,"")</f>
        <v>1.4665378332138062</v>
      </c>
      <c r="L13" s="296">
        <f>IF(G13&gt;0,_xlfn.VAR.P(C13:F13),"")</f>
        <v>0.3028834726470917</v>
      </c>
      <c r="M13" s="296">
        <f>IF(G13&gt;0,_xlfn.STDEV.P(C13:F13),"")</f>
        <v>0.5503485010855319</v>
      </c>
      <c r="N13" s="298">
        <v>17.743825854370733</v>
      </c>
      <c r="O13" s="298">
        <v>17.873165147667859</v>
      </c>
      <c r="P13" s="298">
        <v>19.941449373978575</v>
      </c>
      <c r="Q13" s="298">
        <v>18.574032736785966</v>
      </c>
      <c r="R13" s="282">
        <f>G13</f>
        <v>4</v>
      </c>
      <c r="S13" s="299">
        <f>IF(R13&gt;0,AVERAGE(N13:Q13),"")</f>
        <v>18.533118278200782</v>
      </c>
      <c r="T13" s="298">
        <f>IF(R13&gt;0,MIN(N13:Q13),"")</f>
        <v>17.743825854370733</v>
      </c>
      <c r="U13" s="298">
        <f>IF(R13&gt;0,MAX(N13:Q13),"")</f>
        <v>19.941449373978575</v>
      </c>
      <c r="V13" s="298">
        <f>IF(R13&gt;0,U13-T13,"")</f>
        <v>2.1976235196078413</v>
      </c>
      <c r="W13" s="298">
        <f>IF(R13&gt;0,_xlfn.VAR.P(N13:Q13),"")</f>
        <v>0.76089778326792901</v>
      </c>
      <c r="X13" s="298">
        <f>IF(R13&gt;0,_xlfn.STDEV.P(N13:Q13),"")</f>
        <v>0.87229455074987661</v>
      </c>
      <c r="Y13" s="267">
        <v>1</v>
      </c>
    </row>
  </sheetData>
  <sortState xmlns:xlrd2="http://schemas.microsoft.com/office/spreadsheetml/2017/richdata2" ref="B4:X13">
    <sortCondition ref="S4:S13"/>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46F2-4F7F-45C7-92D1-150FF47ABA9F}">
  <sheetPr codeName="Sheet3">
    <tabColor theme="5" tint="0.79998168889431442"/>
  </sheetPr>
  <dimension ref="A1:A5"/>
  <sheetViews>
    <sheetView zoomScale="145" zoomScaleNormal="145" workbookViewId="0">
      <selection activeCell="A10" sqref="A10:K10"/>
    </sheetView>
  </sheetViews>
  <sheetFormatPr defaultRowHeight="15" x14ac:dyDescent="0.25"/>
  <cols>
    <col min="1" max="1" width="127.5703125" bestFit="1" customWidth="1"/>
  </cols>
  <sheetData>
    <row r="1" spans="1:1" x14ac:dyDescent="0.25">
      <c r="A1" s="300" t="str">
        <f>"Thank you for your willingess to help evaluate the projects submitted to the " &amp; 'Competition Parameters'!C7</f>
        <v>Thank you for your willingess to help evaluate the projects submitted to the AN EXCITING PROGRAM/COMPETITION</v>
      </c>
    </row>
    <row r="2" spans="1:1" x14ac:dyDescent="0.25">
      <c r="A2" s="300" t="s">
        <v>206</v>
      </c>
    </row>
    <row r="3" spans="1:1" x14ac:dyDescent="0.25">
      <c r="A3" s="300" t="s">
        <v>207</v>
      </c>
    </row>
    <row r="4" spans="1:1" x14ac:dyDescent="0.25">
      <c r="A4" s="300" t="s">
        <v>208</v>
      </c>
    </row>
    <row r="5" spans="1:1" ht="30" x14ac:dyDescent="0.25">
      <c r="A5" s="301" t="s">
        <v>209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0A00-B766-429D-909B-D83EA5990E91}">
  <sheetPr codeName="Sheet24">
    <tabColor theme="5" tint="0.79998168889431442"/>
  </sheetPr>
  <dimension ref="A1:A4"/>
  <sheetViews>
    <sheetView zoomScale="145" zoomScaleNormal="145" workbookViewId="0">
      <selection activeCell="A10" sqref="A10:K10"/>
    </sheetView>
  </sheetViews>
  <sheetFormatPr defaultRowHeight="15" x14ac:dyDescent="0.25"/>
  <cols>
    <col min="1" max="1" width="134" customWidth="1"/>
  </cols>
  <sheetData>
    <row r="1" spans="1:1" x14ac:dyDescent="0.25">
      <c r="A1" s="300" t="str">
        <f>"Thank you for your willingess to help evaluate the projects submitted to the " &amp;'Competition Parameters'!C7</f>
        <v>Thank you for your willingess to help evaluate the projects submitted to the AN EXCITING PROGRAM/COMPETITION</v>
      </c>
    </row>
    <row r="2" spans="1:1" ht="75" x14ac:dyDescent="0.25">
      <c r="A2" s="301" t="s">
        <v>210</v>
      </c>
    </row>
    <row r="3" spans="1:1" x14ac:dyDescent="0.25">
      <c r="A3" s="302" t="str">
        <f>"For more information see: " &amp; 'Competition Parameters'!C9</f>
        <v xml:space="preserve">For more information see: </v>
      </c>
    </row>
    <row r="4" spans="1:1" x14ac:dyDescent="0.25">
      <c r="A4" s="303" t="s">
        <v>211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D68B-1EA0-4DFE-8A33-3923DEF193C4}">
  <sheetPr codeName="Sheet11">
    <tabColor theme="5" tint="0.79998168889431442"/>
  </sheetPr>
  <dimension ref="A1:K11"/>
  <sheetViews>
    <sheetView zoomScale="85" zoomScaleNormal="85" workbookViewId="0">
      <pane ySplit="1" topLeftCell="A2" activePane="bottomLeft" state="frozen"/>
      <selection activeCell="A10" sqref="A10:K10"/>
      <selection pane="bottomLeft" activeCell="A10" sqref="A10:K10"/>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25" customWidth="1"/>
    <col min="7" max="7" width="20.85546875" style="125" customWidth="1"/>
    <col min="8" max="8" width="13.85546875" bestFit="1" customWidth="1"/>
    <col min="9" max="9" width="2.28515625" customWidth="1"/>
    <col min="11" max="11" width="22.85546875" customWidth="1"/>
    <col min="27" max="1002" width="9.140625" customWidth="1"/>
  </cols>
  <sheetData>
    <row r="1" spans="1:11" ht="142.5" customHeight="1" x14ac:dyDescent="0.25">
      <c r="A1" s="304" t="s">
        <v>72</v>
      </c>
      <c r="B1" s="305" t="str">
        <f>Projects!B2</f>
        <v>Project Name</v>
      </c>
      <c r="C1" s="305" t="str">
        <f>Projects!C2</f>
        <v>Contact Name</v>
      </c>
      <c r="D1" s="305" t="str">
        <f>Projects!D2</f>
        <v>Organization</v>
      </c>
      <c r="E1" s="305" t="str">
        <f>Projects!F2</f>
        <v>Description</v>
      </c>
      <c r="F1" s="89" t="s">
        <v>212</v>
      </c>
      <c r="G1" s="110" t="s">
        <v>213</v>
      </c>
      <c r="H1" s="103" t="s">
        <v>214</v>
      </c>
      <c r="I1" s="306"/>
      <c r="J1" s="102" t="s">
        <v>94</v>
      </c>
      <c r="K1" s="76"/>
    </row>
    <row r="2" spans="1:11" ht="30" x14ac:dyDescent="0.25">
      <c r="A2" s="76">
        <f>Projects!A3</f>
        <v>1</v>
      </c>
      <c r="B2" s="307" t="str">
        <f>Projects!B3</f>
        <v>Project 1</v>
      </c>
      <c r="C2" s="307" t="str">
        <f>IF(LEN(Projects!C3)&gt;0,Projects!C3,"")</f>
        <v/>
      </c>
      <c r="D2" s="308" t="str">
        <f>IF(LEN(Projects!D3)&gt;0,Projects!D3,"")</f>
        <v/>
      </c>
      <c r="E2" s="307" t="str">
        <f>IF(LEN(Projects!F3)&gt;0,Projects!F3,"")</f>
        <v/>
      </c>
      <c r="F2" s="309" t="str">
        <f>IF(LEN($K$1)&gt;0,IF(AND(LEN(D2)&gt;0,VLOOKUP($K$1,Markers!A:D,3,FALSE)='Marker Project - template'!D2),"SAME ORGANIZATION",IF(ISNA(VLOOKUP(A2,Projects!A:G,5,FALSE)),"",IF(VLOOKUP(A2,Projects!A:G,7,FALSE)='Marker Project - template'!$K$1,"MENTOR",""))),"")</f>
        <v/>
      </c>
      <c r="G2" s="310"/>
      <c r="H2" s="308" t="str">
        <f>IF(AND(G2&lt;&gt;"L",G2&lt;&gt;"M",G2&lt;&gt;"H",G2&lt;&gt;"X"),"Enter L, M or H","")</f>
        <v>Enter L, M or H</v>
      </c>
      <c r="J2" s="110" t="s">
        <v>95</v>
      </c>
      <c r="K2" s="311"/>
    </row>
    <row r="3" spans="1:11" x14ac:dyDescent="0.25">
      <c r="A3" s="76">
        <f>Projects!A4</f>
        <v>2</v>
      </c>
      <c r="B3" s="307" t="str">
        <f>Projects!B4</f>
        <v>Project 2</v>
      </c>
      <c r="C3" s="307" t="str">
        <f>IF(LEN(Projects!C4)&gt;0,Projects!C4,"")</f>
        <v/>
      </c>
      <c r="D3" s="308" t="str">
        <f>IF(LEN(Projects!D4)&gt;0,Projects!D4,"")</f>
        <v/>
      </c>
      <c r="E3" s="307" t="str">
        <f>IF(LEN(Projects!F4)&gt;0,Projects!F4,"")</f>
        <v/>
      </c>
      <c r="F3" s="309" t="str">
        <f>IF(LEN($K$1)&gt;0,IF(AND(LEN(D3)&gt;0,VLOOKUP($K$1,Markers!A:D,3,FALSE)='Marker Project - template'!D3),"SAME ORGANIZATION",IF(ISNA(VLOOKUP(A3,Projects!A:G,5,FALSE)),"",IF(VLOOKUP(A3,Projects!A:G,7,FALSE)='Marker Project - template'!$K$1,"MENTOR",""))),"")</f>
        <v/>
      </c>
      <c r="G3" s="310"/>
      <c r="H3" s="72"/>
    </row>
    <row r="4" spans="1:11" x14ac:dyDescent="0.25">
      <c r="A4" s="76">
        <f>Projects!A5</f>
        <v>3</v>
      </c>
      <c r="B4" s="307" t="str">
        <f>Projects!B5</f>
        <v>Project 3</v>
      </c>
      <c r="C4" s="307" t="str">
        <f>IF(LEN(Projects!C5)&gt;0,Projects!C5,"")</f>
        <v/>
      </c>
      <c r="D4" s="308" t="str">
        <f>IF(LEN(Projects!D5)&gt;0,Projects!D5,"")</f>
        <v/>
      </c>
      <c r="E4" s="307" t="str">
        <f>IF(LEN(Projects!F5)&gt;0,Projects!F5,"")</f>
        <v/>
      </c>
      <c r="F4" s="309" t="str">
        <f>IF(LEN($K$1)&gt;0,IF(AND(LEN(D4)&gt;0,VLOOKUP($K$1,Markers!A:D,3,FALSE)='Marker Project - template'!D4),"SAME ORGANIZATION",IF(ISNA(VLOOKUP(A4,Projects!A:G,5,FALSE)),"",IF(VLOOKUP(A4,Projects!A:G,7,FALSE)='Marker Project - template'!$K$1,"MENTOR",""))),"")</f>
        <v/>
      </c>
      <c r="G4" s="310"/>
    </row>
    <row r="5" spans="1:11" x14ac:dyDescent="0.25">
      <c r="A5" s="76">
        <f>Projects!A6</f>
        <v>4</v>
      </c>
      <c r="B5" s="307" t="str">
        <f>Projects!B6</f>
        <v>Project 4</v>
      </c>
      <c r="C5" s="307" t="str">
        <f>IF(LEN(Projects!C6)&gt;0,Projects!C6,"")</f>
        <v/>
      </c>
      <c r="D5" s="308" t="str">
        <f>IF(LEN(Projects!D6)&gt;0,Projects!D6,"")</f>
        <v/>
      </c>
      <c r="E5" s="307" t="str">
        <f>IF(LEN(Projects!F6)&gt;0,Projects!F6,"")</f>
        <v/>
      </c>
      <c r="F5" s="309" t="str">
        <f>IF(LEN($K$1)&gt;0,IF(AND(LEN(D5)&gt;0,VLOOKUP($K$1,Markers!A:D,3,FALSE)='Marker Project - template'!D5),"SAME ORGANIZATION",IF(ISNA(VLOOKUP(A5,Projects!A:G,5,FALSE)),"",IF(VLOOKUP(A5,Projects!A:G,7,FALSE)='Marker Project - template'!$K$1,"MENTOR",""))),"")</f>
        <v/>
      </c>
      <c r="G5" s="310"/>
    </row>
    <row r="6" spans="1:11" x14ac:dyDescent="0.25">
      <c r="A6" s="76">
        <f>Projects!A7</f>
        <v>5</v>
      </c>
      <c r="B6" s="307" t="str">
        <f>Projects!B7</f>
        <v>Project 5</v>
      </c>
      <c r="C6" s="307" t="str">
        <f>IF(LEN(Projects!C7)&gt;0,Projects!C7,"")</f>
        <v/>
      </c>
      <c r="D6" s="308" t="str">
        <f>IF(LEN(Projects!D7)&gt;0,Projects!D7,"")</f>
        <v/>
      </c>
      <c r="E6" s="307" t="str">
        <f>IF(LEN(Projects!F7)&gt;0,Projects!F7,"")</f>
        <v/>
      </c>
      <c r="F6" s="309" t="str">
        <f>IF(LEN($K$1)&gt;0,IF(AND(LEN(D6)&gt;0,VLOOKUP($K$1,Markers!A:D,3,FALSE)='Marker Project - template'!D6),"SAME ORGANIZATION",IF(ISNA(VLOOKUP(A6,Projects!A:G,5,FALSE)),"",IF(VLOOKUP(A6,Projects!A:G,7,FALSE)='Marker Project - template'!$K$1,"MENTOR",""))),"")</f>
        <v/>
      </c>
      <c r="G6" s="310"/>
    </row>
    <row r="7" spans="1:11" x14ac:dyDescent="0.25">
      <c r="A7" s="76">
        <f>Projects!A8</f>
        <v>6</v>
      </c>
      <c r="B7" s="307" t="str">
        <f>Projects!B8</f>
        <v>Project 6</v>
      </c>
      <c r="C7" s="307" t="str">
        <f>IF(LEN(Projects!C8)&gt;0,Projects!C8,"")</f>
        <v/>
      </c>
      <c r="D7" s="308" t="str">
        <f>IF(LEN(Projects!D8)&gt;0,Projects!D8,"")</f>
        <v/>
      </c>
      <c r="E7" s="307" t="str">
        <f>IF(LEN(Projects!F8)&gt;0,Projects!F8,"")</f>
        <v/>
      </c>
      <c r="F7" s="309" t="str">
        <f>IF(LEN($K$1)&gt;0,IF(AND(LEN(D7)&gt;0,VLOOKUP($K$1,Markers!A:D,3,FALSE)='Marker Project - template'!D7),"SAME ORGANIZATION",IF(ISNA(VLOOKUP(A7,Projects!A:G,5,FALSE)),"",IF(VLOOKUP(A7,Projects!A:G,7,FALSE)='Marker Project - template'!$K$1,"MENTOR",""))),"")</f>
        <v/>
      </c>
      <c r="G7" s="310"/>
    </row>
    <row r="8" spans="1:11" x14ac:dyDescent="0.25">
      <c r="A8" s="76">
        <f>Projects!A9</f>
        <v>7</v>
      </c>
      <c r="B8" s="307" t="str">
        <f>Projects!B9</f>
        <v>Project 7</v>
      </c>
      <c r="C8" s="307" t="str">
        <f>IF(LEN(Projects!C9)&gt;0,Projects!C9,"")</f>
        <v/>
      </c>
      <c r="D8" s="308" t="str">
        <f>IF(LEN(Projects!D9)&gt;0,Projects!D9,"")</f>
        <v/>
      </c>
      <c r="E8" s="307" t="str">
        <f>IF(LEN(Projects!F9)&gt;0,Projects!F9,"")</f>
        <v/>
      </c>
      <c r="F8" s="309" t="str">
        <f>IF(LEN($K$1)&gt;0,IF(AND(LEN(D8)&gt;0,VLOOKUP($K$1,Markers!A:D,3,FALSE)='Marker Project - template'!D8),"SAME ORGANIZATION",IF(ISNA(VLOOKUP(A8,Projects!A:G,5,FALSE)),"",IF(VLOOKUP(A8,Projects!A:G,7,FALSE)='Marker Project - template'!$K$1,"MENTOR",""))),"")</f>
        <v/>
      </c>
      <c r="G8" s="310"/>
    </row>
    <row r="9" spans="1:11" x14ac:dyDescent="0.25">
      <c r="A9" s="76">
        <f>Projects!A10</f>
        <v>8</v>
      </c>
      <c r="B9" s="307" t="str">
        <f>Projects!B10</f>
        <v>Project 8</v>
      </c>
      <c r="C9" s="307" t="str">
        <f>IF(LEN(Projects!C10)&gt;0,Projects!C10,"")</f>
        <v/>
      </c>
      <c r="D9" s="308" t="str">
        <f>IF(LEN(Projects!D10)&gt;0,Projects!D10,"")</f>
        <v/>
      </c>
      <c r="E9" s="307" t="str">
        <f>IF(LEN(Projects!F10)&gt;0,Projects!F10,"")</f>
        <v/>
      </c>
      <c r="F9" s="309" t="str">
        <f>IF(LEN($K$1)&gt;0,IF(AND(LEN(D9)&gt;0,VLOOKUP($K$1,Markers!A:D,3,FALSE)='Marker Project - template'!D9),"SAME ORGANIZATION",IF(ISNA(VLOOKUP(A9,Projects!A:G,5,FALSE)),"",IF(VLOOKUP(A9,Projects!A:G,7,FALSE)='Marker Project - template'!$K$1,"MENTOR",""))),"")</f>
        <v/>
      </c>
      <c r="G9" s="310"/>
    </row>
    <row r="10" spans="1:11" x14ac:dyDescent="0.25">
      <c r="A10" s="76">
        <f>Projects!A11</f>
        <v>9</v>
      </c>
      <c r="B10" s="307" t="str">
        <f>Projects!B11</f>
        <v>Project 9</v>
      </c>
      <c r="C10" s="307" t="str">
        <f>IF(LEN(Projects!C11)&gt;0,Projects!C11,"")</f>
        <v/>
      </c>
      <c r="D10" s="308" t="str">
        <f>IF(LEN(Projects!D11)&gt;0,Projects!D11,"")</f>
        <v/>
      </c>
      <c r="E10" s="307" t="str">
        <f>IF(LEN(Projects!F11)&gt;0,Projects!F11,"")</f>
        <v/>
      </c>
      <c r="F10" s="309" t="str">
        <f>IF(LEN($K$1)&gt;0,IF(AND(LEN(D10)&gt;0,VLOOKUP($K$1,Markers!A:D,3,FALSE)='Marker Project - template'!D10),"SAME ORGANIZATION",IF(ISNA(VLOOKUP(A10,Projects!A:G,5,FALSE)),"",IF(VLOOKUP(A10,Projects!A:G,7,FALSE)='Marker Project - template'!$K$1,"MENTOR",""))),"")</f>
        <v/>
      </c>
      <c r="G10" s="310"/>
    </row>
    <row r="11" spans="1:11" x14ac:dyDescent="0.25">
      <c r="A11" s="76">
        <f>Projects!A12</f>
        <v>10</v>
      </c>
      <c r="B11" s="307" t="str">
        <f>Projects!B12</f>
        <v>Project 10</v>
      </c>
      <c r="C11" s="307" t="str">
        <f>IF(LEN(Projects!C12)&gt;0,Projects!C12,"")</f>
        <v/>
      </c>
      <c r="D11" s="308" t="str">
        <f>IF(LEN(Projects!D12)&gt;0,Projects!D12,"")</f>
        <v/>
      </c>
      <c r="E11" s="307" t="str">
        <f>IF(LEN(Projects!F12)&gt;0,Projects!F12,"")</f>
        <v/>
      </c>
      <c r="F11" s="309" t="str">
        <f>IF(LEN($K$1)&gt;0,IF(AND(LEN(D11)&gt;0,VLOOKUP($K$1,Markers!A:D,3,FALSE)='Marker Project - template'!D11),"SAME ORGANIZATION",IF(ISNA(VLOOKUP(A11,Projects!A:G,5,FALSE)),"",IF(VLOOKUP(A11,Projects!A:G,7,FALSE)='Marker Project - template'!$K$1,"MENTOR",""))),"")</f>
        <v/>
      </c>
      <c r="G11" s="310"/>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9872-44F9-45E7-84FC-93F68EE7B069}">
  <sheetPr codeName="Sheet25">
    <tabColor theme="5" tint="0.79998168889431442"/>
  </sheetPr>
  <dimension ref="A1:F5"/>
  <sheetViews>
    <sheetView zoomScale="145" zoomScaleNormal="145" workbookViewId="0">
      <pane ySplit="1" topLeftCell="A2" activePane="bottomLeft" state="frozen"/>
      <selection activeCell="A10" sqref="A10:K10"/>
      <selection pane="bottomLeft" activeCell="A10" sqref="A10:K10"/>
    </sheetView>
  </sheetViews>
  <sheetFormatPr defaultColWidth="9.140625" defaultRowHeight="15" x14ac:dyDescent="0.25"/>
  <cols>
    <col min="1" max="1" width="14.5703125" style="4" customWidth="1"/>
    <col min="2" max="2" width="34.85546875" customWidth="1"/>
    <col min="3" max="3" width="34.28515625" style="125" customWidth="1"/>
    <col min="4" max="4" width="2.28515625" customWidth="1"/>
    <col min="5" max="5" width="18" customWidth="1"/>
    <col min="6" max="6" width="23" customWidth="1"/>
  </cols>
  <sheetData>
    <row r="1" spans="1:6" ht="60" x14ac:dyDescent="0.25">
      <c r="A1" s="312" t="s">
        <v>106</v>
      </c>
      <c r="B1" s="89" t="s">
        <v>215</v>
      </c>
      <c r="C1" s="313" t="s">
        <v>216</v>
      </c>
      <c r="D1" s="306"/>
      <c r="E1" s="110" t="s">
        <v>95</v>
      </c>
      <c r="F1" s="76"/>
    </row>
    <row r="2" spans="1:6" ht="15.75" customHeight="1" x14ac:dyDescent="0.25">
      <c r="A2" s="314">
        <f>IF(Keywords!A3&gt;0,Keywords!A3,"")</f>
        <v>1</v>
      </c>
      <c r="B2" s="314" t="str">
        <f>IF(Keywords!C3&gt;0,Keywords!C3,"")</f>
        <v>Keyword 1</v>
      </c>
      <c r="C2" s="310"/>
      <c r="D2" s="306"/>
      <c r="E2" s="102" t="s">
        <v>94</v>
      </c>
      <c r="F2" s="311"/>
    </row>
    <row r="3" spans="1:6" x14ac:dyDescent="0.25">
      <c r="A3" s="314">
        <f>IF(Keywords!A4&gt;0,Keywords!A4,"")</f>
        <v>2</v>
      </c>
      <c r="B3" s="314" t="str">
        <f>IF(Keywords!C4&gt;0,Keywords!C4,"")</f>
        <v>Keyword 2</v>
      </c>
      <c r="C3" s="310"/>
    </row>
    <row r="4" spans="1:6" x14ac:dyDescent="0.25">
      <c r="A4" s="314">
        <f>IF(Keywords!A5&gt;0,Keywords!A5,"")</f>
        <v>3</v>
      </c>
      <c r="B4" s="314" t="str">
        <f>IF(Keywords!C5&gt;0,Keywords!C5,"")</f>
        <v>Keyword 3</v>
      </c>
      <c r="C4" s="310"/>
    </row>
    <row r="5" spans="1:6" x14ac:dyDescent="0.25">
      <c r="A5" s="314">
        <f>IF(Keywords!A6&gt;0,Keywords!A6,"")</f>
        <v>4</v>
      </c>
      <c r="B5" s="314" t="str">
        <f>IF(Keywords!C6&gt;0,Keywords!C6,"")</f>
        <v>Keyword 4</v>
      </c>
      <c r="C5" s="310"/>
    </row>
  </sheetData>
  <autoFilter ref="C1:C5"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8221F-C761-47AD-9331-C233A2714CF5}">
  <sheetPr codeName="Sheet29">
    <tabColor theme="5" tint="0.79998168889431442"/>
  </sheetPr>
  <dimension ref="A1:C9"/>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14.42578125" customWidth="1"/>
    <col min="2" max="2" width="94.5703125" customWidth="1"/>
    <col min="3" max="3" width="30.42578125" customWidth="1"/>
  </cols>
  <sheetData>
    <row r="1" spans="1:3" x14ac:dyDescent="0.25">
      <c r="A1" s="315" t="str">
        <f>"Attached are score and comment sheets for submissions to  the "&amp;'Competition Parameters'!C7&amp;" competition."</f>
        <v>Attached are score and comment sheets for submissions to  the AN EXCITING PROGRAM/COMPETITION competition.</v>
      </c>
      <c r="B1" s="315"/>
      <c r="C1" s="315"/>
    </row>
    <row r="2" spans="1:3" ht="78" customHeight="1" x14ac:dyDescent="0.25">
      <c r="A2" s="316" t="s">
        <v>217</v>
      </c>
      <c r="B2" s="316"/>
      <c r="C2" s="316"/>
    </row>
    <row r="3" spans="1:3" ht="30" customHeight="1" x14ac:dyDescent="0.25">
      <c r="A3" s="316" t="s">
        <v>218</v>
      </c>
      <c r="B3" s="316"/>
      <c r="C3" s="316"/>
    </row>
    <row r="4" spans="1:3" x14ac:dyDescent="0.25">
      <c r="A4" s="317" t="str">
        <f>"For more information see: " &amp; 'Competition Parameters'!C9</f>
        <v xml:space="preserve">For more information see: </v>
      </c>
      <c r="B4" s="317"/>
      <c r="C4" s="317"/>
    </row>
    <row r="5" spans="1:3" x14ac:dyDescent="0.25">
      <c r="A5" s="318" t="s">
        <v>219</v>
      </c>
      <c r="B5" s="318"/>
      <c r="C5" s="318"/>
    </row>
    <row r="6" spans="1:3" ht="12" customHeight="1" x14ac:dyDescent="0.25">
      <c r="A6" s="34" t="s">
        <v>220</v>
      </c>
      <c r="B6" s="319">
        <f>COUNTIF(B8:B9,"&lt;&gt;"&amp;"")</f>
        <v>0</v>
      </c>
      <c r="C6" s="55"/>
    </row>
    <row r="7" spans="1:3" x14ac:dyDescent="0.25">
      <c r="A7" s="320" t="s">
        <v>221</v>
      </c>
      <c r="B7" s="321" t="s">
        <v>222</v>
      </c>
      <c r="C7" s="322" t="s">
        <v>223</v>
      </c>
    </row>
    <row r="8" spans="1:3" x14ac:dyDescent="0.25">
      <c r="A8" s="310"/>
      <c r="B8" s="323"/>
      <c r="C8" s="324"/>
    </row>
    <row r="9" spans="1:3" x14ac:dyDescent="0.25">
      <c r="A9" s="310"/>
      <c r="B9" s="323"/>
      <c r="C9" s="324"/>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07C6-B428-4DE8-A2E8-9E32C8CF2F35}">
  <sheetPr codeName="Sheet8">
    <tabColor theme="5" tint="0.79998168889431442"/>
  </sheetPr>
  <dimension ref="A1:K46"/>
  <sheetViews>
    <sheetView zoomScale="145" zoomScaleNormal="145" workbookViewId="0">
      <selection activeCell="A10" sqref="A10:K10"/>
    </sheetView>
  </sheetViews>
  <sheetFormatPr defaultRowHeight="15" x14ac:dyDescent="0.25"/>
  <cols>
    <col min="1" max="1" width="17.28515625" customWidth="1"/>
    <col min="3" max="3" width="14" customWidth="1"/>
    <col min="5" max="5" width="11" bestFit="1" customWidth="1"/>
  </cols>
  <sheetData>
    <row r="1" spans="1:11" ht="18.75" x14ac:dyDescent="0.3">
      <c r="A1" s="205" t="s">
        <v>224</v>
      </c>
      <c r="B1" s="325" t="str">
        <f>'Competition Parameters'!C7</f>
        <v>AN EXCITING PROGRAM/COMPETITION</v>
      </c>
      <c r="C1" s="325"/>
      <c r="D1" s="325"/>
      <c r="E1" s="325"/>
      <c r="F1" s="325"/>
      <c r="G1" s="325"/>
      <c r="H1" s="175" t="s">
        <v>225</v>
      </c>
      <c r="I1" s="70"/>
      <c r="J1" s="70"/>
      <c r="K1" s="326"/>
    </row>
    <row r="2" spans="1:11" x14ac:dyDescent="0.25">
      <c r="A2" s="172" t="s">
        <v>95</v>
      </c>
      <c r="B2" s="327" t="e">
        <f>VLOOKUP(B3,Markers!A:B,2,FALSE)</f>
        <v>#N/A</v>
      </c>
      <c r="C2" s="328"/>
      <c r="D2" s="328"/>
      <c r="E2" s="328"/>
      <c r="F2" s="329"/>
      <c r="G2" s="330" t="s">
        <v>226</v>
      </c>
      <c r="H2" s="330"/>
      <c r="I2" s="330"/>
      <c r="J2" s="330"/>
      <c r="K2" s="331"/>
    </row>
    <row r="3" spans="1:11" ht="15.75" thickBot="1" x14ac:dyDescent="0.3">
      <c r="A3" s="332" t="s">
        <v>94</v>
      </c>
      <c r="B3" s="333"/>
      <c r="G3" s="334"/>
      <c r="H3" s="334"/>
      <c r="I3" s="334"/>
      <c r="J3" s="334"/>
      <c r="K3" s="335"/>
    </row>
    <row r="4" spans="1:11" ht="15.75" thickBot="1" x14ac:dyDescent="0.3">
      <c r="A4" s="336" t="s">
        <v>221</v>
      </c>
      <c r="B4" s="337"/>
      <c r="C4" s="338" t="s">
        <v>227</v>
      </c>
      <c r="D4" s="338"/>
      <c r="E4" s="337"/>
      <c r="F4" s="336"/>
      <c r="G4" s="336"/>
      <c r="H4" s="336"/>
      <c r="I4" s="336"/>
      <c r="J4" s="336"/>
      <c r="K4" s="336"/>
    </row>
    <row r="5" spans="1:11" ht="15.75" thickBot="1" x14ac:dyDescent="0.3">
      <c r="A5" s="339" t="s">
        <v>228</v>
      </c>
      <c r="B5" s="340" t="e">
        <f>VLOOKUP(B4,Projects!A:B,2,FALSE)</f>
        <v>#N/A</v>
      </c>
      <c r="C5" s="340"/>
      <c r="D5" s="340"/>
      <c r="E5" s="340"/>
      <c r="F5" s="340"/>
      <c r="G5" s="340"/>
      <c r="H5" s="340"/>
      <c r="I5" s="340"/>
      <c r="J5" s="340"/>
      <c r="K5" s="341"/>
    </row>
    <row r="6" spans="1:11" ht="15.75" thickBot="1" x14ac:dyDescent="0.3">
      <c r="A6" s="342" t="s">
        <v>229</v>
      </c>
      <c r="B6" s="343"/>
      <c r="C6" s="343"/>
      <c r="D6" s="343"/>
      <c r="E6" s="343"/>
      <c r="F6" s="343"/>
      <c r="G6" s="343"/>
      <c r="H6" s="343"/>
      <c r="I6" s="343"/>
      <c r="J6" s="344"/>
      <c r="K6" s="345"/>
    </row>
    <row r="7" spans="1:11" x14ac:dyDescent="0.25">
      <c r="A7" s="346" t="s">
        <v>230</v>
      </c>
      <c r="B7" s="347"/>
      <c r="C7" s="347"/>
      <c r="D7" s="347"/>
      <c r="E7" s="347"/>
      <c r="F7" s="347"/>
      <c r="G7" s="347"/>
      <c r="H7" s="347"/>
      <c r="I7" s="347"/>
      <c r="J7" s="347"/>
      <c r="K7" s="348"/>
    </row>
    <row r="8" spans="1:11" ht="16.5" thickBot="1" x14ac:dyDescent="0.3">
      <c r="A8" s="38" t="s">
        <v>231</v>
      </c>
      <c r="B8" s="349"/>
      <c r="C8" s="350"/>
      <c r="D8" s="39" t="s">
        <v>232</v>
      </c>
      <c r="E8" s="349"/>
      <c r="F8" s="350"/>
      <c r="G8" s="39" t="s">
        <v>233</v>
      </c>
      <c r="H8" s="349"/>
      <c r="I8" s="350"/>
      <c r="J8" s="351" t="str">
        <f>IF(OR(AND( LEN(B8)&gt;0,LEN(E8)&gt;0),AND(LEN(B8)&gt;0,LEN(H8)&gt;0),AND(LEN(E8)&gt;0,LEN(H8)&gt;0)),"Only check one box","")</f>
        <v/>
      </c>
      <c r="K8" s="352"/>
    </row>
    <row r="9" spans="1:11" x14ac:dyDescent="0.25">
      <c r="A9" s="353" t="s">
        <v>234</v>
      </c>
      <c r="B9" s="353"/>
      <c r="C9" s="353"/>
      <c r="D9" s="353"/>
      <c r="E9" s="353"/>
      <c r="F9" s="353"/>
      <c r="G9" s="353"/>
      <c r="H9" s="353"/>
      <c r="I9" s="353"/>
      <c r="J9" s="353"/>
      <c r="K9" s="353"/>
    </row>
    <row r="10" spans="1:11" ht="75.75" customHeight="1" thickBot="1" x14ac:dyDescent="0.3">
      <c r="A10" s="354"/>
      <c r="B10" s="355"/>
      <c r="C10" s="355"/>
      <c r="D10" s="355"/>
      <c r="E10" s="355"/>
      <c r="F10" s="355"/>
      <c r="G10" s="355"/>
      <c r="H10" s="355"/>
      <c r="I10" s="355"/>
      <c r="J10" s="355"/>
      <c r="K10" s="356"/>
    </row>
    <row r="11" spans="1:11" ht="15.75" thickBot="1" x14ac:dyDescent="0.3">
      <c r="A11" s="357"/>
      <c r="B11" s="357"/>
      <c r="C11" s="357"/>
      <c r="D11" s="357"/>
      <c r="E11" s="357"/>
      <c r="F11" s="357"/>
      <c r="G11" s="357"/>
      <c r="H11" s="357"/>
      <c r="I11" s="357"/>
      <c r="J11" s="357"/>
      <c r="K11" s="357"/>
    </row>
    <row r="12" spans="1:11" x14ac:dyDescent="0.25">
      <c r="A12" s="358" t="s">
        <v>56</v>
      </c>
      <c r="B12" s="359">
        <v>1</v>
      </c>
      <c r="C12" s="360" t="s">
        <v>235</v>
      </c>
      <c r="D12" s="361" t="str">
        <f>VLOOKUP('Scores and Comments - template'!B12,Criteria!$A:$B,2,FALSE)</f>
        <v>Criteria 1</v>
      </c>
      <c r="E12" s="361"/>
      <c r="F12" s="361"/>
      <c r="G12" s="361"/>
      <c r="H12" s="361"/>
      <c r="I12" s="361"/>
      <c r="J12" s="361"/>
      <c r="K12" s="362"/>
    </row>
    <row r="13" spans="1:11" x14ac:dyDescent="0.25">
      <c r="A13" s="137" t="s">
        <v>185</v>
      </c>
      <c r="B13" s="363">
        <f>VLOOKUP(B12,Criteria!$A:$D,3,FALSE)</f>
        <v>1</v>
      </c>
      <c r="C13" s="180" t="s">
        <v>186</v>
      </c>
      <c r="D13" s="363">
        <f>VLOOKUP(B12,Criteria!$A:$D,4,FALSE)</f>
        <v>3</v>
      </c>
      <c r="E13" s="364" t="s">
        <v>236</v>
      </c>
      <c r="F13" s="365"/>
      <c r="G13" s="366"/>
      <c r="H13" s="367"/>
      <c r="I13" s="367"/>
      <c r="J13" s="367"/>
      <c r="K13" s="368"/>
    </row>
    <row r="14" spans="1:11" x14ac:dyDescent="0.25">
      <c r="A14" s="369" t="s">
        <v>237</v>
      </c>
      <c r="B14" s="370"/>
      <c r="C14" s="370"/>
      <c r="D14" s="370"/>
      <c r="E14" s="370"/>
      <c r="F14" s="370"/>
      <c r="G14" s="370"/>
      <c r="H14" s="370"/>
      <c r="I14" s="370"/>
      <c r="J14" s="370"/>
      <c r="K14" s="371"/>
    </row>
    <row r="15" spans="1:11" ht="75.75" customHeight="1" thickBot="1" x14ac:dyDescent="0.3">
      <c r="A15" s="354"/>
      <c r="B15" s="355"/>
      <c r="C15" s="355"/>
      <c r="D15" s="355"/>
      <c r="E15" s="355"/>
      <c r="F15" s="355"/>
      <c r="G15" s="355"/>
      <c r="H15" s="355"/>
      <c r="I15" s="355"/>
      <c r="J15" s="355"/>
      <c r="K15" s="356"/>
    </row>
    <row r="16" spans="1:11" ht="15.75" thickBot="1" x14ac:dyDescent="0.3">
      <c r="A16" s="357"/>
      <c r="B16" s="357"/>
      <c r="C16" s="357"/>
      <c r="D16" s="357"/>
      <c r="E16" s="357"/>
      <c r="F16" s="357"/>
      <c r="G16" s="357"/>
      <c r="H16" s="357"/>
      <c r="I16" s="357"/>
      <c r="J16" s="357"/>
      <c r="K16" s="357"/>
    </row>
    <row r="17" spans="1:11" x14ac:dyDescent="0.25">
      <c r="A17" s="358" t="s">
        <v>56</v>
      </c>
      <c r="B17" s="359">
        <f>B12+1</f>
        <v>2</v>
      </c>
      <c r="C17" s="360" t="s">
        <v>235</v>
      </c>
      <c r="D17" s="361" t="str">
        <f>VLOOKUP('Scores and Comments - template'!B17,Criteria!$A:$B,2,FALSE)</f>
        <v>Criteria 2</v>
      </c>
      <c r="E17" s="361"/>
      <c r="F17" s="361"/>
      <c r="G17" s="361"/>
      <c r="H17" s="361"/>
      <c r="I17" s="361"/>
      <c r="J17" s="361"/>
      <c r="K17" s="362"/>
    </row>
    <row r="18" spans="1:11" x14ac:dyDescent="0.25">
      <c r="A18" s="137" t="s">
        <v>185</v>
      </c>
      <c r="B18" s="363">
        <f>VLOOKUP(B17,Criteria!$A:$D,3,FALSE)</f>
        <v>1</v>
      </c>
      <c r="C18" s="180" t="s">
        <v>186</v>
      </c>
      <c r="D18" s="363">
        <f>VLOOKUP(B17,Criteria!$A:$D,4,FALSE)</f>
        <v>3</v>
      </c>
      <c r="E18" s="364" t="s">
        <v>236</v>
      </c>
      <c r="F18" s="365"/>
      <c r="G18" s="366"/>
      <c r="H18" s="367"/>
      <c r="I18" s="367"/>
      <c r="J18" s="367"/>
      <c r="K18" s="368"/>
    </row>
    <row r="19" spans="1:11" x14ac:dyDescent="0.25">
      <c r="A19" s="369" t="s">
        <v>237</v>
      </c>
      <c r="B19" s="370"/>
      <c r="C19" s="370"/>
      <c r="D19" s="370"/>
      <c r="E19" s="370"/>
      <c r="F19" s="370"/>
      <c r="G19" s="370"/>
      <c r="H19" s="370"/>
      <c r="I19" s="370"/>
      <c r="J19" s="370"/>
      <c r="K19" s="371"/>
    </row>
    <row r="20" spans="1:11" ht="95.1" customHeight="1" thickBot="1" x14ac:dyDescent="0.3">
      <c r="A20" s="354"/>
      <c r="B20" s="355"/>
      <c r="C20" s="355"/>
      <c r="D20" s="355"/>
      <c r="E20" s="355"/>
      <c r="F20" s="355"/>
      <c r="G20" s="355"/>
      <c r="H20" s="355"/>
      <c r="I20" s="355"/>
      <c r="J20" s="355"/>
      <c r="K20" s="356"/>
    </row>
    <row r="21" spans="1:11" ht="15.75" thickBot="1" x14ac:dyDescent="0.3">
      <c r="A21" s="357"/>
      <c r="B21" s="357"/>
      <c r="C21" s="357"/>
      <c r="D21" s="357"/>
      <c r="E21" s="357"/>
      <c r="F21" s="357"/>
      <c r="G21" s="357"/>
      <c r="H21" s="357"/>
      <c r="I21" s="357"/>
      <c r="J21" s="357"/>
      <c r="K21" s="357"/>
    </row>
    <row r="22" spans="1:11" x14ac:dyDescent="0.25">
      <c r="A22" s="358" t="s">
        <v>56</v>
      </c>
      <c r="B22" s="359">
        <f>B17+1</f>
        <v>3</v>
      </c>
      <c r="C22" s="360" t="s">
        <v>235</v>
      </c>
      <c r="D22" s="361" t="str">
        <f>VLOOKUP('Scores and Comments - template'!B22,Criteria!$A:$B,2,FALSE)</f>
        <v>Criteria 3</v>
      </c>
      <c r="E22" s="361"/>
      <c r="F22" s="361"/>
      <c r="G22" s="361"/>
      <c r="H22" s="361"/>
      <c r="I22" s="361"/>
      <c r="J22" s="361"/>
      <c r="K22" s="362"/>
    </row>
    <row r="23" spans="1:11" x14ac:dyDescent="0.25">
      <c r="A23" s="137" t="s">
        <v>185</v>
      </c>
      <c r="B23" s="363">
        <f>VLOOKUP(B22,Criteria!$A:$D,3,FALSE)</f>
        <v>1</v>
      </c>
      <c r="C23" s="180" t="s">
        <v>186</v>
      </c>
      <c r="D23" s="363">
        <f>VLOOKUP(B22,Criteria!$A:$D,4,FALSE)</f>
        <v>3</v>
      </c>
      <c r="E23" s="364" t="s">
        <v>236</v>
      </c>
      <c r="F23" s="365"/>
      <c r="G23" s="366"/>
      <c r="H23" s="367"/>
      <c r="I23" s="367"/>
      <c r="J23" s="367"/>
      <c r="K23" s="368"/>
    </row>
    <row r="24" spans="1:11" x14ac:dyDescent="0.25">
      <c r="A24" s="369" t="s">
        <v>237</v>
      </c>
      <c r="B24" s="370"/>
      <c r="C24" s="370"/>
      <c r="D24" s="370"/>
      <c r="E24" s="370"/>
      <c r="F24" s="370"/>
      <c r="G24" s="370"/>
      <c r="H24" s="370"/>
      <c r="I24" s="370"/>
      <c r="J24" s="370"/>
      <c r="K24" s="371"/>
    </row>
    <row r="25" spans="1:11" ht="95.1" customHeight="1" thickBot="1" x14ac:dyDescent="0.3">
      <c r="A25" s="354"/>
      <c r="B25" s="355"/>
      <c r="C25" s="355"/>
      <c r="D25" s="355"/>
      <c r="E25" s="355"/>
      <c r="F25" s="355"/>
      <c r="G25" s="355"/>
      <c r="H25" s="355"/>
      <c r="I25" s="355"/>
      <c r="J25" s="355"/>
      <c r="K25" s="356"/>
    </row>
    <row r="26" spans="1:11" ht="15.75" thickBot="1" x14ac:dyDescent="0.3">
      <c r="A26" s="357"/>
      <c r="B26" s="357"/>
      <c r="C26" s="357"/>
      <c r="D26" s="357"/>
      <c r="E26" s="357"/>
      <c r="F26" s="357"/>
      <c r="G26" s="357"/>
      <c r="H26" s="357"/>
      <c r="I26" s="357"/>
      <c r="J26" s="357"/>
      <c r="K26" s="357"/>
    </row>
    <row r="27" spans="1:11" x14ac:dyDescent="0.25">
      <c r="A27" s="358" t="s">
        <v>56</v>
      </c>
      <c r="B27" s="359">
        <f>B22+1</f>
        <v>4</v>
      </c>
      <c r="C27" s="360" t="s">
        <v>235</v>
      </c>
      <c r="D27" s="361" t="str">
        <f>VLOOKUP('Scores and Comments - template'!B27,Criteria!$A:$B,2,FALSE)</f>
        <v>Criteria 4</v>
      </c>
      <c r="E27" s="361"/>
      <c r="F27" s="361"/>
      <c r="G27" s="361"/>
      <c r="H27" s="361"/>
      <c r="I27" s="361"/>
      <c r="J27" s="361"/>
      <c r="K27" s="362"/>
    </row>
    <row r="28" spans="1:11" x14ac:dyDescent="0.25">
      <c r="A28" s="137" t="s">
        <v>185</v>
      </c>
      <c r="B28" s="363">
        <f>VLOOKUP(B27,Criteria!$A:$D,3,FALSE)</f>
        <v>1</v>
      </c>
      <c r="C28" s="180" t="s">
        <v>186</v>
      </c>
      <c r="D28" s="363">
        <f>VLOOKUP(B27,Criteria!$A:$D,4,FALSE)</f>
        <v>3</v>
      </c>
      <c r="E28" s="364" t="s">
        <v>236</v>
      </c>
      <c r="F28" s="365"/>
      <c r="G28" s="366"/>
      <c r="H28" s="367"/>
      <c r="I28" s="367"/>
      <c r="J28" s="367"/>
      <c r="K28" s="368"/>
    </row>
    <row r="29" spans="1:11" x14ac:dyDescent="0.25">
      <c r="A29" s="369" t="s">
        <v>237</v>
      </c>
      <c r="B29" s="370"/>
      <c r="C29" s="370"/>
      <c r="D29" s="370"/>
      <c r="E29" s="370"/>
      <c r="F29" s="370"/>
      <c r="G29" s="370"/>
      <c r="H29" s="370"/>
      <c r="I29" s="370"/>
      <c r="J29" s="370"/>
      <c r="K29" s="371"/>
    </row>
    <row r="30" spans="1:11" ht="95.1" customHeight="1" thickBot="1" x14ac:dyDescent="0.3">
      <c r="A30" s="354"/>
      <c r="B30" s="355"/>
      <c r="C30" s="355"/>
      <c r="D30" s="355"/>
      <c r="E30" s="355"/>
      <c r="F30" s="355"/>
      <c r="G30" s="355"/>
      <c r="H30" s="355"/>
      <c r="I30" s="355"/>
      <c r="J30" s="355"/>
      <c r="K30" s="356"/>
    </row>
    <row r="31" spans="1:11" ht="15.75" thickBot="1" x14ac:dyDescent="0.3">
      <c r="A31" s="357"/>
      <c r="B31" s="357"/>
      <c r="C31" s="357"/>
      <c r="D31" s="357"/>
      <c r="E31" s="357"/>
      <c r="F31" s="357"/>
      <c r="G31" s="357"/>
      <c r="H31" s="357"/>
      <c r="I31" s="357"/>
      <c r="J31" s="357"/>
      <c r="K31" s="357"/>
    </row>
    <row r="32" spans="1:11" x14ac:dyDescent="0.25">
      <c r="A32" s="358" t="s">
        <v>56</v>
      </c>
      <c r="B32" s="359">
        <f>B27+1</f>
        <v>5</v>
      </c>
      <c r="C32" s="360" t="s">
        <v>235</v>
      </c>
      <c r="D32" s="361" t="str">
        <f>VLOOKUP('Scores and Comments - template'!B32,Criteria!$A:$B,2,FALSE)</f>
        <v>Criteria 5</v>
      </c>
      <c r="E32" s="361"/>
      <c r="F32" s="361"/>
      <c r="G32" s="361"/>
      <c r="H32" s="361"/>
      <c r="I32" s="361"/>
      <c r="J32" s="361"/>
      <c r="K32" s="362"/>
    </row>
    <row r="33" spans="1:11" x14ac:dyDescent="0.25">
      <c r="A33" s="137" t="s">
        <v>185</v>
      </c>
      <c r="B33" s="363">
        <f>VLOOKUP(B32,Criteria!$A:$D,3,FALSE)</f>
        <v>1</v>
      </c>
      <c r="C33" s="180" t="s">
        <v>186</v>
      </c>
      <c r="D33" s="363">
        <f>VLOOKUP(B32,Criteria!$A:$D,4,FALSE)</f>
        <v>3</v>
      </c>
      <c r="E33" s="364" t="s">
        <v>236</v>
      </c>
      <c r="F33" s="365"/>
      <c r="G33" s="366"/>
      <c r="H33" s="367"/>
      <c r="I33" s="367"/>
      <c r="J33" s="367"/>
      <c r="K33" s="368"/>
    </row>
    <row r="34" spans="1:11" x14ac:dyDescent="0.25">
      <c r="A34" s="369" t="s">
        <v>237</v>
      </c>
      <c r="B34" s="370"/>
      <c r="C34" s="370"/>
      <c r="D34" s="370"/>
      <c r="E34" s="370"/>
      <c r="F34" s="370"/>
      <c r="G34" s="370"/>
      <c r="H34" s="370"/>
      <c r="I34" s="370"/>
      <c r="J34" s="370"/>
      <c r="K34" s="371"/>
    </row>
    <row r="35" spans="1:11" ht="95.1" customHeight="1" thickBot="1" x14ac:dyDescent="0.3">
      <c r="A35" s="354"/>
      <c r="B35" s="355"/>
      <c r="C35" s="355"/>
      <c r="D35" s="355"/>
      <c r="E35" s="355"/>
      <c r="F35" s="355"/>
      <c r="G35" s="355"/>
      <c r="H35" s="355"/>
      <c r="I35" s="355"/>
      <c r="J35" s="355"/>
      <c r="K35" s="356"/>
    </row>
    <row r="36" spans="1:11" ht="15.75" thickBot="1" x14ac:dyDescent="0.3">
      <c r="A36" s="357"/>
      <c r="B36" s="357"/>
      <c r="C36" s="357"/>
      <c r="D36" s="357"/>
      <c r="E36" s="357"/>
      <c r="F36" s="357"/>
      <c r="G36" s="357"/>
      <c r="H36" s="357"/>
      <c r="I36" s="357"/>
      <c r="J36" s="357"/>
      <c r="K36" s="357"/>
    </row>
    <row r="37" spans="1:11" x14ac:dyDescent="0.25">
      <c r="A37" s="358" t="s">
        <v>56</v>
      </c>
      <c r="B37" s="359">
        <f>B32+1</f>
        <v>6</v>
      </c>
      <c r="C37" s="360" t="s">
        <v>235</v>
      </c>
      <c r="D37" s="361" t="str">
        <f>VLOOKUP('Scores and Comments - template'!B37,Criteria!$A:$B,2,FALSE)</f>
        <v>Criteria 6</v>
      </c>
      <c r="E37" s="361"/>
      <c r="F37" s="361"/>
      <c r="G37" s="361"/>
      <c r="H37" s="361"/>
      <c r="I37" s="361"/>
      <c r="J37" s="361"/>
      <c r="K37" s="362"/>
    </row>
    <row r="38" spans="1:11" x14ac:dyDescent="0.25">
      <c r="A38" s="137" t="s">
        <v>185</v>
      </c>
      <c r="B38" s="363">
        <f>VLOOKUP(B37,Criteria!$A:$D,3,FALSE)</f>
        <v>1</v>
      </c>
      <c r="C38" s="180" t="s">
        <v>186</v>
      </c>
      <c r="D38" s="363">
        <f>VLOOKUP(B37,Criteria!$A:$D,4,FALSE)</f>
        <v>3</v>
      </c>
      <c r="E38" s="364" t="s">
        <v>236</v>
      </c>
      <c r="F38" s="365"/>
      <c r="G38" s="366"/>
      <c r="H38" s="367"/>
      <c r="I38" s="367"/>
      <c r="J38" s="367"/>
      <c r="K38" s="368"/>
    </row>
    <row r="39" spans="1:11" x14ac:dyDescent="0.25">
      <c r="A39" s="369" t="s">
        <v>237</v>
      </c>
      <c r="B39" s="370"/>
      <c r="C39" s="370"/>
      <c r="D39" s="370"/>
      <c r="E39" s="370"/>
      <c r="F39" s="370"/>
      <c r="G39" s="370"/>
      <c r="H39" s="370"/>
      <c r="I39" s="370"/>
      <c r="J39" s="370"/>
      <c r="K39" s="371"/>
    </row>
    <row r="40" spans="1:11" ht="95.1" customHeight="1" thickBot="1" x14ac:dyDescent="0.3">
      <c r="A40" s="354"/>
      <c r="B40" s="355"/>
      <c r="C40" s="355"/>
      <c r="D40" s="355"/>
      <c r="E40" s="355"/>
      <c r="F40" s="355"/>
      <c r="G40" s="355"/>
      <c r="H40" s="355"/>
      <c r="I40" s="355"/>
      <c r="J40" s="355"/>
      <c r="K40" s="356"/>
    </row>
    <row r="41" spans="1:11" ht="15.75" thickBot="1" x14ac:dyDescent="0.3">
      <c r="A41" s="357"/>
      <c r="B41" s="357"/>
      <c r="C41" s="357"/>
      <c r="D41" s="357"/>
      <c r="E41" s="357"/>
      <c r="F41" s="357"/>
      <c r="G41" s="357"/>
      <c r="H41" s="357"/>
      <c r="I41" s="357"/>
      <c r="J41" s="357"/>
      <c r="K41" s="357"/>
    </row>
    <row r="42" spans="1:11" x14ac:dyDescent="0.25">
      <c r="A42" s="358" t="s">
        <v>56</v>
      </c>
      <c r="B42" s="359">
        <f>B37+1</f>
        <v>7</v>
      </c>
      <c r="C42" s="360" t="s">
        <v>235</v>
      </c>
      <c r="D42" s="361" t="str">
        <f>VLOOKUP('Scores and Comments - template'!B42,Criteria!$A:$B,2,FALSE)</f>
        <v>Criteria 7</v>
      </c>
      <c r="E42" s="361"/>
      <c r="F42" s="361"/>
      <c r="G42" s="361"/>
      <c r="H42" s="361"/>
      <c r="I42" s="361"/>
      <c r="J42" s="361"/>
      <c r="K42" s="362"/>
    </row>
    <row r="43" spans="1:11" x14ac:dyDescent="0.25">
      <c r="A43" s="137" t="s">
        <v>185</v>
      </c>
      <c r="B43" s="363">
        <f>VLOOKUP(B42,Criteria!$A:$D,3,FALSE)</f>
        <v>1</v>
      </c>
      <c r="C43" s="180" t="s">
        <v>186</v>
      </c>
      <c r="D43" s="363">
        <f>VLOOKUP(B42,Criteria!$A:$D,4,FALSE)</f>
        <v>3</v>
      </c>
      <c r="E43" s="364" t="s">
        <v>236</v>
      </c>
      <c r="F43" s="365"/>
      <c r="G43" s="366"/>
      <c r="H43" s="367"/>
      <c r="I43" s="367"/>
      <c r="J43" s="367"/>
      <c r="K43" s="368"/>
    </row>
    <row r="44" spans="1:11" x14ac:dyDescent="0.25">
      <c r="A44" s="369" t="s">
        <v>237</v>
      </c>
      <c r="B44" s="370"/>
      <c r="C44" s="370"/>
      <c r="D44" s="370"/>
      <c r="E44" s="370"/>
      <c r="F44" s="370"/>
      <c r="G44" s="370"/>
      <c r="H44" s="370"/>
      <c r="I44" s="370"/>
      <c r="J44" s="370"/>
      <c r="K44" s="371"/>
    </row>
    <row r="45" spans="1:11" ht="95.1" customHeight="1" thickBot="1" x14ac:dyDescent="0.3">
      <c r="A45" s="354"/>
      <c r="B45" s="355"/>
      <c r="C45" s="355"/>
      <c r="D45" s="355"/>
      <c r="E45" s="355"/>
      <c r="F45" s="355"/>
      <c r="G45" s="355"/>
      <c r="H45" s="355"/>
      <c r="I45" s="355"/>
      <c r="J45" s="355"/>
      <c r="K45" s="356"/>
    </row>
    <row r="46" spans="1:11" ht="20.100000000000001" customHeight="1" x14ac:dyDescent="0.25">
      <c r="A46" s="357" t="s">
        <v>264</v>
      </c>
      <c r="B46" s="357"/>
      <c r="C46" s="357"/>
      <c r="D46" s="357"/>
      <c r="E46" s="357"/>
      <c r="F46" s="357"/>
      <c r="G46" s="357"/>
      <c r="H46" s="357"/>
      <c r="I46" s="357"/>
      <c r="J46" s="357"/>
      <c r="K46" s="357"/>
    </row>
  </sheetData>
  <mergeCells count="44">
    <mergeCell ref="A45:K45"/>
    <mergeCell ref="A46:K46"/>
    <mergeCell ref="A39:K39"/>
    <mergeCell ref="A40:K40"/>
    <mergeCell ref="A41:K41"/>
    <mergeCell ref="D42:K42"/>
    <mergeCell ref="G43:K43"/>
    <mergeCell ref="A44:K44"/>
    <mergeCell ref="G33:K33"/>
    <mergeCell ref="A34:K34"/>
    <mergeCell ref="A35:K35"/>
    <mergeCell ref="A36:K36"/>
    <mergeCell ref="D37:K37"/>
    <mergeCell ref="G38:K38"/>
    <mergeCell ref="D27:K27"/>
    <mergeCell ref="G28:K28"/>
    <mergeCell ref="A29:K29"/>
    <mergeCell ref="A30:K30"/>
    <mergeCell ref="A31:K31"/>
    <mergeCell ref="D32:K32"/>
    <mergeCell ref="A21:K21"/>
    <mergeCell ref="D22:K22"/>
    <mergeCell ref="G23:K23"/>
    <mergeCell ref="A24:K24"/>
    <mergeCell ref="A25:K25"/>
    <mergeCell ref="A26:K26"/>
    <mergeCell ref="A15:K15"/>
    <mergeCell ref="A16:K16"/>
    <mergeCell ref="D17:K17"/>
    <mergeCell ref="G18:K18"/>
    <mergeCell ref="A19:K19"/>
    <mergeCell ref="A20:K20"/>
    <mergeCell ref="A9:K9"/>
    <mergeCell ref="A10:K10"/>
    <mergeCell ref="A11:K11"/>
    <mergeCell ref="D12:K12"/>
    <mergeCell ref="G13:K13"/>
    <mergeCell ref="A14:K14"/>
    <mergeCell ref="B1:G1"/>
    <mergeCell ref="B2:F2"/>
    <mergeCell ref="G2:K3"/>
    <mergeCell ref="B5:K5"/>
    <mergeCell ref="A6:J6"/>
    <mergeCell ref="J8:K8"/>
  </mergeCells>
  <dataValidations count="2">
    <dataValidation type="custom" allowBlank="1" showInputMessage="1" showErrorMessage="1" sqref="K6" xr:uid="{451D35C4-E28F-4E57-929B-8FE660685826}">
      <formula1>OR(K6="YES",K6="NO")</formula1>
    </dataValidation>
    <dataValidation type="custom" allowBlank="1" showInputMessage="1" showErrorMessage="1" sqref="F13 F18 F23 F28 F33 F38 F43" xr:uid="{04F7D62C-D98E-4C60-B111-F788224CF0AB}">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093A-0AFF-4C07-98BF-4C106AA693A3}">
  <sheetPr codeName="Sheet30">
    <tabColor theme="5" tint="0.79998168889431442"/>
  </sheetPr>
  <dimension ref="A1:S15"/>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4.5703125" style="4" customWidth="1"/>
    <col min="2" max="2" width="39.85546875" customWidth="1"/>
    <col min="3" max="3" width="10.140625" customWidth="1"/>
    <col min="4" max="10" width="7" customWidth="1"/>
    <col min="12" max="18" width="7.5703125" customWidth="1"/>
  </cols>
  <sheetData>
    <row r="1" spans="1:19" x14ac:dyDescent="0.25">
      <c r="A1" s="372" t="s">
        <v>238</v>
      </c>
      <c r="B1" s="373"/>
      <c r="C1" s="374" t="s">
        <v>239</v>
      </c>
      <c r="D1" s="375"/>
      <c r="E1" s="375"/>
      <c r="F1" s="375"/>
      <c r="G1" s="375"/>
      <c r="H1" s="375"/>
      <c r="I1" s="375"/>
      <c r="J1" s="375"/>
      <c r="K1" s="376"/>
      <c r="L1" s="70"/>
      <c r="M1" s="70"/>
      <c r="N1" s="70"/>
      <c r="O1" s="70"/>
      <c r="P1" s="70"/>
      <c r="Q1" s="70"/>
      <c r="R1" s="70"/>
      <c r="S1" s="64">
        <f>K12</f>
        <v>0</v>
      </c>
    </row>
    <row r="2" spans="1:19" x14ac:dyDescent="0.25">
      <c r="A2" s="377" t="s">
        <v>240</v>
      </c>
      <c r="B2" s="378"/>
      <c r="C2" s="378"/>
      <c r="D2" s="378"/>
      <c r="E2" s="378"/>
      <c r="F2" s="378"/>
      <c r="G2" s="378"/>
      <c r="H2" s="378"/>
      <c r="I2" s="378"/>
      <c r="J2" s="378"/>
      <c r="K2" s="379"/>
      <c r="L2" s="379"/>
      <c r="M2" s="379"/>
      <c r="N2" s="379"/>
      <c r="O2" s="379"/>
      <c r="P2" s="379"/>
      <c r="Q2" s="379"/>
      <c r="R2" s="379"/>
      <c r="S2" s="380"/>
    </row>
    <row r="3" spans="1:19" ht="15" customHeight="1" x14ac:dyDescent="0.25">
      <c r="A3" s="381" t="s">
        <v>241</v>
      </c>
      <c r="B3" s="382"/>
      <c r="C3" s="70"/>
      <c r="D3" s="383" t="s">
        <v>242</v>
      </c>
      <c r="E3" s="383"/>
      <c r="F3" s="383"/>
      <c r="G3" s="383"/>
      <c r="H3" s="383"/>
      <c r="I3" s="383"/>
      <c r="J3" s="383"/>
      <c r="K3" s="384"/>
      <c r="L3" s="385" t="s">
        <v>243</v>
      </c>
      <c r="M3" s="385"/>
      <c r="N3" s="385"/>
      <c r="O3" s="385"/>
      <c r="P3" s="385"/>
      <c r="Q3" s="385"/>
      <c r="R3" s="385"/>
      <c r="S3" s="386"/>
    </row>
    <row r="4" spans="1:19" ht="15" customHeight="1" x14ac:dyDescent="0.25">
      <c r="A4" s="387" t="s">
        <v>244</v>
      </c>
      <c r="B4" s="388"/>
      <c r="C4" s="20" t="s">
        <v>56</v>
      </c>
      <c r="D4" s="75">
        <v>1</v>
      </c>
      <c r="E4" s="75">
        <v>2</v>
      </c>
      <c r="F4" s="75">
        <v>3</v>
      </c>
      <c r="G4" s="75">
        <v>4</v>
      </c>
      <c r="H4" s="75">
        <v>5</v>
      </c>
      <c r="I4" s="75">
        <v>6</v>
      </c>
      <c r="J4" s="75">
        <v>7</v>
      </c>
      <c r="K4" s="75"/>
      <c r="L4" s="75">
        <v>1</v>
      </c>
      <c r="M4" s="75">
        <v>2</v>
      </c>
      <c r="N4" s="75">
        <v>3</v>
      </c>
      <c r="O4" s="75">
        <v>4</v>
      </c>
      <c r="P4" s="75">
        <v>5</v>
      </c>
      <c r="Q4" s="75">
        <v>6</v>
      </c>
      <c r="R4" s="75">
        <v>7</v>
      </c>
      <c r="S4" s="75"/>
    </row>
    <row r="5" spans="1:19" ht="30" x14ac:dyDescent="0.25">
      <c r="A5" s="389" t="s">
        <v>245</v>
      </c>
      <c r="B5" s="390"/>
      <c r="C5" s="391" t="s">
        <v>246</v>
      </c>
      <c r="D5" s="75" t="str">
        <f>Criteria!H10</f>
        <v>Criteria 1</v>
      </c>
      <c r="E5" s="75" t="str">
        <f>Criteria!I10</f>
        <v>Criteria 2</v>
      </c>
      <c r="F5" s="75" t="str">
        <f>Criteria!J10</f>
        <v>Criteria 3</v>
      </c>
      <c r="G5" s="75" t="str">
        <f>Criteria!K10</f>
        <v>Criteria 4</v>
      </c>
      <c r="H5" s="75" t="str">
        <f>Criteria!L10</f>
        <v>Criteria 5</v>
      </c>
      <c r="I5" s="75" t="str">
        <f>Criteria!M10</f>
        <v>Criteria 6</v>
      </c>
      <c r="J5" s="75" t="str">
        <f>Criteria!N10</f>
        <v>Criteria 7</v>
      </c>
      <c r="K5" s="75" t="s">
        <v>247</v>
      </c>
      <c r="L5" s="75" t="str">
        <f>D5</f>
        <v>Criteria 1</v>
      </c>
      <c r="M5" s="75" t="str">
        <f t="shared" ref="M5:R7" si="0">E5</f>
        <v>Criteria 2</v>
      </c>
      <c r="N5" s="75" t="str">
        <f t="shared" si="0"/>
        <v>Criteria 3</v>
      </c>
      <c r="O5" s="75" t="str">
        <f t="shared" si="0"/>
        <v>Criteria 4</v>
      </c>
      <c r="P5" s="75" t="str">
        <f t="shared" si="0"/>
        <v>Criteria 5</v>
      </c>
      <c r="Q5" s="75" t="str">
        <f t="shared" si="0"/>
        <v>Criteria 6</v>
      </c>
      <c r="R5" s="75" t="str">
        <f t="shared" si="0"/>
        <v>Criteria 7</v>
      </c>
      <c r="S5" s="75" t="s">
        <v>248</v>
      </c>
    </row>
    <row r="6" spans="1:19" ht="18" customHeight="1" x14ac:dyDescent="0.25">
      <c r="A6" s="392" t="s">
        <v>249</v>
      </c>
      <c r="B6" s="393"/>
      <c r="C6" s="394" t="s">
        <v>250</v>
      </c>
      <c r="D6" s="75">
        <f>IF(LEN(D$5)&gt;0,Criteria!H11,"")</f>
        <v>1</v>
      </c>
      <c r="E6" s="75">
        <f>IF(LEN(E$5)&gt;0,Criteria!I11,"")</f>
        <v>1</v>
      </c>
      <c r="F6" s="75">
        <f>IF(LEN(F$5)&gt;0,Criteria!J11,"")</f>
        <v>1</v>
      </c>
      <c r="G6" s="75">
        <f>IF(LEN(G$5)&gt;0,Criteria!K11,"")</f>
        <v>1</v>
      </c>
      <c r="H6" s="75">
        <f>IF(LEN(H$5)&gt;0,Criteria!L11,"")</f>
        <v>1</v>
      </c>
      <c r="I6" s="75">
        <f>IF(LEN(I$5)&gt;0,Criteria!M11,"")</f>
        <v>1</v>
      </c>
      <c r="J6" s="75">
        <f>IF(LEN(J$5)&gt;0,Criteria!N11,"")</f>
        <v>1</v>
      </c>
      <c r="K6" s="64">
        <f>SUM(D6:J6)</f>
        <v>7</v>
      </c>
      <c r="L6" s="75">
        <f>D6</f>
        <v>1</v>
      </c>
      <c r="M6" s="75">
        <f t="shared" si="0"/>
        <v>1</v>
      </c>
      <c r="N6" s="75">
        <f t="shared" si="0"/>
        <v>1</v>
      </c>
      <c r="O6" s="75">
        <f t="shared" si="0"/>
        <v>1</v>
      </c>
      <c r="P6" s="75">
        <f t="shared" si="0"/>
        <v>1</v>
      </c>
      <c r="Q6" s="75">
        <f t="shared" si="0"/>
        <v>1</v>
      </c>
      <c r="R6" s="75">
        <f t="shared" si="0"/>
        <v>1</v>
      </c>
      <c r="S6" s="64"/>
    </row>
    <row r="7" spans="1:19" ht="18" customHeight="1" x14ac:dyDescent="0.25">
      <c r="A7" s="395" t="s">
        <v>251</v>
      </c>
      <c r="B7" s="396"/>
      <c r="C7" s="394" t="s">
        <v>252</v>
      </c>
      <c r="D7" s="75">
        <f>IF(LEN(D$5)&gt;0,Criteria!H12,"")</f>
        <v>3</v>
      </c>
      <c r="E7" s="75">
        <f>IF(LEN(E$5)&gt;0,Criteria!I12,"")</f>
        <v>3</v>
      </c>
      <c r="F7" s="75">
        <f>IF(LEN(F$5)&gt;0,Criteria!J12,"")</f>
        <v>3</v>
      </c>
      <c r="G7" s="75">
        <f>IF(LEN(G$5)&gt;0,Criteria!K12,"")</f>
        <v>3</v>
      </c>
      <c r="H7" s="75">
        <f>IF(LEN(H$5)&gt;0,Criteria!L12,"")</f>
        <v>3</v>
      </c>
      <c r="I7" s="75">
        <f>IF(LEN(I$5)&gt;0,Criteria!M12,"")</f>
        <v>3</v>
      </c>
      <c r="J7" s="75">
        <f>IF(LEN(J$5)&gt;0,Criteria!N12,"")</f>
        <v>3</v>
      </c>
      <c r="K7" s="64">
        <f>SUM(D7:J7)</f>
        <v>21</v>
      </c>
      <c r="L7" s="64">
        <f>D7</f>
        <v>3</v>
      </c>
      <c r="M7" s="64">
        <f t="shared" si="0"/>
        <v>3</v>
      </c>
      <c r="N7" s="64">
        <f t="shared" si="0"/>
        <v>3</v>
      </c>
      <c r="O7" s="64">
        <f t="shared" si="0"/>
        <v>3</v>
      </c>
      <c r="P7" s="64">
        <f t="shared" si="0"/>
        <v>3</v>
      </c>
      <c r="Q7" s="64">
        <f t="shared" si="0"/>
        <v>3</v>
      </c>
      <c r="R7" s="64">
        <f t="shared" si="0"/>
        <v>3</v>
      </c>
      <c r="S7" s="64"/>
    </row>
    <row r="8" spans="1:19" ht="47.25" customHeight="1" thickBot="1" x14ac:dyDescent="0.3">
      <c r="A8" s="397" t="s">
        <v>72</v>
      </c>
      <c r="B8" s="110" t="s">
        <v>76</v>
      </c>
      <c r="C8" s="398" t="s">
        <v>253</v>
      </c>
      <c r="D8" s="399" t="s">
        <v>254</v>
      </c>
      <c r="E8" s="399"/>
      <c r="F8" s="399"/>
      <c r="G8" s="399"/>
      <c r="H8" s="399"/>
      <c r="I8" s="399"/>
      <c r="J8" s="399"/>
      <c r="K8" s="400"/>
      <c r="L8" s="383" t="s">
        <v>189</v>
      </c>
      <c r="M8" s="383"/>
      <c r="N8" s="383"/>
      <c r="O8" s="383"/>
      <c r="P8" s="383"/>
      <c r="Q8" s="383"/>
      <c r="R8" s="383"/>
      <c r="S8" s="401"/>
    </row>
    <row r="9" spans="1:19" x14ac:dyDescent="0.25">
      <c r="A9" s="64"/>
      <c r="B9" s="64"/>
      <c r="C9" s="6"/>
      <c r="D9" s="402"/>
      <c r="E9" s="402"/>
      <c r="F9" s="402"/>
      <c r="G9" s="402"/>
      <c r="H9" s="402"/>
      <c r="I9" s="402"/>
      <c r="J9" s="402"/>
      <c r="K9" s="403">
        <f>SUM(D9:J9)</f>
        <v>0</v>
      </c>
      <c r="L9" s="404" t="str">
        <f>IF(LEN(D9)&gt;0,D9/$K$11*$K$15,"")</f>
        <v/>
      </c>
      <c r="M9" s="404" t="str">
        <f t="shared" ref="M9:R10" si="1">IF(LEN(E9)&gt;0,E9/$K$11*$K$15,"")</f>
        <v/>
      </c>
      <c r="N9" s="404" t="str">
        <f t="shared" si="1"/>
        <v/>
      </c>
      <c r="O9" s="404" t="str">
        <f t="shared" si="1"/>
        <v/>
      </c>
      <c r="P9" s="404" t="str">
        <f t="shared" si="1"/>
        <v/>
      </c>
      <c r="Q9" s="404" t="str">
        <f t="shared" si="1"/>
        <v/>
      </c>
      <c r="R9" s="404" t="str">
        <f t="shared" si="1"/>
        <v/>
      </c>
      <c r="S9" s="403">
        <f>SUM(L9:R9)</f>
        <v>0</v>
      </c>
    </row>
    <row r="10" spans="1:19" ht="15.75" thickBot="1" x14ac:dyDescent="0.3">
      <c r="A10" s="405"/>
      <c r="B10" s="227"/>
      <c r="C10" s="406"/>
      <c r="D10" s="407"/>
      <c r="E10" s="407"/>
      <c r="F10" s="407"/>
      <c r="G10" s="407"/>
      <c r="H10" s="407"/>
      <c r="I10" s="407"/>
      <c r="J10" s="407"/>
      <c r="K10" s="403">
        <f>SUM(D10:J10)</f>
        <v>0</v>
      </c>
      <c r="L10" s="404" t="str">
        <f>IF(LEN(D10)&gt;0,D10/$K$11*$K$15,"")</f>
        <v/>
      </c>
      <c r="M10" s="404" t="str">
        <f t="shared" si="1"/>
        <v/>
      </c>
      <c r="N10" s="404" t="str">
        <f t="shared" si="1"/>
        <v/>
      </c>
      <c r="O10" s="404" t="str">
        <f t="shared" si="1"/>
        <v/>
      </c>
      <c r="P10" s="404" t="str">
        <f t="shared" si="1"/>
        <v/>
      </c>
      <c r="Q10" s="404" t="str">
        <f t="shared" si="1"/>
        <v/>
      </c>
      <c r="R10" s="404" t="str">
        <f t="shared" si="1"/>
        <v/>
      </c>
      <c r="S10" s="403">
        <f>SUM(L10:R10)</f>
        <v>0</v>
      </c>
    </row>
    <row r="11" spans="1:19" ht="15" customHeight="1" thickBot="1" x14ac:dyDescent="0.3">
      <c r="A11" s="408" t="s">
        <v>255</v>
      </c>
      <c r="B11" s="409"/>
      <c r="C11" s="410"/>
      <c r="D11" s="411"/>
      <c r="E11" s="411"/>
      <c r="F11" s="411"/>
      <c r="G11" s="411"/>
      <c r="H11" s="411"/>
      <c r="I11" s="411"/>
      <c r="J11" s="411"/>
      <c r="K11" s="403">
        <f>SUM(K9:K10)</f>
        <v>0</v>
      </c>
      <c r="L11" s="412"/>
      <c r="M11" s="412"/>
      <c r="N11" s="412"/>
      <c r="O11" s="412"/>
      <c r="P11" s="412"/>
      <c r="Q11" s="412"/>
      <c r="R11" s="412"/>
      <c r="S11" s="413">
        <f>SUM(S9:S10)</f>
        <v>0</v>
      </c>
    </row>
    <row r="12" spans="1:19" x14ac:dyDescent="0.25">
      <c r="K12" s="414">
        <f>COUNTIF(A9:A10,"&gt;"&amp;0)</f>
        <v>0</v>
      </c>
      <c r="L12" s="375" t="s">
        <v>256</v>
      </c>
      <c r="M12" s="415"/>
      <c r="N12" s="416"/>
    </row>
    <row r="13" spans="1:19" x14ac:dyDescent="0.25">
      <c r="K13" s="417">
        <f>'Competition Parameters'!C6</f>
        <v>0.65</v>
      </c>
      <c r="L13" s="126" t="s">
        <v>257</v>
      </c>
      <c r="M13" s="418"/>
      <c r="N13" s="416"/>
    </row>
    <row r="14" spans="1:19" x14ac:dyDescent="0.25">
      <c r="K14" s="419" t="str">
        <f>IF(K11&lt;K15-K12*1,"Harsh",IF(K11&gt;K15+K12,"Generous","Neutral"))</f>
        <v>Neutral</v>
      </c>
      <c r="L14" s="375" t="s">
        <v>258</v>
      </c>
      <c r="M14" s="418"/>
      <c r="N14" s="416"/>
    </row>
    <row r="15" spans="1:19" x14ac:dyDescent="0.25">
      <c r="K15" s="64">
        <f>K7*K12*K13</f>
        <v>0</v>
      </c>
      <c r="L15" s="126" t="s">
        <v>180</v>
      </c>
      <c r="M15" s="418"/>
      <c r="N15" s="416"/>
    </row>
  </sheetData>
  <dataValidations count="1">
    <dataValidation type="decimal" allowBlank="1" showInputMessage="1" showErrorMessage="1" sqref="D9:J10" xr:uid="{804839CE-CC2C-4895-B993-A2FEA84BA458}">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952C9-A1B7-4D73-A598-91BF6750B352}">
  <sheetPr codeName="Sheet26">
    <tabColor theme="9" tint="0.79998168889431442"/>
  </sheetPr>
  <dimension ref="A1:AA103"/>
  <sheetViews>
    <sheetView zoomScale="145" zoomScaleNormal="145" workbookViewId="0">
      <pane ySplit="2" topLeftCell="A3" activePane="bottomLeft" state="frozen"/>
      <selection activeCell="B10" sqref="B10"/>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55"/>
      <c r="C1" s="56" t="s">
        <v>54</v>
      </c>
      <c r="D1" s="56"/>
      <c r="E1" s="57"/>
      <c r="F1" s="57"/>
      <c r="G1" s="58" t="s">
        <v>55</v>
      </c>
      <c r="H1" s="59">
        <f>COUNTIF(B:B,"&lt;&gt;"&amp;"")-1</f>
        <v>7</v>
      </c>
      <c r="I1" s="57"/>
      <c r="J1" s="57"/>
      <c r="K1" s="57"/>
      <c r="L1" s="60"/>
    </row>
    <row r="2" spans="1:27" ht="30" x14ac:dyDescent="0.25">
      <c r="A2" s="61" t="s">
        <v>56</v>
      </c>
      <c r="B2" s="62" t="s">
        <v>57</v>
      </c>
      <c r="C2" s="61" t="s">
        <v>58</v>
      </c>
      <c r="D2" s="61" t="s">
        <v>59</v>
      </c>
      <c r="E2" s="61" t="s">
        <v>60</v>
      </c>
      <c r="F2" s="61"/>
      <c r="G2" s="5" t="s">
        <v>61</v>
      </c>
      <c r="H2" s="63">
        <f>SUMIF(B3:B6,"&lt;&gt;"&amp;"",D3:D6)</f>
        <v>12</v>
      </c>
      <c r="K2" s="4"/>
      <c r="L2" s="4"/>
      <c r="M2" s="4"/>
    </row>
    <row r="3" spans="1:27" ht="15.75" x14ac:dyDescent="0.25">
      <c r="A3" s="64">
        <v>1</v>
      </c>
      <c r="B3" s="4" t="s">
        <v>62</v>
      </c>
      <c r="C3" s="4">
        <v>1</v>
      </c>
      <c r="D3" s="4">
        <v>3</v>
      </c>
      <c r="E3" s="64" t="str">
        <f>C3 &amp; " to " &amp; D3</f>
        <v>1 to 3</v>
      </c>
      <c r="F3" s="65"/>
      <c r="G3" s="65" t="s">
        <v>63</v>
      </c>
      <c r="H3" s="63">
        <f>SUMIF(B3:B6,"&lt;&gt;"&amp;"",C3:C6)</f>
        <v>4</v>
      </c>
    </row>
    <row r="4" spans="1:27" x14ac:dyDescent="0.25">
      <c r="A4" s="64">
        <v>2</v>
      </c>
      <c r="B4" s="4" t="s">
        <v>64</v>
      </c>
      <c r="C4" s="4">
        <v>1</v>
      </c>
      <c r="D4" s="4">
        <v>3</v>
      </c>
      <c r="E4" s="64" t="str">
        <f t="shared" ref="E4:E11" si="0">C4 &amp; " to " &amp; D4</f>
        <v>1 to 3</v>
      </c>
      <c r="F4" s="65"/>
      <c r="G4" s="4"/>
    </row>
    <row r="5" spans="1:27" x14ac:dyDescent="0.25">
      <c r="A5" s="64">
        <v>3</v>
      </c>
      <c r="B5" s="4" t="s">
        <v>65</v>
      </c>
      <c r="C5" s="4">
        <v>1</v>
      </c>
      <c r="D5" s="4">
        <v>3</v>
      </c>
      <c r="E5" s="64" t="str">
        <f t="shared" si="0"/>
        <v>1 to 3</v>
      </c>
      <c r="F5" s="66"/>
      <c r="G5" s="67" t="s">
        <v>53</v>
      </c>
      <c r="H5" s="68"/>
    </row>
    <row r="6" spans="1:27" x14ac:dyDescent="0.25">
      <c r="A6" s="64">
        <v>4</v>
      </c>
      <c r="B6" s="4" t="s">
        <v>66</v>
      </c>
      <c r="C6" s="4">
        <v>1</v>
      </c>
      <c r="D6" s="4">
        <v>3</v>
      </c>
      <c r="E6" s="64" t="str">
        <f t="shared" si="0"/>
        <v>1 to 3</v>
      </c>
      <c r="F6" s="66"/>
      <c r="G6" s="67"/>
      <c r="H6" s="68"/>
    </row>
    <row r="7" spans="1:27" x14ac:dyDescent="0.25">
      <c r="A7" s="64">
        <v>5</v>
      </c>
      <c r="B7" s="4" t="s">
        <v>67</v>
      </c>
      <c r="C7" s="4">
        <v>1</v>
      </c>
      <c r="D7" s="4">
        <v>3</v>
      </c>
      <c r="E7" s="64" t="str">
        <f t="shared" si="0"/>
        <v>1 to 3</v>
      </c>
      <c r="F7" s="4"/>
      <c r="G7" s="4"/>
      <c r="H7" s="4"/>
      <c r="I7" s="4"/>
      <c r="J7" s="4"/>
      <c r="K7" s="4"/>
      <c r="M7" s="4"/>
      <c r="N7" s="4"/>
      <c r="O7" s="4"/>
    </row>
    <row r="8" spans="1:27" x14ac:dyDescent="0.25">
      <c r="A8" s="64">
        <v>6</v>
      </c>
      <c r="B8" s="4" t="s">
        <v>68</v>
      </c>
      <c r="C8" s="4">
        <v>1</v>
      </c>
      <c r="D8" s="4">
        <v>3</v>
      </c>
      <c r="E8" s="64" t="str">
        <f t="shared" si="0"/>
        <v>1 to 3</v>
      </c>
      <c r="G8" s="69" t="s">
        <v>69</v>
      </c>
      <c r="H8" s="69"/>
      <c r="I8" s="69"/>
      <c r="J8" s="55" t="s">
        <v>70</v>
      </c>
      <c r="K8" s="65"/>
      <c r="L8" s="70"/>
      <c r="M8" s="71"/>
      <c r="N8" s="71"/>
      <c r="O8" s="71"/>
      <c r="P8" s="70"/>
      <c r="Q8" s="70"/>
      <c r="R8" s="70"/>
      <c r="S8" s="70"/>
      <c r="T8" s="70"/>
      <c r="U8" s="70"/>
      <c r="V8" s="70"/>
      <c r="W8" s="70"/>
      <c r="X8" s="70"/>
      <c r="Y8" s="70"/>
      <c r="Z8" s="70"/>
      <c r="AA8" s="70"/>
    </row>
    <row r="9" spans="1:27" x14ac:dyDescent="0.25">
      <c r="A9" s="64">
        <v>7</v>
      </c>
      <c r="B9" s="4" t="s">
        <v>71</v>
      </c>
      <c r="C9" s="4">
        <v>1</v>
      </c>
      <c r="D9" s="4">
        <v>3</v>
      </c>
      <c r="E9" s="64" t="str">
        <f t="shared" si="0"/>
        <v>1 to 3</v>
      </c>
      <c r="G9" s="61" t="str">
        <f>A2</f>
        <v>Criteria #</v>
      </c>
      <c r="H9" s="64">
        <f>A3</f>
        <v>1</v>
      </c>
      <c r="I9" s="64">
        <f>A4</f>
        <v>2</v>
      </c>
      <c r="J9" s="64">
        <f>A5</f>
        <v>3</v>
      </c>
      <c r="K9" s="64">
        <f>A6</f>
        <v>4</v>
      </c>
      <c r="L9" s="64">
        <f>A7</f>
        <v>5</v>
      </c>
      <c r="M9" s="64">
        <f>A8</f>
        <v>6</v>
      </c>
      <c r="N9" s="64">
        <f>A9</f>
        <v>7</v>
      </c>
      <c r="O9" s="73"/>
      <c r="P9" s="72"/>
      <c r="Q9" s="72"/>
      <c r="R9" s="72"/>
      <c r="S9" s="64"/>
      <c r="T9" s="72"/>
      <c r="U9" s="72"/>
      <c r="V9" s="72"/>
      <c r="W9" s="72"/>
      <c r="X9" s="72"/>
      <c r="Y9" s="72"/>
      <c r="Z9" s="72"/>
      <c r="AA9" s="72"/>
    </row>
    <row r="10" spans="1:27" ht="30" x14ac:dyDescent="0.25">
      <c r="A10" s="64">
        <v>8</v>
      </c>
      <c r="C10"/>
      <c r="D10"/>
      <c r="E10" s="64" t="str">
        <f t="shared" si="0"/>
        <v xml:space="preserve"> to </v>
      </c>
      <c r="F10" s="74"/>
      <c r="G10" s="62" t="str">
        <f>B2</f>
        <v>Criteria Names 
(keep these short)</v>
      </c>
      <c r="H10" s="65" t="str">
        <f>B3</f>
        <v>Criteria 1</v>
      </c>
      <c r="I10" s="65" t="str">
        <f>B4</f>
        <v>Criteria 2</v>
      </c>
      <c r="J10" s="65" t="str">
        <f>B5</f>
        <v>Criteria 3</v>
      </c>
      <c r="K10" s="65" t="str">
        <f>B6</f>
        <v>Criteria 4</v>
      </c>
      <c r="L10" s="65" t="str">
        <f>B7</f>
        <v>Criteria 5</v>
      </c>
      <c r="M10" s="65" t="str">
        <f>B8</f>
        <v>Criteria 6</v>
      </c>
      <c r="N10" s="65" t="str">
        <f>B9</f>
        <v>Criteria 7</v>
      </c>
      <c r="O10" s="73"/>
      <c r="P10" s="72"/>
      <c r="Q10" s="72"/>
      <c r="R10" s="72"/>
      <c r="S10" s="64"/>
      <c r="T10" s="72"/>
      <c r="U10" s="72"/>
      <c r="V10" s="72"/>
      <c r="W10" s="72"/>
      <c r="X10" s="72"/>
      <c r="Y10" s="72"/>
      <c r="Z10" s="72"/>
      <c r="AA10" s="72"/>
    </row>
    <row r="11" spans="1:27" s="74" customFormat="1" ht="28.5" customHeight="1" x14ac:dyDescent="0.25">
      <c r="A11" s="64">
        <v>9</v>
      </c>
      <c r="B11"/>
      <c r="C11"/>
      <c r="D11"/>
      <c r="E11" s="64" t="str">
        <f t="shared" si="0"/>
        <v xml:space="preserve"> to </v>
      </c>
      <c r="F11"/>
      <c r="G11" s="61" t="str">
        <f>C2</f>
        <v>Min value</v>
      </c>
      <c r="H11" s="65">
        <f>C3</f>
        <v>1</v>
      </c>
      <c r="I11" s="65">
        <f>C4</f>
        <v>1</v>
      </c>
      <c r="J11" s="65">
        <f>C5</f>
        <v>1</v>
      </c>
      <c r="K11" s="65">
        <f>C6</f>
        <v>1</v>
      </c>
      <c r="L11" s="65">
        <f>C7</f>
        <v>1</v>
      </c>
      <c r="M11" s="65">
        <f>C8</f>
        <v>1</v>
      </c>
      <c r="N11" s="65">
        <f>C9</f>
        <v>1</v>
      </c>
      <c r="O11" s="73"/>
      <c r="P11" s="72"/>
      <c r="Q11" s="72"/>
      <c r="R11" s="72"/>
      <c r="S11" s="64"/>
      <c r="T11" s="72"/>
      <c r="U11" s="72"/>
      <c r="V11" s="72"/>
      <c r="W11" s="72"/>
      <c r="X11" s="72"/>
      <c r="Y11" s="72"/>
      <c r="Z11" s="73"/>
      <c r="AA11" s="73"/>
    </row>
    <row r="12" spans="1:27" x14ac:dyDescent="0.25">
      <c r="C12"/>
      <c r="D12"/>
      <c r="G12" s="61" t="str">
        <f>D2</f>
        <v>Max Value</v>
      </c>
      <c r="H12" s="65">
        <f>D3</f>
        <v>3</v>
      </c>
      <c r="I12" s="65">
        <f>D4</f>
        <v>3</v>
      </c>
      <c r="J12" s="65">
        <f>D5</f>
        <v>3</v>
      </c>
      <c r="K12" s="65">
        <f>D6</f>
        <v>3</v>
      </c>
      <c r="L12" s="65">
        <f>D7</f>
        <v>3</v>
      </c>
      <c r="M12" s="65">
        <f>D8</f>
        <v>3</v>
      </c>
      <c r="N12" s="65">
        <f>D9</f>
        <v>3</v>
      </c>
      <c r="O12" s="73"/>
      <c r="P12" s="72"/>
      <c r="Q12" s="72"/>
      <c r="R12" s="72"/>
      <c r="S12" s="64"/>
      <c r="T12" s="72"/>
      <c r="U12" s="72"/>
      <c r="V12" s="72"/>
      <c r="W12" s="72"/>
      <c r="X12" s="72"/>
      <c r="Y12" s="72"/>
      <c r="Z12" s="72"/>
      <c r="AA12" s="72"/>
    </row>
    <row r="13" spans="1:27" x14ac:dyDescent="0.25">
      <c r="C13"/>
      <c r="D13"/>
      <c r="G13" s="61" t="str">
        <f>E2</f>
        <v>Score Limits</v>
      </c>
      <c r="H13" s="64" t="str">
        <f>E3</f>
        <v>1 to 3</v>
      </c>
      <c r="I13" s="64" t="str">
        <f>E4</f>
        <v>1 to 3</v>
      </c>
      <c r="J13" s="64" t="str">
        <f>E5</f>
        <v>1 to 3</v>
      </c>
      <c r="K13" s="64" t="str">
        <f>E6</f>
        <v>1 to 3</v>
      </c>
      <c r="L13" s="64" t="str">
        <f>E7</f>
        <v>1 to 3</v>
      </c>
      <c r="M13" s="64" t="str">
        <f>E8</f>
        <v>1 to 3</v>
      </c>
      <c r="N13" s="64" t="str">
        <f>E9</f>
        <v>1 to 3</v>
      </c>
      <c r="O13" s="73"/>
      <c r="P13" s="72"/>
      <c r="Q13" s="72"/>
      <c r="R13" s="72"/>
      <c r="S13" s="64"/>
      <c r="T13" s="72"/>
      <c r="U13" s="72"/>
      <c r="V13" s="72"/>
      <c r="W13" s="72"/>
      <c r="X13" s="72"/>
      <c r="Y13" s="72"/>
      <c r="Z13" s="72"/>
      <c r="AA13" s="72"/>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8ABED-51BB-47FB-8907-26867CB689E7}">
  <sheetPr codeName="Sheet28">
    <tabColor theme="5" tint="0.79998168889431442"/>
  </sheetPr>
  <dimension ref="A1:K35"/>
  <sheetViews>
    <sheetView zoomScale="115" zoomScaleNormal="115" workbookViewId="0">
      <pane ySplit="3" topLeftCell="A4" activePane="bottomLeft" state="frozen"/>
      <selection activeCell="A10" sqref="A10:K10"/>
      <selection pane="bottomLeft" activeCell="A10" sqref="A10:K10"/>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420" t="s">
        <v>224</v>
      </c>
      <c r="B1" s="421" t="str">
        <f>'Competition Parameters'!C7</f>
        <v>AN EXCITING PROGRAM/COMPETITION</v>
      </c>
      <c r="C1" s="421"/>
      <c r="D1" s="421"/>
      <c r="E1" s="421"/>
      <c r="F1" s="421"/>
      <c r="G1" s="421"/>
      <c r="H1" s="422" t="s">
        <v>259</v>
      </c>
      <c r="I1" s="423"/>
      <c r="J1" s="423"/>
      <c r="K1" s="424"/>
    </row>
    <row r="2" spans="1:11" ht="16.5" customHeight="1" thickBot="1" x14ac:dyDescent="0.3">
      <c r="A2" s="425" t="s">
        <v>221</v>
      </c>
      <c r="B2" s="426"/>
      <c r="C2" s="338"/>
      <c r="D2" s="338"/>
      <c r="E2" s="336"/>
      <c r="F2" s="336"/>
      <c r="G2" s="336"/>
      <c r="H2" s="336"/>
      <c r="I2" s="336"/>
      <c r="J2" s="336"/>
      <c r="K2" s="427"/>
    </row>
    <row r="3" spans="1:11" ht="34.5" customHeight="1" thickBot="1" x14ac:dyDescent="0.3">
      <c r="A3" s="428" t="s">
        <v>228</v>
      </c>
      <c r="B3" s="429" t="e">
        <f>VLOOKUP(B2,Projects!A:B,2,FALSE)</f>
        <v>#N/A</v>
      </c>
      <c r="C3" s="429"/>
      <c r="D3" s="429"/>
      <c r="E3" s="429"/>
      <c r="F3" s="429"/>
      <c r="G3" s="429"/>
      <c r="H3" s="429"/>
      <c r="I3" s="429"/>
      <c r="J3" s="429"/>
      <c r="K3" s="430"/>
    </row>
    <row r="4" spans="1:11" x14ac:dyDescent="0.25">
      <c r="A4" s="431" t="s">
        <v>260</v>
      </c>
      <c r="B4" s="353"/>
      <c r="C4" s="353"/>
      <c r="D4" s="353"/>
      <c r="E4" s="353"/>
      <c r="F4" s="353"/>
      <c r="G4" s="353"/>
      <c r="H4" s="353"/>
      <c r="I4" s="353"/>
      <c r="J4" s="353"/>
      <c r="K4" s="432"/>
    </row>
    <row r="5" spans="1:11" ht="93" customHeight="1" thickBot="1" x14ac:dyDescent="0.3">
      <c r="A5" s="433"/>
      <c r="B5" s="434"/>
      <c r="C5" s="434"/>
      <c r="D5" s="434"/>
      <c r="E5" s="434"/>
      <c r="F5" s="434"/>
      <c r="G5" s="434"/>
      <c r="H5" s="434"/>
      <c r="I5" s="434"/>
      <c r="J5" s="434"/>
      <c r="K5" s="435"/>
    </row>
    <row r="6" spans="1:11" ht="8.25" customHeight="1" thickBot="1" x14ac:dyDescent="0.3">
      <c r="A6" s="436"/>
      <c r="B6" s="357"/>
      <c r="C6" s="357"/>
      <c r="D6" s="357"/>
      <c r="E6" s="357"/>
      <c r="F6" s="357"/>
      <c r="G6" s="357"/>
      <c r="H6" s="357"/>
      <c r="I6" s="357"/>
      <c r="J6" s="357"/>
      <c r="K6" s="437"/>
    </row>
    <row r="7" spans="1:11" x14ac:dyDescent="0.25">
      <c r="A7" s="358" t="s">
        <v>56</v>
      </c>
      <c r="B7" s="359">
        <v>1</v>
      </c>
      <c r="C7" s="360" t="s">
        <v>261</v>
      </c>
      <c r="D7" s="438" t="str">
        <f>VLOOKUP('Project Comments - template'!B7,Criteria!$A:$B,2,FALSE)</f>
        <v>Criteria 1</v>
      </c>
      <c r="E7" s="439"/>
      <c r="F7" s="439"/>
      <c r="G7" s="439"/>
      <c r="H7" s="439"/>
      <c r="I7" s="439"/>
      <c r="J7" s="439"/>
      <c r="K7" s="440"/>
    </row>
    <row r="8" spans="1:11" x14ac:dyDescent="0.25">
      <c r="A8" s="441" t="s">
        <v>262</v>
      </c>
      <c r="B8" s="441"/>
      <c r="C8" s="441"/>
      <c r="D8" s="441"/>
      <c r="E8" s="441"/>
      <c r="F8" s="441"/>
      <c r="G8" s="441"/>
      <c r="H8" s="441"/>
      <c r="I8" s="441"/>
      <c r="J8" s="441"/>
      <c r="K8" s="442"/>
    </row>
    <row r="9" spans="1:11" ht="79.5" customHeight="1" thickBot="1" x14ac:dyDescent="0.3">
      <c r="A9" s="433"/>
      <c r="B9" s="434"/>
      <c r="C9" s="434"/>
      <c r="D9" s="434"/>
      <c r="E9" s="434"/>
      <c r="F9" s="434"/>
      <c r="G9" s="434"/>
      <c r="H9" s="434"/>
      <c r="I9" s="434"/>
      <c r="J9" s="434"/>
      <c r="K9" s="435"/>
    </row>
    <row r="10" spans="1:11" ht="8.25" customHeight="1" thickBot="1" x14ac:dyDescent="0.3">
      <c r="A10" s="443"/>
      <c r="B10" s="444"/>
      <c r="C10" s="444"/>
      <c r="D10" s="444"/>
      <c r="E10" s="444"/>
      <c r="F10" s="444"/>
      <c r="G10" s="444"/>
      <c r="H10" s="444"/>
      <c r="I10" s="444"/>
      <c r="J10" s="444"/>
      <c r="K10" s="445"/>
    </row>
    <row r="11" spans="1:11" x14ac:dyDescent="0.25">
      <c r="A11" s="358" t="s">
        <v>56</v>
      </c>
      <c r="B11" s="359">
        <f>B7+1</f>
        <v>2</v>
      </c>
      <c r="C11" s="360" t="s">
        <v>261</v>
      </c>
      <c r="D11" s="438" t="str">
        <f>VLOOKUP('Project Comments - template'!B11,Criteria!$A:$B,2,FALSE)</f>
        <v>Criteria 2</v>
      </c>
      <c r="E11" s="439"/>
      <c r="F11" s="439"/>
      <c r="G11" s="439"/>
      <c r="H11" s="439"/>
      <c r="I11" s="439"/>
      <c r="J11" s="439"/>
      <c r="K11" s="440"/>
    </row>
    <row r="12" spans="1:11" x14ac:dyDescent="0.25">
      <c r="A12" s="441" t="s">
        <v>262</v>
      </c>
      <c r="B12" s="441"/>
      <c r="C12" s="441"/>
      <c r="D12" s="441"/>
      <c r="E12" s="441"/>
      <c r="F12" s="441"/>
      <c r="G12" s="441"/>
      <c r="H12" s="441"/>
      <c r="I12" s="441"/>
      <c r="J12" s="441"/>
      <c r="K12" s="442"/>
    </row>
    <row r="13" spans="1:11" ht="95.1" customHeight="1" thickBot="1" x14ac:dyDescent="0.3">
      <c r="A13" s="433"/>
      <c r="B13" s="434"/>
      <c r="C13" s="434"/>
      <c r="D13" s="434"/>
      <c r="E13" s="434"/>
      <c r="F13" s="434"/>
      <c r="G13" s="434"/>
      <c r="H13" s="434"/>
      <c r="I13" s="434"/>
      <c r="J13" s="434"/>
      <c r="K13" s="435"/>
    </row>
    <row r="14" spans="1:11" ht="8.25" customHeight="1" thickBot="1" x14ac:dyDescent="0.3">
      <c r="A14" s="443"/>
      <c r="B14" s="444"/>
      <c r="C14" s="444"/>
      <c r="D14" s="444"/>
      <c r="E14" s="444"/>
      <c r="F14" s="444"/>
      <c r="G14" s="444"/>
      <c r="H14" s="444"/>
      <c r="I14" s="444"/>
      <c r="J14" s="444"/>
      <c r="K14" s="445"/>
    </row>
    <row r="15" spans="1:11" x14ac:dyDescent="0.25">
      <c r="A15" s="358" t="s">
        <v>56</v>
      </c>
      <c r="B15" s="359">
        <f>B11+1</f>
        <v>3</v>
      </c>
      <c r="C15" s="360" t="s">
        <v>261</v>
      </c>
      <c r="D15" s="438" t="str">
        <f>VLOOKUP('Project Comments - template'!B15,Criteria!$A:$B,2,FALSE)</f>
        <v>Criteria 3</v>
      </c>
      <c r="E15" s="439"/>
      <c r="F15" s="439"/>
      <c r="G15" s="439"/>
      <c r="H15" s="439"/>
      <c r="I15" s="439"/>
      <c r="J15" s="439"/>
      <c r="K15" s="440"/>
    </row>
    <row r="16" spans="1:11" x14ac:dyDescent="0.25">
      <c r="A16" s="441" t="s">
        <v>262</v>
      </c>
      <c r="B16" s="441"/>
      <c r="C16" s="441"/>
      <c r="D16" s="441"/>
      <c r="E16" s="441"/>
      <c r="F16" s="441"/>
      <c r="G16" s="441"/>
      <c r="H16" s="441"/>
      <c r="I16" s="441"/>
      <c r="J16" s="441"/>
      <c r="K16" s="442"/>
    </row>
    <row r="17" spans="1:11" ht="95.1" customHeight="1" thickBot="1" x14ac:dyDescent="0.3">
      <c r="A17" s="433"/>
      <c r="B17" s="434"/>
      <c r="C17" s="434"/>
      <c r="D17" s="434"/>
      <c r="E17" s="434"/>
      <c r="F17" s="434"/>
      <c r="G17" s="434"/>
      <c r="H17" s="434"/>
      <c r="I17" s="434"/>
      <c r="J17" s="434"/>
      <c r="K17" s="435"/>
    </row>
    <row r="18" spans="1:11" ht="8.25" customHeight="1" thickBot="1" x14ac:dyDescent="0.3">
      <c r="A18" s="443"/>
      <c r="B18" s="444"/>
      <c r="C18" s="444"/>
      <c r="D18" s="444"/>
      <c r="E18" s="444"/>
      <c r="F18" s="444"/>
      <c r="G18" s="444"/>
      <c r="H18" s="444"/>
      <c r="I18" s="444"/>
      <c r="J18" s="444"/>
      <c r="K18" s="445"/>
    </row>
    <row r="19" spans="1:11" x14ac:dyDescent="0.25">
      <c r="A19" s="358" t="s">
        <v>56</v>
      </c>
      <c r="B19" s="359">
        <f>B15+1</f>
        <v>4</v>
      </c>
      <c r="C19" s="360" t="s">
        <v>261</v>
      </c>
      <c r="D19" s="438" t="str">
        <f>VLOOKUP('Project Comments - template'!B19,Criteria!$A:$B,2,FALSE)</f>
        <v>Criteria 4</v>
      </c>
      <c r="E19" s="439"/>
      <c r="F19" s="439"/>
      <c r="G19" s="439"/>
      <c r="H19" s="439"/>
      <c r="I19" s="439"/>
      <c r="J19" s="439"/>
      <c r="K19" s="440"/>
    </row>
    <row r="20" spans="1:11" x14ac:dyDescent="0.25">
      <c r="A20" s="441" t="s">
        <v>262</v>
      </c>
      <c r="B20" s="441"/>
      <c r="C20" s="441"/>
      <c r="D20" s="441"/>
      <c r="E20" s="441"/>
      <c r="F20" s="441"/>
      <c r="G20" s="441"/>
      <c r="H20" s="441"/>
      <c r="I20" s="441"/>
      <c r="J20" s="441"/>
      <c r="K20" s="442"/>
    </row>
    <row r="21" spans="1:11" ht="95.1" customHeight="1" thickBot="1" x14ac:dyDescent="0.3">
      <c r="A21" s="433"/>
      <c r="B21" s="434"/>
      <c r="C21" s="434"/>
      <c r="D21" s="434"/>
      <c r="E21" s="434"/>
      <c r="F21" s="434"/>
      <c r="G21" s="434"/>
      <c r="H21" s="434"/>
      <c r="I21" s="434"/>
      <c r="J21" s="434"/>
      <c r="K21" s="435"/>
    </row>
    <row r="22" spans="1:11" ht="8.25" customHeight="1" thickBot="1" x14ac:dyDescent="0.3">
      <c r="A22" s="443"/>
      <c r="B22" s="444"/>
      <c r="C22" s="444"/>
      <c r="D22" s="444"/>
      <c r="E22" s="444"/>
      <c r="F22" s="444"/>
      <c r="G22" s="444"/>
      <c r="H22" s="444"/>
      <c r="I22" s="444"/>
      <c r="J22" s="444"/>
      <c r="K22" s="445"/>
    </row>
    <row r="23" spans="1:11" x14ac:dyDescent="0.25">
      <c r="A23" s="358" t="s">
        <v>56</v>
      </c>
      <c r="B23" s="359">
        <f>B19+1</f>
        <v>5</v>
      </c>
      <c r="C23" s="360" t="s">
        <v>261</v>
      </c>
      <c r="D23" s="438" t="str">
        <f>VLOOKUP('Project Comments - template'!B23,Criteria!$A:$B,2,FALSE)</f>
        <v>Criteria 5</v>
      </c>
      <c r="E23" s="439"/>
      <c r="F23" s="439"/>
      <c r="G23" s="439"/>
      <c r="H23" s="439"/>
      <c r="I23" s="439"/>
      <c r="J23" s="439"/>
      <c r="K23" s="440"/>
    </row>
    <row r="24" spans="1:11" x14ac:dyDescent="0.25">
      <c r="A24" s="441" t="s">
        <v>262</v>
      </c>
      <c r="B24" s="441"/>
      <c r="C24" s="441"/>
      <c r="D24" s="441"/>
      <c r="E24" s="441"/>
      <c r="F24" s="441"/>
      <c r="G24" s="441"/>
      <c r="H24" s="441"/>
      <c r="I24" s="441"/>
      <c r="J24" s="441"/>
      <c r="K24" s="442"/>
    </row>
    <row r="25" spans="1:11" ht="95.1" customHeight="1" thickBot="1" x14ac:dyDescent="0.3">
      <c r="A25" s="433"/>
      <c r="B25" s="434"/>
      <c r="C25" s="434"/>
      <c r="D25" s="434"/>
      <c r="E25" s="434"/>
      <c r="F25" s="434"/>
      <c r="G25" s="434"/>
      <c r="H25" s="434"/>
      <c r="I25" s="434"/>
      <c r="J25" s="434"/>
      <c r="K25" s="435"/>
    </row>
    <row r="26" spans="1:11" ht="8.25" customHeight="1" thickBot="1" x14ac:dyDescent="0.3">
      <c r="A26" s="443"/>
      <c r="B26" s="444"/>
      <c r="C26" s="444"/>
      <c r="D26" s="444"/>
      <c r="E26" s="444"/>
      <c r="F26" s="444"/>
      <c r="G26" s="444"/>
      <c r="H26" s="444"/>
      <c r="I26" s="444"/>
      <c r="J26" s="444"/>
      <c r="K26" s="445"/>
    </row>
    <row r="27" spans="1:11" x14ac:dyDescent="0.25">
      <c r="A27" s="358" t="s">
        <v>56</v>
      </c>
      <c r="B27" s="359">
        <f>B23+1</f>
        <v>6</v>
      </c>
      <c r="C27" s="360" t="s">
        <v>261</v>
      </c>
      <c r="D27" s="438" t="str">
        <f>VLOOKUP('Project Comments - template'!B27,Criteria!$A:$B,2,FALSE)</f>
        <v>Criteria 6</v>
      </c>
      <c r="E27" s="439"/>
      <c r="F27" s="439"/>
      <c r="G27" s="439"/>
      <c r="H27" s="439"/>
      <c r="I27" s="439"/>
      <c r="J27" s="439"/>
      <c r="K27" s="440"/>
    </row>
    <row r="28" spans="1:11" x14ac:dyDescent="0.25">
      <c r="A28" s="441" t="s">
        <v>262</v>
      </c>
      <c r="B28" s="441"/>
      <c r="C28" s="441"/>
      <c r="D28" s="441"/>
      <c r="E28" s="441"/>
      <c r="F28" s="441"/>
      <c r="G28" s="441"/>
      <c r="H28" s="441"/>
      <c r="I28" s="441"/>
      <c r="J28" s="441"/>
      <c r="K28" s="442"/>
    </row>
    <row r="29" spans="1:11" ht="95.1" customHeight="1" thickBot="1" x14ac:dyDescent="0.3">
      <c r="A29" s="433"/>
      <c r="B29" s="434"/>
      <c r="C29" s="434"/>
      <c r="D29" s="434"/>
      <c r="E29" s="434"/>
      <c r="F29" s="434"/>
      <c r="G29" s="434"/>
      <c r="H29" s="434"/>
      <c r="I29" s="434"/>
      <c r="J29" s="434"/>
      <c r="K29" s="435"/>
    </row>
    <row r="30" spans="1:11" ht="8.25" customHeight="1" thickBot="1" x14ac:dyDescent="0.3">
      <c r="A30" s="443"/>
      <c r="B30" s="444"/>
      <c r="C30" s="444"/>
      <c r="D30" s="444"/>
      <c r="E30" s="444"/>
      <c r="F30" s="444"/>
      <c r="G30" s="444"/>
      <c r="H30" s="444"/>
      <c r="I30" s="444"/>
      <c r="J30" s="444"/>
      <c r="K30" s="445"/>
    </row>
    <row r="31" spans="1:11" x14ac:dyDescent="0.25">
      <c r="A31" s="358" t="s">
        <v>56</v>
      </c>
      <c r="B31" s="359">
        <f>B27+1</f>
        <v>7</v>
      </c>
      <c r="C31" s="360" t="s">
        <v>261</v>
      </c>
      <c r="D31" s="438" t="str">
        <f>VLOOKUP('Project Comments - template'!B31,Criteria!$A:$B,2,FALSE)</f>
        <v>Criteria 7</v>
      </c>
      <c r="E31" s="439"/>
      <c r="F31" s="439"/>
      <c r="G31" s="439"/>
      <c r="H31" s="439"/>
      <c r="I31" s="439"/>
      <c r="J31" s="439"/>
      <c r="K31" s="440"/>
    </row>
    <row r="32" spans="1:11" x14ac:dyDescent="0.25">
      <c r="A32" s="441" t="s">
        <v>262</v>
      </c>
      <c r="B32" s="441"/>
      <c r="C32" s="441"/>
      <c r="D32" s="441"/>
      <c r="E32" s="441"/>
      <c r="F32" s="441"/>
      <c r="G32" s="441"/>
      <c r="H32" s="441"/>
      <c r="I32" s="441"/>
      <c r="J32" s="441"/>
      <c r="K32" s="442"/>
    </row>
    <row r="33" spans="1:11" ht="95.1" customHeight="1" thickBot="1" x14ac:dyDescent="0.3">
      <c r="A33" s="433"/>
      <c r="B33" s="434"/>
      <c r="C33" s="434"/>
      <c r="D33" s="434"/>
      <c r="E33" s="434"/>
      <c r="F33" s="434"/>
      <c r="G33" s="434"/>
      <c r="H33" s="434"/>
      <c r="I33" s="434"/>
      <c r="J33" s="434"/>
      <c r="K33" s="435"/>
    </row>
    <row r="34" spans="1:11" ht="20.100000000000001" customHeight="1" thickBot="1" x14ac:dyDescent="0.3">
      <c r="A34" s="443" t="s">
        <v>263</v>
      </c>
      <c r="B34" s="444"/>
      <c r="C34" s="444"/>
      <c r="D34" s="444"/>
      <c r="E34" s="444"/>
      <c r="F34" s="444"/>
      <c r="G34" s="444"/>
      <c r="H34" s="444"/>
      <c r="I34" s="444"/>
      <c r="J34" s="444"/>
      <c r="K34" s="445"/>
    </row>
    <row r="35" spans="1:11" ht="20.100000000000001" customHeight="1" x14ac:dyDescent="0.25"/>
  </sheetData>
  <mergeCells count="34">
    <mergeCell ref="A30:K30"/>
    <mergeCell ref="D31:K31"/>
    <mergeCell ref="A32:K32"/>
    <mergeCell ref="A33:K33"/>
    <mergeCell ref="A34:K34"/>
    <mergeCell ref="A24:K24"/>
    <mergeCell ref="A25:K25"/>
    <mergeCell ref="A26:K26"/>
    <mergeCell ref="D27:K27"/>
    <mergeCell ref="A28:K28"/>
    <mergeCell ref="A29:K29"/>
    <mergeCell ref="A18:K18"/>
    <mergeCell ref="D19:K19"/>
    <mergeCell ref="A20:K20"/>
    <mergeCell ref="A21:K21"/>
    <mergeCell ref="A22:K22"/>
    <mergeCell ref="D23:K23"/>
    <mergeCell ref="A12:K12"/>
    <mergeCell ref="A13:K13"/>
    <mergeCell ref="A14:K14"/>
    <mergeCell ref="D15:K15"/>
    <mergeCell ref="A16:K16"/>
    <mergeCell ref="A17:K17"/>
    <mergeCell ref="D7:K7"/>
    <mergeCell ref="A8:K8"/>
    <mergeCell ref="A9:K9"/>
    <mergeCell ref="A10:K10"/>
    <mergeCell ref="D11:K11"/>
    <mergeCell ref="B1:G1"/>
    <mergeCell ref="H1:K1"/>
    <mergeCell ref="B3:K3"/>
    <mergeCell ref="A4:K4"/>
    <mergeCell ref="A5:K5"/>
    <mergeCell ref="A6:K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183E-4489-4471-BED6-6157800487BE}">
  <sheetPr codeName="Sheet2">
    <tabColor theme="9" tint="0.79998168889431442"/>
  </sheetPr>
  <dimension ref="A1:M200"/>
  <sheetViews>
    <sheetView zoomScale="130" zoomScaleNormal="130" workbookViewId="0">
      <pane ySplit="2" topLeftCell="A3" activePane="bottomLeft" state="frozen"/>
      <selection activeCell="B10" sqref="B10"/>
      <selection pane="bottomLeft" activeCell="B10" sqref="B10"/>
    </sheetView>
  </sheetViews>
  <sheetFormatPr defaultRowHeight="15" x14ac:dyDescent="0.25"/>
  <cols>
    <col min="1" max="1" width="5.42578125" style="4" bestFit="1" customWidth="1"/>
    <col min="2" max="2" width="12.140625" customWidth="1"/>
    <col min="3" max="3" width="26.85546875" customWidth="1"/>
    <col min="4" max="4" width="22" style="74" bestFit="1" customWidth="1"/>
    <col min="5" max="5" width="22.28515625" bestFit="1" customWidth="1"/>
    <col min="6" max="6" width="28" style="74" customWidth="1"/>
    <col min="7" max="10" width="7.42578125" style="60" customWidth="1"/>
    <col min="11" max="11" width="18.42578125" bestFit="1" customWidth="1"/>
  </cols>
  <sheetData>
    <row r="1" spans="1:13" s="87" customFormat="1" x14ac:dyDescent="0.25">
      <c r="A1" s="77" t="s">
        <v>72</v>
      </c>
      <c r="B1" s="78" t="str">
        <f>"Competition Name: " &amp;'Competition Parameters'!C7</f>
        <v>Competition Name: AN EXCITING PROGRAM/COMPETITION</v>
      </c>
      <c r="C1" s="79"/>
      <c r="D1" s="80"/>
      <c r="E1" s="79"/>
      <c r="F1" s="81"/>
      <c r="G1" s="82" t="s">
        <v>73</v>
      </c>
      <c r="H1" s="83"/>
      <c r="I1" s="84" t="s">
        <v>74</v>
      </c>
      <c r="J1" s="85"/>
      <c r="K1" s="86" t="s">
        <v>75</v>
      </c>
      <c r="L1" s="61">
        <f>COUNTIF(B:B,"&lt;&gt;"&amp;"")-2</f>
        <v>10</v>
      </c>
      <c r="M1" s="86"/>
    </row>
    <row r="2" spans="1:13" s="99" customFormat="1" ht="61.5" customHeight="1" x14ac:dyDescent="0.25">
      <c r="A2" s="88"/>
      <c r="B2" s="89" t="s">
        <v>76</v>
      </c>
      <c r="C2" s="89" t="s">
        <v>77</v>
      </c>
      <c r="D2" s="90" t="s">
        <v>78</v>
      </c>
      <c r="E2" s="89" t="s">
        <v>79</v>
      </c>
      <c r="F2" s="91" t="s">
        <v>80</v>
      </c>
      <c r="G2" s="92"/>
      <c r="H2" s="93" t="s">
        <v>81</v>
      </c>
      <c r="I2" s="94" t="s">
        <v>82</v>
      </c>
      <c r="J2" s="95" t="s">
        <v>83</v>
      </c>
      <c r="K2" s="96" t="s">
        <v>53</v>
      </c>
      <c r="L2" s="97"/>
      <c r="M2" s="98"/>
    </row>
    <row r="3" spans="1:13" x14ac:dyDescent="0.25">
      <c r="A3" s="16">
        <v>1</v>
      </c>
      <c r="B3" t="s">
        <v>84</v>
      </c>
      <c r="D3"/>
      <c r="F3"/>
      <c r="G3">
        <v>1</v>
      </c>
      <c r="H3"/>
      <c r="I3"/>
      <c r="J3"/>
    </row>
    <row r="4" spans="1:13" x14ac:dyDescent="0.25">
      <c r="A4" s="16">
        <v>2</v>
      </c>
      <c r="B4" t="s">
        <v>85</v>
      </c>
      <c r="D4"/>
      <c r="F4"/>
      <c r="G4">
        <v>2</v>
      </c>
      <c r="H4"/>
      <c r="I4"/>
      <c r="J4"/>
    </row>
    <row r="5" spans="1:13" x14ac:dyDescent="0.25">
      <c r="A5" s="16">
        <v>3</v>
      </c>
      <c r="B5" t="s">
        <v>86</v>
      </c>
      <c r="D5"/>
      <c r="F5"/>
      <c r="G5">
        <v>3</v>
      </c>
      <c r="H5"/>
      <c r="I5"/>
      <c r="J5"/>
    </row>
    <row r="6" spans="1:13" x14ac:dyDescent="0.25">
      <c r="A6" s="16">
        <v>4</v>
      </c>
      <c r="B6" t="s">
        <v>87</v>
      </c>
      <c r="D6"/>
      <c r="F6"/>
      <c r="G6">
        <v>4</v>
      </c>
      <c r="H6"/>
      <c r="I6"/>
      <c r="J6"/>
    </row>
    <row r="7" spans="1:13" x14ac:dyDescent="0.25">
      <c r="A7" s="16">
        <v>5</v>
      </c>
      <c r="B7" t="s">
        <v>88</v>
      </c>
      <c r="D7"/>
      <c r="F7"/>
      <c r="G7">
        <v>5</v>
      </c>
      <c r="H7"/>
      <c r="I7"/>
      <c r="J7"/>
    </row>
    <row r="8" spans="1:13" x14ac:dyDescent="0.25">
      <c r="A8" s="16">
        <v>6</v>
      </c>
      <c r="B8" t="s">
        <v>89</v>
      </c>
      <c r="D8"/>
      <c r="F8"/>
      <c r="G8">
        <v>6</v>
      </c>
      <c r="H8"/>
      <c r="I8"/>
      <c r="J8"/>
    </row>
    <row r="9" spans="1:13" x14ac:dyDescent="0.25">
      <c r="A9" s="16">
        <v>7</v>
      </c>
      <c r="B9" t="s">
        <v>90</v>
      </c>
      <c r="D9"/>
      <c r="F9"/>
      <c r="G9">
        <v>7</v>
      </c>
      <c r="H9"/>
      <c r="I9"/>
      <c r="J9"/>
    </row>
    <row r="10" spans="1:13" x14ac:dyDescent="0.25">
      <c r="A10" s="16">
        <v>8</v>
      </c>
      <c r="B10" t="s">
        <v>91</v>
      </c>
      <c r="D10"/>
      <c r="F10"/>
      <c r="G10"/>
      <c r="H10"/>
      <c r="I10"/>
      <c r="J10"/>
    </row>
    <row r="11" spans="1:13" x14ac:dyDescent="0.25">
      <c r="A11" s="16">
        <v>9</v>
      </c>
      <c r="B11" t="s">
        <v>92</v>
      </c>
      <c r="D11"/>
      <c r="F11"/>
      <c r="G11"/>
      <c r="H11"/>
      <c r="I11"/>
      <c r="J11"/>
    </row>
    <row r="12" spans="1:13" x14ac:dyDescent="0.25">
      <c r="A12" s="16">
        <v>10</v>
      </c>
      <c r="B12" t="s">
        <v>93</v>
      </c>
      <c r="D12"/>
      <c r="F12"/>
      <c r="G12"/>
      <c r="H12"/>
      <c r="I12"/>
      <c r="J12"/>
    </row>
    <row r="13" spans="1:13" x14ac:dyDescent="0.25">
      <c r="A13" s="16">
        <v>11</v>
      </c>
      <c r="D13"/>
      <c r="F13"/>
      <c r="G13"/>
      <c r="H13"/>
      <c r="I13"/>
      <c r="J13"/>
    </row>
    <row r="14" spans="1:13" x14ac:dyDescent="0.25">
      <c r="A14" s="16">
        <v>12</v>
      </c>
      <c r="D14"/>
      <c r="F14"/>
      <c r="G14"/>
      <c r="H14"/>
      <c r="I14"/>
      <c r="J14"/>
    </row>
    <row r="15" spans="1:13" x14ac:dyDescent="0.25">
      <c r="A15" s="16">
        <v>13</v>
      </c>
      <c r="D15"/>
      <c r="F15"/>
      <c r="G15"/>
      <c r="H15"/>
      <c r="I15"/>
      <c r="J15"/>
    </row>
    <row r="16" spans="1:13" x14ac:dyDescent="0.25">
      <c r="A16" s="16">
        <v>14</v>
      </c>
      <c r="D16"/>
      <c r="F16"/>
      <c r="G16"/>
      <c r="H16"/>
      <c r="I16"/>
      <c r="J16"/>
    </row>
    <row r="17" spans="1:10" x14ac:dyDescent="0.25">
      <c r="A17" s="16">
        <v>15</v>
      </c>
      <c r="D17"/>
      <c r="F17"/>
      <c r="G17"/>
      <c r="H17"/>
      <c r="I17"/>
      <c r="J17"/>
    </row>
    <row r="18" spans="1:10" x14ac:dyDescent="0.25">
      <c r="A18" s="16">
        <v>16</v>
      </c>
      <c r="D18"/>
      <c r="F18"/>
      <c r="G18"/>
      <c r="H18"/>
      <c r="I18"/>
      <c r="J18"/>
    </row>
    <row r="19" spans="1:10" x14ac:dyDescent="0.25">
      <c r="A19" s="16">
        <v>17</v>
      </c>
      <c r="D19"/>
      <c r="F19"/>
      <c r="G19"/>
      <c r="H19"/>
      <c r="I19"/>
      <c r="J19"/>
    </row>
    <row r="20" spans="1:10" x14ac:dyDescent="0.25">
      <c r="A20" s="16">
        <v>18</v>
      </c>
      <c r="D20"/>
      <c r="F20"/>
      <c r="G20"/>
      <c r="H20"/>
      <c r="I20"/>
      <c r="J20"/>
    </row>
    <row r="21" spans="1:10" x14ac:dyDescent="0.25">
      <c r="A21" s="16">
        <v>19</v>
      </c>
      <c r="D21"/>
      <c r="F21"/>
      <c r="G21"/>
      <c r="H21"/>
      <c r="I21"/>
      <c r="J21"/>
    </row>
    <row r="22" spans="1:10" x14ac:dyDescent="0.25">
      <c r="A22" s="16">
        <v>20</v>
      </c>
      <c r="D22"/>
      <c r="F22"/>
      <c r="G22"/>
      <c r="H22"/>
      <c r="I22"/>
      <c r="J22"/>
    </row>
    <row r="23" spans="1:10" x14ac:dyDescent="0.25">
      <c r="A23" s="16">
        <v>21</v>
      </c>
      <c r="D23"/>
      <c r="F23"/>
      <c r="G23"/>
      <c r="H23"/>
      <c r="I23"/>
      <c r="J23"/>
    </row>
    <row r="24" spans="1:10" x14ac:dyDescent="0.25">
      <c r="A24" s="16">
        <v>22</v>
      </c>
      <c r="D24"/>
      <c r="F24"/>
      <c r="G24"/>
      <c r="H24"/>
      <c r="I24"/>
      <c r="J24"/>
    </row>
    <row r="25" spans="1:10" x14ac:dyDescent="0.25">
      <c r="A25" s="16">
        <v>23</v>
      </c>
      <c r="D25"/>
      <c r="F25"/>
      <c r="G25"/>
      <c r="H25"/>
      <c r="I25"/>
      <c r="J25"/>
    </row>
    <row r="26" spans="1:10" x14ac:dyDescent="0.25">
      <c r="A26" s="16">
        <v>24</v>
      </c>
      <c r="D26"/>
      <c r="F26"/>
      <c r="G26"/>
      <c r="H26"/>
      <c r="I26"/>
      <c r="J26"/>
    </row>
    <row r="27" spans="1:10" x14ac:dyDescent="0.25">
      <c r="A27" s="16">
        <v>25</v>
      </c>
      <c r="D27"/>
      <c r="F27"/>
      <c r="G27"/>
      <c r="H27"/>
      <c r="I27"/>
      <c r="J27"/>
    </row>
    <row r="28" spans="1:10" x14ac:dyDescent="0.25">
      <c r="A28" s="16">
        <v>26</v>
      </c>
      <c r="D28"/>
      <c r="F28"/>
      <c r="G28"/>
      <c r="H28"/>
      <c r="I28"/>
      <c r="J28"/>
    </row>
    <row r="29" spans="1:10" x14ac:dyDescent="0.25">
      <c r="A29" s="16">
        <v>27</v>
      </c>
      <c r="D29"/>
      <c r="F29"/>
      <c r="G29"/>
      <c r="H29"/>
      <c r="I29"/>
      <c r="J29"/>
    </row>
    <row r="30" spans="1:10" x14ac:dyDescent="0.25">
      <c r="A30" s="16">
        <v>28</v>
      </c>
      <c r="D30"/>
      <c r="F30"/>
      <c r="G30"/>
      <c r="H30"/>
      <c r="I30"/>
      <c r="J30"/>
    </row>
    <row r="31" spans="1:10" x14ac:dyDescent="0.25">
      <c r="A31" s="16">
        <v>29</v>
      </c>
      <c r="D31"/>
      <c r="F31"/>
      <c r="G31"/>
      <c r="H31"/>
      <c r="I31"/>
      <c r="J31"/>
    </row>
    <row r="32" spans="1:10" x14ac:dyDescent="0.25">
      <c r="A32" s="16">
        <v>30</v>
      </c>
      <c r="D32"/>
      <c r="F32"/>
      <c r="G32"/>
      <c r="H32"/>
      <c r="I32"/>
      <c r="J32"/>
    </row>
    <row r="33" spans="1:10" x14ac:dyDescent="0.25">
      <c r="A33" s="16">
        <v>31</v>
      </c>
      <c r="D33"/>
      <c r="F33"/>
      <c r="G33"/>
      <c r="H33"/>
      <c r="I33"/>
      <c r="J33"/>
    </row>
    <row r="34" spans="1:10" x14ac:dyDescent="0.25">
      <c r="A34" s="16">
        <v>32</v>
      </c>
      <c r="D34"/>
      <c r="F34"/>
      <c r="G34"/>
      <c r="H34"/>
      <c r="I34"/>
      <c r="J34"/>
    </row>
    <row r="35" spans="1:10" x14ac:dyDescent="0.25">
      <c r="A35" s="16">
        <v>33</v>
      </c>
      <c r="D35"/>
      <c r="F35"/>
      <c r="G35"/>
      <c r="H35"/>
      <c r="I35"/>
      <c r="J35"/>
    </row>
    <row r="36" spans="1:10" x14ac:dyDescent="0.25">
      <c r="A36" s="16">
        <v>34</v>
      </c>
      <c r="D36"/>
      <c r="F36"/>
      <c r="G36"/>
      <c r="H36"/>
      <c r="I36"/>
      <c r="J36"/>
    </row>
    <row r="37" spans="1:10" x14ac:dyDescent="0.25">
      <c r="A37" s="16">
        <v>35</v>
      </c>
      <c r="D37"/>
      <c r="F37"/>
      <c r="G37"/>
      <c r="H37"/>
      <c r="I37"/>
      <c r="J37"/>
    </row>
    <row r="38" spans="1:10" x14ac:dyDescent="0.25">
      <c r="A38" s="16">
        <v>36</v>
      </c>
      <c r="D38"/>
      <c r="F38"/>
      <c r="G38"/>
      <c r="H38"/>
      <c r="I38"/>
      <c r="J38"/>
    </row>
    <row r="39" spans="1:10" x14ac:dyDescent="0.25">
      <c r="A39" s="16">
        <v>37</v>
      </c>
      <c r="D39"/>
      <c r="F39"/>
      <c r="G39"/>
      <c r="H39"/>
      <c r="I39"/>
      <c r="J39"/>
    </row>
    <row r="40" spans="1:10" x14ac:dyDescent="0.25">
      <c r="A40" s="16">
        <v>38</v>
      </c>
      <c r="D40"/>
      <c r="F40"/>
      <c r="G40"/>
      <c r="H40"/>
      <c r="I40"/>
      <c r="J40"/>
    </row>
    <row r="41" spans="1:10" x14ac:dyDescent="0.25">
      <c r="A41" s="16">
        <v>39</v>
      </c>
      <c r="D41"/>
      <c r="F41"/>
      <c r="G41"/>
      <c r="H41"/>
      <c r="I41"/>
      <c r="J41"/>
    </row>
    <row r="42" spans="1:10" x14ac:dyDescent="0.25">
      <c r="A42" s="16">
        <v>40</v>
      </c>
      <c r="D42"/>
      <c r="F42"/>
      <c r="G42"/>
      <c r="H42"/>
      <c r="I42"/>
      <c r="J42"/>
    </row>
    <row r="43" spans="1:10" x14ac:dyDescent="0.25">
      <c r="A43" s="16">
        <v>41</v>
      </c>
      <c r="D43"/>
      <c r="F43"/>
      <c r="G43"/>
      <c r="H43"/>
      <c r="I43"/>
      <c r="J43"/>
    </row>
    <row r="44" spans="1:10" x14ac:dyDescent="0.25">
      <c r="A44" s="16">
        <v>42</v>
      </c>
      <c r="D44"/>
      <c r="F44"/>
      <c r="G44"/>
      <c r="H44"/>
      <c r="I44"/>
      <c r="J44"/>
    </row>
    <row r="45" spans="1:10" x14ac:dyDescent="0.25">
      <c r="A45" s="16">
        <v>43</v>
      </c>
      <c r="D45"/>
      <c r="F45"/>
      <c r="G45"/>
      <c r="H45"/>
      <c r="I45"/>
      <c r="J45"/>
    </row>
    <row r="46" spans="1:10" x14ac:dyDescent="0.25">
      <c r="A46" s="16">
        <v>44</v>
      </c>
      <c r="D46"/>
      <c r="F46"/>
      <c r="G46"/>
      <c r="H46"/>
      <c r="I46"/>
      <c r="J46"/>
    </row>
    <row r="47" spans="1:10" x14ac:dyDescent="0.25">
      <c r="A47" s="16">
        <v>45</v>
      </c>
      <c r="D47"/>
      <c r="F47"/>
      <c r="G47"/>
      <c r="H47"/>
      <c r="I47"/>
      <c r="J47"/>
    </row>
    <row r="48" spans="1:10" x14ac:dyDescent="0.25">
      <c r="A48" s="16">
        <v>46</v>
      </c>
      <c r="D48"/>
      <c r="F48"/>
      <c r="G48"/>
      <c r="H48"/>
      <c r="I48"/>
      <c r="J48"/>
    </row>
    <row r="49" spans="1:10" x14ac:dyDescent="0.25">
      <c r="A49" s="16">
        <v>47</v>
      </c>
      <c r="D49"/>
      <c r="F49"/>
      <c r="G49"/>
      <c r="H49"/>
      <c r="I49"/>
      <c r="J49"/>
    </row>
    <row r="50" spans="1:10" x14ac:dyDescent="0.25">
      <c r="A50" s="16">
        <v>48</v>
      </c>
      <c r="D50"/>
      <c r="F50"/>
      <c r="G50"/>
      <c r="H50"/>
      <c r="I50"/>
      <c r="J50"/>
    </row>
    <row r="51" spans="1:10" x14ac:dyDescent="0.25">
      <c r="A51" s="16">
        <v>49</v>
      </c>
      <c r="D51"/>
      <c r="F51"/>
      <c r="G51"/>
      <c r="H51"/>
      <c r="I51"/>
      <c r="J51"/>
    </row>
    <row r="52" spans="1:10" x14ac:dyDescent="0.25">
      <c r="A52" s="16">
        <v>50</v>
      </c>
      <c r="D52"/>
      <c r="F52"/>
      <c r="G52"/>
      <c r="H52"/>
      <c r="I52"/>
      <c r="J52"/>
    </row>
    <row r="53" spans="1:10" x14ac:dyDescent="0.25">
      <c r="A53" s="16">
        <v>51</v>
      </c>
      <c r="D53"/>
      <c r="F53"/>
      <c r="G53"/>
      <c r="H53"/>
      <c r="I53"/>
      <c r="J53"/>
    </row>
    <row r="54" spans="1:10" x14ac:dyDescent="0.25">
      <c r="A54" s="16">
        <v>52</v>
      </c>
      <c r="D54"/>
      <c r="F54"/>
      <c r="G54"/>
      <c r="H54"/>
      <c r="I54"/>
      <c r="J54"/>
    </row>
    <row r="55" spans="1:10" x14ac:dyDescent="0.25">
      <c r="A55" s="16">
        <v>53</v>
      </c>
      <c r="D55"/>
      <c r="F55"/>
      <c r="G55"/>
      <c r="H55"/>
      <c r="I55"/>
      <c r="J55"/>
    </row>
    <row r="56" spans="1:10" x14ac:dyDescent="0.25">
      <c r="A56" s="16">
        <v>54</v>
      </c>
      <c r="D56"/>
      <c r="F56"/>
      <c r="G56"/>
      <c r="H56"/>
      <c r="I56"/>
      <c r="J56"/>
    </row>
    <row r="57" spans="1:10" x14ac:dyDescent="0.25">
      <c r="A57" s="16">
        <v>55</v>
      </c>
      <c r="D57"/>
      <c r="F57"/>
      <c r="G57"/>
      <c r="H57"/>
      <c r="I57"/>
      <c r="J57"/>
    </row>
    <row r="58" spans="1:10" x14ac:dyDescent="0.25">
      <c r="A58" s="16">
        <v>56</v>
      </c>
      <c r="D58"/>
      <c r="F58"/>
      <c r="G58"/>
      <c r="H58"/>
      <c r="I58"/>
      <c r="J58"/>
    </row>
    <row r="59" spans="1:10" x14ac:dyDescent="0.25">
      <c r="A59" s="16">
        <v>57</v>
      </c>
      <c r="D59"/>
      <c r="F59"/>
      <c r="G59"/>
      <c r="H59"/>
      <c r="I59"/>
      <c r="J59"/>
    </row>
    <row r="60" spans="1:10" x14ac:dyDescent="0.25">
      <c r="A60" s="16">
        <v>58</v>
      </c>
      <c r="D60"/>
      <c r="F60"/>
      <c r="G60"/>
      <c r="H60"/>
      <c r="I60"/>
      <c r="J60"/>
    </row>
    <row r="61" spans="1:10" x14ac:dyDescent="0.25">
      <c r="A61" s="16">
        <v>59</v>
      </c>
      <c r="D61"/>
      <c r="F61"/>
      <c r="G61"/>
      <c r="H61"/>
      <c r="I61"/>
      <c r="J61"/>
    </row>
    <row r="62" spans="1:10" x14ac:dyDescent="0.25">
      <c r="A62" s="16">
        <v>60</v>
      </c>
      <c r="D62"/>
      <c r="F62"/>
      <c r="G62"/>
      <c r="H62"/>
      <c r="I62"/>
      <c r="J62"/>
    </row>
    <row r="63" spans="1:10" x14ac:dyDescent="0.25">
      <c r="A63" s="16">
        <v>61</v>
      </c>
      <c r="D63"/>
      <c r="F63"/>
      <c r="G63"/>
      <c r="H63"/>
      <c r="I63"/>
      <c r="J63"/>
    </row>
    <row r="64" spans="1:10" x14ac:dyDescent="0.25">
      <c r="A64" s="16">
        <v>62</v>
      </c>
      <c r="D64"/>
      <c r="F64"/>
      <c r="G64"/>
      <c r="H64"/>
      <c r="I64"/>
      <c r="J64"/>
    </row>
    <row r="65" spans="1:10" x14ac:dyDescent="0.25">
      <c r="A65" s="16">
        <v>63</v>
      </c>
      <c r="D65"/>
      <c r="F65"/>
      <c r="G65"/>
      <c r="H65"/>
      <c r="I65"/>
      <c r="J65"/>
    </row>
    <row r="66" spans="1:10" x14ac:dyDescent="0.25">
      <c r="A66" s="16">
        <v>64</v>
      </c>
      <c r="D66"/>
      <c r="F66"/>
      <c r="G66"/>
      <c r="H66"/>
      <c r="I66"/>
      <c r="J66"/>
    </row>
    <row r="67" spans="1:10" x14ac:dyDescent="0.25">
      <c r="A67" s="16">
        <v>65</v>
      </c>
      <c r="D67"/>
      <c r="F67"/>
      <c r="G67"/>
      <c r="H67"/>
      <c r="I67"/>
      <c r="J67"/>
    </row>
    <row r="68" spans="1:10" x14ac:dyDescent="0.25">
      <c r="A68" s="16">
        <v>66</v>
      </c>
      <c r="D68"/>
      <c r="F68"/>
      <c r="G68"/>
      <c r="H68"/>
      <c r="I68"/>
      <c r="J68"/>
    </row>
    <row r="69" spans="1:10" x14ac:dyDescent="0.25">
      <c r="A69" s="16">
        <v>67</v>
      </c>
      <c r="D69"/>
      <c r="F69"/>
      <c r="G69"/>
      <c r="H69"/>
      <c r="I69"/>
      <c r="J69"/>
    </row>
    <row r="70" spans="1:10" x14ac:dyDescent="0.25">
      <c r="A70" s="16">
        <v>68</v>
      </c>
      <c r="D70"/>
      <c r="F70"/>
      <c r="G70"/>
      <c r="H70"/>
      <c r="I70"/>
      <c r="J70"/>
    </row>
    <row r="71" spans="1:10" x14ac:dyDescent="0.25">
      <c r="A71" s="16">
        <v>69</v>
      </c>
      <c r="D71"/>
      <c r="F71"/>
      <c r="G71"/>
      <c r="H71"/>
      <c r="I71"/>
      <c r="J71"/>
    </row>
    <row r="72" spans="1:10" x14ac:dyDescent="0.25">
      <c r="A72" s="16">
        <v>70</v>
      </c>
      <c r="D72"/>
      <c r="F72"/>
      <c r="G72"/>
      <c r="H72"/>
      <c r="I72"/>
      <c r="J72"/>
    </row>
    <row r="73" spans="1:10" x14ac:dyDescent="0.25">
      <c r="A73" s="16">
        <v>71</v>
      </c>
      <c r="D73"/>
      <c r="F73"/>
      <c r="G73"/>
      <c r="H73"/>
      <c r="I73"/>
      <c r="J73"/>
    </row>
    <row r="74" spans="1:10" x14ac:dyDescent="0.25">
      <c r="A74" s="16">
        <v>72</v>
      </c>
      <c r="D74"/>
      <c r="F74"/>
      <c r="G74"/>
      <c r="H74"/>
      <c r="I74"/>
      <c r="J74"/>
    </row>
    <row r="75" spans="1:10" x14ac:dyDescent="0.25">
      <c r="A75" s="16">
        <v>73</v>
      </c>
      <c r="D75"/>
      <c r="F75"/>
      <c r="G75"/>
      <c r="H75"/>
      <c r="I75"/>
      <c r="J75"/>
    </row>
    <row r="76" spans="1:10" x14ac:dyDescent="0.25">
      <c r="A76" s="16">
        <v>74</v>
      </c>
      <c r="D76"/>
      <c r="F76"/>
      <c r="G76"/>
      <c r="H76"/>
      <c r="I76"/>
      <c r="J76"/>
    </row>
    <row r="77" spans="1:10" x14ac:dyDescent="0.25">
      <c r="A77" s="16">
        <v>75</v>
      </c>
      <c r="D77"/>
      <c r="F77"/>
      <c r="G77"/>
      <c r="H77"/>
      <c r="I77"/>
      <c r="J77"/>
    </row>
    <row r="78" spans="1:10" x14ac:dyDescent="0.25">
      <c r="A78" s="16">
        <v>76</v>
      </c>
      <c r="D78"/>
      <c r="F78"/>
      <c r="G78"/>
      <c r="H78"/>
      <c r="I78"/>
      <c r="J78"/>
    </row>
    <row r="79" spans="1:10" x14ac:dyDescent="0.25">
      <c r="A79" s="16">
        <v>77</v>
      </c>
      <c r="D79"/>
      <c r="F79"/>
      <c r="G79"/>
      <c r="H79"/>
      <c r="I79"/>
      <c r="J79"/>
    </row>
    <row r="80" spans="1:10" x14ac:dyDescent="0.25">
      <c r="A80" s="16">
        <v>78</v>
      </c>
      <c r="D80"/>
      <c r="F80"/>
      <c r="G80"/>
      <c r="H80"/>
      <c r="I80"/>
      <c r="J80"/>
    </row>
    <row r="81" spans="1:10" x14ac:dyDescent="0.25">
      <c r="A81" s="16">
        <v>79</v>
      </c>
      <c r="D81"/>
      <c r="F81"/>
      <c r="G81"/>
      <c r="H81"/>
      <c r="I81"/>
      <c r="J81"/>
    </row>
    <row r="82" spans="1:10" x14ac:dyDescent="0.25">
      <c r="A82" s="16">
        <v>80</v>
      </c>
      <c r="D82"/>
      <c r="F82"/>
      <c r="G82"/>
      <c r="H82"/>
      <c r="I82"/>
      <c r="J82"/>
    </row>
    <row r="83" spans="1:10" x14ac:dyDescent="0.25">
      <c r="A83" s="16">
        <v>81</v>
      </c>
      <c r="D83"/>
      <c r="F83"/>
      <c r="G83"/>
      <c r="H83"/>
      <c r="I83"/>
      <c r="J83"/>
    </row>
    <row r="84" spans="1:10" x14ac:dyDescent="0.25">
      <c r="A84" s="16">
        <v>82</v>
      </c>
      <c r="D84"/>
      <c r="F84"/>
      <c r="G84"/>
      <c r="H84"/>
      <c r="I84"/>
      <c r="J84"/>
    </row>
    <row r="85" spans="1:10" x14ac:dyDescent="0.25">
      <c r="A85" s="16">
        <v>83</v>
      </c>
      <c r="D85"/>
      <c r="F85"/>
      <c r="G85"/>
      <c r="H85"/>
      <c r="I85"/>
      <c r="J85"/>
    </row>
    <row r="86" spans="1:10" x14ac:dyDescent="0.25">
      <c r="A86" s="16">
        <v>84</v>
      </c>
      <c r="D86"/>
      <c r="F86"/>
      <c r="G86"/>
      <c r="H86"/>
      <c r="I86"/>
      <c r="J86"/>
    </row>
    <row r="87" spans="1:10" x14ac:dyDescent="0.25">
      <c r="A87" s="16">
        <v>85</v>
      </c>
      <c r="D87"/>
      <c r="F87"/>
      <c r="G87"/>
      <c r="H87"/>
      <c r="I87"/>
      <c r="J87"/>
    </row>
    <row r="88" spans="1:10" x14ac:dyDescent="0.25">
      <c r="A88" s="16">
        <v>86</v>
      </c>
      <c r="D88"/>
      <c r="F88"/>
      <c r="G88"/>
      <c r="H88"/>
      <c r="I88"/>
      <c r="J88"/>
    </row>
    <row r="89" spans="1:10" x14ac:dyDescent="0.25">
      <c r="A89" s="16">
        <v>87</v>
      </c>
      <c r="D89"/>
      <c r="F89"/>
      <c r="G89"/>
      <c r="H89"/>
      <c r="I89"/>
      <c r="J89"/>
    </row>
    <row r="90" spans="1:10" x14ac:dyDescent="0.25">
      <c r="A90" s="16">
        <v>88</v>
      </c>
      <c r="D90"/>
      <c r="F90"/>
      <c r="G90"/>
      <c r="H90"/>
      <c r="I90"/>
      <c r="J90"/>
    </row>
    <row r="91" spans="1:10" x14ac:dyDescent="0.25">
      <c r="A91" s="16">
        <v>89</v>
      </c>
      <c r="D91"/>
      <c r="F91"/>
      <c r="G91"/>
      <c r="H91"/>
      <c r="I91"/>
      <c r="J91"/>
    </row>
    <row r="92" spans="1:10" x14ac:dyDescent="0.25">
      <c r="A92" s="16">
        <v>90</v>
      </c>
      <c r="D92"/>
      <c r="F92"/>
      <c r="G92"/>
      <c r="H92"/>
      <c r="I92"/>
      <c r="J92"/>
    </row>
    <row r="93" spans="1:10" x14ac:dyDescent="0.25">
      <c r="A93" s="16">
        <v>91</v>
      </c>
      <c r="D93"/>
      <c r="F93"/>
      <c r="G93"/>
      <c r="H93"/>
      <c r="I93"/>
      <c r="J93"/>
    </row>
    <row r="94" spans="1:10" x14ac:dyDescent="0.25">
      <c r="A94" s="16">
        <v>92</v>
      </c>
      <c r="D94"/>
      <c r="F94"/>
      <c r="G94"/>
      <c r="H94"/>
      <c r="I94"/>
      <c r="J94"/>
    </row>
    <row r="95" spans="1:10" x14ac:dyDescent="0.25">
      <c r="A95" s="16">
        <v>93</v>
      </c>
      <c r="D95"/>
      <c r="F95"/>
      <c r="G95"/>
      <c r="H95"/>
      <c r="I95"/>
      <c r="J95"/>
    </row>
    <row r="96" spans="1:10" x14ac:dyDescent="0.25">
      <c r="A96" s="16">
        <v>94</v>
      </c>
      <c r="D96"/>
      <c r="F96"/>
      <c r="G96"/>
      <c r="H96"/>
      <c r="I96"/>
      <c r="J96"/>
    </row>
    <row r="97" spans="1:10" x14ac:dyDescent="0.25">
      <c r="A97" s="16">
        <v>95</v>
      </c>
      <c r="D97"/>
      <c r="F97"/>
      <c r="G97"/>
      <c r="H97"/>
      <c r="I97"/>
      <c r="J97"/>
    </row>
    <row r="98" spans="1:10" x14ac:dyDescent="0.25">
      <c r="A98" s="16">
        <v>96</v>
      </c>
      <c r="D98"/>
      <c r="F98"/>
      <c r="G98"/>
      <c r="H98"/>
      <c r="I98"/>
      <c r="J98"/>
    </row>
    <row r="99" spans="1:10" x14ac:dyDescent="0.25">
      <c r="A99" s="16">
        <v>97</v>
      </c>
      <c r="D99"/>
      <c r="F99"/>
      <c r="G99"/>
      <c r="H99"/>
      <c r="I99"/>
      <c r="J99"/>
    </row>
    <row r="100" spans="1:10" x14ac:dyDescent="0.25">
      <c r="A100" s="16">
        <v>98</v>
      </c>
      <c r="D100"/>
      <c r="F100"/>
      <c r="G100"/>
      <c r="H100"/>
      <c r="I100"/>
      <c r="J100"/>
    </row>
    <row r="101" spans="1:10" x14ac:dyDescent="0.25">
      <c r="A101" s="16">
        <v>99</v>
      </c>
      <c r="D101"/>
      <c r="F101"/>
      <c r="G101"/>
      <c r="H101"/>
      <c r="I101"/>
      <c r="J101"/>
    </row>
    <row r="102" spans="1:10" x14ac:dyDescent="0.25">
      <c r="A102" s="16">
        <v>100</v>
      </c>
      <c r="D102"/>
      <c r="F102"/>
      <c r="G102"/>
      <c r="H102"/>
      <c r="I102"/>
      <c r="J102"/>
    </row>
    <row r="103" spans="1:10" x14ac:dyDescent="0.25">
      <c r="A103" s="16">
        <v>101</v>
      </c>
      <c r="D103"/>
      <c r="F103"/>
      <c r="G103"/>
      <c r="H103"/>
      <c r="I103"/>
      <c r="J103"/>
    </row>
    <row r="104" spans="1:10" x14ac:dyDescent="0.25">
      <c r="A104" s="16">
        <v>102</v>
      </c>
      <c r="D104"/>
      <c r="F104"/>
      <c r="G104"/>
      <c r="H104"/>
      <c r="I104"/>
      <c r="J104"/>
    </row>
    <row r="105" spans="1:10" x14ac:dyDescent="0.25">
      <c r="A105" s="16">
        <v>103</v>
      </c>
      <c r="D105"/>
      <c r="F105"/>
      <c r="G105"/>
      <c r="H105"/>
      <c r="I105"/>
      <c r="J105"/>
    </row>
    <row r="106" spans="1:10" x14ac:dyDescent="0.25">
      <c r="A106" s="16">
        <v>104</v>
      </c>
      <c r="D106"/>
      <c r="F106"/>
      <c r="G106"/>
      <c r="H106"/>
      <c r="I106"/>
      <c r="J106"/>
    </row>
    <row r="107" spans="1:10" x14ac:dyDescent="0.25">
      <c r="A107" s="16">
        <v>105</v>
      </c>
      <c r="D107"/>
      <c r="F107"/>
      <c r="G107"/>
      <c r="H107"/>
      <c r="I107"/>
      <c r="J107"/>
    </row>
    <row r="108" spans="1:10" x14ac:dyDescent="0.25">
      <c r="A108" s="16">
        <v>106</v>
      </c>
      <c r="D108"/>
      <c r="F108"/>
      <c r="G108"/>
      <c r="H108"/>
      <c r="I108"/>
      <c r="J108"/>
    </row>
    <row r="109" spans="1:10" x14ac:dyDescent="0.25">
      <c r="A109" s="16">
        <v>107</v>
      </c>
      <c r="D109"/>
      <c r="F109"/>
      <c r="G109"/>
      <c r="H109"/>
      <c r="I109"/>
      <c r="J109"/>
    </row>
    <row r="110" spans="1:10" x14ac:dyDescent="0.25">
      <c r="A110" s="16">
        <v>108</v>
      </c>
      <c r="D110"/>
      <c r="F110"/>
      <c r="G110"/>
      <c r="H110"/>
      <c r="I110"/>
      <c r="J110"/>
    </row>
    <row r="111" spans="1:10" x14ac:dyDescent="0.25">
      <c r="A111" s="16">
        <v>109</v>
      </c>
      <c r="D111"/>
      <c r="F111"/>
      <c r="G111"/>
      <c r="H111"/>
      <c r="I111"/>
      <c r="J111"/>
    </row>
    <row r="112" spans="1:10" x14ac:dyDescent="0.25">
      <c r="A112" s="16">
        <v>110</v>
      </c>
      <c r="D112"/>
      <c r="F112"/>
      <c r="G112"/>
      <c r="H112"/>
      <c r="I112"/>
      <c r="J112"/>
    </row>
    <row r="113" spans="1:10" x14ac:dyDescent="0.25">
      <c r="A113" s="16">
        <v>111</v>
      </c>
      <c r="D113"/>
      <c r="F113"/>
      <c r="G113"/>
      <c r="H113"/>
      <c r="I113"/>
      <c r="J113"/>
    </row>
    <row r="114" spans="1:10" x14ac:dyDescent="0.25">
      <c r="A114" s="16">
        <v>112</v>
      </c>
      <c r="D114"/>
      <c r="F114"/>
      <c r="G114"/>
      <c r="H114"/>
      <c r="I114"/>
      <c r="J114"/>
    </row>
    <row r="115" spans="1:10" x14ac:dyDescent="0.25">
      <c r="A115" s="16">
        <v>113</v>
      </c>
      <c r="D115"/>
      <c r="F115"/>
      <c r="G115"/>
      <c r="H115"/>
      <c r="I115"/>
      <c r="J115"/>
    </row>
    <row r="116" spans="1:10" x14ac:dyDescent="0.25">
      <c r="A116" s="16">
        <v>114</v>
      </c>
      <c r="D116"/>
      <c r="F116"/>
      <c r="G116"/>
      <c r="H116"/>
      <c r="I116"/>
      <c r="J116"/>
    </row>
    <row r="117" spans="1:10" x14ac:dyDescent="0.25">
      <c r="A117" s="16">
        <v>115</v>
      </c>
      <c r="D117"/>
      <c r="F117"/>
      <c r="G117"/>
      <c r="H117"/>
      <c r="I117"/>
      <c r="J117"/>
    </row>
    <row r="118" spans="1:10" x14ac:dyDescent="0.25">
      <c r="A118" s="16">
        <v>116</v>
      </c>
      <c r="D118"/>
      <c r="F118"/>
      <c r="G118"/>
      <c r="H118"/>
      <c r="I118"/>
      <c r="J118"/>
    </row>
    <row r="119" spans="1:10" x14ac:dyDescent="0.25">
      <c r="A119" s="16">
        <v>117</v>
      </c>
      <c r="D119"/>
      <c r="F119"/>
      <c r="G119"/>
      <c r="H119"/>
      <c r="I119"/>
      <c r="J119"/>
    </row>
    <row r="120" spans="1:10" x14ac:dyDescent="0.25">
      <c r="A120" s="16">
        <v>118</v>
      </c>
      <c r="D120"/>
      <c r="F120"/>
      <c r="G120"/>
      <c r="H120"/>
      <c r="I120"/>
      <c r="J120"/>
    </row>
    <row r="121" spans="1:10" x14ac:dyDescent="0.25">
      <c r="A121" s="16">
        <v>119</v>
      </c>
      <c r="D121"/>
      <c r="F121"/>
      <c r="G121"/>
      <c r="H121"/>
      <c r="I121"/>
      <c r="J121"/>
    </row>
    <row r="122" spans="1:10" x14ac:dyDescent="0.25">
      <c r="A122" s="16">
        <v>120</v>
      </c>
      <c r="D122"/>
      <c r="F122"/>
      <c r="G122"/>
      <c r="H122"/>
      <c r="I122"/>
      <c r="J122"/>
    </row>
    <row r="123" spans="1:10" x14ac:dyDescent="0.25">
      <c r="A123" s="16">
        <v>121</v>
      </c>
      <c r="D123"/>
      <c r="F123"/>
      <c r="G123"/>
      <c r="H123"/>
      <c r="I123"/>
      <c r="J123"/>
    </row>
    <row r="124" spans="1:10" x14ac:dyDescent="0.25">
      <c r="A124" s="16">
        <v>122</v>
      </c>
      <c r="D124"/>
      <c r="F124"/>
      <c r="G124"/>
      <c r="H124"/>
      <c r="I124"/>
      <c r="J124"/>
    </row>
    <row r="125" spans="1:10" x14ac:dyDescent="0.25">
      <c r="A125" s="16">
        <v>123</v>
      </c>
      <c r="D125"/>
      <c r="F125"/>
      <c r="G125"/>
      <c r="H125"/>
      <c r="I125"/>
      <c r="J125"/>
    </row>
    <row r="126" spans="1:10" x14ac:dyDescent="0.25">
      <c r="A126" s="16">
        <v>124</v>
      </c>
      <c r="D126"/>
      <c r="F126"/>
      <c r="G126"/>
      <c r="H126"/>
      <c r="I126"/>
      <c r="J126"/>
    </row>
    <row r="127" spans="1:10" x14ac:dyDescent="0.25">
      <c r="A127" s="16">
        <v>125</v>
      </c>
      <c r="D127"/>
      <c r="F127"/>
      <c r="G127"/>
      <c r="H127"/>
      <c r="I127"/>
      <c r="J127"/>
    </row>
    <row r="128" spans="1:10" x14ac:dyDescent="0.25">
      <c r="A128" s="16">
        <v>126</v>
      </c>
      <c r="D128"/>
      <c r="F128"/>
      <c r="G128"/>
      <c r="H128"/>
      <c r="I128"/>
      <c r="J128"/>
    </row>
    <row r="129" spans="1:10" x14ac:dyDescent="0.25">
      <c r="A129" s="16">
        <v>127</v>
      </c>
      <c r="D129"/>
      <c r="F129"/>
      <c r="G129"/>
      <c r="H129"/>
      <c r="I129"/>
      <c r="J129"/>
    </row>
    <row r="130" spans="1:10" x14ac:dyDescent="0.25">
      <c r="A130" s="16">
        <v>128</v>
      </c>
      <c r="D130"/>
      <c r="F130"/>
      <c r="G130"/>
      <c r="H130"/>
      <c r="I130"/>
      <c r="J130"/>
    </row>
    <row r="131" spans="1:10" x14ac:dyDescent="0.25">
      <c r="A131" s="16">
        <v>129</v>
      </c>
      <c r="D131"/>
      <c r="F131"/>
      <c r="G131"/>
      <c r="H131"/>
      <c r="I131"/>
      <c r="J131"/>
    </row>
    <row r="132" spans="1:10" x14ac:dyDescent="0.25">
      <c r="A132" s="16">
        <v>130</v>
      </c>
      <c r="D132"/>
      <c r="F132"/>
      <c r="G132"/>
      <c r="H132"/>
      <c r="I132"/>
      <c r="J132"/>
    </row>
    <row r="133" spans="1:10" x14ac:dyDescent="0.25">
      <c r="A133" s="16">
        <v>131</v>
      </c>
      <c r="D133"/>
      <c r="F133"/>
      <c r="G133"/>
      <c r="H133"/>
      <c r="I133"/>
      <c r="J133"/>
    </row>
    <row r="134" spans="1:10" x14ac:dyDescent="0.25">
      <c r="A134" s="16">
        <v>132</v>
      </c>
      <c r="D134"/>
      <c r="F134"/>
      <c r="G134"/>
      <c r="H134"/>
      <c r="I134"/>
      <c r="J134"/>
    </row>
    <row r="135" spans="1:10" x14ac:dyDescent="0.25">
      <c r="A135" s="16">
        <v>133</v>
      </c>
      <c r="D135"/>
      <c r="F135"/>
      <c r="G135"/>
      <c r="H135"/>
      <c r="I135"/>
      <c r="J135"/>
    </row>
    <row r="136" spans="1:10" x14ac:dyDescent="0.25">
      <c r="A136" s="16">
        <v>134</v>
      </c>
      <c r="D136"/>
      <c r="F136"/>
      <c r="G136"/>
      <c r="H136"/>
      <c r="I136"/>
      <c r="J136"/>
    </row>
    <row r="137" spans="1:10" x14ac:dyDescent="0.25">
      <c r="A137" s="16">
        <v>135</v>
      </c>
      <c r="D137"/>
      <c r="F137"/>
      <c r="G137"/>
      <c r="H137"/>
      <c r="I137"/>
      <c r="J137"/>
    </row>
    <row r="138" spans="1:10" x14ac:dyDescent="0.25">
      <c r="A138" s="16">
        <v>136</v>
      </c>
      <c r="D138"/>
      <c r="F138"/>
      <c r="G138"/>
      <c r="H138"/>
      <c r="I138"/>
      <c r="J138"/>
    </row>
    <row r="139" spans="1:10" x14ac:dyDescent="0.25">
      <c r="A139" s="16">
        <v>137</v>
      </c>
      <c r="D139"/>
      <c r="F139"/>
      <c r="G139"/>
      <c r="H139"/>
      <c r="I139"/>
      <c r="J139"/>
    </row>
    <row r="140" spans="1:10" x14ac:dyDescent="0.25">
      <c r="A140" s="16">
        <v>138</v>
      </c>
      <c r="D140"/>
      <c r="F140"/>
      <c r="G140"/>
      <c r="H140"/>
      <c r="I140"/>
      <c r="J140"/>
    </row>
    <row r="141" spans="1:10" x14ac:dyDescent="0.25">
      <c r="A141" s="16">
        <v>139</v>
      </c>
      <c r="D141"/>
      <c r="F141"/>
      <c r="G141"/>
      <c r="H141"/>
      <c r="I141"/>
      <c r="J141"/>
    </row>
    <row r="142" spans="1:10" x14ac:dyDescent="0.25">
      <c r="A142" s="16">
        <v>140</v>
      </c>
      <c r="D142"/>
      <c r="F142"/>
      <c r="G142"/>
      <c r="H142"/>
      <c r="I142"/>
      <c r="J142"/>
    </row>
    <row r="143" spans="1:10" x14ac:dyDescent="0.25">
      <c r="A143" s="16">
        <v>141</v>
      </c>
      <c r="D143"/>
      <c r="F143"/>
      <c r="G143"/>
      <c r="H143"/>
      <c r="I143"/>
      <c r="J143"/>
    </row>
    <row r="144" spans="1:10" x14ac:dyDescent="0.25">
      <c r="A144" s="16">
        <v>142</v>
      </c>
      <c r="D144"/>
      <c r="F144"/>
      <c r="G144"/>
      <c r="H144"/>
      <c r="I144"/>
      <c r="J144"/>
    </row>
    <row r="145" spans="1:10" x14ac:dyDescent="0.25">
      <c r="A145" s="16">
        <v>143</v>
      </c>
      <c r="D145"/>
      <c r="F145"/>
      <c r="G145"/>
      <c r="H145"/>
      <c r="I145"/>
      <c r="J145"/>
    </row>
    <row r="146" spans="1:10" x14ac:dyDescent="0.25">
      <c r="A146" s="16">
        <v>144</v>
      </c>
      <c r="D146"/>
      <c r="F146"/>
      <c r="G146"/>
      <c r="H146"/>
      <c r="I146"/>
      <c r="J146"/>
    </row>
    <row r="147" spans="1:10" x14ac:dyDescent="0.25">
      <c r="A147" s="16">
        <v>145</v>
      </c>
      <c r="D147"/>
      <c r="F147"/>
      <c r="G147"/>
      <c r="H147"/>
      <c r="I147"/>
      <c r="J147"/>
    </row>
    <row r="148" spans="1:10" x14ac:dyDescent="0.25">
      <c r="A148" s="16">
        <v>146</v>
      </c>
      <c r="D148"/>
      <c r="F148"/>
      <c r="G148"/>
      <c r="H148"/>
      <c r="I148"/>
      <c r="J148"/>
    </row>
    <row r="149" spans="1:10" x14ac:dyDescent="0.25">
      <c r="A149" s="16">
        <v>147</v>
      </c>
      <c r="D149"/>
      <c r="F149"/>
      <c r="G149"/>
      <c r="H149"/>
      <c r="I149"/>
      <c r="J149"/>
    </row>
    <row r="150" spans="1:10" x14ac:dyDescent="0.25">
      <c r="A150" s="16">
        <v>148</v>
      </c>
      <c r="D150"/>
      <c r="F150"/>
      <c r="G150"/>
      <c r="H150"/>
      <c r="I150"/>
      <c r="J150"/>
    </row>
    <row r="151" spans="1:10" x14ac:dyDescent="0.25">
      <c r="A151" s="16">
        <v>149</v>
      </c>
      <c r="D151"/>
      <c r="F151"/>
      <c r="G151"/>
      <c r="H151"/>
      <c r="I151"/>
      <c r="J151"/>
    </row>
    <row r="152" spans="1:10" x14ac:dyDescent="0.25">
      <c r="A152" s="16">
        <v>150</v>
      </c>
      <c r="D152"/>
      <c r="F152"/>
      <c r="G152"/>
      <c r="H152"/>
      <c r="I152"/>
      <c r="J152"/>
    </row>
    <row r="153" spans="1:10" x14ac:dyDescent="0.25">
      <c r="A153" s="16">
        <v>151</v>
      </c>
      <c r="D153"/>
      <c r="F153"/>
      <c r="G153"/>
      <c r="H153"/>
      <c r="I153"/>
      <c r="J153"/>
    </row>
    <row r="154" spans="1:10" x14ac:dyDescent="0.25">
      <c r="A154" s="16">
        <v>152</v>
      </c>
      <c r="D154"/>
      <c r="F154"/>
      <c r="G154"/>
      <c r="H154"/>
      <c r="I154"/>
      <c r="J154"/>
    </row>
    <row r="155" spans="1:10" x14ac:dyDescent="0.25">
      <c r="A155" s="16">
        <v>153</v>
      </c>
      <c r="D155"/>
      <c r="F155"/>
      <c r="G155"/>
      <c r="H155"/>
      <c r="I155"/>
      <c r="J155"/>
    </row>
    <row r="156" spans="1:10" x14ac:dyDescent="0.25">
      <c r="A156" s="16">
        <v>154</v>
      </c>
      <c r="D156"/>
      <c r="F156"/>
      <c r="G156"/>
      <c r="H156"/>
      <c r="I156"/>
      <c r="J156"/>
    </row>
    <row r="157" spans="1:10" x14ac:dyDescent="0.25">
      <c r="A157" s="16">
        <v>155</v>
      </c>
      <c r="D157"/>
      <c r="F157"/>
      <c r="G157"/>
      <c r="H157"/>
      <c r="I157"/>
      <c r="J157"/>
    </row>
    <row r="158" spans="1:10" x14ac:dyDescent="0.25">
      <c r="A158" s="16">
        <v>156</v>
      </c>
      <c r="D158"/>
      <c r="F158"/>
      <c r="G158"/>
      <c r="H158"/>
      <c r="I158"/>
      <c r="J158"/>
    </row>
    <row r="159" spans="1:10" x14ac:dyDescent="0.25">
      <c r="A159" s="16">
        <v>157</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FAAB-F649-4915-99DA-5D73F7C14D9D}">
  <sheetPr codeName="Sheet15">
    <tabColor theme="9" tint="0.79998168889431442"/>
  </sheetPr>
  <dimension ref="A1:G102"/>
  <sheetViews>
    <sheetView zoomScale="130" zoomScaleNormal="130" workbookViewId="0">
      <pane ySplit="1" topLeftCell="A2" activePane="bottomLeft" state="frozen"/>
      <selection activeCell="B10" sqref="B10"/>
      <selection pane="bottomLeft" activeCell="B10" sqref="B10"/>
    </sheetView>
  </sheetViews>
  <sheetFormatPr defaultRowHeight="15" x14ac:dyDescent="0.25"/>
  <cols>
    <col min="1" max="1" width="12.140625" customWidth="1"/>
    <col min="2" max="4" width="31.7109375" style="108" customWidth="1"/>
    <col min="5" max="5" width="12.28515625" style="4" customWidth="1"/>
    <col min="6" max="6" width="20.42578125" customWidth="1"/>
    <col min="9" max="9" width="29.42578125" bestFit="1" customWidth="1"/>
  </cols>
  <sheetData>
    <row r="1" spans="1:7" ht="27.75" customHeight="1" thickBot="1" x14ac:dyDescent="0.3">
      <c r="A1" s="100" t="s">
        <v>94</v>
      </c>
      <c r="B1" s="101" t="s">
        <v>95</v>
      </c>
      <c r="C1" s="102" t="s">
        <v>78</v>
      </c>
      <c r="D1" s="102" t="s">
        <v>79</v>
      </c>
      <c r="E1" s="103" t="s">
        <v>96</v>
      </c>
      <c r="F1" s="104" t="s">
        <v>97</v>
      </c>
      <c r="G1" s="105">
        <f>COUNTIF(B:B,"&lt;&gt;"&amp;"")-1</f>
        <v>7</v>
      </c>
    </row>
    <row r="2" spans="1:7" x14ac:dyDescent="0.25">
      <c r="A2" s="16">
        <v>1</v>
      </c>
      <c r="B2" t="s">
        <v>98</v>
      </c>
      <c r="C2"/>
      <c r="D2"/>
      <c r="E2" s="64">
        <f>IF(LEN(B2)&gt;0,COUNTIF(Projects!G:G,Markers!A2),"")</f>
        <v>1</v>
      </c>
      <c r="F2" s="106" t="s">
        <v>53</v>
      </c>
      <c r="G2" s="107"/>
    </row>
    <row r="3" spans="1:7" x14ac:dyDescent="0.25">
      <c r="A3" s="16">
        <v>2</v>
      </c>
      <c r="B3" t="s">
        <v>99</v>
      </c>
      <c r="C3"/>
      <c r="D3"/>
      <c r="E3" s="64">
        <f>IF(LEN(B3)&gt;0,COUNTIF(Projects!G:G,Markers!A3),"")</f>
        <v>1</v>
      </c>
      <c r="F3" s="67"/>
      <c r="G3" s="68"/>
    </row>
    <row r="4" spans="1:7" x14ac:dyDescent="0.25">
      <c r="A4" s="16">
        <v>3</v>
      </c>
      <c r="B4" t="s">
        <v>100</v>
      </c>
      <c r="C4"/>
      <c r="D4"/>
      <c r="E4" s="64">
        <f>IF(LEN(B4)&gt;0,COUNTIF(Projects!G:G,Markers!A4),"")</f>
        <v>1</v>
      </c>
      <c r="F4" s="67"/>
      <c r="G4" s="68"/>
    </row>
    <row r="5" spans="1:7" x14ac:dyDescent="0.25">
      <c r="A5" s="16">
        <v>4</v>
      </c>
      <c r="B5" t="s">
        <v>101</v>
      </c>
      <c r="C5"/>
      <c r="D5"/>
      <c r="E5" s="64">
        <f>IF(LEN(B5)&gt;0,COUNTIF(Projects!G:G,Markers!A5),"")</f>
        <v>1</v>
      </c>
      <c r="F5" s="67"/>
      <c r="G5" s="68"/>
    </row>
    <row r="6" spans="1:7" x14ac:dyDescent="0.25">
      <c r="A6" s="16">
        <v>5</v>
      </c>
      <c r="B6" t="s">
        <v>102</v>
      </c>
      <c r="C6"/>
      <c r="D6"/>
      <c r="E6" s="64">
        <f>IF(LEN(B6)&gt;0,COUNTIF(Projects!G:G,Markers!A6),"")</f>
        <v>1</v>
      </c>
    </row>
    <row r="7" spans="1:7" x14ac:dyDescent="0.25">
      <c r="A7" s="16">
        <v>6</v>
      </c>
      <c r="B7" t="s">
        <v>103</v>
      </c>
      <c r="C7"/>
      <c r="D7"/>
      <c r="E7" s="64">
        <f>IF(LEN(B7)&gt;0,COUNTIF(Projects!G:G,Markers!A7),"")</f>
        <v>1</v>
      </c>
    </row>
    <row r="8" spans="1:7" x14ac:dyDescent="0.25">
      <c r="A8" s="16">
        <v>7</v>
      </c>
      <c r="B8" t="s">
        <v>104</v>
      </c>
      <c r="C8"/>
      <c r="D8"/>
      <c r="E8" s="64">
        <f>IF(LEN(B8)&gt;0,COUNTIF(Projects!G:G,Markers!A8),"")</f>
        <v>1</v>
      </c>
    </row>
    <row r="9" spans="1:7" x14ac:dyDescent="0.25">
      <c r="A9" s="16">
        <v>8</v>
      </c>
      <c r="B9"/>
      <c r="C9"/>
      <c r="D9"/>
      <c r="E9" s="64" t="str">
        <f>IF(LEN(B9)&gt;0,COUNTIF(Projects!G:G,Markers!A9),"")</f>
        <v/>
      </c>
    </row>
    <row r="10" spans="1:7" x14ac:dyDescent="0.25">
      <c r="A10" s="16">
        <v>9</v>
      </c>
      <c r="B10"/>
      <c r="C10"/>
      <c r="D10"/>
      <c r="E10" s="64" t="str">
        <f>IF(LEN(B10)&gt;0,COUNTIF(Projects!G:G,Markers!A10),"")</f>
        <v/>
      </c>
    </row>
    <row r="11" spans="1:7" x14ac:dyDescent="0.25">
      <c r="A11" s="16">
        <v>10</v>
      </c>
      <c r="B11"/>
      <c r="C11"/>
      <c r="D11"/>
      <c r="E11" s="64" t="str">
        <f>IF(LEN(B11)&gt;0,COUNTIF(Projects!G:G,Markers!A11),"")</f>
        <v/>
      </c>
    </row>
    <row r="12" spans="1:7" x14ac:dyDescent="0.25">
      <c r="A12" s="16">
        <v>11</v>
      </c>
      <c r="B12"/>
      <c r="C12"/>
      <c r="D12"/>
      <c r="E12" s="64" t="str">
        <f>IF(LEN(B12)&gt;0,COUNTIF(Projects!G:G,Markers!A12),"")</f>
        <v/>
      </c>
    </row>
    <row r="13" spans="1:7" x14ac:dyDescent="0.25">
      <c r="A13" s="16">
        <v>12</v>
      </c>
      <c r="B13"/>
      <c r="C13"/>
      <c r="D13"/>
      <c r="E13" s="64" t="str">
        <f>IF(LEN(B13)&gt;0,COUNTIF(Projects!G:G,Markers!A13),"")</f>
        <v/>
      </c>
    </row>
    <row r="14" spans="1:7" x14ac:dyDescent="0.25">
      <c r="A14" s="16">
        <v>13</v>
      </c>
      <c r="B14"/>
      <c r="C14"/>
      <c r="D14"/>
      <c r="E14" s="64" t="str">
        <f>IF(LEN(B14)&gt;0,COUNTIF(Projects!G:G,Markers!A14),"")</f>
        <v/>
      </c>
    </row>
    <row r="15" spans="1:7" x14ac:dyDescent="0.25">
      <c r="A15" s="16">
        <v>14</v>
      </c>
      <c r="B15"/>
      <c r="C15"/>
      <c r="D15"/>
      <c r="E15" s="64" t="str">
        <f>IF(LEN(B15)&gt;0,COUNTIF(Projects!G:G,Markers!A15),"")</f>
        <v/>
      </c>
    </row>
    <row r="16" spans="1:7" x14ac:dyDescent="0.25">
      <c r="A16" s="16">
        <v>15</v>
      </c>
      <c r="B16"/>
      <c r="C16"/>
      <c r="D16"/>
      <c r="E16" s="64" t="str">
        <f>IF(LEN(B16)&gt;0,COUNTIF(Projects!G:G,Markers!A16),"")</f>
        <v/>
      </c>
    </row>
    <row r="17" spans="1:5" x14ac:dyDescent="0.25">
      <c r="A17" s="16">
        <v>16</v>
      </c>
      <c r="B17"/>
      <c r="C17"/>
      <c r="D17"/>
      <c r="E17" s="64" t="str">
        <f>IF(LEN(B17)&gt;0,COUNTIF(Projects!G:G,Markers!A17),"")</f>
        <v/>
      </c>
    </row>
    <row r="18" spans="1:5" x14ac:dyDescent="0.25">
      <c r="A18" s="16">
        <v>17</v>
      </c>
      <c r="B18"/>
      <c r="C18"/>
      <c r="D18"/>
      <c r="E18" s="64" t="str">
        <f>IF(LEN(B18)&gt;0,COUNTIF(Projects!G:G,Markers!A18),"")</f>
        <v/>
      </c>
    </row>
    <row r="19" spans="1:5" x14ac:dyDescent="0.25">
      <c r="A19" s="16">
        <v>18</v>
      </c>
      <c r="B19"/>
      <c r="C19"/>
      <c r="D19"/>
      <c r="E19" s="64" t="str">
        <f>IF(LEN(B19)&gt;0,COUNTIF(Projects!G:G,Markers!A19),"")</f>
        <v/>
      </c>
    </row>
    <row r="20" spans="1:5" x14ac:dyDescent="0.25">
      <c r="A20" s="16">
        <v>19</v>
      </c>
      <c r="B20"/>
      <c r="C20"/>
      <c r="D20"/>
      <c r="E20" s="64" t="str">
        <f>IF(LEN(B20)&gt;0,COUNTIF(Projects!G:G,Markers!A20),"")</f>
        <v/>
      </c>
    </row>
    <row r="21" spans="1:5" x14ac:dyDescent="0.25">
      <c r="A21" s="16">
        <v>20</v>
      </c>
      <c r="B21"/>
      <c r="C21"/>
      <c r="D21"/>
      <c r="E21" s="64" t="str">
        <f>IF(LEN(B21)&gt;0,COUNTIF(Projects!G:G,Markers!A21),"")</f>
        <v/>
      </c>
    </row>
    <row r="22" spans="1:5" x14ac:dyDescent="0.25">
      <c r="A22" s="16">
        <v>21</v>
      </c>
      <c r="B22"/>
      <c r="C22"/>
      <c r="D22"/>
      <c r="E22" s="64" t="str">
        <f>IF(LEN(B22)&gt;0,COUNTIF(Projects!G:G,Markers!A22),"")</f>
        <v/>
      </c>
    </row>
    <row r="23" spans="1:5" x14ac:dyDescent="0.25">
      <c r="A23" s="16">
        <v>22</v>
      </c>
      <c r="B23"/>
      <c r="C23"/>
      <c r="D23"/>
      <c r="E23" s="64" t="str">
        <f>IF(LEN(B23)&gt;0,COUNTIF(Projects!G:G,Markers!A23),"")</f>
        <v/>
      </c>
    </row>
    <row r="24" spans="1:5" x14ac:dyDescent="0.25">
      <c r="A24" s="16">
        <v>23</v>
      </c>
      <c r="B24"/>
      <c r="C24"/>
      <c r="D24"/>
      <c r="E24" s="64" t="str">
        <f>IF(LEN(B24)&gt;0,COUNTIF(Projects!G:G,Markers!A24),"")</f>
        <v/>
      </c>
    </row>
    <row r="25" spans="1:5" x14ac:dyDescent="0.25">
      <c r="A25" s="16">
        <v>24</v>
      </c>
      <c r="B25"/>
      <c r="C25"/>
      <c r="D25"/>
      <c r="E25" s="64" t="str">
        <f>IF(LEN(B25)&gt;0,COUNTIF(Projects!G:G,Markers!A25),"")</f>
        <v/>
      </c>
    </row>
    <row r="26" spans="1:5" x14ac:dyDescent="0.25">
      <c r="A26" s="16">
        <v>25</v>
      </c>
      <c r="B26"/>
      <c r="C26"/>
      <c r="D26"/>
      <c r="E26" s="64" t="str">
        <f>IF(LEN(B26)&gt;0,COUNTIF(Projects!G:G,Markers!A26),"")</f>
        <v/>
      </c>
    </row>
    <row r="27" spans="1:5" x14ac:dyDescent="0.25">
      <c r="A27" s="16">
        <v>26</v>
      </c>
      <c r="B27"/>
      <c r="C27"/>
      <c r="D27"/>
      <c r="E27" s="64" t="str">
        <f>IF(LEN(B27)&gt;0,COUNTIF(Projects!G:G,Markers!A27),"")</f>
        <v/>
      </c>
    </row>
    <row r="28" spans="1:5" x14ac:dyDescent="0.25">
      <c r="A28" s="16">
        <v>27</v>
      </c>
      <c r="B28"/>
      <c r="C28"/>
      <c r="D28"/>
      <c r="E28" s="64" t="str">
        <f>IF(LEN(B28)&gt;0,COUNTIF(Projects!G:G,Markers!A28),"")</f>
        <v/>
      </c>
    </row>
    <row r="29" spans="1:5" x14ac:dyDescent="0.25">
      <c r="A29" s="16">
        <v>28</v>
      </c>
      <c r="B29"/>
      <c r="C29"/>
      <c r="D29"/>
      <c r="E29" s="64" t="str">
        <f>IF(LEN(B29)&gt;0,COUNTIF(Projects!G:G,Markers!A29),"")</f>
        <v/>
      </c>
    </row>
    <row r="30" spans="1:5" x14ac:dyDescent="0.25">
      <c r="A30" s="16">
        <v>29</v>
      </c>
      <c r="B30"/>
      <c r="C30"/>
      <c r="D30"/>
      <c r="E30" s="64" t="str">
        <f>IF(LEN(B30)&gt;0,COUNTIF(Projects!G:G,Markers!A30),"")</f>
        <v/>
      </c>
    </row>
    <row r="31" spans="1:5" x14ac:dyDescent="0.25">
      <c r="A31" s="16">
        <v>30</v>
      </c>
      <c r="B31"/>
      <c r="C31"/>
      <c r="D31"/>
      <c r="E31" s="64" t="str">
        <f>IF(LEN(B31)&gt;0,COUNTIF(Projects!G:G,Markers!A31),"")</f>
        <v/>
      </c>
    </row>
    <row r="32" spans="1:5" x14ac:dyDescent="0.25">
      <c r="A32" s="16">
        <v>31</v>
      </c>
      <c r="B32"/>
      <c r="C32"/>
      <c r="D32"/>
      <c r="E32" s="64" t="str">
        <f>IF(LEN(B32)&gt;0,COUNTIF(Projects!G:G,Markers!A32),"")</f>
        <v/>
      </c>
    </row>
    <row r="33" spans="1:5" x14ac:dyDescent="0.25">
      <c r="A33" s="16">
        <v>32</v>
      </c>
      <c r="B33"/>
      <c r="C33"/>
      <c r="D33"/>
      <c r="E33" s="64" t="str">
        <f>IF(LEN(B33)&gt;0,COUNTIF(Projects!G:G,Markers!A33),"")</f>
        <v/>
      </c>
    </row>
    <row r="34" spans="1:5" x14ac:dyDescent="0.25">
      <c r="A34" s="16">
        <v>33</v>
      </c>
      <c r="B34"/>
      <c r="C34"/>
      <c r="D34"/>
      <c r="E34" s="64" t="str">
        <f>IF(LEN(B34)&gt;0,COUNTIF(Projects!G:G,Markers!A34),"")</f>
        <v/>
      </c>
    </row>
    <row r="35" spans="1:5" x14ac:dyDescent="0.25">
      <c r="A35" s="16">
        <v>34</v>
      </c>
      <c r="B35"/>
      <c r="C35"/>
      <c r="D35"/>
      <c r="E35" s="64" t="str">
        <f>IF(LEN(B35)&gt;0,COUNTIF(Projects!G:G,Markers!A35),"")</f>
        <v/>
      </c>
    </row>
    <row r="36" spans="1:5" x14ac:dyDescent="0.25">
      <c r="A36" s="16">
        <v>35</v>
      </c>
      <c r="B36"/>
      <c r="C36"/>
      <c r="D36"/>
      <c r="E36" s="64" t="str">
        <f>IF(LEN(B36)&gt;0,COUNTIF(Projects!G:G,Markers!A36),"")</f>
        <v/>
      </c>
    </row>
    <row r="37" spans="1:5" x14ac:dyDescent="0.25">
      <c r="A37" s="16">
        <v>36</v>
      </c>
      <c r="B37"/>
      <c r="C37"/>
      <c r="D37"/>
      <c r="E37" s="64" t="str">
        <f>IF(LEN(B37)&gt;0,COUNTIF(Projects!G:G,Markers!A37),"")</f>
        <v/>
      </c>
    </row>
    <row r="38" spans="1:5" x14ac:dyDescent="0.25">
      <c r="A38" s="16">
        <v>37</v>
      </c>
      <c r="B38"/>
      <c r="C38"/>
      <c r="D38"/>
      <c r="E38" s="64" t="str">
        <f>IF(LEN(B38)&gt;0,COUNTIF(Projects!G:G,Markers!A38),"")</f>
        <v/>
      </c>
    </row>
    <row r="39" spans="1:5" x14ac:dyDescent="0.25">
      <c r="A39" s="16">
        <v>38</v>
      </c>
      <c r="B39"/>
      <c r="C39"/>
      <c r="D39"/>
      <c r="E39" s="64" t="str">
        <f>IF(LEN(B39)&gt;0,COUNTIF(Projects!G:G,Markers!A39),"")</f>
        <v/>
      </c>
    </row>
    <row r="40" spans="1:5" x14ac:dyDescent="0.25">
      <c r="A40" s="16">
        <v>39</v>
      </c>
      <c r="B40"/>
      <c r="C40"/>
      <c r="D40"/>
      <c r="E40" s="64" t="str">
        <f>IF(LEN(B40)&gt;0,COUNTIF(Projects!G:G,Markers!A40),"")</f>
        <v/>
      </c>
    </row>
    <row r="41" spans="1:5" x14ac:dyDescent="0.25">
      <c r="A41" s="16">
        <v>40</v>
      </c>
      <c r="B41"/>
      <c r="C41"/>
      <c r="D41"/>
      <c r="E41" s="64" t="str">
        <f>IF(LEN(B41)&gt;0,COUNTIF(Projects!G:G,Markers!A41),"")</f>
        <v/>
      </c>
    </row>
    <row r="42" spans="1:5" x14ac:dyDescent="0.25">
      <c r="A42" s="16">
        <v>41</v>
      </c>
      <c r="B42"/>
      <c r="C42"/>
      <c r="D42"/>
      <c r="E42" s="64" t="str">
        <f>IF(LEN(B42)&gt;0,COUNTIF(Projects!G:G,Markers!A42),"")</f>
        <v/>
      </c>
    </row>
    <row r="43" spans="1:5" x14ac:dyDescent="0.25">
      <c r="A43" s="16">
        <v>42</v>
      </c>
      <c r="B43"/>
      <c r="C43"/>
      <c r="D43"/>
      <c r="E43" s="64" t="str">
        <f>IF(LEN(B43)&gt;0,COUNTIF(Projects!G:G,Markers!A43),"")</f>
        <v/>
      </c>
    </row>
    <row r="44" spans="1:5" x14ac:dyDescent="0.25">
      <c r="A44" s="16">
        <v>43</v>
      </c>
      <c r="B44"/>
      <c r="C44"/>
      <c r="D44"/>
      <c r="E44" s="64" t="str">
        <f>IF(LEN(B44)&gt;0,COUNTIF(Projects!G:G,Markers!A44),"")</f>
        <v/>
      </c>
    </row>
    <row r="45" spans="1:5" x14ac:dyDescent="0.25">
      <c r="A45" s="16">
        <v>44</v>
      </c>
      <c r="B45"/>
      <c r="C45"/>
      <c r="D45"/>
      <c r="E45" s="64" t="str">
        <f>IF(LEN(B45)&gt;0,COUNTIF(Projects!G:G,Markers!A45),"")</f>
        <v/>
      </c>
    </row>
    <row r="46" spans="1:5" x14ac:dyDescent="0.25">
      <c r="A46" s="16">
        <v>45</v>
      </c>
      <c r="B46"/>
      <c r="C46"/>
      <c r="D46"/>
      <c r="E46" s="64" t="str">
        <f>IF(LEN(B46)&gt;0,COUNTIF(Projects!G:G,Markers!A46),"")</f>
        <v/>
      </c>
    </row>
    <row r="47" spans="1:5" x14ac:dyDescent="0.25">
      <c r="A47" s="16">
        <v>46</v>
      </c>
      <c r="B47"/>
      <c r="C47"/>
      <c r="D47"/>
      <c r="E47" s="64" t="str">
        <f>IF(LEN(B47)&gt;0,COUNTIF(Projects!G:G,Markers!A47),"")</f>
        <v/>
      </c>
    </row>
    <row r="48" spans="1:5" x14ac:dyDescent="0.25">
      <c r="A48" s="16">
        <v>47</v>
      </c>
      <c r="B48"/>
      <c r="C48"/>
      <c r="D48"/>
      <c r="E48" s="64" t="str">
        <f>IF(LEN(B48)&gt;0,COUNTIF(Projects!G:G,Markers!A48),"")</f>
        <v/>
      </c>
    </row>
    <row r="49" spans="1:5" x14ac:dyDescent="0.25">
      <c r="A49" s="16">
        <v>48</v>
      </c>
      <c r="B49"/>
      <c r="C49"/>
      <c r="D49"/>
      <c r="E49" s="64" t="str">
        <f>IF(LEN(B49)&gt;0,COUNTIF(Projects!G:G,Markers!A49),"")</f>
        <v/>
      </c>
    </row>
    <row r="50" spans="1:5" x14ac:dyDescent="0.25">
      <c r="A50" s="16">
        <v>49</v>
      </c>
      <c r="B50"/>
      <c r="C50"/>
      <c r="D50"/>
      <c r="E50" s="64" t="str">
        <f>IF(LEN(B50)&gt;0,COUNTIF(Projects!G:G,Markers!A50),"")</f>
        <v/>
      </c>
    </row>
    <row r="51" spans="1:5" x14ac:dyDescent="0.25">
      <c r="A51" s="16">
        <v>50</v>
      </c>
      <c r="B51"/>
      <c r="C51"/>
      <c r="D51"/>
      <c r="E51" s="64" t="str">
        <f>IF(LEN(B51)&gt;0,COUNTIF(Projects!G:G,Markers!A51),"")</f>
        <v/>
      </c>
    </row>
    <row r="52" spans="1:5" x14ac:dyDescent="0.25">
      <c r="A52" s="16">
        <v>51</v>
      </c>
      <c r="B52"/>
      <c r="C52"/>
      <c r="D52"/>
      <c r="E52" s="64" t="str">
        <f>IF(LEN(B52)&gt;0,COUNTIF(Projects!G:G,Markers!A52),"")</f>
        <v/>
      </c>
    </row>
    <row r="53" spans="1:5" x14ac:dyDescent="0.25">
      <c r="A53" s="16">
        <v>52</v>
      </c>
      <c r="B53"/>
      <c r="C53"/>
      <c r="D53"/>
      <c r="E53" s="64" t="str">
        <f>IF(LEN(B53)&gt;0,COUNTIF(Projects!G:G,Markers!A53),"")</f>
        <v/>
      </c>
    </row>
    <row r="54" spans="1:5" x14ac:dyDescent="0.25">
      <c r="A54" s="16">
        <v>53</v>
      </c>
      <c r="B54"/>
      <c r="C54"/>
      <c r="D54"/>
      <c r="E54" s="64" t="str">
        <f>IF(LEN(B54)&gt;0,COUNTIF(Projects!G:G,Markers!A54),"")</f>
        <v/>
      </c>
    </row>
    <row r="55" spans="1:5" x14ac:dyDescent="0.25">
      <c r="A55" s="16">
        <v>54</v>
      </c>
      <c r="B55"/>
      <c r="C55"/>
      <c r="D55"/>
      <c r="E55" s="64" t="str">
        <f>IF(LEN(B55)&gt;0,COUNTIF(Projects!G:G,Markers!A55),"")</f>
        <v/>
      </c>
    </row>
    <row r="56" spans="1:5" x14ac:dyDescent="0.25">
      <c r="A56" s="16">
        <v>55</v>
      </c>
      <c r="B56"/>
      <c r="C56"/>
      <c r="D56"/>
      <c r="E56" s="64" t="str">
        <f>IF(LEN(B56)&gt;0,COUNTIF(Projects!G:G,Markers!A56),"")</f>
        <v/>
      </c>
    </row>
    <row r="57" spans="1:5" x14ac:dyDescent="0.25">
      <c r="A57" s="16">
        <v>56</v>
      </c>
      <c r="B57"/>
      <c r="C57"/>
      <c r="D57"/>
      <c r="E57" s="64" t="str">
        <f>IF(LEN(B57)&gt;0,COUNTIF(Projects!G:G,Markers!A57),"")</f>
        <v/>
      </c>
    </row>
    <row r="58" spans="1:5" x14ac:dyDescent="0.25">
      <c r="A58" s="16">
        <v>57</v>
      </c>
      <c r="B58"/>
      <c r="C58"/>
      <c r="D58"/>
      <c r="E58" s="64" t="str">
        <f>IF(LEN(B58)&gt;0,COUNTIF(Projects!G:G,Markers!A58),"")</f>
        <v/>
      </c>
    </row>
    <row r="59" spans="1:5" x14ac:dyDescent="0.25">
      <c r="A59" s="16">
        <v>58</v>
      </c>
      <c r="B59"/>
      <c r="C59"/>
      <c r="D59"/>
      <c r="E59" s="64" t="str">
        <f>IF(LEN(B59)&gt;0,COUNTIF(Projects!G:G,Markers!A59),"")</f>
        <v/>
      </c>
    </row>
    <row r="60" spans="1:5" x14ac:dyDescent="0.25">
      <c r="A60" s="16">
        <v>59</v>
      </c>
      <c r="B60"/>
      <c r="C60"/>
      <c r="D60"/>
      <c r="E60" s="64" t="str">
        <f>IF(LEN(B60)&gt;0,COUNTIF(Projects!G:G,Markers!A60),"")</f>
        <v/>
      </c>
    </row>
    <row r="61" spans="1:5" x14ac:dyDescent="0.25">
      <c r="A61" s="16">
        <v>60</v>
      </c>
      <c r="B61"/>
      <c r="C61"/>
      <c r="D61"/>
      <c r="E61" s="64" t="str">
        <f>IF(LEN(B61)&gt;0,COUNTIF(Projects!G:G,Markers!A61),"")</f>
        <v/>
      </c>
    </row>
    <row r="62" spans="1:5" x14ac:dyDescent="0.25">
      <c r="A62" s="16">
        <v>61</v>
      </c>
      <c r="B62"/>
      <c r="C62"/>
      <c r="D62"/>
      <c r="E62" s="64" t="str">
        <f>IF(LEN(B62)&gt;0,COUNTIF(Projects!G:G,Markers!A62),"")</f>
        <v/>
      </c>
    </row>
    <row r="63" spans="1:5" x14ac:dyDescent="0.25">
      <c r="A63" s="16">
        <v>62</v>
      </c>
      <c r="B63"/>
      <c r="C63"/>
      <c r="D63"/>
      <c r="E63" s="64" t="str">
        <f>IF(LEN(B63)&gt;0,COUNTIF(Projects!G:G,Markers!A63),"")</f>
        <v/>
      </c>
    </row>
    <row r="64" spans="1:5" x14ac:dyDescent="0.25">
      <c r="A64" s="16">
        <v>63</v>
      </c>
      <c r="B64"/>
      <c r="C64"/>
      <c r="D64"/>
      <c r="E64" s="64" t="str">
        <f>IF(LEN(B64)&gt;0,COUNTIF(Projects!G:G,Markers!A64),"")</f>
        <v/>
      </c>
    </row>
    <row r="65" spans="1:5" x14ac:dyDescent="0.25">
      <c r="A65" s="16">
        <v>64</v>
      </c>
      <c r="B65"/>
      <c r="C65"/>
      <c r="D65"/>
      <c r="E65" s="64" t="str">
        <f>IF(LEN(B65)&gt;0,COUNTIF(Projects!G:G,Markers!A65),"")</f>
        <v/>
      </c>
    </row>
    <row r="66" spans="1:5" x14ac:dyDescent="0.25">
      <c r="A66" s="16">
        <v>65</v>
      </c>
      <c r="B66"/>
      <c r="C66"/>
      <c r="D66"/>
      <c r="E66" s="64" t="str">
        <f>IF(LEN(B66)&gt;0,COUNTIF(Projects!G:G,Markers!A66),"")</f>
        <v/>
      </c>
    </row>
    <row r="67" spans="1:5" x14ac:dyDescent="0.25">
      <c r="A67" s="16">
        <v>66</v>
      </c>
      <c r="B67"/>
      <c r="C67"/>
      <c r="D67"/>
      <c r="E67" s="64" t="str">
        <f>IF(LEN(B67)&gt;0,COUNTIF(Projects!G:G,Markers!A67),"")</f>
        <v/>
      </c>
    </row>
    <row r="68" spans="1:5" x14ac:dyDescent="0.25">
      <c r="A68" s="16">
        <v>67</v>
      </c>
      <c r="B68"/>
      <c r="C68"/>
      <c r="D68"/>
      <c r="E68" s="64" t="str">
        <f>IF(LEN(B68)&gt;0,COUNTIF(Projects!G:G,Markers!A68),"")</f>
        <v/>
      </c>
    </row>
    <row r="69" spans="1:5" x14ac:dyDescent="0.25">
      <c r="A69" s="16">
        <v>68</v>
      </c>
      <c r="B69"/>
      <c r="C69"/>
      <c r="D69"/>
      <c r="E69" s="64" t="str">
        <f>IF(LEN(B69)&gt;0,COUNTIF(Projects!G:G,Markers!A69),"")</f>
        <v/>
      </c>
    </row>
    <row r="70" spans="1:5" x14ac:dyDescent="0.25">
      <c r="A70" s="16">
        <v>69</v>
      </c>
      <c r="B70"/>
      <c r="C70"/>
      <c r="D70"/>
      <c r="E70" s="64" t="str">
        <f>IF(LEN(B70)&gt;0,COUNTIF(Projects!G:G,Markers!A70),"")</f>
        <v/>
      </c>
    </row>
    <row r="71" spans="1:5" x14ac:dyDescent="0.25">
      <c r="A71" s="16">
        <v>70</v>
      </c>
      <c r="B71"/>
      <c r="C71"/>
      <c r="D71"/>
      <c r="E71" s="64" t="str">
        <f>IF(LEN(B71)&gt;0,COUNTIF(Projects!G:G,Markers!A71),"")</f>
        <v/>
      </c>
    </row>
    <row r="72" spans="1:5" x14ac:dyDescent="0.25">
      <c r="A72" s="16">
        <v>71</v>
      </c>
      <c r="B72"/>
      <c r="C72"/>
      <c r="D72"/>
      <c r="E72" s="64" t="str">
        <f>IF(LEN(B72)&gt;0,COUNTIF(Projects!G:G,Markers!A72),"")</f>
        <v/>
      </c>
    </row>
    <row r="73" spans="1:5" x14ac:dyDescent="0.25">
      <c r="A73" s="16">
        <v>72</v>
      </c>
      <c r="B73"/>
      <c r="C73"/>
      <c r="D73"/>
      <c r="E73" s="64" t="str">
        <f>IF(LEN(B73)&gt;0,COUNTIF(Projects!G:G,Markers!A73),"")</f>
        <v/>
      </c>
    </row>
    <row r="74" spans="1:5" x14ac:dyDescent="0.25">
      <c r="A74" s="16">
        <v>73</v>
      </c>
      <c r="B74"/>
      <c r="C74"/>
      <c r="D74"/>
      <c r="E74" s="64" t="str">
        <f>IF(LEN(B74)&gt;0,COUNTIF(Projects!G:G,Markers!A74),"")</f>
        <v/>
      </c>
    </row>
    <row r="75" spans="1:5" x14ac:dyDescent="0.25">
      <c r="A75" s="16">
        <v>74</v>
      </c>
      <c r="B75"/>
      <c r="C75"/>
      <c r="D75"/>
      <c r="E75" s="64" t="str">
        <f>IF(LEN(B75)&gt;0,COUNTIF(Projects!G:G,Markers!A75),"")</f>
        <v/>
      </c>
    </row>
    <row r="76" spans="1:5" x14ac:dyDescent="0.25">
      <c r="A76" s="16">
        <v>75</v>
      </c>
      <c r="B76"/>
      <c r="C76"/>
      <c r="D76"/>
      <c r="E76" s="64" t="str">
        <f>IF(LEN(B76)&gt;0,COUNTIF(Projects!G:G,Markers!A76),"")</f>
        <v/>
      </c>
    </row>
    <row r="77" spans="1:5" x14ac:dyDescent="0.25">
      <c r="A77" s="16">
        <v>76</v>
      </c>
      <c r="B77"/>
      <c r="C77"/>
      <c r="D77"/>
      <c r="E77" s="64" t="str">
        <f>IF(LEN(B77)&gt;0,COUNTIF(Projects!G:G,Markers!A77),"")</f>
        <v/>
      </c>
    </row>
    <row r="78" spans="1:5" x14ac:dyDescent="0.25">
      <c r="A78" s="16">
        <v>77</v>
      </c>
      <c r="B78"/>
      <c r="C78"/>
      <c r="D78"/>
      <c r="E78" s="64" t="str">
        <f>IF(LEN(B78)&gt;0,COUNTIF(Projects!G:G,Markers!A78),"")</f>
        <v/>
      </c>
    </row>
    <row r="79" spans="1:5" x14ac:dyDescent="0.25">
      <c r="A79" s="16">
        <v>78</v>
      </c>
      <c r="B79"/>
      <c r="C79"/>
      <c r="D79"/>
      <c r="E79" s="64" t="str">
        <f>IF(LEN(B79)&gt;0,COUNTIF(Projects!G:G,Markers!A79),"")</f>
        <v/>
      </c>
    </row>
    <row r="80" spans="1:5" x14ac:dyDescent="0.25">
      <c r="A80" s="16">
        <v>79</v>
      </c>
      <c r="B80"/>
      <c r="C80"/>
      <c r="D80"/>
      <c r="E80" s="64" t="str">
        <f>IF(LEN(B80)&gt;0,COUNTIF(Projects!G:G,Markers!A80),"")</f>
        <v/>
      </c>
    </row>
    <row r="81" spans="1:5" x14ac:dyDescent="0.25">
      <c r="A81" s="16">
        <v>80</v>
      </c>
      <c r="B81"/>
      <c r="C81"/>
      <c r="D81"/>
      <c r="E81" s="64"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1B36-965D-4A4E-BFF1-96B9BE1B9C29}">
  <sheetPr codeName="Sheet6">
    <tabColor theme="9" tint="0.79998168889431442"/>
  </sheetPr>
  <dimension ref="A1:Z103"/>
  <sheetViews>
    <sheetView zoomScale="130" zoomScaleNormal="130" workbookViewId="0">
      <pane xSplit="2" ySplit="2" topLeftCell="C3" activePane="bottomRight" state="frozen"/>
      <selection activeCell="B10" sqref="B10"/>
      <selection pane="topRight" activeCell="B10" sqref="B10"/>
      <selection pane="bottomLeft" activeCell="B10" sqref="B10"/>
      <selection pane="bottomRight" activeCell="B3" sqref="B3"/>
    </sheetView>
  </sheetViews>
  <sheetFormatPr defaultRowHeight="15" x14ac:dyDescent="0.25"/>
  <cols>
    <col min="1" max="1" width="9.140625" style="4"/>
    <col min="2" max="2" width="17.42578125" customWidth="1"/>
    <col min="3" max="3" width="32.5703125" style="4" customWidth="1"/>
    <col min="4" max="4" width="11.85546875" style="4" customWidth="1"/>
    <col min="5" max="5" width="3" customWidth="1"/>
    <col min="6" max="9" width="11.85546875" customWidth="1"/>
    <col min="11" max="13" width="11.85546875" customWidth="1"/>
  </cols>
  <sheetData>
    <row r="1" spans="1:26" x14ac:dyDescent="0.25">
      <c r="B1" s="109" t="s">
        <v>105</v>
      </c>
      <c r="C1" s="60"/>
      <c r="D1" s="57"/>
      <c r="E1" s="57"/>
      <c r="F1" s="57"/>
      <c r="G1" s="57"/>
      <c r="H1" s="57"/>
      <c r="I1" s="57"/>
      <c r="J1" s="60"/>
    </row>
    <row r="2" spans="1:26" ht="30" x14ac:dyDescent="0.25">
      <c r="A2" s="110" t="s">
        <v>106</v>
      </c>
      <c r="B2" s="110" t="s">
        <v>107</v>
      </c>
      <c r="C2" s="110" t="s">
        <v>108</v>
      </c>
      <c r="D2" s="62" t="s">
        <v>109</v>
      </c>
      <c r="E2" s="4"/>
      <c r="F2" s="111" t="s">
        <v>110</v>
      </c>
      <c r="G2" s="112">
        <f>COUNTIF(D:D,"&lt;&gt;"&amp;"")-1</f>
        <v>4</v>
      </c>
      <c r="H2" s="111" t="s">
        <v>111</v>
      </c>
      <c r="I2" s="112">
        <f>SUM(D:D)</f>
        <v>4</v>
      </c>
      <c r="K2" s="4"/>
      <c r="L2" s="4"/>
      <c r="M2" s="4"/>
    </row>
    <row r="3" spans="1:26" x14ac:dyDescent="0.25">
      <c r="A3" s="64">
        <v>1</v>
      </c>
      <c r="C3" t="s">
        <v>112</v>
      </c>
      <c r="D3">
        <v>1</v>
      </c>
      <c r="E3" s="4"/>
    </row>
    <row r="4" spans="1:26" x14ac:dyDescent="0.25">
      <c r="A4" s="64">
        <v>2</v>
      </c>
      <c r="C4" t="s">
        <v>113</v>
      </c>
      <c r="D4">
        <v>1</v>
      </c>
      <c r="E4" s="4"/>
      <c r="F4" s="110" t="str">
        <f>A2</f>
        <v>Keyword #</v>
      </c>
      <c r="G4" s="64">
        <f>A3</f>
        <v>1</v>
      </c>
      <c r="H4" s="64">
        <f>A4</f>
        <v>2</v>
      </c>
      <c r="I4" s="64">
        <f>A5</f>
        <v>3</v>
      </c>
      <c r="J4" s="64">
        <f>A6</f>
        <v>4</v>
      </c>
      <c r="K4" s="72">
        <v>5</v>
      </c>
      <c r="L4" s="72">
        <v>6</v>
      </c>
      <c r="M4" s="72">
        <v>7</v>
      </c>
      <c r="N4" s="72">
        <v>8</v>
      </c>
      <c r="O4" s="55"/>
      <c r="P4" s="55"/>
      <c r="Q4" s="55"/>
      <c r="R4" s="55"/>
      <c r="S4" s="55"/>
      <c r="T4" s="55"/>
      <c r="U4" s="55"/>
      <c r="V4" s="55"/>
      <c r="W4" s="55"/>
      <c r="X4" s="55"/>
      <c r="Y4" s="55"/>
      <c r="Z4" s="55"/>
    </row>
    <row r="5" spans="1:26" ht="30" x14ac:dyDescent="0.25">
      <c r="A5" s="64">
        <v>3</v>
      </c>
      <c r="C5" t="s">
        <v>114</v>
      </c>
      <c r="D5">
        <v>1</v>
      </c>
      <c r="E5" s="4"/>
      <c r="F5" s="110" t="str">
        <f>B2</f>
        <v>Broad areas</v>
      </c>
      <c r="G5" s="55">
        <f>B3</f>
        <v>0</v>
      </c>
      <c r="H5" s="55">
        <f>B4</f>
        <v>0</v>
      </c>
      <c r="I5" s="55">
        <f>B5</f>
        <v>0</v>
      </c>
      <c r="J5" s="55">
        <f>B6</f>
        <v>0</v>
      </c>
      <c r="K5" s="113" t="s">
        <v>115</v>
      </c>
      <c r="L5" s="113" t="s">
        <v>115</v>
      </c>
      <c r="M5" s="113" t="s">
        <v>115</v>
      </c>
      <c r="N5" s="113" t="s">
        <v>115</v>
      </c>
      <c r="O5" s="55"/>
      <c r="P5" s="55"/>
      <c r="Q5" s="55"/>
      <c r="R5" s="55"/>
      <c r="S5" s="55"/>
      <c r="T5" s="55"/>
      <c r="U5" s="55"/>
      <c r="V5" s="55"/>
      <c r="W5" s="55"/>
      <c r="X5" s="55"/>
      <c r="Y5" s="55"/>
      <c r="Z5" s="55"/>
    </row>
    <row r="6" spans="1:26" ht="75" x14ac:dyDescent="0.25">
      <c r="A6" s="64">
        <v>4</v>
      </c>
      <c r="C6" t="s">
        <v>116</v>
      </c>
      <c r="D6">
        <v>1</v>
      </c>
      <c r="E6" s="4"/>
      <c r="F6" s="110" t="str">
        <f>C2</f>
        <v>Subtopics</v>
      </c>
      <c r="G6" s="55" t="str">
        <f>C3</f>
        <v>Keyword 1</v>
      </c>
      <c r="H6" s="55" t="str">
        <f>C4</f>
        <v>Keyword 2</v>
      </c>
      <c r="I6" s="55" t="str">
        <f>C5</f>
        <v>Keyword 3</v>
      </c>
      <c r="J6" s="55" t="str">
        <f>C6</f>
        <v>Keyword 4</v>
      </c>
      <c r="K6" s="75" t="s">
        <v>117</v>
      </c>
      <c r="L6" s="75" t="s">
        <v>118</v>
      </c>
      <c r="M6" s="75" t="s">
        <v>119</v>
      </c>
      <c r="N6" s="75" t="s">
        <v>120</v>
      </c>
      <c r="O6" s="65"/>
      <c r="P6" s="65"/>
      <c r="Q6" s="65"/>
      <c r="R6" s="65"/>
      <c r="S6" s="65"/>
      <c r="T6" s="65"/>
      <c r="U6" s="65"/>
      <c r="V6" s="65"/>
      <c r="W6" s="65"/>
      <c r="X6" s="65"/>
      <c r="Y6" s="65"/>
      <c r="Z6" s="65"/>
    </row>
    <row r="7" spans="1:26" ht="30" x14ac:dyDescent="0.25">
      <c r="A7" s="64">
        <v>5</v>
      </c>
      <c r="C7"/>
      <c r="D7"/>
      <c r="E7" s="4"/>
      <c r="F7" s="62" t="str">
        <f>D2</f>
        <v>Subtopic Weight</v>
      </c>
      <c r="G7" s="55">
        <f>D3</f>
        <v>1</v>
      </c>
      <c r="H7" s="55">
        <f>D4</f>
        <v>1</v>
      </c>
      <c r="I7" s="55">
        <f>D5</f>
        <v>1</v>
      </c>
      <c r="J7" s="55">
        <f>D6</f>
        <v>1</v>
      </c>
      <c r="K7" s="75">
        <v>1</v>
      </c>
      <c r="L7" s="75">
        <v>1</v>
      </c>
      <c r="M7" s="75">
        <v>1</v>
      </c>
      <c r="N7" s="75">
        <v>1</v>
      </c>
      <c r="O7" s="65"/>
      <c r="P7" s="65"/>
      <c r="Q7" s="65"/>
      <c r="R7" s="65"/>
      <c r="S7" s="65"/>
      <c r="T7" s="65"/>
      <c r="U7" s="65"/>
      <c r="V7" s="65"/>
      <c r="W7" s="65"/>
      <c r="X7" s="65"/>
      <c r="Y7" s="65"/>
      <c r="Z7" s="65"/>
    </row>
    <row r="8" spans="1:26" x14ac:dyDescent="0.25">
      <c r="A8" s="64">
        <v>6</v>
      </c>
      <c r="C8"/>
      <c r="D8"/>
      <c r="E8" s="4"/>
      <c r="F8" s="97" t="s">
        <v>53</v>
      </c>
      <c r="G8" s="97"/>
      <c r="H8" s="97"/>
      <c r="I8" s="97"/>
      <c r="K8" s="4"/>
      <c r="L8" s="4"/>
      <c r="M8" s="4"/>
    </row>
    <row r="9" spans="1:26" ht="15" customHeight="1" x14ac:dyDescent="0.25">
      <c r="A9" s="64">
        <v>7</v>
      </c>
      <c r="C9"/>
      <c r="D9"/>
      <c r="E9" s="4"/>
      <c r="F9" s="97"/>
      <c r="G9" s="97"/>
      <c r="H9" s="97"/>
      <c r="I9" s="97"/>
      <c r="K9" s="4"/>
      <c r="L9" s="4"/>
      <c r="M9" s="4"/>
    </row>
    <row r="10" spans="1:26" x14ac:dyDescent="0.25">
      <c r="A10" s="64">
        <v>8</v>
      </c>
      <c r="C10"/>
      <c r="D10"/>
      <c r="E10" s="4"/>
      <c r="F10" s="4"/>
      <c r="G10" s="4"/>
      <c r="H10" s="4"/>
      <c r="I10" s="4"/>
      <c r="K10" s="4"/>
      <c r="L10" s="4"/>
      <c r="M10" s="4"/>
    </row>
    <row r="11" spans="1:26" x14ac:dyDescent="0.25">
      <c r="A11" s="64">
        <v>9</v>
      </c>
      <c r="C11"/>
      <c r="D11"/>
    </row>
    <row r="12" spans="1:26" x14ac:dyDescent="0.25">
      <c r="A12" s="64">
        <v>10</v>
      </c>
      <c r="C12"/>
      <c r="D12"/>
    </row>
    <row r="13" spans="1:26" x14ac:dyDescent="0.25">
      <c r="A13" s="64">
        <v>11</v>
      </c>
      <c r="C13"/>
      <c r="D13"/>
    </row>
    <row r="14" spans="1:26" x14ac:dyDescent="0.25">
      <c r="A14" s="64">
        <v>12</v>
      </c>
      <c r="C14"/>
      <c r="D14"/>
    </row>
    <row r="15" spans="1:26" x14ac:dyDescent="0.25">
      <c r="A15" s="64">
        <v>13</v>
      </c>
      <c r="C15"/>
      <c r="D15"/>
    </row>
    <row r="16" spans="1:26" x14ac:dyDescent="0.25">
      <c r="A16" s="64">
        <v>14</v>
      </c>
      <c r="C16"/>
      <c r="D16"/>
    </row>
    <row r="17" spans="1:4" x14ac:dyDescent="0.25">
      <c r="A17" s="64">
        <v>15</v>
      </c>
      <c r="C17"/>
      <c r="D17"/>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1888-10F3-41BE-AECB-6A79E2B65E90}">
  <sheetPr codeName="Sheet37">
    <tabColor theme="9" tint="0.79998168889431442"/>
  </sheetPr>
  <dimension ref="A1:N14"/>
  <sheetViews>
    <sheetView zoomScale="145" zoomScaleNormal="145" workbookViewId="0">
      <pane ySplit="2" topLeftCell="A3" activePane="bottomLeft" state="frozen"/>
      <selection activeCell="B10" sqref="B10"/>
      <selection pane="bottomLeft" activeCell="C4" sqref="C4"/>
    </sheetView>
  </sheetViews>
  <sheetFormatPr defaultRowHeight="15" x14ac:dyDescent="0.25"/>
  <cols>
    <col min="1" max="1" width="5.5703125" style="125" customWidth="1"/>
    <col min="2" max="2" width="50.7109375" customWidth="1"/>
    <col min="3" max="3" width="4.28515625" style="60" customWidth="1"/>
    <col min="4" max="6" width="4.28515625" customWidth="1"/>
    <col min="7" max="7" width="24.42578125" bestFit="1" customWidth="1"/>
    <col min="8" max="8" width="1.7109375" customWidth="1"/>
    <col min="9" max="9" width="7.5703125" customWidth="1"/>
    <col min="10" max="13" width="4.28515625" customWidth="1"/>
    <col min="14" max="44" width="5.140625" customWidth="1"/>
  </cols>
  <sheetData>
    <row r="1" spans="1:14" x14ac:dyDescent="0.25">
      <c r="A1" s="87" t="s">
        <v>121</v>
      </c>
      <c r="B1" s="114"/>
      <c r="C1" s="114"/>
      <c r="D1" s="114"/>
      <c r="E1" s="114"/>
      <c r="F1" s="114"/>
      <c r="G1" s="114"/>
      <c r="I1" s="4" t="s">
        <v>122</v>
      </c>
      <c r="J1" s="4">
        <f>Keywords!G7</f>
        <v>1</v>
      </c>
      <c r="K1" s="4">
        <f>Keywords!H7</f>
        <v>1</v>
      </c>
      <c r="L1" s="4">
        <f>Keywords!I7</f>
        <v>1</v>
      </c>
      <c r="M1" s="4">
        <f>Keywords!J7</f>
        <v>1</v>
      </c>
    </row>
    <row r="2" spans="1:14" s="4" customFormat="1" ht="54" x14ac:dyDescent="0.25">
      <c r="A2" s="115" t="s">
        <v>72</v>
      </c>
      <c r="B2" s="16" t="s">
        <v>76</v>
      </c>
      <c r="C2" s="116" t="str">
        <f>Keywords!G6</f>
        <v>Keyword 1</v>
      </c>
      <c r="D2" s="116" t="str">
        <f>Keywords!H6</f>
        <v>Keyword 2</v>
      </c>
      <c r="E2" s="116" t="str">
        <f>Keywords!I6</f>
        <v>Keyword 3</v>
      </c>
      <c r="F2" s="116" t="str">
        <f>Keywords!J6</f>
        <v>Keyword 4</v>
      </c>
      <c r="G2" s="62" t="s">
        <v>123</v>
      </c>
      <c r="H2" s="117"/>
      <c r="I2" s="115" t="str">
        <f>A2</f>
        <v>Project #</v>
      </c>
      <c r="J2" s="118" t="str">
        <f>C2</f>
        <v>Keyword 1</v>
      </c>
      <c r="K2" s="118" t="str">
        <f t="shared" ref="K2:M2" si="0">D2</f>
        <v>Keyword 2</v>
      </c>
      <c r="L2" s="118" t="str">
        <f t="shared" si="0"/>
        <v>Keyword 3</v>
      </c>
      <c r="M2" s="118" t="str">
        <f t="shared" si="0"/>
        <v>Keyword 4</v>
      </c>
      <c r="N2" s="118" t="s">
        <v>124</v>
      </c>
    </row>
    <row r="3" spans="1:14" s="125" customFormat="1" x14ac:dyDescent="0.25">
      <c r="A3" s="119"/>
      <c r="B3" s="120"/>
      <c r="C3" s="121"/>
      <c r="D3" s="121"/>
      <c r="E3" s="121"/>
      <c r="F3" s="121"/>
      <c r="G3" s="122"/>
      <c r="H3" s="123"/>
      <c r="I3" s="122"/>
      <c r="J3" s="124" t="e">
        <f>AVERAGE(J4:J13)</f>
        <v>#DIV/0!</v>
      </c>
      <c r="K3" s="124" t="e">
        <f>AVERAGE(K4:K13)</f>
        <v>#DIV/0!</v>
      </c>
      <c r="L3" s="124" t="e">
        <f>AVERAGE(L4:L13)</f>
        <v>#DIV/0!</v>
      </c>
      <c r="M3" s="124" t="e">
        <f>AVERAGE(M4:M13)</f>
        <v>#DIV/0!</v>
      </c>
      <c r="N3" s="122"/>
    </row>
    <row r="4" spans="1:14" x14ac:dyDescent="0.25">
      <c r="A4" s="76">
        <v>1</v>
      </c>
      <c r="B4" s="126" t="str">
        <f>Projects!B3</f>
        <v>Project 1</v>
      </c>
      <c r="C4" s="11"/>
      <c r="D4" s="11"/>
      <c r="E4" s="11"/>
      <c r="F4" s="11"/>
      <c r="G4" s="127" t="str">
        <f>IF(OR(AND(C4&lt;&gt;"L",C4&lt;&gt;"M",C4&lt;&gt;"H"),AND(D4&lt;&gt;"L",D4&lt;&gt;"M",D4&lt;&gt;"H"),AND(E4&lt;&gt;"L",E4&lt;&gt;"M",E4&lt;&gt;"H"),AND(F4&lt;&gt;"L",F4&lt;&gt;"M",F4&lt;&gt;"H")),"Enter L, M or H in each cell","")</f>
        <v>Enter L, M or H in each cell</v>
      </c>
      <c r="H4" s="128"/>
      <c r="I4" s="129">
        <f>A4</f>
        <v>1</v>
      </c>
      <c r="J4" s="130" t="str">
        <f>IF(C4="L",1/3,IF(C4="M",2/3,IF(LEN(C4)&gt;0,1,"")))</f>
        <v/>
      </c>
      <c r="K4" s="130" t="str">
        <f t="shared" ref="K4:M13" si="1">IF(D4="L",1/3,IF(D4="M",2/3,IF(LEN(D4)&gt;0,1,"")))</f>
        <v/>
      </c>
      <c r="L4" s="130" t="str">
        <f t="shared" si="1"/>
        <v/>
      </c>
      <c r="M4" s="130" t="str">
        <f t="shared" si="1"/>
        <v/>
      </c>
      <c r="N4" s="131" t="str">
        <f>IF(SUM(J4:M4)&gt;0,SUM(J4:M4),"")</f>
        <v/>
      </c>
    </row>
    <row r="5" spans="1:14" x14ac:dyDescent="0.25">
      <c r="A5" s="76">
        <v>2</v>
      </c>
      <c r="B5" s="126" t="str">
        <f>Projects!B4</f>
        <v>Project 2</v>
      </c>
      <c r="C5" s="11"/>
      <c r="D5" s="11"/>
      <c r="E5" s="11"/>
      <c r="F5" s="11"/>
      <c r="G5" s="127" t="str">
        <f t="shared" ref="G5:G13" si="2">IF(OR(AND(C5&lt;&gt;"L",C5&lt;&gt;"M",C5&lt;&gt;"H"),AND(D5&lt;&gt;"L",D5&lt;&gt;"M",D5&lt;&gt;"H"),AND(E5&lt;&gt;"L",E5&lt;&gt;"M",E5&lt;&gt;"H"),AND(F5&lt;&gt;"L",F5&lt;&gt;"M",F5&lt;&gt;"H")),"Enter L, M or H in each cell","")</f>
        <v>Enter L, M or H in each cell</v>
      </c>
      <c r="H5" s="128"/>
      <c r="I5" s="129">
        <f t="shared" ref="I5:I13" si="3">A5</f>
        <v>2</v>
      </c>
      <c r="J5" s="130" t="str">
        <f t="shared" ref="J5:J13" si="4">IF(C5="L",1/3,IF(C5="M",2/3,IF(LEN(C5)&gt;0,1,"")))</f>
        <v/>
      </c>
      <c r="K5" s="130" t="str">
        <f t="shared" ref="K5:K13" si="5">IF(D5="L",1/3,IF(D5="M",2/3,IF(LEN(D5)&gt;0,1,"")))</f>
        <v/>
      </c>
      <c r="L5" s="130" t="str">
        <f t="shared" ref="L5:L13" si="6">IF(E5="L",1/3,IF(E5="M",2/3,IF(LEN(E5)&gt;0,1,"")))</f>
        <v/>
      </c>
      <c r="M5" s="130" t="str">
        <f t="shared" ref="M5:M13" si="7">IF(F5="L",1/3,IF(F5="M",2/3,IF(LEN(F5)&gt;0,1,"")))</f>
        <v/>
      </c>
      <c r="N5" s="131" t="str">
        <f t="shared" ref="N5:N13" si="8">IF(SUM(J5:M5)&gt;0,SUM(J5:M5),"")</f>
        <v/>
      </c>
    </row>
    <row r="6" spans="1:14" x14ac:dyDescent="0.25">
      <c r="A6" s="76">
        <v>3</v>
      </c>
      <c r="B6" s="126" t="str">
        <f>Projects!B5</f>
        <v>Project 3</v>
      </c>
      <c r="C6" s="11"/>
      <c r="D6" s="11"/>
      <c r="E6" s="11"/>
      <c r="F6" s="11"/>
      <c r="G6" s="127" t="str">
        <f t="shared" si="2"/>
        <v>Enter L, M or H in each cell</v>
      </c>
      <c r="H6" s="128"/>
      <c r="I6" s="129">
        <f t="shared" si="3"/>
        <v>3</v>
      </c>
      <c r="J6" s="130" t="str">
        <f t="shared" si="4"/>
        <v/>
      </c>
      <c r="K6" s="130" t="str">
        <f t="shared" si="5"/>
        <v/>
      </c>
      <c r="L6" s="130" t="str">
        <f t="shared" si="6"/>
        <v/>
      </c>
      <c r="M6" s="130" t="str">
        <f t="shared" si="7"/>
        <v/>
      </c>
      <c r="N6" s="131" t="str">
        <f t="shared" si="8"/>
        <v/>
      </c>
    </row>
    <row r="7" spans="1:14" x14ac:dyDescent="0.25">
      <c r="A7" s="76">
        <v>4</v>
      </c>
      <c r="B7" s="126" t="str">
        <f>Projects!B6</f>
        <v>Project 4</v>
      </c>
      <c r="C7" s="11"/>
      <c r="D7" s="11"/>
      <c r="E7" s="11"/>
      <c r="F7" s="11"/>
      <c r="G7" s="127" t="str">
        <f t="shared" si="2"/>
        <v>Enter L, M or H in each cell</v>
      </c>
      <c r="H7" s="128"/>
      <c r="I7" s="129">
        <f t="shared" si="3"/>
        <v>4</v>
      </c>
      <c r="J7" s="130" t="str">
        <f t="shared" si="4"/>
        <v/>
      </c>
      <c r="K7" s="130" t="str">
        <f t="shared" si="5"/>
        <v/>
      </c>
      <c r="L7" s="130" t="str">
        <f t="shared" si="6"/>
        <v/>
      </c>
      <c r="M7" s="130" t="str">
        <f t="shared" si="7"/>
        <v/>
      </c>
      <c r="N7" s="131" t="str">
        <f t="shared" si="8"/>
        <v/>
      </c>
    </row>
    <row r="8" spans="1:14" x14ac:dyDescent="0.25">
      <c r="A8" s="76">
        <v>5</v>
      </c>
      <c r="B8" s="126" t="str">
        <f>Projects!B7</f>
        <v>Project 5</v>
      </c>
      <c r="C8" s="11"/>
      <c r="D8" s="11"/>
      <c r="E8" s="11"/>
      <c r="F8" s="11"/>
      <c r="G8" s="127" t="str">
        <f t="shared" si="2"/>
        <v>Enter L, M or H in each cell</v>
      </c>
      <c r="H8" s="128"/>
      <c r="I8" s="129">
        <f t="shared" si="3"/>
        <v>5</v>
      </c>
      <c r="J8" s="130" t="str">
        <f t="shared" si="4"/>
        <v/>
      </c>
      <c r="K8" s="130" t="str">
        <f t="shared" si="5"/>
        <v/>
      </c>
      <c r="L8" s="130" t="str">
        <f t="shared" si="6"/>
        <v/>
      </c>
      <c r="M8" s="130" t="str">
        <f t="shared" si="7"/>
        <v/>
      </c>
      <c r="N8" s="131" t="str">
        <f t="shared" si="8"/>
        <v/>
      </c>
    </row>
    <row r="9" spans="1:14" x14ac:dyDescent="0.25">
      <c r="A9" s="76">
        <v>6</v>
      </c>
      <c r="B9" s="126" t="str">
        <f>Projects!B8</f>
        <v>Project 6</v>
      </c>
      <c r="C9" s="11"/>
      <c r="D9" s="11"/>
      <c r="E9" s="11"/>
      <c r="F9" s="11"/>
      <c r="G9" s="127" t="str">
        <f t="shared" si="2"/>
        <v>Enter L, M or H in each cell</v>
      </c>
      <c r="H9" s="128"/>
      <c r="I9" s="129">
        <f t="shared" si="3"/>
        <v>6</v>
      </c>
      <c r="J9" s="130" t="str">
        <f t="shared" si="4"/>
        <v/>
      </c>
      <c r="K9" s="130" t="str">
        <f t="shared" si="5"/>
        <v/>
      </c>
      <c r="L9" s="130" t="str">
        <f t="shared" si="6"/>
        <v/>
      </c>
      <c r="M9" s="130" t="str">
        <f t="shared" si="7"/>
        <v/>
      </c>
      <c r="N9" s="131" t="str">
        <f t="shared" si="8"/>
        <v/>
      </c>
    </row>
    <row r="10" spans="1:14" x14ac:dyDescent="0.25">
      <c r="A10" s="76">
        <v>7</v>
      </c>
      <c r="B10" s="126" t="str">
        <f>Projects!B9</f>
        <v>Project 7</v>
      </c>
      <c r="C10" s="11"/>
      <c r="D10" s="11"/>
      <c r="E10" s="11"/>
      <c r="F10" s="11"/>
      <c r="G10" s="127" t="str">
        <f t="shared" si="2"/>
        <v>Enter L, M or H in each cell</v>
      </c>
      <c r="H10" s="128"/>
      <c r="I10" s="129">
        <f t="shared" si="3"/>
        <v>7</v>
      </c>
      <c r="J10" s="130" t="str">
        <f t="shared" si="4"/>
        <v/>
      </c>
      <c r="K10" s="130" t="str">
        <f t="shared" si="5"/>
        <v/>
      </c>
      <c r="L10" s="130" t="str">
        <f t="shared" si="6"/>
        <v/>
      </c>
      <c r="M10" s="130" t="str">
        <f t="shared" si="7"/>
        <v/>
      </c>
      <c r="N10" s="131" t="str">
        <f t="shared" si="8"/>
        <v/>
      </c>
    </row>
    <row r="11" spans="1:14" x14ac:dyDescent="0.25">
      <c r="A11" s="76">
        <v>8</v>
      </c>
      <c r="B11" s="126" t="str">
        <f>Projects!B10</f>
        <v>Project 8</v>
      </c>
      <c r="C11" s="11"/>
      <c r="D11" s="11"/>
      <c r="E11" s="11"/>
      <c r="F11" s="11"/>
      <c r="G11" s="127" t="str">
        <f t="shared" si="2"/>
        <v>Enter L, M or H in each cell</v>
      </c>
      <c r="H11" s="128"/>
      <c r="I11" s="129">
        <f t="shared" si="3"/>
        <v>8</v>
      </c>
      <c r="J11" s="130" t="str">
        <f t="shared" si="4"/>
        <v/>
      </c>
      <c r="K11" s="130" t="str">
        <f t="shared" si="5"/>
        <v/>
      </c>
      <c r="L11" s="130" t="str">
        <f t="shared" si="6"/>
        <v/>
      </c>
      <c r="M11" s="130" t="str">
        <f t="shared" si="7"/>
        <v/>
      </c>
      <c r="N11" s="131" t="str">
        <f t="shared" si="8"/>
        <v/>
      </c>
    </row>
    <row r="12" spans="1:14" x14ac:dyDescent="0.25">
      <c r="A12" s="76">
        <v>9</v>
      </c>
      <c r="B12" s="126" t="str">
        <f>Projects!B11</f>
        <v>Project 9</v>
      </c>
      <c r="C12" s="11"/>
      <c r="D12" s="11"/>
      <c r="E12" s="11"/>
      <c r="F12" s="11"/>
      <c r="G12" s="127" t="str">
        <f t="shared" si="2"/>
        <v>Enter L, M or H in each cell</v>
      </c>
      <c r="H12" s="128"/>
      <c r="I12" s="129">
        <f t="shared" si="3"/>
        <v>9</v>
      </c>
      <c r="J12" s="130" t="str">
        <f t="shared" si="4"/>
        <v/>
      </c>
      <c r="K12" s="130" t="str">
        <f t="shared" si="5"/>
        <v/>
      </c>
      <c r="L12" s="130" t="str">
        <f t="shared" si="6"/>
        <v/>
      </c>
      <c r="M12" s="130" t="str">
        <f t="shared" si="7"/>
        <v/>
      </c>
      <c r="N12" s="131" t="str">
        <f t="shared" si="8"/>
        <v/>
      </c>
    </row>
    <row r="13" spans="1:14" x14ac:dyDescent="0.25">
      <c r="A13" s="76">
        <v>10</v>
      </c>
      <c r="B13" s="126" t="str">
        <f>Projects!B12</f>
        <v>Project 10</v>
      </c>
      <c r="C13" s="11"/>
      <c r="D13" s="11"/>
      <c r="E13" s="11"/>
      <c r="F13" s="11"/>
      <c r="G13" s="127" t="str">
        <f t="shared" si="2"/>
        <v>Enter L, M or H in each cell</v>
      </c>
      <c r="H13" s="128"/>
      <c r="I13" s="129">
        <f t="shared" si="3"/>
        <v>10</v>
      </c>
      <c r="J13" s="130" t="str">
        <f t="shared" si="4"/>
        <v/>
      </c>
      <c r="K13" s="130" t="str">
        <f t="shared" si="5"/>
        <v/>
      </c>
      <c r="L13" s="130" t="str">
        <f t="shared" si="6"/>
        <v/>
      </c>
      <c r="M13" s="130" t="str">
        <f t="shared" si="7"/>
        <v/>
      </c>
      <c r="N13" s="131" t="str">
        <f t="shared" si="8"/>
        <v/>
      </c>
    </row>
    <row r="14" spans="1:14" x14ac:dyDescent="0.25">
      <c r="B14" s="5" t="s">
        <v>125</v>
      </c>
      <c r="C14" s="75">
        <f>COUNTIF(C4:C13,"&gt;"&amp;"a")</f>
        <v>0</v>
      </c>
      <c r="D14" s="75">
        <f>COUNTIF(D4:D13,"&gt;"&amp;"a")</f>
        <v>0</v>
      </c>
      <c r="E14" s="75">
        <f>COUNTIF(E4:E13,"&gt;"&amp;"a")</f>
        <v>0</v>
      </c>
      <c r="F14" s="75">
        <f>COUNTIF(F4:F13,"&gt;"&amp;"a")</f>
        <v>0</v>
      </c>
    </row>
  </sheetData>
  <conditionalFormatting sqref="J3:M3">
    <cfRule type="dataBar" priority="5">
      <dataBar>
        <cfvo type="min"/>
        <cfvo type="max"/>
        <color rgb="FF63C384"/>
      </dataBar>
      <extLst>
        <ext xmlns:x14="http://schemas.microsoft.com/office/spreadsheetml/2009/9/main" uri="{B025F937-C7B1-47D3-B67F-A62EFF666E3E}">
          <x14:id>{1EA4E90D-6923-4658-AB60-363613FA8F00}</x14:id>
        </ext>
      </extLst>
    </cfRule>
  </conditionalFormatting>
  <conditionalFormatting sqref="N4:N13">
    <cfRule type="colorScale" priority="8">
      <colorScale>
        <cfvo type="min"/>
        <cfvo type="percentile" val="50"/>
        <cfvo type="max"/>
        <color rgb="FFF8696B"/>
        <color rgb="FFFFEB84"/>
        <color rgb="FF63BE7B"/>
      </colorScale>
    </cfRule>
  </conditionalFormatting>
  <conditionalFormatting sqref="J4:M13">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EA4E90D-6923-4658-AB60-363613FA8F00}">
            <x14:dataBar minLength="0" maxLength="100" border="1" negativeBarBorderColorSameAsPositive="0">
              <x14:cfvo type="autoMin"/>
              <x14:cfvo type="autoMax"/>
              <x14:borderColor rgb="FF63C384"/>
              <x14:negativeFillColor rgb="FFFF0000"/>
              <x14:negativeBorderColor rgb="FFFF0000"/>
              <x14:axisColor rgb="FF000000"/>
            </x14:dataBar>
          </x14:cfRule>
          <xm:sqref>J3:M3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9A0C-27B2-4515-8529-E266226F8D1F}">
  <sheetPr codeName="Sheet7">
    <tabColor theme="9" tint="0.79998168889431442"/>
  </sheetPr>
  <dimension ref="A1:N11"/>
  <sheetViews>
    <sheetView zoomScaleNormal="100" workbookViewId="0">
      <pane ySplit="3" topLeftCell="A4" activePane="bottomLeft" state="frozen"/>
      <selection activeCell="B10" sqref="B10"/>
      <selection pane="bottomLeft" activeCell="C4" sqref="C4"/>
    </sheetView>
  </sheetViews>
  <sheetFormatPr defaultRowHeight="15" x14ac:dyDescent="0.25"/>
  <cols>
    <col min="1" max="1" width="5.42578125" style="125" customWidth="1"/>
    <col min="2" max="2" width="28.28515625" bestFit="1" customWidth="1"/>
    <col min="3" max="3" width="4.28515625" style="60" customWidth="1"/>
    <col min="4" max="6" width="4.28515625" customWidth="1"/>
    <col min="7" max="7" width="24.42578125" bestFit="1" customWidth="1"/>
    <col min="8" max="8" width="1.7109375" customWidth="1"/>
    <col min="9" max="9" width="6.7109375" customWidth="1"/>
    <col min="10" max="13" width="4.28515625" customWidth="1"/>
  </cols>
  <sheetData>
    <row r="1" spans="1:14" x14ac:dyDescent="0.25">
      <c r="A1" s="132" t="s">
        <v>126</v>
      </c>
      <c r="D1" s="60"/>
      <c r="E1" s="60"/>
      <c r="F1" s="60"/>
      <c r="H1" s="133"/>
      <c r="I1" s="132" t="s">
        <v>127</v>
      </c>
    </row>
    <row r="2" spans="1:14" ht="54" x14ac:dyDescent="0.25">
      <c r="A2" s="115" t="s">
        <v>94</v>
      </c>
      <c r="B2" s="11" t="s">
        <v>95</v>
      </c>
      <c r="C2" s="116" t="str">
        <f>Keywords!G6</f>
        <v>Keyword 1</v>
      </c>
      <c r="D2" s="116" t="str">
        <f>Keywords!H6</f>
        <v>Keyword 2</v>
      </c>
      <c r="E2" s="116" t="str">
        <f>Keywords!I6</f>
        <v>Keyword 3</v>
      </c>
      <c r="F2" s="116" t="str">
        <f>Keywords!J6</f>
        <v>Keyword 4</v>
      </c>
      <c r="G2" s="57" t="s">
        <v>123</v>
      </c>
      <c r="H2" s="133"/>
      <c r="I2" s="115" t="s">
        <v>94</v>
      </c>
      <c r="J2" s="118" t="str">
        <f>C2</f>
        <v>Keyword 1</v>
      </c>
      <c r="K2" s="118" t="str">
        <f t="shared" ref="K2:M2" si="0">D2</f>
        <v>Keyword 2</v>
      </c>
      <c r="L2" s="118" t="str">
        <f t="shared" si="0"/>
        <v>Keyword 3</v>
      </c>
      <c r="M2" s="118" t="str">
        <f t="shared" si="0"/>
        <v>Keyword 4</v>
      </c>
      <c r="N2" t="s">
        <v>124</v>
      </c>
    </row>
    <row r="3" spans="1:14" x14ac:dyDescent="0.25">
      <c r="A3" s="119"/>
      <c r="B3" s="34" t="s">
        <v>128</v>
      </c>
      <c r="C3" s="75">
        <f>ROUND(('Project Keywords'!C14*'Competition Parameters'!$C$3-COUNTIF('Marker Expertise'!C4:C10,"&gt;"&amp;"@")*'Competition Parameters'!$C$4)/'Competition Parameters'!$C$4+0.5,0)</f>
        <v>1</v>
      </c>
      <c r="D3" s="75">
        <f>ROUND(('Project Keywords'!D14*'Competition Parameters'!$C$3-COUNTIF('Marker Expertise'!D4:D10,"&gt;"&amp;"@")*'Competition Parameters'!$C$4)/'Competition Parameters'!$C$4+0.5,0)</f>
        <v>1</v>
      </c>
      <c r="E3" s="75">
        <f>ROUND(('Project Keywords'!E14*'Competition Parameters'!$C$3-COUNTIF('Marker Expertise'!E4:E10,"&gt;"&amp;"@")*'Competition Parameters'!$C$4)/'Competition Parameters'!$C$4+0.5,0)</f>
        <v>1</v>
      </c>
      <c r="F3" s="75">
        <f>ROUND(('Project Keywords'!F14*'Competition Parameters'!$C$3-COUNTIF('Marker Expertise'!F4:F10,"&gt;"&amp;"@")*'Competition Parameters'!$C$4)/'Competition Parameters'!$C$4+0.5,0)</f>
        <v>1</v>
      </c>
      <c r="G3" s="134"/>
      <c r="H3" s="133"/>
      <c r="I3" s="125" t="s">
        <v>129</v>
      </c>
      <c r="J3" s="124" t="str">
        <f>IF(COUNT(J4:J10)&gt;0,AVERAGE(J4:J10),"")</f>
        <v/>
      </c>
      <c r="K3" s="124" t="str">
        <f>IF(COUNT(K4:K10)&gt;0,AVERAGE(K4:K10),"")</f>
        <v/>
      </c>
      <c r="L3" s="124" t="str">
        <f>IF(COUNT(L4:L10)&gt;0,AVERAGE(L4:L10),"")</f>
        <v/>
      </c>
      <c r="M3" s="124" t="str">
        <f>IF(COUNT(M4:M10)&gt;0,AVERAGE(M4:M10),"")</f>
        <v/>
      </c>
      <c r="N3" s="135" t="str">
        <f>IF(COUNT(J3:M3)&gt;0,AVERAGE(J3:M3),"")</f>
        <v/>
      </c>
    </row>
    <row r="4" spans="1:14" x14ac:dyDescent="0.25">
      <c r="A4" s="76">
        <f>IF(Markers!B2&gt;0,Markers!A2,"")</f>
        <v>1</v>
      </c>
      <c r="B4" s="126" t="str">
        <f>IF(LEN(Markers!B2)&gt;0,Markers!B2,"")</f>
        <v>Marker 1</v>
      </c>
      <c r="C4" s="11"/>
      <c r="D4" s="11"/>
      <c r="E4" s="11"/>
      <c r="F4" s="11"/>
      <c r="G4" s="127" t="str">
        <f>IF(OR(AND(C4&lt;&gt;"L",C4&lt;&gt;"M",C4&lt;&gt;"H"),AND(D4&lt;&gt;"L",D4&lt;&gt;"M",D4&lt;&gt;"H"),AND(E4&lt;&gt;"L",E4&lt;&gt;"M",E4&lt;&gt;"H"),AND(F4&lt;&gt;"L",F4&lt;&gt;"M",F4&lt;&gt;"H")),"Enter L, M or H in each cell","")</f>
        <v>Enter L, M or H in each cell</v>
      </c>
      <c r="H4" s="133"/>
      <c r="I4" s="136">
        <f>A4</f>
        <v>1</v>
      </c>
      <c r="J4" s="130" t="str">
        <f>IF(C4="","",IF(C4="L",1/3,IF(C4="M",2/3,1)))</f>
        <v/>
      </c>
      <c r="K4" s="130" t="str">
        <f t="shared" ref="K4:M10" si="1">IF(D4="","",IF(D4="L",1/3,IF(D4="M",2/3,1)))</f>
        <v/>
      </c>
      <c r="L4" s="130" t="str">
        <f t="shared" si="1"/>
        <v/>
      </c>
      <c r="M4" s="130" t="str">
        <f t="shared" si="1"/>
        <v/>
      </c>
      <c r="N4" s="135" t="str">
        <f>IF(COUNT(J4:M4)&gt;0,AVERAGE(J4:M4),"")</f>
        <v/>
      </c>
    </row>
    <row r="5" spans="1:14" x14ac:dyDescent="0.25">
      <c r="A5" s="76">
        <f>IF(Markers!B3&gt;0,Markers!A3,"")</f>
        <v>2</v>
      </c>
      <c r="B5" s="126" t="str">
        <f>IF(LEN(Markers!B3)&gt;0,Markers!B3,"")</f>
        <v>Marker 2</v>
      </c>
      <c r="C5" s="11"/>
      <c r="D5" s="11"/>
      <c r="E5" s="11"/>
      <c r="F5" s="11"/>
      <c r="G5" s="127" t="str">
        <f t="shared" ref="G5:G10" si="2">IF(OR(AND(C5&lt;&gt;"L",C5&lt;&gt;"M",C5&lt;&gt;"H"),AND(D5&lt;&gt;"L",D5&lt;&gt;"M",D5&lt;&gt;"H"),AND(E5&lt;&gt;"L",E5&lt;&gt;"M",E5&lt;&gt;"H"),AND(F5&lt;&gt;"L",F5&lt;&gt;"M",F5&lt;&gt;"H")),"Enter L, M or H in each cell","")</f>
        <v>Enter L, M or H in each cell</v>
      </c>
      <c r="H5" s="133"/>
      <c r="I5" s="136">
        <f t="shared" ref="I5:I10" si="3">A5</f>
        <v>2</v>
      </c>
      <c r="J5" s="130" t="str">
        <f t="shared" ref="J5:J10" si="4">IF(C5="","",IF(C5="L",1/3,IF(C5="M",2/3,1)))</f>
        <v/>
      </c>
      <c r="K5" s="130" t="str">
        <f t="shared" ref="K5:K10" si="5">IF(D5="","",IF(D5="L",1/3,IF(D5="M",2/3,1)))</f>
        <v/>
      </c>
      <c r="L5" s="130" t="str">
        <f t="shared" ref="L5:L10" si="6">IF(E5="","",IF(E5="L",1/3,IF(E5="M",2/3,1)))</f>
        <v/>
      </c>
      <c r="M5" s="130" t="str">
        <f t="shared" ref="M5:M10" si="7">IF(F5="","",IF(F5="L",1/3,IF(F5="M",2/3,1)))</f>
        <v/>
      </c>
      <c r="N5" s="135" t="str">
        <f t="shared" ref="N5:N10" si="8">IF(COUNT(J5:M5)&gt;0,AVERAGE(J5:M5),"")</f>
        <v/>
      </c>
    </row>
    <row r="6" spans="1:14" x14ac:dyDescent="0.25">
      <c r="A6" s="76">
        <f>IF(Markers!B4&gt;0,Markers!A4,"")</f>
        <v>3</v>
      </c>
      <c r="B6" s="126" t="str">
        <f>IF(LEN(Markers!B4)&gt;0,Markers!B4,"")</f>
        <v>Marker 3</v>
      </c>
      <c r="C6" s="11"/>
      <c r="D6" s="11"/>
      <c r="E6" s="11"/>
      <c r="F6" s="11"/>
      <c r="G6" s="127" t="str">
        <f t="shared" si="2"/>
        <v>Enter L, M or H in each cell</v>
      </c>
      <c r="H6" s="133"/>
      <c r="I6" s="136">
        <f t="shared" si="3"/>
        <v>3</v>
      </c>
      <c r="J6" s="130" t="str">
        <f t="shared" si="4"/>
        <v/>
      </c>
      <c r="K6" s="130" t="str">
        <f t="shared" si="5"/>
        <v/>
      </c>
      <c r="L6" s="130" t="str">
        <f t="shared" si="6"/>
        <v/>
      </c>
      <c r="M6" s="130" t="str">
        <f t="shared" si="7"/>
        <v/>
      </c>
      <c r="N6" s="135" t="str">
        <f t="shared" si="8"/>
        <v/>
      </c>
    </row>
    <row r="7" spans="1:14" x14ac:dyDescent="0.25">
      <c r="A7" s="76">
        <f>IF(Markers!B5&gt;0,Markers!A5,"")</f>
        <v>4</v>
      </c>
      <c r="B7" s="126" t="str">
        <f>IF(LEN(Markers!B5)&gt;0,Markers!B5,"")</f>
        <v>Marker 4</v>
      </c>
      <c r="C7" s="11"/>
      <c r="D7" s="11"/>
      <c r="E7" s="11"/>
      <c r="F7" s="11"/>
      <c r="G7" s="127" t="str">
        <f t="shared" si="2"/>
        <v>Enter L, M or H in each cell</v>
      </c>
      <c r="H7" s="133"/>
      <c r="I7" s="136">
        <f t="shared" si="3"/>
        <v>4</v>
      </c>
      <c r="J7" s="130" t="str">
        <f t="shared" si="4"/>
        <v/>
      </c>
      <c r="K7" s="130" t="str">
        <f t="shared" si="5"/>
        <v/>
      </c>
      <c r="L7" s="130" t="str">
        <f t="shared" si="6"/>
        <v/>
      </c>
      <c r="M7" s="130" t="str">
        <f t="shared" si="7"/>
        <v/>
      </c>
      <c r="N7" s="135" t="str">
        <f t="shared" si="8"/>
        <v/>
      </c>
    </row>
    <row r="8" spans="1:14" x14ac:dyDescent="0.25">
      <c r="A8" s="76">
        <f>IF(Markers!B6&gt;0,Markers!A6,"")</f>
        <v>5</v>
      </c>
      <c r="B8" s="126" t="str">
        <f>IF(LEN(Markers!B6)&gt;0,Markers!B6,"")</f>
        <v>Marker 5</v>
      </c>
      <c r="C8" s="11"/>
      <c r="D8" s="11"/>
      <c r="E8" s="11"/>
      <c r="F8" s="11"/>
      <c r="G8" s="127" t="str">
        <f t="shared" si="2"/>
        <v>Enter L, M or H in each cell</v>
      </c>
      <c r="H8" s="133"/>
      <c r="I8" s="136">
        <f t="shared" si="3"/>
        <v>5</v>
      </c>
      <c r="J8" s="130" t="str">
        <f t="shared" si="4"/>
        <v/>
      </c>
      <c r="K8" s="130" t="str">
        <f t="shared" si="5"/>
        <v/>
      </c>
      <c r="L8" s="130" t="str">
        <f t="shared" si="6"/>
        <v/>
      </c>
      <c r="M8" s="130" t="str">
        <f t="shared" si="7"/>
        <v/>
      </c>
      <c r="N8" s="135" t="str">
        <f t="shared" si="8"/>
        <v/>
      </c>
    </row>
    <row r="9" spans="1:14" x14ac:dyDescent="0.25">
      <c r="A9" s="76">
        <f>IF(Markers!B7&gt;0,Markers!A7,"")</f>
        <v>6</v>
      </c>
      <c r="B9" s="126" t="str">
        <f>IF(LEN(Markers!B7)&gt;0,Markers!B7,"")</f>
        <v>Marker 6</v>
      </c>
      <c r="C9" s="11"/>
      <c r="D9" s="11"/>
      <c r="E9" s="11"/>
      <c r="F9" s="11"/>
      <c r="G9" s="127" t="str">
        <f t="shared" si="2"/>
        <v>Enter L, M or H in each cell</v>
      </c>
      <c r="H9" s="133"/>
      <c r="I9" s="136">
        <f t="shared" si="3"/>
        <v>6</v>
      </c>
      <c r="J9" s="130" t="str">
        <f t="shared" si="4"/>
        <v/>
      </c>
      <c r="K9" s="130" t="str">
        <f t="shared" si="5"/>
        <v/>
      </c>
      <c r="L9" s="130" t="str">
        <f t="shared" si="6"/>
        <v/>
      </c>
      <c r="M9" s="130" t="str">
        <f t="shared" si="7"/>
        <v/>
      </c>
      <c r="N9" s="135" t="str">
        <f t="shared" si="8"/>
        <v/>
      </c>
    </row>
    <row r="10" spans="1:14" x14ac:dyDescent="0.25">
      <c r="A10" s="76">
        <f>IF(Markers!B8&gt;0,Markers!A8,"")</f>
        <v>7</v>
      </c>
      <c r="B10" s="126" t="str">
        <f>IF(LEN(Markers!B8)&gt;0,Markers!B8,"")</f>
        <v>Marker 7</v>
      </c>
      <c r="C10" s="11"/>
      <c r="D10" s="11"/>
      <c r="E10" s="11"/>
      <c r="F10" s="11"/>
      <c r="G10" s="127" t="str">
        <f t="shared" si="2"/>
        <v>Enter L, M or H in each cell</v>
      </c>
      <c r="H10" s="133"/>
      <c r="I10" s="136">
        <f t="shared" si="3"/>
        <v>7</v>
      </c>
      <c r="J10" s="130" t="str">
        <f t="shared" si="4"/>
        <v/>
      </c>
      <c r="K10" s="130" t="str">
        <f t="shared" si="5"/>
        <v/>
      </c>
      <c r="L10" s="130" t="str">
        <f t="shared" si="6"/>
        <v/>
      </c>
      <c r="M10" s="130" t="str">
        <f t="shared" si="7"/>
        <v/>
      </c>
      <c r="N10" s="135" t="str">
        <f t="shared" si="8"/>
        <v/>
      </c>
    </row>
    <row r="11" spans="1:14" x14ac:dyDescent="0.25">
      <c r="D11" s="60"/>
    </row>
  </sheetData>
  <conditionalFormatting sqref="J3:M3">
    <cfRule type="dataBar" priority="11">
      <dataBar>
        <cfvo type="min"/>
        <cfvo type="max"/>
        <color rgb="FF63C384"/>
      </dataBar>
      <extLst>
        <ext xmlns:x14="http://schemas.microsoft.com/office/spreadsheetml/2009/9/main" uri="{B025F937-C7B1-47D3-B67F-A62EFF666E3E}">
          <x14:id>{43F66987-D42E-45F3-A228-20F175BCC57C}</x14:id>
        </ext>
      </extLst>
    </cfRule>
  </conditionalFormatting>
  <conditionalFormatting sqref="J4:M10">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43F66987-D42E-45F3-A228-20F175BCC57C}">
            <x14:dataBar minLength="0" maxLength="100" border="1" negativeBarBorderColorSameAsPositive="0">
              <x14:cfvo type="autoMin"/>
              <x14:cfvo type="autoMax"/>
              <x14:borderColor rgb="FF63C384"/>
              <x14:negativeFillColor rgb="FFFF0000"/>
              <x14:negativeBorderColor rgb="FFFF0000"/>
              <x14:axisColor rgb="FF000000"/>
            </x14:dataBar>
          </x14:cfRule>
          <xm:sqref>J3:M3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D103F-0B1B-4FB7-A238-40523F72D24E}">
  <sheetPr codeName="Sheet13">
    <tabColor theme="9" tint="0.79998168889431442"/>
  </sheetPr>
  <dimension ref="A1:K80"/>
  <sheetViews>
    <sheetView zoomScaleNormal="100" workbookViewId="0">
      <pane xSplit="3" ySplit="3" topLeftCell="D4" activePane="bottomRight" state="frozen"/>
      <selection activeCell="B10" sqref="B10"/>
      <selection pane="topRight" activeCell="B10" sqref="B10"/>
      <selection pane="bottomLeft" activeCell="B10" sqref="B10"/>
      <selection pane="bottomRight" activeCell="D4" sqref="D4"/>
    </sheetView>
  </sheetViews>
  <sheetFormatPr defaultRowHeight="15" x14ac:dyDescent="0.25"/>
  <cols>
    <col min="1" max="1" width="9.140625" style="4"/>
    <col min="3" max="3" width="23.85546875" bestFit="1" customWidth="1"/>
    <col min="4" max="10" width="8.7109375" bestFit="1" customWidth="1"/>
    <col min="11" max="493" width="9.140625" customWidth="1"/>
  </cols>
  <sheetData>
    <row r="1" spans="1:11" x14ac:dyDescent="0.25">
      <c r="A1" s="16"/>
      <c r="B1" s="11"/>
      <c r="C1" s="137" t="s">
        <v>94</v>
      </c>
      <c r="D1" s="76">
        <v>1</v>
      </c>
      <c r="E1" s="76">
        <v>2</v>
      </c>
      <c r="F1" s="76">
        <v>3</v>
      </c>
      <c r="G1" s="76">
        <v>4</v>
      </c>
      <c r="H1" s="76">
        <v>5</v>
      </c>
      <c r="I1" s="76">
        <v>6</v>
      </c>
      <c r="J1" s="76">
        <v>7</v>
      </c>
      <c r="K1" s="138"/>
    </row>
    <row r="2" spans="1:11" x14ac:dyDescent="0.25">
      <c r="A2" s="16"/>
      <c r="B2" s="11"/>
      <c r="C2" s="139" t="s">
        <v>130</v>
      </c>
      <c r="D2" s="140">
        <f>IF(COUNTIF(D4:D13,"&gt;"&amp;0),AVERAGE(D4:D13),"")</f>
        <v>0.44444444444444442</v>
      </c>
      <c r="E2" s="140">
        <f>IF(COUNTIF(E4:E13,"&gt;"&amp;0),AVERAGE(E4:E13),"")</f>
        <v>0.40740740740740738</v>
      </c>
      <c r="F2" s="140">
        <f>IF(COUNTIF(F4:F13,"&gt;"&amp;0),AVERAGE(F4:F13),"")</f>
        <v>0.37037037037037035</v>
      </c>
      <c r="G2" s="140">
        <f>IF(COUNTIF(G4:G13,"&gt;"&amp;0),AVERAGE(G4:G13),"")</f>
        <v>0.48148148148148145</v>
      </c>
      <c r="H2" s="140">
        <f>IF(COUNTIF(H4:H13,"&gt;"&amp;0),AVERAGE(H4:H13),"")</f>
        <v>0.33333333333333331</v>
      </c>
      <c r="I2" s="140">
        <f>IF(COUNTIF(I4:I13,"&gt;"&amp;0),AVERAGE(I4:I13),"")</f>
        <v>0.37037037037037041</v>
      </c>
      <c r="J2" s="140">
        <f>IF(COUNTIF(J4:J13,"&gt;"&amp;0),AVERAGE(J4:J13),"")</f>
        <v>0.40740740740740744</v>
      </c>
      <c r="K2" s="141"/>
    </row>
    <row r="3" spans="1:11" ht="49.5" customHeight="1" x14ac:dyDescent="0.25">
      <c r="A3" s="61" t="s">
        <v>72</v>
      </c>
      <c r="B3" s="11" t="s">
        <v>130</v>
      </c>
      <c r="C3" s="142" t="s">
        <v>131</v>
      </c>
      <c r="D3" s="143" t="str">
        <f>VLOOKUP(D1,Markers!$A:$B,2,FALSE)</f>
        <v>Marker 1</v>
      </c>
      <c r="E3" s="143" t="str">
        <f>VLOOKUP(E1,Markers!$A:$B,2,FALSE)</f>
        <v>Marker 2</v>
      </c>
      <c r="F3" s="143" t="str">
        <f>VLOOKUP(F1,Markers!$A:$B,2,FALSE)</f>
        <v>Marker 3</v>
      </c>
      <c r="G3" s="143" t="str">
        <f>VLOOKUP(G1,Markers!$A:$B,2,FALSE)</f>
        <v>Marker 4</v>
      </c>
      <c r="H3" s="143" t="str">
        <f>VLOOKUP(H1,Markers!$A:$B,2,FALSE)</f>
        <v>Marker 5</v>
      </c>
      <c r="I3" s="143" t="str">
        <f>VLOOKUP(I1,Markers!$A:$B,2,FALSE)</f>
        <v>Marker 6</v>
      </c>
      <c r="J3" s="143" t="str">
        <f>VLOOKUP(J1,Markers!$A:$B,2,FALSE)</f>
        <v>Marker 7</v>
      </c>
      <c r="K3" s="141"/>
    </row>
    <row r="4" spans="1:11" x14ac:dyDescent="0.25">
      <c r="A4" s="64">
        <v>1</v>
      </c>
      <c r="B4" s="140">
        <f>IF(COUNTIF(D4:J4,"&gt;"&amp;0),AVERAGE(D4:J4),"")</f>
        <v>0.38888888888888884</v>
      </c>
      <c r="C4" s="144" t="str">
        <f>VLOOKUP(A4,Projects!A:B,2,FALSE)</f>
        <v>Project 1</v>
      </c>
      <c r="D4" s="461" t="s">
        <v>136</v>
      </c>
      <c r="E4" s="145">
        <v>0.33333333333333331</v>
      </c>
      <c r="F4" s="145">
        <v>0.33333333333333331</v>
      </c>
      <c r="G4" s="145">
        <v>0.33333333333333331</v>
      </c>
      <c r="H4" s="145">
        <v>0.33333333333333331</v>
      </c>
      <c r="I4" s="145">
        <v>0.33333333333333331</v>
      </c>
      <c r="J4" s="145">
        <v>0.66666666666666663</v>
      </c>
      <c r="K4" s="12"/>
    </row>
    <row r="5" spans="1:11" x14ac:dyDescent="0.25">
      <c r="A5" s="64">
        <v>2</v>
      </c>
      <c r="B5" s="140">
        <f t="shared" ref="B5:B13" si="0">IF(COUNTIF(D5:J5,"&gt;"&amp;0),AVERAGE(D5:J5),"")</f>
        <v>0.33333333333333331</v>
      </c>
      <c r="C5" s="144" t="str">
        <f>VLOOKUP(A5,Projects!A:B,2,FALSE)</f>
        <v>Project 2</v>
      </c>
      <c r="D5" s="145">
        <v>0.33333333333333331</v>
      </c>
      <c r="E5" s="145" t="s">
        <v>136</v>
      </c>
      <c r="F5" s="145">
        <v>0.33333333333333331</v>
      </c>
      <c r="G5" s="145">
        <v>0.33333333333333331</v>
      </c>
      <c r="H5" s="145">
        <v>0.33333333333333331</v>
      </c>
      <c r="I5" s="145">
        <v>0.33333333333333331</v>
      </c>
      <c r="J5" s="145">
        <v>0.33333333333333331</v>
      </c>
    </row>
    <row r="6" spans="1:11" x14ac:dyDescent="0.25">
      <c r="A6" s="64">
        <v>3</v>
      </c>
      <c r="B6" s="140">
        <f t="shared" si="0"/>
        <v>0.38888888888888884</v>
      </c>
      <c r="C6" s="144" t="str">
        <f>VLOOKUP(A6,Projects!A:B,2,FALSE)</f>
        <v>Project 3</v>
      </c>
      <c r="D6" s="145">
        <v>0.33333333333333331</v>
      </c>
      <c r="E6" s="145">
        <v>0.33333333333333331</v>
      </c>
      <c r="F6" s="145" t="s">
        <v>136</v>
      </c>
      <c r="G6" s="145">
        <v>0.66666666666666663</v>
      </c>
      <c r="H6" s="145">
        <v>0.33333333333333331</v>
      </c>
      <c r="I6" s="145">
        <v>0.33333333333333331</v>
      </c>
      <c r="J6" s="145">
        <v>0.33333333333333331</v>
      </c>
    </row>
    <row r="7" spans="1:11" x14ac:dyDescent="0.25">
      <c r="A7" s="64">
        <v>4</v>
      </c>
      <c r="B7" s="140">
        <f t="shared" si="0"/>
        <v>0.33333333333333331</v>
      </c>
      <c r="C7" s="144" t="str">
        <f>VLOOKUP(A7,Projects!A:B,2,FALSE)</f>
        <v>Project 4</v>
      </c>
      <c r="D7" s="145">
        <v>0.33333333333333331</v>
      </c>
      <c r="E7" s="145">
        <v>0.33333333333333331</v>
      </c>
      <c r="F7" s="145">
        <v>0.33333333333333331</v>
      </c>
      <c r="G7" s="145" t="s">
        <v>136</v>
      </c>
      <c r="H7" s="145">
        <v>0.33333333333333331</v>
      </c>
      <c r="I7" s="145">
        <v>0.33333333333333331</v>
      </c>
      <c r="J7" s="145">
        <v>0.33333333333333331</v>
      </c>
    </row>
    <row r="8" spans="1:11" x14ac:dyDescent="0.25">
      <c r="A8" s="64">
        <v>5</v>
      </c>
      <c r="B8" s="140">
        <f t="shared" si="0"/>
        <v>0.44444444444444448</v>
      </c>
      <c r="C8" s="144" t="str">
        <f>VLOOKUP(A8,Projects!A:B,2,FALSE)</f>
        <v>Project 5</v>
      </c>
      <c r="D8" s="145">
        <v>0.33333333333333331</v>
      </c>
      <c r="E8" s="145">
        <v>0.66666666666666663</v>
      </c>
      <c r="F8" s="145">
        <v>0.33333333333333331</v>
      </c>
      <c r="G8" s="145">
        <v>0.66666666666666663</v>
      </c>
      <c r="H8" s="145" t="s">
        <v>136</v>
      </c>
      <c r="I8" s="145">
        <v>0.33333333333333331</v>
      </c>
      <c r="J8" s="145">
        <v>0.33333333333333331</v>
      </c>
    </row>
    <row r="9" spans="1:11" x14ac:dyDescent="0.25">
      <c r="A9" s="64">
        <v>6</v>
      </c>
      <c r="B9" s="140">
        <f t="shared" si="0"/>
        <v>0.55555555555555547</v>
      </c>
      <c r="C9" s="144" t="str">
        <f>VLOOKUP(A9,Projects!A:B,2,FALSE)</f>
        <v>Project 6</v>
      </c>
      <c r="D9" s="145">
        <v>0.66666666666666663</v>
      </c>
      <c r="E9" s="145">
        <v>0.33333333333333331</v>
      </c>
      <c r="F9" s="145">
        <v>0.33333333333333331</v>
      </c>
      <c r="G9" s="145">
        <v>1</v>
      </c>
      <c r="H9" s="145">
        <v>0.33333333333333331</v>
      </c>
      <c r="I9" s="145" t="s">
        <v>136</v>
      </c>
      <c r="J9" s="145">
        <v>0.66666666666666663</v>
      </c>
    </row>
    <row r="10" spans="1:11" x14ac:dyDescent="0.25">
      <c r="A10" s="64">
        <v>7</v>
      </c>
      <c r="B10" s="140">
        <f t="shared" si="0"/>
        <v>0.38888888888888884</v>
      </c>
      <c r="C10" s="144" t="str">
        <f>VLOOKUP(A10,Projects!A:B,2,FALSE)</f>
        <v>Project 7</v>
      </c>
      <c r="D10" s="145">
        <v>0.66666666666666663</v>
      </c>
      <c r="E10" s="145">
        <v>0.33333333333333331</v>
      </c>
      <c r="F10" s="145">
        <v>0.33333333333333331</v>
      </c>
      <c r="G10" s="145">
        <v>0.33333333333333331</v>
      </c>
      <c r="H10" s="145">
        <v>0.33333333333333331</v>
      </c>
      <c r="I10" s="145">
        <v>0.33333333333333331</v>
      </c>
      <c r="J10" s="145" t="s">
        <v>136</v>
      </c>
    </row>
    <row r="11" spans="1:11" x14ac:dyDescent="0.25">
      <c r="A11" s="64">
        <v>8</v>
      </c>
      <c r="B11" s="140">
        <f t="shared" si="0"/>
        <v>0.42857142857142855</v>
      </c>
      <c r="C11" s="144" t="str">
        <f>VLOOKUP(A11,Projects!A:B,2,FALSE)</f>
        <v>Project 8</v>
      </c>
      <c r="D11" s="145">
        <v>0.33333333333333331</v>
      </c>
      <c r="E11" s="145">
        <v>0.66666666666666663</v>
      </c>
      <c r="F11" s="145">
        <v>0.33333333333333331</v>
      </c>
      <c r="G11" s="145">
        <v>0.33333333333333331</v>
      </c>
      <c r="H11" s="145">
        <v>0.33333333333333331</v>
      </c>
      <c r="I11" s="145">
        <v>0.66666666666666663</v>
      </c>
      <c r="J11" s="145">
        <v>0.33333333333333331</v>
      </c>
    </row>
    <row r="12" spans="1:11" x14ac:dyDescent="0.25">
      <c r="A12" s="64">
        <v>9</v>
      </c>
      <c r="B12" s="140">
        <f t="shared" si="0"/>
        <v>0.42857142857142855</v>
      </c>
      <c r="C12" s="144" t="str">
        <f>VLOOKUP(A12,Projects!A:B,2,FALSE)</f>
        <v>Project 9</v>
      </c>
      <c r="D12" s="145">
        <v>0.66666666666666663</v>
      </c>
      <c r="E12" s="145">
        <v>0.33333333333333331</v>
      </c>
      <c r="F12" s="145">
        <v>0.66666666666666663</v>
      </c>
      <c r="G12" s="145">
        <v>0.33333333333333331</v>
      </c>
      <c r="H12" s="145">
        <v>0.33333333333333331</v>
      </c>
      <c r="I12" s="145">
        <v>0.33333333333333331</v>
      </c>
      <c r="J12" s="145">
        <v>0.33333333333333331</v>
      </c>
    </row>
    <row r="13" spans="1:11" x14ac:dyDescent="0.25">
      <c r="A13" s="64">
        <v>10</v>
      </c>
      <c r="B13" s="140">
        <f t="shared" si="0"/>
        <v>0.33333333333333331</v>
      </c>
      <c r="C13" s="144" t="str">
        <f>VLOOKUP(A13,Projects!A:B,2,FALSE)</f>
        <v>Project 10</v>
      </c>
      <c r="D13" s="145">
        <v>0.33333333333333331</v>
      </c>
      <c r="E13" s="145">
        <v>0.33333333333333331</v>
      </c>
      <c r="F13" s="145">
        <v>0.33333333333333331</v>
      </c>
      <c r="G13" s="145">
        <v>0.33333333333333331</v>
      </c>
      <c r="H13" s="145">
        <v>0.33333333333333331</v>
      </c>
      <c r="I13" s="145">
        <v>0.33333333333333331</v>
      </c>
      <c r="J13" s="145">
        <v>0.33333333333333331</v>
      </c>
    </row>
    <row r="14" spans="1:11" x14ac:dyDescent="0.25">
      <c r="A14" s="146"/>
      <c r="B14" s="147"/>
      <c r="C14" s="147"/>
      <c r="D14" s="15"/>
    </row>
    <row r="15" spans="1:11" x14ac:dyDescent="0.25">
      <c r="B15" s="148"/>
      <c r="C15" s="148"/>
    </row>
    <row r="16" spans="1:11" x14ac:dyDescent="0.25">
      <c r="B16" s="148"/>
      <c r="C16" s="148"/>
    </row>
    <row r="17" spans="2:3" x14ac:dyDescent="0.25">
      <c r="B17" s="148"/>
      <c r="C17" s="148"/>
    </row>
    <row r="18" spans="2:3" x14ac:dyDescent="0.25">
      <c r="B18" s="148"/>
      <c r="C18" s="148"/>
    </row>
    <row r="19" spans="2:3" x14ac:dyDescent="0.25">
      <c r="B19" s="148"/>
      <c r="C19" s="148"/>
    </row>
    <row r="20" spans="2:3" x14ac:dyDescent="0.25">
      <c r="B20" s="148"/>
      <c r="C20" s="148"/>
    </row>
    <row r="21" spans="2:3" x14ac:dyDescent="0.25">
      <c r="B21" s="148"/>
      <c r="C21" s="148"/>
    </row>
    <row r="22" spans="2:3" x14ac:dyDescent="0.25">
      <c r="B22" s="148"/>
      <c r="C22" s="148"/>
    </row>
    <row r="23" spans="2:3" x14ac:dyDescent="0.25">
      <c r="B23" s="148"/>
      <c r="C23" s="148"/>
    </row>
    <row r="24" spans="2:3" x14ac:dyDescent="0.25">
      <c r="B24" s="148"/>
      <c r="C24" s="148"/>
    </row>
    <row r="25" spans="2:3" x14ac:dyDescent="0.25">
      <c r="B25" s="148"/>
      <c r="C25" s="148"/>
    </row>
    <row r="26" spans="2:3" x14ac:dyDescent="0.25">
      <c r="B26" s="148"/>
      <c r="C26" s="148"/>
    </row>
    <row r="27" spans="2:3" x14ac:dyDescent="0.25">
      <c r="B27" s="148"/>
      <c r="C27" s="148"/>
    </row>
    <row r="28" spans="2:3" x14ac:dyDescent="0.25">
      <c r="B28" s="148"/>
      <c r="C28" s="148"/>
    </row>
    <row r="29" spans="2:3" x14ac:dyDescent="0.25">
      <c r="B29" s="148"/>
      <c r="C29" s="148"/>
    </row>
    <row r="30" spans="2:3" x14ac:dyDescent="0.25">
      <c r="B30" s="148"/>
      <c r="C30" s="148"/>
    </row>
    <row r="31" spans="2:3" x14ac:dyDescent="0.25">
      <c r="B31" s="148"/>
      <c r="C31" s="148"/>
    </row>
    <row r="32" spans="2:3" x14ac:dyDescent="0.25">
      <c r="B32" s="148"/>
      <c r="C32" s="148"/>
    </row>
    <row r="33" spans="2:3" x14ac:dyDescent="0.25">
      <c r="B33" s="148"/>
      <c r="C33" s="148"/>
    </row>
    <row r="34" spans="2:3" x14ac:dyDescent="0.25">
      <c r="B34" s="148"/>
      <c r="C34" s="148"/>
    </row>
    <row r="35" spans="2:3" x14ac:dyDescent="0.25">
      <c r="B35" s="148"/>
      <c r="C35" s="148"/>
    </row>
    <row r="36" spans="2:3" x14ac:dyDescent="0.25">
      <c r="B36" s="148"/>
      <c r="C36" s="148"/>
    </row>
    <row r="37" spans="2:3" x14ac:dyDescent="0.25">
      <c r="B37" s="148"/>
      <c r="C37" s="148"/>
    </row>
    <row r="38" spans="2:3" x14ac:dyDescent="0.25">
      <c r="B38" s="148"/>
      <c r="C38" s="148"/>
    </row>
    <row r="39" spans="2:3" x14ac:dyDescent="0.25">
      <c r="B39" s="148"/>
      <c r="C39" s="148"/>
    </row>
    <row r="40" spans="2:3" x14ac:dyDescent="0.25">
      <c r="B40" s="148"/>
      <c r="C40" s="148"/>
    </row>
    <row r="41" spans="2:3" x14ac:dyDescent="0.25">
      <c r="B41" s="148"/>
      <c r="C41" s="148"/>
    </row>
    <row r="42" spans="2:3" x14ac:dyDescent="0.25">
      <c r="B42" s="148"/>
      <c r="C42" s="148"/>
    </row>
    <row r="43" spans="2:3" x14ac:dyDescent="0.25">
      <c r="B43" s="148"/>
      <c r="C43" s="148"/>
    </row>
    <row r="44" spans="2:3" x14ac:dyDescent="0.25">
      <c r="B44" s="148"/>
      <c r="C44" s="148"/>
    </row>
    <row r="45" spans="2:3" x14ac:dyDescent="0.25">
      <c r="B45" s="148"/>
      <c r="C45" s="148"/>
    </row>
    <row r="46" spans="2:3" x14ac:dyDescent="0.25">
      <c r="B46" s="148"/>
      <c r="C46" s="148"/>
    </row>
    <row r="47" spans="2:3" x14ac:dyDescent="0.25">
      <c r="B47" s="148"/>
      <c r="C47" s="148"/>
    </row>
    <row r="48" spans="2:3" x14ac:dyDescent="0.25">
      <c r="B48" s="148"/>
      <c r="C48" s="148"/>
    </row>
    <row r="49" spans="2:3" x14ac:dyDescent="0.25">
      <c r="B49" s="148"/>
      <c r="C49" s="148"/>
    </row>
    <row r="50" spans="2:3" x14ac:dyDescent="0.25">
      <c r="B50" s="148"/>
      <c r="C50" s="148"/>
    </row>
    <row r="51" spans="2:3" x14ac:dyDescent="0.25">
      <c r="B51" s="148"/>
      <c r="C51" s="148"/>
    </row>
    <row r="52" spans="2:3" x14ac:dyDescent="0.25">
      <c r="B52" s="148"/>
      <c r="C52" s="148"/>
    </row>
    <row r="53" spans="2:3" x14ac:dyDescent="0.25">
      <c r="B53" s="148"/>
      <c r="C53" s="148"/>
    </row>
    <row r="54" spans="2:3" x14ac:dyDescent="0.25">
      <c r="B54" s="148"/>
      <c r="C54" s="148"/>
    </row>
    <row r="55" spans="2:3" x14ac:dyDescent="0.25">
      <c r="B55" s="148"/>
      <c r="C55" s="148"/>
    </row>
    <row r="56" spans="2:3" x14ac:dyDescent="0.25">
      <c r="B56" s="148"/>
      <c r="C56" s="148"/>
    </row>
    <row r="57" spans="2:3" x14ac:dyDescent="0.25">
      <c r="B57" s="148"/>
      <c r="C57" s="148"/>
    </row>
    <row r="58" spans="2:3" x14ac:dyDescent="0.25">
      <c r="B58" s="148"/>
      <c r="C58" s="148"/>
    </row>
    <row r="59" spans="2:3" x14ac:dyDescent="0.25">
      <c r="B59" s="148"/>
      <c r="C59" s="148"/>
    </row>
    <row r="60" spans="2:3" x14ac:dyDescent="0.25">
      <c r="B60" s="148"/>
      <c r="C60" s="148"/>
    </row>
    <row r="61" spans="2:3" x14ac:dyDescent="0.25">
      <c r="B61" s="148"/>
      <c r="C61" s="148"/>
    </row>
    <row r="62" spans="2:3" x14ac:dyDescent="0.25">
      <c r="B62" s="148"/>
      <c r="C62" s="148"/>
    </row>
    <row r="63" spans="2:3" x14ac:dyDescent="0.25">
      <c r="B63" s="148"/>
      <c r="C63" s="148"/>
    </row>
    <row r="64" spans="2:3" x14ac:dyDescent="0.25">
      <c r="B64" s="148"/>
      <c r="C64" s="148"/>
    </row>
    <row r="65" spans="2:3" x14ac:dyDescent="0.25">
      <c r="B65" s="148"/>
      <c r="C65" s="148"/>
    </row>
    <row r="66" spans="2:3" x14ac:dyDescent="0.25">
      <c r="B66" s="148"/>
      <c r="C66" s="148"/>
    </row>
    <row r="67" spans="2:3" x14ac:dyDescent="0.25">
      <c r="B67" s="148"/>
      <c r="C67" s="148"/>
    </row>
    <row r="68" spans="2:3" x14ac:dyDescent="0.25">
      <c r="B68" s="148"/>
      <c r="C68" s="148"/>
    </row>
    <row r="69" spans="2:3" x14ac:dyDescent="0.25">
      <c r="B69" s="148"/>
      <c r="C69" s="148"/>
    </row>
    <row r="70" spans="2:3" x14ac:dyDescent="0.25">
      <c r="B70" s="148"/>
      <c r="C70" s="148"/>
    </row>
    <row r="71" spans="2:3" x14ac:dyDescent="0.25">
      <c r="B71" s="148"/>
      <c r="C71" s="148"/>
    </row>
    <row r="72" spans="2:3" x14ac:dyDescent="0.25">
      <c r="B72" s="148"/>
      <c r="C72" s="148"/>
    </row>
    <row r="73" spans="2:3" x14ac:dyDescent="0.25">
      <c r="B73" s="148"/>
      <c r="C73" s="148"/>
    </row>
    <row r="74" spans="2:3" x14ac:dyDescent="0.25">
      <c r="B74" s="148"/>
      <c r="C74" s="148"/>
    </row>
    <row r="75" spans="2:3" x14ac:dyDescent="0.25">
      <c r="B75" s="148"/>
      <c r="C75" s="148"/>
    </row>
    <row r="76" spans="2:3" x14ac:dyDescent="0.25">
      <c r="B76" s="148"/>
      <c r="C76" s="148"/>
    </row>
    <row r="77" spans="2:3" x14ac:dyDescent="0.25">
      <c r="B77" s="148"/>
      <c r="C77" s="148"/>
    </row>
    <row r="78" spans="2:3" x14ac:dyDescent="0.25">
      <c r="B78" s="148"/>
      <c r="C78" s="148"/>
    </row>
    <row r="79" spans="2:3" x14ac:dyDescent="0.25">
      <c r="B79" s="148"/>
      <c r="C79" s="148"/>
    </row>
    <row r="80" spans="2:3" x14ac:dyDescent="0.25">
      <c r="B80" s="148"/>
      <c r="C80" s="148"/>
    </row>
  </sheetData>
  <conditionalFormatting sqref="D2:K3">
    <cfRule type="colorScale" priority="15">
      <colorScale>
        <cfvo type="min"/>
        <cfvo type="max"/>
        <color rgb="FFFFEF9C"/>
        <color rgb="FF63BE7B"/>
      </colorScale>
    </cfRule>
  </conditionalFormatting>
  <conditionalFormatting sqref="B4:C80">
    <cfRule type="colorScale" priority="18">
      <colorScale>
        <cfvo type="min"/>
        <cfvo type="max"/>
        <color rgb="FFFFEF9C"/>
        <color rgb="FF63BE7B"/>
      </colorScale>
    </cfRule>
  </conditionalFormatting>
  <conditionalFormatting sqref="D4:J13">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B6CB-5AED-4E0B-9560-DBAC768ED307}">
  <sheetPr codeName="Sheet31">
    <tabColor theme="9" tint="0.79998168889431442"/>
  </sheetPr>
  <dimension ref="A1:DC191"/>
  <sheetViews>
    <sheetView topLeftCell="C1" zoomScale="130" zoomScaleNormal="130" workbookViewId="0">
      <pane ySplit="6" topLeftCell="A7" activePane="bottomLeft" state="frozen"/>
      <selection activeCell="B10" sqref="B10"/>
      <selection pane="bottomLeft" activeCell="S1" sqref="S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25" customWidth="1"/>
    <col min="10" max="10" width="5.7109375" customWidth="1"/>
    <col min="11" max="13" width="2.140625" bestFit="1" customWidth="1"/>
    <col min="14" max="14" width="5.7109375" customWidth="1"/>
    <col min="15" max="16" width="2.140625" bestFit="1" customWidth="1"/>
    <col min="17" max="17" width="5.7109375" customWidth="1"/>
    <col min="18" max="18" width="4.5703125" customWidth="1"/>
    <col min="19" max="98" width="3.7109375" bestFit="1" customWidth="1"/>
    <col min="99" max="494" width="4.5703125" customWidth="1"/>
  </cols>
  <sheetData>
    <row r="1" spans="1:107" ht="15.75" customHeight="1" thickBot="1" x14ac:dyDescent="0.3">
      <c r="A1" s="149" t="s">
        <v>132</v>
      </c>
      <c r="B1" s="149"/>
      <c r="C1" s="149"/>
      <c r="D1" s="149"/>
      <c r="E1" s="149"/>
      <c r="F1" s="150"/>
      <c r="G1" s="150"/>
      <c r="H1" s="151" t="s">
        <v>133</v>
      </c>
      <c r="J1" s="87"/>
      <c r="K1" s="87"/>
      <c r="L1" s="87"/>
      <c r="M1" s="87"/>
      <c r="N1" s="152"/>
      <c r="O1" s="152"/>
      <c r="P1" s="152"/>
      <c r="Q1" s="152"/>
      <c r="R1" s="153" t="s">
        <v>134</v>
      </c>
      <c r="S1" s="55"/>
      <c r="T1" s="55"/>
      <c r="U1" s="55"/>
      <c r="V1" s="55"/>
      <c r="W1" s="55"/>
      <c r="X1" s="55"/>
      <c r="Y1" s="55"/>
    </row>
    <row r="2" spans="1:107" ht="15" customHeight="1" x14ac:dyDescent="0.25">
      <c r="A2" s="154" t="s">
        <v>135</v>
      </c>
      <c r="B2" s="55"/>
      <c r="C2" s="55"/>
      <c r="D2" s="55"/>
      <c r="E2" s="61" t="s">
        <v>136</v>
      </c>
      <c r="F2" s="155">
        <f>1/3</f>
        <v>0.33333333333333331</v>
      </c>
      <c r="G2" s="156">
        <f>2/3</f>
        <v>0.66666666666666663</v>
      </c>
      <c r="H2" s="157">
        <v>1</v>
      </c>
      <c r="I2" s="446" t="s">
        <v>137</v>
      </c>
      <c r="J2" s="158"/>
      <c r="K2" s="158"/>
      <c r="L2" s="158"/>
      <c r="M2" s="158"/>
      <c r="N2" s="159"/>
      <c r="O2" s="159"/>
      <c r="P2" s="159"/>
      <c r="Q2" s="159"/>
      <c r="R2" s="160" t="s">
        <v>138</v>
      </c>
      <c r="S2" s="161">
        <f>COUNTIF(S7:S16,"="&amp;"X")</f>
        <v>1</v>
      </c>
      <c r="T2" s="161">
        <f>COUNTIF(T7:T16,"="&amp;"X")</f>
        <v>1</v>
      </c>
      <c r="U2" s="161">
        <f>COUNTIF(U7:U16,"="&amp;"X")</f>
        <v>1</v>
      </c>
      <c r="V2" s="161">
        <f>COUNTIF(V7:V16,"="&amp;"X")</f>
        <v>1</v>
      </c>
      <c r="W2" s="161">
        <f>COUNTIF(W7:W16,"="&amp;"X")</f>
        <v>1</v>
      </c>
      <c r="X2" s="161">
        <f>COUNTIF(X7:X16,"="&amp;"X")</f>
        <v>1</v>
      </c>
      <c r="Y2" s="161">
        <f>COUNTIF(Y7:Y16,"="&amp;"X")</f>
        <v>1</v>
      </c>
    </row>
    <row r="3" spans="1:107" ht="15.75" customHeight="1" x14ac:dyDescent="0.25">
      <c r="A3" s="162" t="s">
        <v>139</v>
      </c>
      <c r="B3" s="55"/>
      <c r="C3" s="55"/>
      <c r="D3" s="55"/>
      <c r="E3" s="64">
        <f>SUM(E7:E16)</f>
        <v>7</v>
      </c>
      <c r="F3" s="64">
        <f>SUM(F7:F16)</f>
        <v>23</v>
      </c>
      <c r="G3" s="163">
        <f>SUM(G7:G16)</f>
        <v>0</v>
      </c>
      <c r="H3" s="163">
        <f>SUM(H7:H16)</f>
        <v>0</v>
      </c>
      <c r="I3" s="446"/>
      <c r="J3" s="164"/>
      <c r="K3" s="164"/>
      <c r="L3" s="164"/>
      <c r="M3" s="164"/>
      <c r="N3" s="165"/>
      <c r="O3" s="165"/>
      <c r="P3" s="165"/>
      <c r="Q3" s="165"/>
      <c r="R3" s="137" t="s">
        <v>140</v>
      </c>
      <c r="S3" s="64">
        <f>COUNTIF(S7:S16,"&lt;="&amp;$F$2)</f>
        <v>1</v>
      </c>
      <c r="T3" s="64">
        <f>COUNTIF(T7:T16,"&lt;="&amp;$F$2)</f>
        <v>4</v>
      </c>
      <c r="U3" s="64">
        <f>COUNTIF(U7:U16,"&lt;="&amp;$F$2)</f>
        <v>5</v>
      </c>
      <c r="V3" s="64">
        <f>COUNTIF(V7:V16,"&lt;="&amp;$F$2)</f>
        <v>4</v>
      </c>
      <c r="W3" s="64">
        <f>COUNTIF(W7:W16,"&lt;="&amp;$F$2)</f>
        <v>3</v>
      </c>
      <c r="X3" s="64">
        <f>COUNTIF(X7:X16,"&lt;="&amp;$F$2)</f>
        <v>4</v>
      </c>
      <c r="Y3" s="64">
        <f>COUNTIF(Y7:Y16,"&lt;="&amp;$F$2)</f>
        <v>2</v>
      </c>
    </row>
    <row r="4" spans="1:107" s="87" customFormat="1" ht="15.75" customHeight="1" x14ac:dyDescent="0.25">
      <c r="A4" s="166"/>
      <c r="B4" s="167"/>
      <c r="C4" s="167"/>
      <c r="D4" s="168"/>
      <c r="E4" s="169" t="s">
        <v>141</v>
      </c>
      <c r="F4" s="170"/>
      <c r="G4" s="170"/>
      <c r="H4" s="171"/>
      <c r="I4" s="446"/>
      <c r="J4" s="172" t="s">
        <v>142</v>
      </c>
      <c r="K4" s="172"/>
      <c r="L4" s="172"/>
      <c r="M4" s="172"/>
      <c r="N4" s="173"/>
      <c r="O4" s="173"/>
      <c r="P4" s="173"/>
      <c r="Q4" s="173"/>
      <c r="R4" s="137" t="s">
        <v>143</v>
      </c>
      <c r="S4" s="163">
        <f>COUNTIF(S7:S16,"&lt;="&amp;$G$2)-S3</f>
        <v>0</v>
      </c>
      <c r="T4" s="163">
        <f>COUNTIF(T7:T16,"&lt;="&amp;$G$2)-T3</f>
        <v>0</v>
      </c>
      <c r="U4" s="163">
        <f>COUNTIF(U7:U16,"&lt;="&amp;$G$2)-U3</f>
        <v>0</v>
      </c>
      <c r="V4" s="163">
        <f>COUNTIF(V7:V16,"&lt;="&amp;$G$2)-V3</f>
        <v>0</v>
      </c>
      <c r="W4" s="163">
        <f>COUNTIF(W7:W16,"&lt;="&amp;$G$2)-W3</f>
        <v>0</v>
      </c>
      <c r="X4" s="163">
        <f>COUNTIF(X7:X16,"&lt;="&amp;$G$2)-X3</f>
        <v>0</v>
      </c>
      <c r="Y4" s="163">
        <f>COUNTIF(Y7:Y16,"&lt;="&amp;$G$2)-Y3</f>
        <v>0</v>
      </c>
    </row>
    <row r="5" spans="1:107" s="87" customFormat="1" ht="15" customHeight="1" thickBot="1" x14ac:dyDescent="0.3">
      <c r="A5" s="174"/>
      <c r="B5" s="86"/>
      <c r="C5" s="175"/>
      <c r="D5" s="175"/>
      <c r="E5" s="176"/>
      <c r="F5" s="176"/>
      <c r="G5" s="177" t="s">
        <v>144</v>
      </c>
      <c r="H5" s="178"/>
      <c r="I5" s="446"/>
      <c r="J5" s="179"/>
      <c r="K5" s="179"/>
      <c r="L5" s="179"/>
      <c r="M5" s="179"/>
      <c r="N5" s="180" t="s">
        <v>145</v>
      </c>
      <c r="O5" s="180"/>
      <c r="P5" s="180"/>
      <c r="Q5" s="180"/>
      <c r="R5" s="137" t="s">
        <v>146</v>
      </c>
      <c r="S5" s="163">
        <f>COUNTIF(S7:S16,"&lt;="&amp;$H$2)-S3-S4</f>
        <v>0</v>
      </c>
      <c r="T5" s="163">
        <f>COUNTIF(T7:T16,"&lt;="&amp;$H$2)-T3-T4</f>
        <v>0</v>
      </c>
      <c r="U5" s="163">
        <f>COUNTIF(U7:U16,"&lt;="&amp;$H$2)-U3-U4</f>
        <v>0</v>
      </c>
      <c r="V5" s="163">
        <f>COUNTIF(V7:V16,"&lt;="&amp;$H$2)-V3-V4</f>
        <v>0</v>
      </c>
      <c r="W5" s="163">
        <f>COUNTIF(W7:W16,"&lt;="&amp;$H$2)-W3-W4</f>
        <v>0</v>
      </c>
      <c r="X5" s="163">
        <f>COUNTIF(X7:X16,"&lt;="&amp;$H$2)-X3-X4</f>
        <v>0</v>
      </c>
      <c r="Y5" s="163">
        <f>COUNTIF(Y7:Y16,"&lt;="&amp;$H$2)-Y3-Y4</f>
        <v>0</v>
      </c>
    </row>
    <row r="6" spans="1:107" s="87" customFormat="1" ht="30.75" customHeight="1" thickBot="1" x14ac:dyDescent="0.3">
      <c r="A6" s="181" t="s">
        <v>72</v>
      </c>
      <c r="B6" s="182" t="s">
        <v>147</v>
      </c>
      <c r="C6" s="183" t="s">
        <v>148</v>
      </c>
      <c r="D6" s="183" t="s">
        <v>149</v>
      </c>
      <c r="E6" s="184" t="s">
        <v>150</v>
      </c>
      <c r="F6" s="185" t="s">
        <v>151</v>
      </c>
      <c r="G6" s="186" t="s">
        <v>152</v>
      </c>
      <c r="H6" s="187" t="s">
        <v>153</v>
      </c>
      <c r="I6" s="446"/>
      <c r="J6" s="188">
        <v>1</v>
      </c>
      <c r="K6" s="188">
        <v>2</v>
      </c>
      <c r="L6" s="188">
        <v>3</v>
      </c>
      <c r="M6" s="188">
        <v>4</v>
      </c>
      <c r="N6" s="189">
        <v>1</v>
      </c>
      <c r="O6" s="189">
        <v>2</v>
      </c>
      <c r="P6" s="189">
        <v>3</v>
      </c>
      <c r="Q6" s="189">
        <v>4</v>
      </c>
      <c r="R6" s="190" t="s">
        <v>154</v>
      </c>
      <c r="S6" s="191">
        <v>1</v>
      </c>
      <c r="T6" s="191">
        <v>2</v>
      </c>
      <c r="U6" s="191">
        <v>3</v>
      </c>
      <c r="V6" s="191">
        <v>4</v>
      </c>
      <c r="W6" s="191">
        <v>5</v>
      </c>
      <c r="X6" s="191">
        <v>6</v>
      </c>
      <c r="Y6" s="191">
        <v>7</v>
      </c>
    </row>
    <row r="7" spans="1:107" ht="15.75" thickBot="1" x14ac:dyDescent="0.3">
      <c r="A7" s="192">
        <f>IF(LEN(Projects!A3)&gt;0,Projects!A3,"")</f>
        <v>1</v>
      </c>
      <c r="B7" s="126" t="str">
        <f>IF(ISNA(VLOOKUP(A7,Projects!A:B,2,FALSE)), "",VLOOKUP(A7,Projects!A:B,2,FALSE))</f>
        <v>Project 1</v>
      </c>
      <c r="C7" s="193">
        <f>3*H7+2*G7+1*F7</f>
        <v>2</v>
      </c>
      <c r="D7" s="193">
        <f>SUM(F7:F7)</f>
        <v>2</v>
      </c>
      <c r="E7" s="193">
        <f>COUNTIF(S7:Y7,"="&amp;"X")</f>
        <v>1</v>
      </c>
      <c r="F7" s="193">
        <f>COUNTIF($S7:$Y7,"&lt;="&amp;F$2)</f>
        <v>2</v>
      </c>
      <c r="G7" s="194">
        <f>COUNTIF($S7:$Y7,"&lt;="&amp;G$2)-F7</f>
        <v>0</v>
      </c>
      <c r="H7" s="194">
        <f>COUNTIF($S7:$Y7,"&lt;="&amp;H$2)-G7-F7</f>
        <v>0</v>
      </c>
      <c r="I7" s="195">
        <f>SUM(J7:M7)</f>
        <v>5</v>
      </c>
      <c r="J7" s="193">
        <v>2</v>
      </c>
      <c r="K7" s="193">
        <v>1</v>
      </c>
      <c r="L7" s="193">
        <v>1</v>
      </c>
      <c r="M7" s="193">
        <v>1</v>
      </c>
      <c r="N7" s="196">
        <v>7</v>
      </c>
      <c r="O7" s="196">
        <v>5</v>
      </c>
      <c r="P7" s="196">
        <v>2</v>
      </c>
      <c r="Q7" s="196">
        <v>6</v>
      </c>
      <c r="R7" s="197"/>
      <c r="S7" s="462" t="s">
        <v>136</v>
      </c>
      <c r="T7" s="462" t="s">
        <v>265</v>
      </c>
      <c r="U7" s="462">
        <v>0.33333333333333331</v>
      </c>
      <c r="V7" s="462">
        <v>0.33333333333333331</v>
      </c>
      <c r="W7" s="462" t="s">
        <v>265</v>
      </c>
      <c r="X7" s="462" t="s">
        <v>265</v>
      </c>
      <c r="Y7" s="462" t="s">
        <v>265</v>
      </c>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8"/>
      <c r="CE7" s="198"/>
      <c r="CF7" s="198"/>
      <c r="CG7" s="198"/>
      <c r="CH7" s="198"/>
      <c r="CI7" s="198"/>
      <c r="CJ7" s="198"/>
      <c r="CK7" s="198"/>
      <c r="CL7" s="198"/>
      <c r="CM7" s="198"/>
      <c r="CN7" s="198"/>
      <c r="CO7" s="198"/>
      <c r="CP7" s="198"/>
      <c r="CQ7" s="198"/>
      <c r="CR7" s="198"/>
      <c r="CS7" s="198"/>
      <c r="CT7" s="198"/>
      <c r="CU7" s="198"/>
      <c r="CV7" s="198"/>
      <c r="CW7" s="198"/>
      <c r="CX7" s="198"/>
      <c r="CY7" s="198"/>
      <c r="CZ7" s="198"/>
      <c r="DA7" s="198"/>
      <c r="DB7" s="198"/>
      <c r="DC7" s="198"/>
    </row>
    <row r="8" spans="1:107" ht="15.75" thickBot="1" x14ac:dyDescent="0.3">
      <c r="A8" s="192">
        <f>IF(LEN(Projects!A4)&gt;0,Projects!A4,"")</f>
        <v>2</v>
      </c>
      <c r="B8" s="126" t="str">
        <f>IF(ISNA(VLOOKUP(A8,Projects!A:B,2,FALSE)), "",VLOOKUP(A8,Projects!A:B,2,FALSE))</f>
        <v>Project 2</v>
      </c>
      <c r="C8" s="193">
        <f t="shared" ref="C8:C16" si="0">3*H8+2*G8+1*F8</f>
        <v>2</v>
      </c>
      <c r="D8" s="193">
        <f t="shared" ref="D8:D16" si="1">SUM(F8:F8)</f>
        <v>2</v>
      </c>
      <c r="E8" s="193">
        <f t="shared" ref="E8:E16" si="2">COUNTIF(S8:Y8,"="&amp;"X")</f>
        <v>1</v>
      </c>
      <c r="F8" s="193">
        <f t="shared" ref="F8:F16" si="3">COUNTIF($S8:$Y8,"&lt;="&amp;F$2)</f>
        <v>2</v>
      </c>
      <c r="G8" s="194">
        <f t="shared" ref="G8:G16" si="4">COUNTIF($S8:$Y8,"&lt;="&amp;G$2)-F8</f>
        <v>0</v>
      </c>
      <c r="H8" s="194">
        <f t="shared" ref="H8:H16" si="5">COUNTIF($S8:$Y8,"&lt;="&amp;H$2)-G8-F8</f>
        <v>0</v>
      </c>
      <c r="I8" s="195">
        <f t="shared" ref="I8:I16" si="6">SUM(J8:M8)</f>
        <v>4</v>
      </c>
      <c r="J8" s="193">
        <v>1</v>
      </c>
      <c r="K8" s="193">
        <v>1</v>
      </c>
      <c r="L8" s="193">
        <v>1</v>
      </c>
      <c r="M8" s="193">
        <v>1</v>
      </c>
      <c r="N8" s="196">
        <v>5</v>
      </c>
      <c r="O8" s="196">
        <v>1</v>
      </c>
      <c r="P8" s="196">
        <v>7</v>
      </c>
      <c r="Q8" s="196">
        <v>4</v>
      </c>
      <c r="R8" s="197"/>
      <c r="S8" s="462" t="s">
        <v>265</v>
      </c>
      <c r="T8" s="462" t="s">
        <v>136</v>
      </c>
      <c r="U8" s="462">
        <v>0.33333333333333331</v>
      </c>
      <c r="V8" s="462" t="s">
        <v>265</v>
      </c>
      <c r="W8" s="462" t="s">
        <v>265</v>
      </c>
      <c r="X8" s="462">
        <v>0.33333333333333331</v>
      </c>
      <c r="Y8" s="462" t="s">
        <v>265</v>
      </c>
      <c r="AB8" s="198"/>
      <c r="AC8" s="198"/>
      <c r="AD8" s="198"/>
      <c r="AE8" s="198"/>
      <c r="AF8" s="198"/>
      <c r="AG8" s="198"/>
      <c r="AH8" s="198"/>
      <c r="AI8" s="198"/>
      <c r="AJ8" s="198"/>
      <c r="AK8" s="198"/>
      <c r="AL8" s="198"/>
      <c r="AM8" s="198"/>
      <c r="AN8" s="198"/>
      <c r="AO8" s="198"/>
      <c r="AP8" s="198"/>
      <c r="AQ8" s="198"/>
      <c r="AR8" s="198"/>
      <c r="AS8" s="198"/>
      <c r="AT8" s="198"/>
      <c r="AU8" s="198"/>
      <c r="AV8" s="198"/>
      <c r="AW8" s="198"/>
      <c r="AX8" s="198"/>
      <c r="AY8" s="198"/>
      <c r="AZ8" s="198"/>
      <c r="BA8" s="198"/>
      <c r="BB8" s="198"/>
      <c r="BC8" s="198"/>
      <c r="BD8" s="198"/>
      <c r="BE8" s="198"/>
      <c r="BF8" s="198"/>
      <c r="BG8" s="198"/>
      <c r="BH8" s="198"/>
      <c r="BI8" s="198"/>
      <c r="BJ8" s="198"/>
      <c r="BK8" s="198"/>
      <c r="BL8" s="198"/>
      <c r="BM8" s="198"/>
      <c r="BN8" s="198"/>
      <c r="BO8" s="198"/>
      <c r="BP8" s="198"/>
      <c r="BQ8" s="198"/>
      <c r="BR8" s="198"/>
      <c r="BS8" s="198"/>
      <c r="BT8" s="198"/>
      <c r="BU8" s="198"/>
      <c r="BV8" s="198"/>
      <c r="BW8" s="198"/>
      <c r="BX8" s="198"/>
      <c r="BY8" s="198"/>
      <c r="BZ8" s="198"/>
      <c r="CA8" s="198"/>
      <c r="CB8" s="198"/>
      <c r="CC8" s="198"/>
      <c r="CD8" s="198"/>
      <c r="CE8" s="198"/>
      <c r="CF8" s="198"/>
      <c r="CG8" s="198"/>
      <c r="CH8" s="198"/>
      <c r="CI8" s="198"/>
      <c r="CJ8" s="198"/>
      <c r="CK8" s="198"/>
      <c r="CL8" s="198"/>
      <c r="CM8" s="198"/>
      <c r="CN8" s="198"/>
      <c r="CO8" s="198"/>
      <c r="CP8" s="198"/>
      <c r="CQ8" s="198"/>
      <c r="CR8" s="198"/>
      <c r="CS8" s="198"/>
      <c r="CT8" s="198"/>
      <c r="CU8" s="198"/>
      <c r="CV8" s="198"/>
      <c r="CW8" s="198"/>
      <c r="CX8" s="198"/>
      <c r="CY8" s="198"/>
      <c r="CZ8" s="198"/>
      <c r="DA8" s="198"/>
      <c r="DB8" s="198"/>
      <c r="DC8" s="198"/>
    </row>
    <row r="9" spans="1:107" ht="15.75" thickBot="1" x14ac:dyDescent="0.3">
      <c r="A9" s="192">
        <f>IF(LEN(Projects!A5)&gt;0,Projects!A5,"")</f>
        <v>3</v>
      </c>
      <c r="B9" s="126" t="str">
        <f>IF(ISNA(VLOOKUP(A9,Projects!A:B,2,FALSE)), "",VLOOKUP(A9,Projects!A:B,2,FALSE))</f>
        <v>Project 3</v>
      </c>
      <c r="C9" s="193">
        <f t="shared" si="0"/>
        <v>2</v>
      </c>
      <c r="D9" s="193">
        <f t="shared" si="1"/>
        <v>2</v>
      </c>
      <c r="E9" s="193">
        <f t="shared" si="2"/>
        <v>1</v>
      </c>
      <c r="F9" s="193">
        <f t="shared" si="3"/>
        <v>2</v>
      </c>
      <c r="G9" s="194">
        <f t="shared" si="4"/>
        <v>0</v>
      </c>
      <c r="H9" s="194">
        <f t="shared" si="5"/>
        <v>0</v>
      </c>
      <c r="I9" s="195">
        <f t="shared" si="6"/>
        <v>5</v>
      </c>
      <c r="J9" s="193">
        <v>2</v>
      </c>
      <c r="K9" s="193">
        <v>1</v>
      </c>
      <c r="L9" s="193">
        <v>1</v>
      </c>
      <c r="M9" s="193">
        <v>1</v>
      </c>
      <c r="N9" s="196">
        <v>4</v>
      </c>
      <c r="O9" s="196">
        <v>1</v>
      </c>
      <c r="P9" s="196">
        <v>6</v>
      </c>
      <c r="Q9" s="196">
        <v>2</v>
      </c>
      <c r="R9" s="197"/>
      <c r="S9" s="462" t="s">
        <v>265</v>
      </c>
      <c r="T9" s="462" t="s">
        <v>265</v>
      </c>
      <c r="U9" s="462" t="s">
        <v>136</v>
      </c>
      <c r="V9" s="462" t="s">
        <v>265</v>
      </c>
      <c r="W9" s="462">
        <v>0.33333333333333331</v>
      </c>
      <c r="X9" s="462" t="s">
        <v>265</v>
      </c>
      <c r="Y9" s="462">
        <v>0.33333333333333331</v>
      </c>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198"/>
      <c r="CK9" s="198"/>
      <c r="CL9" s="198"/>
      <c r="CM9" s="198"/>
      <c r="CN9" s="198"/>
      <c r="CO9" s="198"/>
      <c r="CP9" s="198"/>
      <c r="CQ9" s="198"/>
      <c r="CR9" s="198"/>
      <c r="CS9" s="198"/>
      <c r="CT9" s="198"/>
    </row>
    <row r="10" spans="1:107" ht="15.75" thickBot="1" x14ac:dyDescent="0.3">
      <c r="A10" s="192">
        <f>IF(LEN(Projects!A6)&gt;0,Projects!A6,"")</f>
        <v>4</v>
      </c>
      <c r="B10" s="126" t="str">
        <f>IF(ISNA(VLOOKUP(A10,Projects!A:B,2,FALSE)), "",VLOOKUP(A10,Projects!A:B,2,FALSE))</f>
        <v>Project 4</v>
      </c>
      <c r="C10" s="193">
        <f t="shared" si="0"/>
        <v>2</v>
      </c>
      <c r="D10" s="193">
        <f t="shared" si="1"/>
        <v>2</v>
      </c>
      <c r="E10" s="193">
        <f t="shared" si="2"/>
        <v>1</v>
      </c>
      <c r="F10" s="193">
        <f t="shared" si="3"/>
        <v>2</v>
      </c>
      <c r="G10" s="194">
        <f t="shared" si="4"/>
        <v>0</v>
      </c>
      <c r="H10" s="194">
        <f t="shared" si="5"/>
        <v>0</v>
      </c>
      <c r="I10" s="195">
        <f t="shared" si="6"/>
        <v>4</v>
      </c>
      <c r="J10" s="193">
        <v>1</v>
      </c>
      <c r="K10" s="193">
        <v>1</v>
      </c>
      <c r="L10" s="193">
        <v>1</v>
      </c>
      <c r="M10" s="193">
        <v>1</v>
      </c>
      <c r="N10" s="196">
        <v>5</v>
      </c>
      <c r="O10" s="196">
        <v>7</v>
      </c>
      <c r="P10" s="196">
        <v>3</v>
      </c>
      <c r="Q10" s="196">
        <v>6</v>
      </c>
      <c r="R10" s="197"/>
      <c r="S10" s="462">
        <v>0.33333333333333331</v>
      </c>
      <c r="T10" s="462">
        <v>0.33333333333333331</v>
      </c>
      <c r="U10" s="462" t="s">
        <v>265</v>
      </c>
      <c r="V10" s="462" t="s">
        <v>136</v>
      </c>
      <c r="W10" s="462" t="s">
        <v>265</v>
      </c>
      <c r="X10" s="462" t="s">
        <v>265</v>
      </c>
      <c r="Y10" s="462" t="s">
        <v>265</v>
      </c>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198"/>
    </row>
    <row r="11" spans="1:107" ht="15.75" thickBot="1" x14ac:dyDescent="0.3">
      <c r="A11" s="192">
        <f>IF(LEN(Projects!A7)&gt;0,Projects!A7,"")</f>
        <v>5</v>
      </c>
      <c r="B11" s="126" t="str">
        <f>IF(ISNA(VLOOKUP(A11,Projects!A:B,2,FALSE)), "",VLOOKUP(A11,Projects!A:B,2,FALSE))</f>
        <v>Project 5</v>
      </c>
      <c r="C11" s="193">
        <f t="shared" si="0"/>
        <v>2</v>
      </c>
      <c r="D11" s="193">
        <f t="shared" si="1"/>
        <v>2</v>
      </c>
      <c r="E11" s="193">
        <f t="shared" si="2"/>
        <v>1</v>
      </c>
      <c r="F11" s="193">
        <f t="shared" si="3"/>
        <v>2</v>
      </c>
      <c r="G11" s="194">
        <f t="shared" si="4"/>
        <v>0</v>
      </c>
      <c r="H11" s="194">
        <f t="shared" si="5"/>
        <v>0</v>
      </c>
      <c r="I11" s="195">
        <f t="shared" si="6"/>
        <v>6</v>
      </c>
      <c r="J11" s="193">
        <v>2</v>
      </c>
      <c r="K11" s="193">
        <v>2</v>
      </c>
      <c r="L11" s="193">
        <v>1</v>
      </c>
      <c r="M11" s="193">
        <v>1</v>
      </c>
      <c r="N11" s="196">
        <v>2</v>
      </c>
      <c r="O11" s="196">
        <v>4</v>
      </c>
      <c r="P11" s="196">
        <v>7</v>
      </c>
      <c r="Q11" s="196">
        <v>1</v>
      </c>
      <c r="R11" s="197"/>
      <c r="S11" s="462" t="s">
        <v>265</v>
      </c>
      <c r="T11" s="462" t="s">
        <v>265</v>
      </c>
      <c r="U11" s="462">
        <v>0.33333333333333331</v>
      </c>
      <c r="V11" s="462" t="s">
        <v>265</v>
      </c>
      <c r="W11" s="462" t="s">
        <v>136</v>
      </c>
      <c r="X11" s="462">
        <v>0.33333333333333331</v>
      </c>
      <c r="Y11" s="462" t="s">
        <v>265</v>
      </c>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8"/>
    </row>
    <row r="12" spans="1:107" ht="15.75" thickBot="1" x14ac:dyDescent="0.3">
      <c r="A12" s="192">
        <f>IF(LEN(Projects!A8)&gt;0,Projects!A8,"")</f>
        <v>6</v>
      </c>
      <c r="B12" s="126" t="str">
        <f>IF(ISNA(VLOOKUP(A12,Projects!A:B,2,FALSE)), "",VLOOKUP(A12,Projects!A:B,2,FALSE))</f>
        <v>Project 6</v>
      </c>
      <c r="C12" s="193">
        <f t="shared" si="0"/>
        <v>2</v>
      </c>
      <c r="D12" s="193">
        <f t="shared" si="1"/>
        <v>2</v>
      </c>
      <c r="E12" s="193">
        <f t="shared" si="2"/>
        <v>1</v>
      </c>
      <c r="F12" s="193">
        <f t="shared" si="3"/>
        <v>2</v>
      </c>
      <c r="G12" s="194">
        <f t="shared" si="4"/>
        <v>0</v>
      </c>
      <c r="H12" s="194">
        <f t="shared" si="5"/>
        <v>0</v>
      </c>
      <c r="I12" s="195">
        <f t="shared" si="6"/>
        <v>8</v>
      </c>
      <c r="J12" s="193">
        <v>3</v>
      </c>
      <c r="K12" s="193">
        <v>2</v>
      </c>
      <c r="L12" s="193">
        <v>2</v>
      </c>
      <c r="M12" s="193">
        <v>1</v>
      </c>
      <c r="N12" s="196">
        <v>4</v>
      </c>
      <c r="O12" s="196">
        <v>1</v>
      </c>
      <c r="P12" s="196">
        <v>7</v>
      </c>
      <c r="Q12" s="196">
        <v>5</v>
      </c>
      <c r="R12" s="197"/>
      <c r="S12" s="462" t="s">
        <v>265</v>
      </c>
      <c r="T12" s="462">
        <v>0.33333333333333331</v>
      </c>
      <c r="U12" s="462">
        <v>0.33333333333333331</v>
      </c>
      <c r="V12" s="462" t="s">
        <v>265</v>
      </c>
      <c r="W12" s="462" t="s">
        <v>265</v>
      </c>
      <c r="X12" s="462" t="s">
        <v>136</v>
      </c>
      <c r="Y12" s="462" t="s">
        <v>265</v>
      </c>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198"/>
    </row>
    <row r="13" spans="1:107" ht="15.75" thickBot="1" x14ac:dyDescent="0.3">
      <c r="A13" s="192">
        <f>IF(LEN(Projects!A9)&gt;0,Projects!A9,"")</f>
        <v>7</v>
      </c>
      <c r="B13" s="126" t="str">
        <f>IF(ISNA(VLOOKUP(A13,Projects!A:B,2,FALSE)), "",VLOOKUP(A13,Projects!A:B,2,FALSE))</f>
        <v>Project 7</v>
      </c>
      <c r="C13" s="193">
        <f t="shared" si="0"/>
        <v>2</v>
      </c>
      <c r="D13" s="193">
        <f t="shared" si="1"/>
        <v>2</v>
      </c>
      <c r="E13" s="193">
        <f t="shared" si="2"/>
        <v>1</v>
      </c>
      <c r="F13" s="193">
        <f t="shared" si="3"/>
        <v>2</v>
      </c>
      <c r="G13" s="194">
        <f t="shared" si="4"/>
        <v>0</v>
      </c>
      <c r="H13" s="194">
        <f t="shared" si="5"/>
        <v>0</v>
      </c>
      <c r="I13" s="195">
        <f t="shared" si="6"/>
        <v>5</v>
      </c>
      <c r="J13" s="193">
        <v>2</v>
      </c>
      <c r="K13" s="193">
        <v>1</v>
      </c>
      <c r="L13" s="193">
        <v>1</v>
      </c>
      <c r="M13" s="193">
        <v>1</v>
      </c>
      <c r="N13" s="196">
        <v>1</v>
      </c>
      <c r="O13" s="196">
        <v>5</v>
      </c>
      <c r="P13" s="196">
        <v>6</v>
      </c>
      <c r="Q13" s="196">
        <v>2</v>
      </c>
      <c r="R13" s="197"/>
      <c r="S13" s="462" t="s">
        <v>265</v>
      </c>
      <c r="T13" s="462" t="s">
        <v>265</v>
      </c>
      <c r="U13" s="462">
        <v>0.33333333333333331</v>
      </c>
      <c r="V13" s="462">
        <v>0.33333333333333331</v>
      </c>
      <c r="W13" s="462" t="s">
        <v>265</v>
      </c>
      <c r="X13" s="462" t="s">
        <v>265</v>
      </c>
      <c r="Y13" s="462" t="s">
        <v>136</v>
      </c>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row>
    <row r="14" spans="1:107" ht="15.75" thickBot="1" x14ac:dyDescent="0.3">
      <c r="A14" s="192">
        <f>IF(LEN(Projects!A10)&gt;0,Projects!A10,"")</f>
        <v>8</v>
      </c>
      <c r="B14" s="126" t="str">
        <f>IF(ISNA(VLOOKUP(A14,Projects!A:B,2,FALSE)), "",VLOOKUP(A14,Projects!A:B,2,FALSE))</f>
        <v>Project 8</v>
      </c>
      <c r="C14" s="193">
        <f t="shared" si="0"/>
        <v>3</v>
      </c>
      <c r="D14" s="193">
        <f t="shared" si="1"/>
        <v>3</v>
      </c>
      <c r="E14" s="193">
        <f t="shared" si="2"/>
        <v>0</v>
      </c>
      <c r="F14" s="193">
        <f t="shared" si="3"/>
        <v>3</v>
      </c>
      <c r="G14" s="194">
        <f t="shared" si="4"/>
        <v>0</v>
      </c>
      <c r="H14" s="194">
        <f t="shared" si="5"/>
        <v>0</v>
      </c>
      <c r="I14" s="195">
        <f t="shared" si="6"/>
        <v>6</v>
      </c>
      <c r="J14" s="193">
        <v>2</v>
      </c>
      <c r="K14" s="193">
        <v>2</v>
      </c>
      <c r="L14" s="193">
        <v>1</v>
      </c>
      <c r="M14" s="193">
        <v>1</v>
      </c>
      <c r="N14" s="196">
        <v>2</v>
      </c>
      <c r="O14" s="196">
        <v>6</v>
      </c>
      <c r="P14" s="196">
        <v>1</v>
      </c>
      <c r="Q14" s="196">
        <v>3</v>
      </c>
      <c r="R14" s="197"/>
      <c r="S14" s="462" t="s">
        <v>265</v>
      </c>
      <c r="T14" s="462" t="s">
        <v>265</v>
      </c>
      <c r="U14" s="462" t="s">
        <v>265</v>
      </c>
      <c r="V14" s="462">
        <v>0.33333333333333331</v>
      </c>
      <c r="W14" s="462">
        <v>0.33333333333333331</v>
      </c>
      <c r="X14" s="462" t="s">
        <v>265</v>
      </c>
      <c r="Y14" s="462">
        <v>0.33333333333333331</v>
      </c>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198"/>
    </row>
    <row r="15" spans="1:107" ht="15.75" thickBot="1" x14ac:dyDescent="0.3">
      <c r="A15" s="192">
        <f>IF(LEN(Projects!A11)&gt;0,Projects!A11,"")</f>
        <v>9</v>
      </c>
      <c r="B15" s="126" t="str">
        <f>IF(ISNA(VLOOKUP(A15,Projects!A:B,2,FALSE)), "",VLOOKUP(A15,Projects!A:B,2,FALSE))</f>
        <v>Project 9</v>
      </c>
      <c r="C15" s="193">
        <f t="shared" si="0"/>
        <v>3</v>
      </c>
      <c r="D15" s="193">
        <f t="shared" si="1"/>
        <v>3</v>
      </c>
      <c r="E15" s="193">
        <f t="shared" si="2"/>
        <v>0</v>
      </c>
      <c r="F15" s="193">
        <f t="shared" si="3"/>
        <v>3</v>
      </c>
      <c r="G15" s="194">
        <f t="shared" si="4"/>
        <v>0</v>
      </c>
      <c r="H15" s="194">
        <f t="shared" si="5"/>
        <v>0</v>
      </c>
      <c r="I15" s="195">
        <f t="shared" si="6"/>
        <v>6</v>
      </c>
      <c r="J15" s="193">
        <v>2</v>
      </c>
      <c r="K15" s="193">
        <v>2</v>
      </c>
      <c r="L15" s="193">
        <v>1</v>
      </c>
      <c r="M15" s="193">
        <v>1</v>
      </c>
      <c r="N15" s="196">
        <v>1</v>
      </c>
      <c r="O15" s="196">
        <v>3</v>
      </c>
      <c r="P15" s="196">
        <v>5</v>
      </c>
      <c r="Q15" s="196">
        <v>7</v>
      </c>
      <c r="R15" s="197"/>
      <c r="S15" s="462" t="s">
        <v>265</v>
      </c>
      <c r="T15" s="462">
        <v>0.33333333333333331</v>
      </c>
      <c r="U15" s="462" t="s">
        <v>265</v>
      </c>
      <c r="V15" s="462">
        <v>0.33333333333333331</v>
      </c>
      <c r="W15" s="462" t="s">
        <v>265</v>
      </c>
      <c r="X15" s="462">
        <v>0.33333333333333331</v>
      </c>
      <c r="Y15" s="462" t="s">
        <v>265</v>
      </c>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198"/>
    </row>
    <row r="16" spans="1:107" x14ac:dyDescent="0.25">
      <c r="A16" s="192">
        <f>IF(LEN(Projects!A12)&gt;0,Projects!A12,"")</f>
        <v>10</v>
      </c>
      <c r="B16" s="126" t="str">
        <f>IF(ISNA(VLOOKUP(A16,Projects!A:B,2,FALSE)), "",VLOOKUP(A16,Projects!A:B,2,FALSE))</f>
        <v>Project 10</v>
      </c>
      <c r="C16" s="193">
        <f t="shared" si="0"/>
        <v>3</v>
      </c>
      <c r="D16" s="193">
        <f t="shared" si="1"/>
        <v>3</v>
      </c>
      <c r="E16" s="193">
        <f t="shared" si="2"/>
        <v>0</v>
      </c>
      <c r="F16" s="193">
        <f t="shared" si="3"/>
        <v>3</v>
      </c>
      <c r="G16" s="194">
        <f t="shared" si="4"/>
        <v>0</v>
      </c>
      <c r="H16" s="194">
        <f t="shared" si="5"/>
        <v>0</v>
      </c>
      <c r="I16" s="195">
        <f t="shared" si="6"/>
        <v>4</v>
      </c>
      <c r="J16" s="193">
        <v>1</v>
      </c>
      <c r="K16" s="193">
        <v>1</v>
      </c>
      <c r="L16" s="193">
        <v>1</v>
      </c>
      <c r="M16" s="193">
        <v>1</v>
      </c>
      <c r="N16" s="196">
        <v>7</v>
      </c>
      <c r="O16" s="196">
        <v>1</v>
      </c>
      <c r="P16" s="196">
        <v>3</v>
      </c>
      <c r="Q16" s="196">
        <v>4</v>
      </c>
      <c r="R16" s="197"/>
      <c r="S16" s="462" t="s">
        <v>265</v>
      </c>
      <c r="T16" s="462">
        <v>0.33333333333333331</v>
      </c>
      <c r="U16" s="462" t="s">
        <v>265</v>
      </c>
      <c r="V16" s="462" t="s">
        <v>265</v>
      </c>
      <c r="W16" s="462">
        <v>0.33333333333333331</v>
      </c>
      <c r="X16" s="462">
        <v>0.33333333333333331</v>
      </c>
      <c r="Y16" s="462" t="s">
        <v>265</v>
      </c>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8"/>
    </row>
    <row r="17" spans="19:98" x14ac:dyDescent="0.25">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198"/>
    </row>
    <row r="18" spans="19:98" x14ac:dyDescent="0.25">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198"/>
    </row>
    <row r="19" spans="19:98" x14ac:dyDescent="0.25">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198"/>
    </row>
    <row r="20" spans="19:98" x14ac:dyDescent="0.25">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198"/>
    </row>
    <row r="21" spans="19:98" x14ac:dyDescent="0.25">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198"/>
    </row>
    <row r="22" spans="19:98" x14ac:dyDescent="0.25">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198"/>
    </row>
    <row r="23" spans="19:98" x14ac:dyDescent="0.25">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198"/>
    </row>
    <row r="24" spans="19:98" x14ac:dyDescent="0.25">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row>
    <row r="25" spans="19:98" x14ac:dyDescent="0.25">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c r="CB25" s="198"/>
      <c r="CC25" s="198"/>
      <c r="CD25" s="198"/>
      <c r="CE25" s="198"/>
      <c r="CF25" s="198"/>
      <c r="CG25" s="198"/>
      <c r="CH25" s="198"/>
      <c r="CI25" s="198"/>
      <c r="CJ25" s="198"/>
      <c r="CK25" s="198"/>
      <c r="CL25" s="198"/>
      <c r="CM25" s="198"/>
      <c r="CN25" s="198"/>
      <c r="CO25" s="198"/>
      <c r="CP25" s="198"/>
      <c r="CQ25" s="198"/>
      <c r="CR25" s="198"/>
      <c r="CS25" s="198"/>
      <c r="CT25" s="198"/>
    </row>
    <row r="26" spans="19:98" x14ac:dyDescent="0.25">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row>
    <row r="27" spans="19:98" x14ac:dyDescent="0.25">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8"/>
      <c r="AP27" s="198"/>
      <c r="AQ27" s="198"/>
      <c r="AR27" s="198"/>
      <c r="AS27" s="198"/>
      <c r="AT27" s="198"/>
      <c r="AU27" s="198"/>
      <c r="AV27" s="198"/>
      <c r="AW27" s="198"/>
      <c r="AX27" s="198"/>
      <c r="AY27" s="198"/>
      <c r="AZ27" s="198"/>
      <c r="BA27" s="198"/>
      <c r="BB27" s="198"/>
      <c r="BC27" s="198"/>
      <c r="BD27" s="198"/>
      <c r="BE27" s="198"/>
      <c r="BF27" s="198"/>
      <c r="BG27" s="198"/>
      <c r="BH27" s="198"/>
      <c r="BI27" s="198"/>
      <c r="BJ27" s="198"/>
      <c r="BK27" s="198"/>
      <c r="BL27" s="198"/>
      <c r="BM27" s="198"/>
      <c r="BN27" s="198"/>
      <c r="BO27" s="198"/>
      <c r="BP27" s="198"/>
      <c r="BQ27" s="198"/>
      <c r="BR27" s="198"/>
      <c r="BS27" s="198"/>
      <c r="BT27" s="198"/>
      <c r="BU27" s="198"/>
      <c r="BV27" s="198"/>
      <c r="BW27" s="198"/>
      <c r="BX27" s="198"/>
      <c r="BY27" s="198"/>
      <c r="BZ27" s="198"/>
      <c r="CA27" s="198"/>
      <c r="CB27" s="198"/>
      <c r="CC27" s="198"/>
      <c r="CD27" s="198"/>
      <c r="CE27" s="198"/>
      <c r="CF27" s="198"/>
      <c r="CG27" s="198"/>
      <c r="CH27" s="198"/>
      <c r="CI27" s="198"/>
      <c r="CJ27" s="198"/>
      <c r="CK27" s="198"/>
      <c r="CL27" s="198"/>
      <c r="CM27" s="198"/>
      <c r="CN27" s="198"/>
      <c r="CO27" s="198"/>
      <c r="CP27" s="198"/>
      <c r="CQ27" s="198"/>
      <c r="CR27" s="198"/>
      <c r="CS27" s="198"/>
      <c r="CT27" s="198"/>
    </row>
    <row r="28" spans="19:98" x14ac:dyDescent="0.25">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98"/>
      <c r="BY28" s="198"/>
      <c r="BZ28" s="198"/>
      <c r="CA28" s="198"/>
      <c r="CB28" s="198"/>
      <c r="CC28" s="198"/>
      <c r="CD28" s="198"/>
      <c r="CE28" s="198"/>
      <c r="CF28" s="198"/>
      <c r="CG28" s="198"/>
      <c r="CH28" s="198"/>
      <c r="CI28" s="198"/>
      <c r="CJ28" s="198"/>
      <c r="CK28" s="198"/>
      <c r="CL28" s="198"/>
      <c r="CM28" s="198"/>
      <c r="CN28" s="198"/>
      <c r="CO28" s="198"/>
      <c r="CP28" s="198"/>
      <c r="CQ28" s="198"/>
      <c r="CR28" s="198"/>
      <c r="CS28" s="198"/>
      <c r="CT28" s="198"/>
    </row>
    <row r="29" spans="19:98" x14ac:dyDescent="0.25">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c r="BC29" s="198"/>
      <c r="BD29" s="198"/>
      <c r="BE29" s="198"/>
      <c r="BF29" s="198"/>
      <c r="BG29" s="198"/>
      <c r="BH29" s="198"/>
      <c r="BI29" s="198"/>
      <c r="BJ29" s="198"/>
      <c r="BK29" s="198"/>
      <c r="BL29" s="198"/>
      <c r="BM29" s="198"/>
      <c r="BN29" s="198"/>
      <c r="BO29" s="198"/>
      <c r="BP29" s="198"/>
      <c r="BQ29" s="198"/>
      <c r="BR29" s="198"/>
      <c r="BS29" s="198"/>
      <c r="BT29" s="198"/>
      <c r="BU29" s="198"/>
      <c r="BV29" s="198"/>
      <c r="BW29" s="198"/>
      <c r="BX29" s="198"/>
      <c r="BY29" s="198"/>
      <c r="BZ29" s="198"/>
      <c r="CA29" s="198"/>
      <c r="CB29" s="198"/>
      <c r="CC29" s="198"/>
      <c r="CD29" s="198"/>
      <c r="CE29" s="198"/>
      <c r="CF29" s="198"/>
      <c r="CG29" s="198"/>
      <c r="CH29" s="198"/>
      <c r="CI29" s="198"/>
      <c r="CJ29" s="198"/>
      <c r="CK29" s="198"/>
      <c r="CL29" s="198"/>
      <c r="CM29" s="198"/>
      <c r="CN29" s="198"/>
      <c r="CO29" s="198"/>
      <c r="CP29" s="198"/>
      <c r="CQ29" s="198"/>
      <c r="CR29" s="198"/>
      <c r="CS29" s="198"/>
      <c r="CT29" s="198"/>
    </row>
    <row r="30" spans="19:98" x14ac:dyDescent="0.25">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c r="CB30" s="198"/>
      <c r="CC30" s="198"/>
      <c r="CD30" s="198"/>
      <c r="CE30" s="198"/>
      <c r="CF30" s="198"/>
      <c r="CG30" s="198"/>
      <c r="CH30" s="198"/>
      <c r="CI30" s="198"/>
      <c r="CJ30" s="198"/>
      <c r="CK30" s="198"/>
      <c r="CL30" s="198"/>
      <c r="CM30" s="198"/>
      <c r="CN30" s="198"/>
      <c r="CO30" s="198"/>
      <c r="CP30" s="198"/>
      <c r="CQ30" s="198"/>
      <c r="CR30" s="198"/>
      <c r="CS30" s="198"/>
      <c r="CT30" s="198"/>
    </row>
    <row r="31" spans="19:98" x14ac:dyDescent="0.25">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8"/>
      <c r="AP31" s="198"/>
      <c r="AQ31" s="198"/>
      <c r="AR31" s="198"/>
      <c r="AS31" s="198"/>
      <c r="AT31" s="198"/>
      <c r="AU31" s="198"/>
      <c r="AV31" s="198"/>
      <c r="AW31" s="198"/>
      <c r="AX31" s="198"/>
      <c r="AY31" s="198"/>
      <c r="AZ31" s="198"/>
      <c r="BA31" s="198"/>
      <c r="BB31" s="198"/>
      <c r="BC31" s="198"/>
      <c r="BD31" s="198"/>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8"/>
      <c r="CE31" s="198"/>
      <c r="CF31" s="198"/>
      <c r="CG31" s="198"/>
      <c r="CH31" s="198"/>
      <c r="CI31" s="198"/>
      <c r="CJ31" s="198"/>
      <c r="CK31" s="198"/>
      <c r="CL31" s="198"/>
      <c r="CM31" s="198"/>
      <c r="CN31" s="198"/>
      <c r="CO31" s="198"/>
      <c r="CP31" s="198"/>
      <c r="CQ31" s="198"/>
      <c r="CR31" s="198"/>
      <c r="CS31" s="198"/>
      <c r="CT31" s="198"/>
    </row>
    <row r="32" spans="19:98" x14ac:dyDescent="0.25">
      <c r="S32" s="198"/>
      <c r="T32" s="198"/>
      <c r="U32" s="198"/>
      <c r="V32" s="198"/>
      <c r="W32" s="198"/>
      <c r="X32" s="198"/>
      <c r="Y32" s="198"/>
      <c r="Z32" s="198"/>
      <c r="AA32" s="198"/>
      <c r="AB32" s="198"/>
      <c r="AC32" s="198"/>
      <c r="AD32" s="198"/>
      <c r="AE32" s="198"/>
      <c r="AF32" s="198"/>
      <c r="AG32" s="198"/>
      <c r="AH32" s="198"/>
      <c r="AI32" s="198"/>
      <c r="AJ32" s="198"/>
      <c r="AK32" s="198"/>
      <c r="AL32" s="198"/>
      <c r="AM32" s="198"/>
      <c r="AN32" s="198"/>
      <c r="AO32" s="198"/>
      <c r="AP32" s="198"/>
      <c r="AQ32" s="198"/>
      <c r="AR32" s="198"/>
      <c r="AS32" s="198"/>
      <c r="AT32" s="198"/>
      <c r="AU32" s="198"/>
      <c r="AV32" s="198"/>
      <c r="AW32" s="198"/>
      <c r="AX32" s="198"/>
      <c r="AY32" s="198"/>
      <c r="AZ32" s="198"/>
      <c r="BA32" s="198"/>
      <c r="BB32" s="198"/>
      <c r="BC32" s="198"/>
      <c r="BD32" s="198"/>
      <c r="BE32" s="198"/>
      <c r="BF32" s="198"/>
      <c r="BG32" s="198"/>
      <c r="BH32" s="198"/>
      <c r="BI32" s="198"/>
      <c r="BJ32" s="198"/>
      <c r="BK32" s="198"/>
      <c r="BL32" s="198"/>
      <c r="BM32" s="198"/>
      <c r="BN32" s="198"/>
      <c r="BO32" s="198"/>
      <c r="BP32" s="198"/>
      <c r="BQ32" s="198"/>
      <c r="BR32" s="198"/>
      <c r="BS32" s="198"/>
      <c r="BT32" s="198"/>
      <c r="BU32" s="198"/>
      <c r="BV32" s="198"/>
      <c r="BW32" s="198"/>
      <c r="BX32" s="198"/>
      <c r="BY32" s="198"/>
      <c r="BZ32" s="198"/>
      <c r="CA32" s="198"/>
      <c r="CB32" s="198"/>
      <c r="CC32" s="198"/>
      <c r="CD32" s="198"/>
      <c r="CE32" s="198"/>
      <c r="CF32" s="198"/>
      <c r="CG32" s="198"/>
      <c r="CH32" s="198"/>
      <c r="CI32" s="198"/>
      <c r="CJ32" s="198"/>
      <c r="CK32" s="198"/>
      <c r="CL32" s="198"/>
      <c r="CM32" s="198"/>
      <c r="CN32" s="198"/>
      <c r="CO32" s="198"/>
      <c r="CP32" s="198"/>
      <c r="CQ32" s="198"/>
      <c r="CR32" s="198"/>
      <c r="CS32" s="198"/>
      <c r="CT32" s="198"/>
    </row>
    <row r="33" spans="19:98" x14ac:dyDescent="0.25">
      <c r="S33" s="198"/>
      <c r="T33" s="198"/>
      <c r="U33" s="198"/>
      <c r="V33" s="198"/>
      <c r="W33" s="198"/>
      <c r="X33" s="198"/>
      <c r="Y33" s="198"/>
      <c r="Z33" s="198"/>
      <c r="AA33" s="198"/>
      <c r="AB33" s="198"/>
      <c r="AC33" s="198"/>
      <c r="AD33" s="198"/>
      <c r="AE33" s="198"/>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c r="CB33" s="198"/>
      <c r="CC33" s="198"/>
      <c r="CD33" s="198"/>
      <c r="CE33" s="198"/>
      <c r="CF33" s="198"/>
      <c r="CG33" s="198"/>
      <c r="CH33" s="198"/>
      <c r="CI33" s="198"/>
      <c r="CJ33" s="198"/>
      <c r="CK33" s="198"/>
      <c r="CL33" s="198"/>
      <c r="CM33" s="198"/>
      <c r="CN33" s="198"/>
      <c r="CO33" s="198"/>
      <c r="CP33" s="198"/>
      <c r="CQ33" s="198"/>
      <c r="CR33" s="198"/>
      <c r="CS33" s="198"/>
      <c r="CT33" s="198"/>
    </row>
    <row r="34" spans="19:98" x14ac:dyDescent="0.25">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row>
    <row r="35" spans="19:98" x14ac:dyDescent="0.25">
      <c r="S35" s="198"/>
      <c r="T35" s="198"/>
      <c r="U35" s="198"/>
      <c r="V35" s="198"/>
      <c r="W35" s="198"/>
      <c r="X35" s="198"/>
      <c r="Y35" s="198"/>
      <c r="Z35" s="198"/>
      <c r="AA35" s="198"/>
      <c r="AB35" s="198"/>
      <c r="AC35" s="198"/>
      <c r="AD35" s="198"/>
      <c r="AE35" s="198"/>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c r="CB35" s="198"/>
      <c r="CC35" s="198"/>
      <c r="CD35" s="198"/>
      <c r="CE35" s="198"/>
      <c r="CF35" s="198"/>
      <c r="CG35" s="198"/>
      <c r="CH35" s="198"/>
      <c r="CI35" s="198"/>
      <c r="CJ35" s="198"/>
      <c r="CK35" s="198"/>
      <c r="CL35" s="198"/>
      <c r="CM35" s="198"/>
      <c r="CN35" s="198"/>
      <c r="CO35" s="198"/>
      <c r="CP35" s="198"/>
      <c r="CQ35" s="198"/>
      <c r="CR35" s="198"/>
      <c r="CS35" s="198"/>
      <c r="CT35" s="198"/>
    </row>
    <row r="36" spans="19:98" x14ac:dyDescent="0.25">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198"/>
    </row>
    <row r="37" spans="19:98" x14ac:dyDescent="0.25">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198"/>
    </row>
    <row r="38" spans="19:98" x14ac:dyDescent="0.25">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198"/>
    </row>
    <row r="39" spans="19:98" x14ac:dyDescent="0.25">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198"/>
    </row>
    <row r="40" spans="19:98" x14ac:dyDescent="0.25">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198"/>
    </row>
    <row r="41" spans="19:98" x14ac:dyDescent="0.25">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198"/>
    </row>
    <row r="42" spans="19:98" x14ac:dyDescent="0.25">
      <c r="S42" s="198"/>
      <c r="T42" s="198"/>
      <c r="U42" s="198"/>
      <c r="V42" s="198"/>
      <c r="W42" s="198"/>
      <c r="X42" s="198"/>
      <c r="Y42" s="198"/>
      <c r="Z42" s="198"/>
      <c r="AA42" s="198"/>
      <c r="AB42" s="198"/>
      <c r="AC42" s="198"/>
      <c r="AD42" s="198"/>
      <c r="AE42" s="198"/>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198"/>
      <c r="CK42" s="198"/>
      <c r="CL42" s="198"/>
      <c r="CM42" s="198"/>
      <c r="CN42" s="198"/>
      <c r="CO42" s="198"/>
      <c r="CP42" s="198"/>
      <c r="CQ42" s="198"/>
      <c r="CR42" s="198"/>
      <c r="CS42" s="198"/>
      <c r="CT42" s="198"/>
    </row>
    <row r="43" spans="19:98" x14ac:dyDescent="0.25">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98"/>
    </row>
    <row r="44" spans="19:98" x14ac:dyDescent="0.25">
      <c r="S44" s="198"/>
      <c r="T44" s="198"/>
      <c r="U44" s="198"/>
      <c r="V44" s="198"/>
      <c r="W44" s="198"/>
      <c r="X44" s="198"/>
      <c r="Y44" s="198"/>
      <c r="Z44" s="198"/>
      <c r="AA44" s="198"/>
      <c r="AB44" s="198"/>
      <c r="AC44" s="198"/>
      <c r="AD44" s="198"/>
      <c r="AE44" s="198"/>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c r="CB44" s="198"/>
      <c r="CC44" s="198"/>
      <c r="CD44" s="198"/>
      <c r="CE44" s="198"/>
      <c r="CF44" s="198"/>
      <c r="CG44" s="198"/>
      <c r="CH44" s="198"/>
      <c r="CI44" s="198"/>
      <c r="CJ44" s="198"/>
      <c r="CK44" s="198"/>
      <c r="CL44" s="198"/>
      <c r="CM44" s="198"/>
      <c r="CN44" s="198"/>
      <c r="CO44" s="198"/>
      <c r="CP44" s="198"/>
      <c r="CQ44" s="198"/>
      <c r="CR44" s="198"/>
      <c r="CS44" s="198"/>
      <c r="CT44" s="198"/>
    </row>
    <row r="45" spans="19:98" x14ac:dyDescent="0.25">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198"/>
      <c r="BJ45" s="198"/>
      <c r="BK45" s="198"/>
      <c r="BL45" s="198"/>
      <c r="BM45" s="198"/>
      <c r="BN45" s="198"/>
      <c r="BO45" s="198"/>
      <c r="BP45" s="198"/>
      <c r="BQ45" s="198"/>
      <c r="BR45" s="198"/>
      <c r="BS45" s="198"/>
      <c r="BT45" s="198"/>
      <c r="BU45" s="198"/>
      <c r="BV45" s="198"/>
      <c r="BW45" s="198"/>
      <c r="BX45" s="198"/>
      <c r="BY45" s="198"/>
      <c r="BZ45" s="198"/>
      <c r="CA45" s="198"/>
      <c r="CB45" s="198"/>
      <c r="CC45" s="198"/>
      <c r="CD45" s="198"/>
      <c r="CE45" s="198"/>
      <c r="CF45" s="198"/>
      <c r="CG45" s="198"/>
      <c r="CH45" s="198"/>
      <c r="CI45" s="198"/>
      <c r="CJ45" s="198"/>
      <c r="CK45" s="198"/>
      <c r="CL45" s="198"/>
      <c r="CM45" s="198"/>
      <c r="CN45" s="198"/>
      <c r="CO45" s="198"/>
      <c r="CP45" s="198"/>
      <c r="CQ45" s="198"/>
      <c r="CR45" s="198"/>
      <c r="CS45" s="198"/>
      <c r="CT45" s="198"/>
    </row>
    <row r="46" spans="19:98" x14ac:dyDescent="0.25">
      <c r="S46" s="198"/>
      <c r="T46" s="198"/>
      <c r="U46" s="198"/>
      <c r="V46" s="198"/>
      <c r="W46" s="198"/>
      <c r="X46" s="198"/>
      <c r="Y46" s="198"/>
      <c r="Z46" s="198"/>
      <c r="AA46" s="198"/>
      <c r="AB46" s="198"/>
      <c r="AC46" s="198"/>
      <c r="AD46" s="198"/>
      <c r="AE46" s="198"/>
      <c r="AF46" s="198"/>
      <c r="AG46" s="198"/>
      <c r="AH46" s="198"/>
      <c r="AI46" s="198"/>
      <c r="AJ46" s="198"/>
      <c r="AK46" s="198"/>
      <c r="AL46" s="198"/>
      <c r="AM46" s="198"/>
      <c r="AN46" s="198"/>
      <c r="AO46" s="198"/>
      <c r="AP46" s="198"/>
      <c r="AQ46" s="198"/>
      <c r="AR46" s="198"/>
      <c r="AS46" s="198"/>
      <c r="AT46" s="198"/>
      <c r="AU46" s="198"/>
      <c r="AV46" s="198"/>
      <c r="AW46" s="198"/>
      <c r="AX46" s="198"/>
      <c r="AY46" s="198"/>
      <c r="AZ46" s="198"/>
      <c r="BA46" s="198"/>
      <c r="BB46" s="198"/>
      <c r="BC46" s="198"/>
      <c r="BD46" s="198"/>
      <c r="BE46" s="198"/>
      <c r="BF46" s="198"/>
      <c r="BG46" s="198"/>
      <c r="BH46" s="198"/>
      <c r="BI46" s="198"/>
      <c r="BJ46" s="198"/>
      <c r="BK46" s="198"/>
      <c r="BL46" s="198"/>
      <c r="BM46" s="198"/>
      <c r="BN46" s="198"/>
      <c r="BO46" s="198"/>
      <c r="BP46" s="198"/>
      <c r="BQ46" s="198"/>
      <c r="BR46" s="198"/>
      <c r="BS46" s="198"/>
      <c r="BT46" s="198"/>
      <c r="BU46" s="198"/>
      <c r="BV46" s="198"/>
      <c r="BW46" s="198"/>
      <c r="BX46" s="198"/>
      <c r="BY46" s="198"/>
      <c r="BZ46" s="198"/>
      <c r="CA46" s="198"/>
      <c r="CB46" s="198"/>
      <c r="CC46" s="198"/>
      <c r="CD46" s="198"/>
      <c r="CE46" s="198"/>
      <c r="CF46" s="198"/>
      <c r="CG46" s="198"/>
      <c r="CH46" s="198"/>
      <c r="CI46" s="198"/>
      <c r="CJ46" s="198"/>
      <c r="CK46" s="198"/>
      <c r="CL46" s="198"/>
      <c r="CM46" s="198"/>
      <c r="CN46" s="198"/>
      <c r="CO46" s="198"/>
      <c r="CP46" s="198"/>
      <c r="CQ46" s="198"/>
      <c r="CR46" s="198"/>
      <c r="CS46" s="198"/>
      <c r="CT46" s="198"/>
    </row>
    <row r="47" spans="19:98" x14ac:dyDescent="0.25">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row>
    <row r="48" spans="19:98" x14ac:dyDescent="0.25">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row>
    <row r="49" spans="19:98" x14ac:dyDescent="0.25">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98"/>
    </row>
    <row r="50" spans="19:98" x14ac:dyDescent="0.25">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98"/>
    </row>
    <row r="51" spans="19:98" x14ac:dyDescent="0.25">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98"/>
    </row>
    <row r="52" spans="19:98" x14ac:dyDescent="0.25">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98"/>
    </row>
    <row r="53" spans="19:98" x14ac:dyDescent="0.25">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98"/>
    </row>
    <row r="54" spans="19:98" x14ac:dyDescent="0.25">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98"/>
    </row>
    <row r="55" spans="19:98" x14ac:dyDescent="0.25">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98"/>
    </row>
    <row r="56" spans="19:98" x14ac:dyDescent="0.25">
      <c r="S56" s="198"/>
      <c r="T56" s="198"/>
      <c r="U56" s="198"/>
      <c r="V56" s="198"/>
      <c r="W56" s="198"/>
      <c r="X56" s="198"/>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98"/>
    </row>
    <row r="57" spans="19:98" x14ac:dyDescent="0.25">
      <c r="S57" s="198"/>
      <c r="T57" s="198"/>
      <c r="U57" s="198"/>
      <c r="V57" s="198"/>
      <c r="W57" s="198"/>
      <c r="X57" s="198"/>
      <c r="Y57" s="198"/>
      <c r="Z57" s="198"/>
      <c r="AA57" s="198"/>
      <c r="AB57" s="198"/>
      <c r="AC57" s="198"/>
      <c r="AD57" s="198"/>
      <c r="AE57" s="198"/>
      <c r="AF57" s="198"/>
      <c r="AG57" s="198"/>
      <c r="AH57" s="198"/>
      <c r="AI57" s="198"/>
      <c r="AJ57" s="198"/>
      <c r="AK57" s="198"/>
      <c r="AL57" s="198"/>
      <c r="AM57" s="198"/>
      <c r="AN57" s="198"/>
      <c r="AO57" s="198"/>
      <c r="AP57" s="198"/>
      <c r="AQ57" s="198"/>
      <c r="AR57" s="198"/>
      <c r="AS57" s="198"/>
      <c r="AT57" s="198"/>
      <c r="AU57" s="198"/>
      <c r="AV57" s="198"/>
      <c r="AW57" s="198"/>
      <c r="AX57" s="198"/>
      <c r="AY57" s="198"/>
      <c r="AZ57" s="198"/>
      <c r="BA57" s="198"/>
      <c r="BB57" s="198"/>
      <c r="BC57" s="198"/>
      <c r="BD57" s="198"/>
      <c r="BE57" s="198"/>
      <c r="BF57" s="198"/>
      <c r="BG57" s="198"/>
      <c r="BH57" s="198"/>
      <c r="BI57" s="198"/>
      <c r="BJ57" s="198"/>
      <c r="BK57" s="198"/>
      <c r="BL57" s="198"/>
      <c r="BM57" s="198"/>
      <c r="BN57" s="198"/>
      <c r="BO57" s="198"/>
      <c r="BP57" s="198"/>
      <c r="BQ57" s="198"/>
      <c r="BR57" s="198"/>
      <c r="BS57" s="198"/>
      <c r="BT57" s="198"/>
      <c r="BU57" s="198"/>
      <c r="BV57" s="198"/>
      <c r="BW57" s="198"/>
      <c r="BX57" s="198"/>
      <c r="BY57" s="198"/>
      <c r="BZ57" s="198"/>
      <c r="CA57" s="198"/>
      <c r="CB57" s="198"/>
      <c r="CC57" s="198"/>
      <c r="CD57" s="198"/>
      <c r="CE57" s="198"/>
      <c r="CF57" s="198"/>
      <c r="CG57" s="198"/>
      <c r="CH57" s="198"/>
      <c r="CI57" s="198"/>
      <c r="CJ57" s="198"/>
      <c r="CK57" s="198"/>
      <c r="CL57" s="198"/>
      <c r="CM57" s="198"/>
      <c r="CN57" s="198"/>
      <c r="CO57" s="198"/>
      <c r="CP57" s="198"/>
      <c r="CQ57" s="198"/>
      <c r="CR57" s="198"/>
      <c r="CS57" s="198"/>
      <c r="CT57" s="198"/>
    </row>
    <row r="58" spans="19:98" x14ac:dyDescent="0.25">
      <c r="S58" s="198"/>
      <c r="T58" s="198"/>
      <c r="U58" s="198"/>
      <c r="V58" s="198"/>
      <c r="W58" s="198"/>
      <c r="X58" s="198"/>
      <c r="Y58" s="198"/>
      <c r="Z58" s="198"/>
      <c r="AA58" s="198"/>
      <c r="AB58" s="198"/>
      <c r="AC58" s="198"/>
      <c r="AD58" s="198"/>
      <c r="AE58" s="198"/>
      <c r="AF58" s="198"/>
      <c r="AG58" s="198"/>
      <c r="AH58" s="198"/>
      <c r="AI58" s="198"/>
      <c r="AJ58" s="198"/>
      <c r="AK58" s="198"/>
      <c r="AL58" s="198"/>
      <c r="AM58" s="198"/>
      <c r="AN58" s="198"/>
      <c r="AO58" s="198"/>
      <c r="AP58" s="198"/>
      <c r="AQ58" s="198"/>
      <c r="AR58" s="198"/>
      <c r="AS58" s="198"/>
      <c r="AT58" s="198"/>
      <c r="AU58" s="198"/>
      <c r="AV58" s="198"/>
      <c r="AW58" s="198"/>
      <c r="AX58" s="198"/>
      <c r="AY58" s="198"/>
      <c r="AZ58" s="198"/>
      <c r="BA58" s="198"/>
      <c r="BB58" s="198"/>
      <c r="BC58" s="198"/>
      <c r="BD58" s="198"/>
      <c r="BE58" s="198"/>
      <c r="BF58" s="198"/>
      <c r="BG58" s="198"/>
      <c r="BH58" s="198"/>
      <c r="BI58" s="198"/>
      <c r="BJ58" s="198"/>
      <c r="BK58" s="198"/>
      <c r="BL58" s="198"/>
      <c r="BM58" s="198"/>
      <c r="BN58" s="198"/>
      <c r="BO58" s="198"/>
      <c r="BP58" s="198"/>
      <c r="BQ58" s="198"/>
      <c r="BR58" s="198"/>
      <c r="BS58" s="198"/>
      <c r="BT58" s="198"/>
      <c r="BU58" s="198"/>
      <c r="BV58" s="198"/>
      <c r="BW58" s="198"/>
      <c r="BX58" s="198"/>
      <c r="BY58" s="198"/>
      <c r="BZ58" s="198"/>
      <c r="CA58" s="198"/>
      <c r="CB58" s="198"/>
      <c r="CC58" s="198"/>
      <c r="CD58" s="198"/>
      <c r="CE58" s="198"/>
      <c r="CF58" s="198"/>
      <c r="CG58" s="198"/>
      <c r="CH58" s="198"/>
      <c r="CI58" s="198"/>
      <c r="CJ58" s="198"/>
      <c r="CK58" s="198"/>
      <c r="CL58" s="198"/>
      <c r="CM58" s="198"/>
      <c r="CN58" s="198"/>
      <c r="CO58" s="198"/>
      <c r="CP58" s="198"/>
      <c r="CQ58" s="198"/>
      <c r="CR58" s="198"/>
      <c r="CS58" s="198"/>
      <c r="CT58" s="198"/>
    </row>
    <row r="59" spans="19:98" x14ac:dyDescent="0.25">
      <c r="S59" s="198"/>
      <c r="T59" s="198"/>
      <c r="U59" s="198"/>
      <c r="V59" s="198"/>
      <c r="W59" s="198"/>
      <c r="X59" s="198"/>
      <c r="Y59" s="198"/>
      <c r="Z59" s="198"/>
      <c r="AA59" s="198"/>
      <c r="AB59" s="198"/>
      <c r="AC59" s="198"/>
      <c r="AD59" s="198"/>
      <c r="AE59" s="198"/>
      <c r="AF59" s="198"/>
      <c r="AG59" s="198"/>
      <c r="AH59" s="198"/>
      <c r="AI59" s="198"/>
      <c r="AJ59" s="198"/>
      <c r="AK59" s="198"/>
      <c r="AL59" s="198"/>
      <c r="AM59" s="198"/>
      <c r="AN59" s="198"/>
      <c r="AO59" s="198"/>
      <c r="AP59" s="198"/>
      <c r="AQ59" s="198"/>
      <c r="AR59" s="198"/>
      <c r="AS59" s="198"/>
      <c r="AT59" s="198"/>
      <c r="AU59" s="198"/>
      <c r="AV59" s="198"/>
      <c r="AW59" s="198"/>
      <c r="AX59" s="198"/>
      <c r="AY59" s="198"/>
      <c r="AZ59" s="198"/>
      <c r="BA59" s="198"/>
      <c r="BB59" s="198"/>
      <c r="BC59" s="198"/>
      <c r="BD59" s="198"/>
      <c r="BE59" s="198"/>
      <c r="BF59" s="198"/>
      <c r="BG59" s="198"/>
      <c r="BH59" s="198"/>
      <c r="BI59" s="198"/>
      <c r="BJ59" s="198"/>
      <c r="BK59" s="198"/>
      <c r="BL59" s="198"/>
      <c r="BM59" s="198"/>
      <c r="BN59" s="198"/>
      <c r="BO59" s="198"/>
      <c r="BP59" s="198"/>
      <c r="BQ59" s="198"/>
      <c r="BR59" s="198"/>
      <c r="BS59" s="198"/>
      <c r="BT59" s="198"/>
      <c r="BU59" s="198"/>
      <c r="BV59" s="198"/>
      <c r="BW59" s="198"/>
      <c r="BX59" s="198"/>
      <c r="BY59" s="198"/>
      <c r="BZ59" s="198"/>
      <c r="CA59" s="198"/>
      <c r="CB59" s="198"/>
      <c r="CC59" s="198"/>
      <c r="CD59" s="198"/>
      <c r="CE59" s="198"/>
      <c r="CF59" s="198"/>
      <c r="CG59" s="198"/>
      <c r="CH59" s="198"/>
      <c r="CI59" s="198"/>
      <c r="CJ59" s="198"/>
      <c r="CK59" s="198"/>
      <c r="CL59" s="198"/>
      <c r="CM59" s="198"/>
      <c r="CN59" s="198"/>
      <c r="CO59" s="198"/>
      <c r="CP59" s="198"/>
      <c r="CQ59" s="198"/>
      <c r="CR59" s="198"/>
      <c r="CS59" s="198"/>
      <c r="CT59" s="198"/>
    </row>
    <row r="60" spans="19:98" x14ac:dyDescent="0.25">
      <c r="S60" s="198"/>
      <c r="T60" s="198"/>
      <c r="U60" s="198"/>
      <c r="V60" s="198"/>
      <c r="W60" s="198"/>
      <c r="X60" s="198"/>
      <c r="Y60" s="198"/>
      <c r="Z60" s="198"/>
      <c r="AA60" s="198"/>
      <c r="AB60" s="198"/>
      <c r="AC60" s="198"/>
      <c r="AD60" s="198"/>
      <c r="AE60" s="198"/>
      <c r="AF60" s="198"/>
      <c r="AG60" s="198"/>
      <c r="AH60" s="198"/>
      <c r="AI60" s="198"/>
      <c r="AJ60" s="198"/>
      <c r="AK60" s="198"/>
      <c r="AL60" s="198"/>
      <c r="AM60" s="198"/>
      <c r="AN60" s="198"/>
      <c r="AO60" s="198"/>
      <c r="AP60" s="198"/>
      <c r="AQ60" s="198"/>
      <c r="AR60" s="198"/>
      <c r="AS60" s="198"/>
      <c r="AT60" s="198"/>
      <c r="AU60" s="198"/>
      <c r="AV60" s="198"/>
      <c r="AW60" s="198"/>
      <c r="AX60" s="198"/>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c r="CB60" s="198"/>
      <c r="CC60" s="198"/>
      <c r="CD60" s="198"/>
      <c r="CE60" s="198"/>
      <c r="CF60" s="198"/>
      <c r="CG60" s="198"/>
      <c r="CH60" s="198"/>
      <c r="CI60" s="198"/>
      <c r="CJ60" s="198"/>
      <c r="CK60" s="198"/>
      <c r="CL60" s="198"/>
      <c r="CM60" s="198"/>
      <c r="CN60" s="198"/>
      <c r="CO60" s="198"/>
      <c r="CP60" s="198"/>
      <c r="CQ60" s="198"/>
      <c r="CR60" s="198"/>
      <c r="CS60" s="198"/>
      <c r="CT60" s="198"/>
    </row>
    <row r="61" spans="19:98" x14ac:dyDescent="0.25">
      <c r="S61" s="198"/>
      <c r="T61" s="198"/>
      <c r="U61" s="198"/>
      <c r="V61" s="198"/>
      <c r="W61" s="198"/>
      <c r="X61" s="198"/>
      <c r="Y61" s="198"/>
      <c r="Z61" s="198"/>
      <c r="AA61" s="198"/>
      <c r="AB61" s="198"/>
      <c r="AC61" s="198"/>
      <c r="AD61" s="198"/>
      <c r="AE61" s="198"/>
      <c r="AF61" s="198"/>
      <c r="AG61" s="198"/>
      <c r="AH61" s="198"/>
      <c r="AI61" s="198"/>
      <c r="AJ61" s="198"/>
      <c r="AK61" s="198"/>
      <c r="AL61" s="198"/>
      <c r="AM61" s="198"/>
      <c r="AN61" s="198"/>
      <c r="AO61" s="198"/>
      <c r="AP61" s="198"/>
      <c r="AQ61" s="198"/>
      <c r="AR61" s="198"/>
      <c r="AS61" s="198"/>
      <c r="AT61" s="198"/>
      <c r="AU61" s="198"/>
      <c r="AV61" s="198"/>
      <c r="AW61" s="198"/>
      <c r="AX61" s="198"/>
      <c r="AY61" s="198"/>
      <c r="AZ61" s="198"/>
      <c r="BA61" s="198"/>
      <c r="BB61" s="198"/>
      <c r="BC61" s="198"/>
      <c r="BD61" s="198"/>
      <c r="BE61" s="198"/>
      <c r="BF61" s="198"/>
      <c r="BG61" s="198"/>
      <c r="BH61" s="198"/>
      <c r="BI61" s="198"/>
      <c r="BJ61" s="198"/>
      <c r="BK61" s="198"/>
      <c r="BL61" s="198"/>
      <c r="BM61" s="198"/>
      <c r="BN61" s="198"/>
      <c r="BO61" s="198"/>
      <c r="BP61" s="198"/>
      <c r="BQ61" s="198"/>
      <c r="BR61" s="198"/>
      <c r="BS61" s="198"/>
      <c r="BT61" s="198"/>
      <c r="BU61" s="198"/>
      <c r="BV61" s="198"/>
      <c r="BW61" s="198"/>
      <c r="BX61" s="198"/>
      <c r="BY61" s="198"/>
      <c r="BZ61" s="198"/>
      <c r="CA61" s="198"/>
      <c r="CB61" s="198"/>
      <c r="CC61" s="198"/>
      <c r="CD61" s="198"/>
      <c r="CE61" s="198"/>
      <c r="CF61" s="198"/>
      <c r="CG61" s="198"/>
      <c r="CH61" s="198"/>
      <c r="CI61" s="198"/>
      <c r="CJ61" s="198"/>
      <c r="CK61" s="198"/>
      <c r="CL61" s="198"/>
      <c r="CM61" s="198"/>
      <c r="CN61" s="198"/>
      <c r="CO61" s="198"/>
      <c r="CP61" s="198"/>
      <c r="CQ61" s="198"/>
      <c r="CR61" s="198"/>
      <c r="CS61" s="198"/>
      <c r="CT61" s="198"/>
    </row>
    <row r="62" spans="19:98" x14ac:dyDescent="0.25">
      <c r="S62" s="198"/>
      <c r="T62" s="198"/>
      <c r="U62" s="198"/>
      <c r="V62" s="198"/>
      <c r="W62" s="198"/>
      <c r="X62" s="198"/>
      <c r="Y62" s="198"/>
      <c r="Z62" s="198"/>
      <c r="AA62" s="198"/>
      <c r="AB62" s="198"/>
      <c r="AC62" s="198"/>
      <c r="AD62" s="198"/>
      <c r="AE62" s="198"/>
      <c r="AF62" s="198"/>
      <c r="AG62" s="198"/>
      <c r="AH62" s="198"/>
      <c r="AI62" s="198"/>
      <c r="AJ62" s="198"/>
      <c r="AK62" s="198"/>
      <c r="AL62" s="198"/>
      <c r="AM62" s="198"/>
      <c r="AN62" s="198"/>
      <c r="AO62" s="198"/>
      <c r="AP62" s="198"/>
      <c r="AQ62" s="198"/>
      <c r="AR62" s="198"/>
      <c r="AS62" s="198"/>
      <c r="AT62" s="198"/>
      <c r="AU62" s="198"/>
      <c r="AV62" s="198"/>
      <c r="AW62" s="198"/>
      <c r="AX62" s="198"/>
      <c r="AY62" s="198"/>
      <c r="AZ62" s="198"/>
      <c r="BA62" s="198"/>
      <c r="BB62" s="198"/>
      <c r="BC62" s="198"/>
      <c r="BD62" s="198"/>
      <c r="BE62" s="198"/>
      <c r="BF62" s="198"/>
      <c r="BG62" s="198"/>
      <c r="BH62" s="198"/>
      <c r="BI62" s="198"/>
      <c r="BJ62" s="198"/>
      <c r="BK62" s="198"/>
      <c r="BL62" s="198"/>
      <c r="BM62" s="198"/>
      <c r="BN62" s="198"/>
      <c r="BO62" s="198"/>
      <c r="BP62" s="198"/>
      <c r="BQ62" s="198"/>
      <c r="BR62" s="198"/>
      <c r="BS62" s="198"/>
      <c r="BT62" s="198"/>
      <c r="BU62" s="198"/>
      <c r="BV62" s="198"/>
      <c r="BW62" s="198"/>
      <c r="BX62" s="198"/>
      <c r="BY62" s="198"/>
      <c r="BZ62" s="198"/>
      <c r="CA62" s="198"/>
      <c r="CB62" s="198"/>
      <c r="CC62" s="198"/>
      <c r="CD62" s="198"/>
      <c r="CE62" s="198"/>
      <c r="CF62" s="198"/>
      <c r="CG62" s="198"/>
      <c r="CH62" s="198"/>
      <c r="CI62" s="198"/>
      <c r="CJ62" s="198"/>
      <c r="CK62" s="198"/>
      <c r="CL62" s="198"/>
      <c r="CM62" s="198"/>
      <c r="CN62" s="198"/>
      <c r="CO62" s="198"/>
      <c r="CP62" s="198"/>
      <c r="CQ62" s="198"/>
      <c r="CR62" s="198"/>
      <c r="CS62" s="198"/>
      <c r="CT62" s="198"/>
    </row>
    <row r="63" spans="19:98" x14ac:dyDescent="0.25">
      <c r="S63" s="198"/>
      <c r="T63" s="198"/>
      <c r="U63" s="198"/>
      <c r="V63" s="198"/>
      <c r="W63" s="198"/>
      <c r="X63" s="198"/>
      <c r="Y63" s="198"/>
      <c r="Z63" s="198"/>
      <c r="AA63" s="198"/>
      <c r="AB63" s="198"/>
      <c r="AC63" s="198"/>
      <c r="AD63" s="198"/>
      <c r="AE63" s="198"/>
      <c r="AF63" s="198"/>
      <c r="AG63" s="198"/>
      <c r="AH63" s="198"/>
      <c r="AI63" s="198"/>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198"/>
      <c r="CK63" s="198"/>
      <c r="CL63" s="198"/>
      <c r="CM63" s="198"/>
      <c r="CN63" s="198"/>
      <c r="CO63" s="198"/>
      <c r="CP63" s="198"/>
      <c r="CQ63" s="198"/>
      <c r="CR63" s="198"/>
      <c r="CS63" s="198"/>
      <c r="CT63" s="198"/>
    </row>
    <row r="64" spans="19:98" x14ac:dyDescent="0.25">
      <c r="S64" s="198"/>
      <c r="T64" s="198"/>
      <c r="U64" s="198"/>
      <c r="V64" s="198"/>
      <c r="W64" s="198"/>
      <c r="X64" s="198"/>
      <c r="Y64" s="198"/>
      <c r="Z64" s="198"/>
      <c r="AA64" s="198"/>
      <c r="AB64" s="198"/>
      <c r="AC64" s="198"/>
      <c r="AD64" s="198"/>
      <c r="AE64" s="198"/>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c r="BW64" s="198"/>
      <c r="BX64" s="198"/>
      <c r="BY64" s="198"/>
      <c r="BZ64" s="198"/>
      <c r="CA64" s="198"/>
      <c r="CB64" s="198"/>
      <c r="CC64" s="198"/>
      <c r="CD64" s="198"/>
      <c r="CE64" s="198"/>
      <c r="CF64" s="198"/>
      <c r="CG64" s="198"/>
      <c r="CH64" s="198"/>
      <c r="CI64" s="198"/>
      <c r="CJ64" s="198"/>
      <c r="CK64" s="198"/>
      <c r="CL64" s="198"/>
      <c r="CM64" s="198"/>
      <c r="CN64" s="198"/>
      <c r="CO64" s="198"/>
      <c r="CP64" s="198"/>
      <c r="CQ64" s="198"/>
      <c r="CR64" s="198"/>
      <c r="CS64" s="198"/>
      <c r="CT64" s="198"/>
    </row>
    <row r="65" spans="19:98" x14ac:dyDescent="0.25">
      <c r="S65" s="198"/>
      <c r="T65" s="198"/>
      <c r="U65" s="198"/>
      <c r="V65" s="198"/>
      <c r="W65" s="198"/>
      <c r="X65" s="198"/>
      <c r="Y65" s="198"/>
      <c r="Z65" s="198"/>
      <c r="AA65" s="198"/>
      <c r="AB65" s="198"/>
      <c r="AC65" s="198"/>
      <c r="AD65" s="198"/>
      <c r="AE65" s="198"/>
      <c r="AF65" s="198"/>
      <c r="AG65" s="198"/>
      <c r="AH65" s="198"/>
      <c r="AI65" s="198"/>
      <c r="AJ65" s="198"/>
      <c r="AK65" s="198"/>
      <c r="AL65" s="198"/>
      <c r="AM65" s="198"/>
      <c r="AN65" s="198"/>
      <c r="AO65" s="198"/>
      <c r="AP65" s="198"/>
      <c r="AQ65" s="198"/>
      <c r="AR65" s="198"/>
      <c r="AS65" s="198"/>
      <c r="AT65" s="198"/>
      <c r="AU65" s="198"/>
      <c r="AV65" s="198"/>
      <c r="AW65" s="198"/>
      <c r="AX65" s="198"/>
      <c r="AY65" s="198"/>
      <c r="AZ65" s="198"/>
      <c r="BA65" s="198"/>
      <c r="BB65" s="198"/>
      <c r="BC65" s="198"/>
      <c r="BD65" s="198"/>
      <c r="BE65" s="198"/>
      <c r="BF65" s="198"/>
      <c r="BG65" s="198"/>
      <c r="BH65" s="198"/>
      <c r="BI65" s="198"/>
      <c r="BJ65" s="198"/>
      <c r="BK65" s="198"/>
      <c r="BL65" s="198"/>
      <c r="BM65" s="198"/>
      <c r="BN65" s="198"/>
      <c r="BO65" s="198"/>
      <c r="BP65" s="198"/>
      <c r="BQ65" s="198"/>
      <c r="BR65" s="198"/>
      <c r="BS65" s="198"/>
      <c r="BT65" s="198"/>
      <c r="BU65" s="198"/>
      <c r="BV65" s="198"/>
      <c r="BW65" s="198"/>
      <c r="BX65" s="198"/>
      <c r="BY65" s="198"/>
      <c r="BZ65" s="198"/>
      <c r="CA65" s="198"/>
      <c r="CB65" s="198"/>
      <c r="CC65" s="198"/>
      <c r="CD65" s="198"/>
      <c r="CE65" s="198"/>
      <c r="CF65" s="198"/>
      <c r="CG65" s="198"/>
      <c r="CH65" s="198"/>
      <c r="CI65" s="198"/>
      <c r="CJ65" s="198"/>
      <c r="CK65" s="198"/>
      <c r="CL65" s="198"/>
      <c r="CM65" s="198"/>
      <c r="CN65" s="198"/>
      <c r="CO65" s="198"/>
      <c r="CP65" s="198"/>
      <c r="CQ65" s="198"/>
      <c r="CR65" s="198"/>
      <c r="CS65" s="198"/>
      <c r="CT65" s="198"/>
    </row>
    <row r="66" spans="19:98" x14ac:dyDescent="0.25">
      <c r="S66" s="198"/>
      <c r="T66" s="198"/>
      <c r="U66" s="198"/>
      <c r="V66" s="198"/>
      <c r="W66" s="198"/>
      <c r="X66" s="198"/>
      <c r="Y66" s="198"/>
      <c r="Z66" s="198"/>
      <c r="AA66" s="198"/>
      <c r="AB66" s="198"/>
      <c r="AC66" s="198"/>
      <c r="AD66" s="198"/>
      <c r="AE66" s="198"/>
      <c r="AF66" s="198"/>
      <c r="AG66" s="198"/>
      <c r="AH66" s="198"/>
      <c r="AI66" s="198"/>
      <c r="AJ66" s="198"/>
      <c r="AK66" s="198"/>
      <c r="AL66" s="198"/>
      <c r="AM66" s="198"/>
      <c r="AN66" s="198"/>
      <c r="AO66" s="198"/>
      <c r="AP66" s="198"/>
      <c r="AQ66" s="198"/>
      <c r="AR66" s="198"/>
      <c r="AS66" s="198"/>
      <c r="AT66" s="198"/>
      <c r="AU66" s="198"/>
      <c r="AV66" s="198"/>
      <c r="AW66" s="198"/>
      <c r="AX66" s="198"/>
      <c r="AY66" s="198"/>
      <c r="AZ66" s="198"/>
      <c r="BA66" s="198"/>
      <c r="BB66" s="198"/>
      <c r="BC66" s="198"/>
      <c r="BD66" s="198"/>
      <c r="BE66" s="198"/>
      <c r="BF66" s="198"/>
      <c r="BG66" s="198"/>
      <c r="BH66" s="198"/>
      <c r="BI66" s="198"/>
      <c r="BJ66" s="198"/>
      <c r="BK66" s="198"/>
      <c r="BL66" s="198"/>
      <c r="BM66" s="198"/>
      <c r="BN66" s="198"/>
      <c r="BO66" s="198"/>
      <c r="BP66" s="198"/>
      <c r="BQ66" s="198"/>
      <c r="BR66" s="198"/>
      <c r="BS66" s="198"/>
      <c r="BT66" s="198"/>
      <c r="BU66" s="198"/>
      <c r="BV66" s="198"/>
      <c r="BW66" s="198"/>
      <c r="BX66" s="198"/>
      <c r="BY66" s="198"/>
      <c r="BZ66" s="198"/>
      <c r="CA66" s="198"/>
      <c r="CB66" s="198"/>
      <c r="CC66" s="198"/>
      <c r="CD66" s="198"/>
      <c r="CE66" s="198"/>
      <c r="CF66" s="198"/>
      <c r="CG66" s="198"/>
      <c r="CH66" s="198"/>
      <c r="CI66" s="198"/>
      <c r="CJ66" s="198"/>
      <c r="CK66" s="198"/>
      <c r="CL66" s="198"/>
      <c r="CM66" s="198"/>
      <c r="CN66" s="198"/>
      <c r="CO66" s="198"/>
      <c r="CP66" s="198"/>
      <c r="CQ66" s="198"/>
      <c r="CR66" s="198"/>
      <c r="CS66" s="198"/>
      <c r="CT66" s="198"/>
    </row>
    <row r="67" spans="19:98" x14ac:dyDescent="0.25">
      <c r="S67" s="198"/>
      <c r="T67" s="198"/>
      <c r="U67" s="198"/>
      <c r="V67" s="198"/>
      <c r="W67" s="198"/>
      <c r="X67" s="198"/>
      <c r="Y67" s="198"/>
      <c r="Z67" s="198"/>
      <c r="AA67" s="198"/>
      <c r="AB67" s="198"/>
      <c r="AC67" s="198"/>
      <c r="AD67" s="198"/>
      <c r="AE67" s="198"/>
      <c r="AF67" s="198"/>
      <c r="AG67" s="198"/>
      <c r="AH67" s="198"/>
      <c r="AI67" s="198"/>
      <c r="AJ67" s="198"/>
      <c r="AK67" s="198"/>
      <c r="AL67" s="198"/>
      <c r="AM67" s="198"/>
      <c r="AN67" s="198"/>
      <c r="AO67" s="198"/>
      <c r="AP67" s="198"/>
      <c r="AQ67" s="198"/>
      <c r="AR67" s="198"/>
      <c r="AS67" s="198"/>
      <c r="AT67" s="198"/>
      <c r="AU67" s="198"/>
      <c r="AV67" s="198"/>
      <c r="AW67" s="198"/>
      <c r="AX67" s="198"/>
      <c r="AY67" s="198"/>
      <c r="AZ67" s="198"/>
      <c r="BA67" s="198"/>
      <c r="BB67" s="198"/>
      <c r="BC67" s="198"/>
      <c r="BD67" s="198"/>
      <c r="BE67" s="198"/>
      <c r="BF67" s="198"/>
      <c r="BG67" s="198"/>
      <c r="BH67" s="198"/>
      <c r="BI67" s="198"/>
      <c r="BJ67" s="198"/>
      <c r="BK67" s="198"/>
      <c r="BL67" s="198"/>
      <c r="BM67" s="198"/>
      <c r="BN67" s="198"/>
      <c r="BO67" s="198"/>
      <c r="BP67" s="198"/>
      <c r="BQ67" s="198"/>
      <c r="BR67" s="198"/>
      <c r="BS67" s="198"/>
      <c r="BT67" s="198"/>
      <c r="BU67" s="198"/>
      <c r="BV67" s="198"/>
      <c r="BW67" s="198"/>
      <c r="BX67" s="198"/>
      <c r="BY67" s="198"/>
      <c r="BZ67" s="198"/>
      <c r="CA67" s="198"/>
      <c r="CB67" s="198"/>
      <c r="CC67" s="198"/>
      <c r="CD67" s="198"/>
      <c r="CE67" s="198"/>
      <c r="CF67" s="198"/>
      <c r="CG67" s="198"/>
      <c r="CH67" s="198"/>
      <c r="CI67" s="198"/>
      <c r="CJ67" s="198"/>
      <c r="CK67" s="198"/>
      <c r="CL67" s="198"/>
      <c r="CM67" s="198"/>
      <c r="CN67" s="198"/>
      <c r="CO67" s="198"/>
      <c r="CP67" s="198"/>
      <c r="CQ67" s="198"/>
      <c r="CR67" s="198"/>
      <c r="CS67" s="198"/>
      <c r="CT67" s="198"/>
    </row>
    <row r="68" spans="19:98" x14ac:dyDescent="0.25">
      <c r="S68" s="198"/>
      <c r="T68" s="198"/>
      <c r="U68" s="198"/>
      <c r="V68" s="198"/>
      <c r="W68" s="198"/>
      <c r="X68" s="198"/>
      <c r="Y68" s="198"/>
      <c r="Z68" s="198"/>
      <c r="AA68" s="198"/>
      <c r="AB68" s="198"/>
      <c r="AC68" s="198"/>
      <c r="AD68" s="198"/>
      <c r="AE68" s="198"/>
      <c r="AF68" s="198"/>
      <c r="AG68" s="198"/>
      <c r="AH68" s="198"/>
      <c r="AI68" s="198"/>
      <c r="AJ68" s="198"/>
      <c r="AK68" s="198"/>
      <c r="AL68" s="198"/>
      <c r="AM68" s="198"/>
      <c r="AN68" s="198"/>
      <c r="AO68" s="198"/>
      <c r="AP68" s="198"/>
      <c r="AQ68" s="198"/>
      <c r="AR68" s="198"/>
      <c r="AS68" s="198"/>
      <c r="AT68" s="198"/>
      <c r="AU68" s="198"/>
      <c r="AV68" s="198"/>
      <c r="AW68" s="198"/>
      <c r="AX68" s="198"/>
      <c r="AY68" s="198"/>
      <c r="AZ68" s="198"/>
      <c r="BA68" s="198"/>
      <c r="BB68" s="198"/>
      <c r="BC68" s="198"/>
      <c r="BD68" s="198"/>
      <c r="BE68" s="198"/>
      <c r="BF68" s="198"/>
      <c r="BG68" s="198"/>
      <c r="BH68" s="198"/>
      <c r="BI68" s="198"/>
      <c r="BJ68" s="198"/>
      <c r="BK68" s="198"/>
      <c r="BL68" s="198"/>
      <c r="BM68" s="198"/>
      <c r="BN68" s="198"/>
      <c r="BO68" s="198"/>
      <c r="BP68" s="198"/>
      <c r="BQ68" s="198"/>
      <c r="BR68" s="198"/>
      <c r="BS68" s="198"/>
      <c r="BT68" s="198"/>
      <c r="BU68" s="198"/>
      <c r="BV68" s="198"/>
      <c r="BW68" s="198"/>
      <c r="BX68" s="198"/>
      <c r="BY68" s="198"/>
      <c r="BZ68" s="198"/>
      <c r="CA68" s="198"/>
      <c r="CB68" s="198"/>
      <c r="CC68" s="198"/>
      <c r="CD68" s="198"/>
      <c r="CE68" s="198"/>
      <c r="CF68" s="198"/>
      <c r="CG68" s="198"/>
      <c r="CH68" s="198"/>
      <c r="CI68" s="198"/>
      <c r="CJ68" s="198"/>
      <c r="CK68" s="198"/>
      <c r="CL68" s="198"/>
      <c r="CM68" s="198"/>
      <c r="CN68" s="198"/>
      <c r="CO68" s="198"/>
      <c r="CP68" s="198"/>
      <c r="CQ68" s="198"/>
      <c r="CR68" s="198"/>
      <c r="CS68" s="198"/>
      <c r="CT68" s="198"/>
    </row>
    <row r="69" spans="19:98" x14ac:dyDescent="0.25">
      <c r="S69" s="198"/>
      <c r="T69" s="198"/>
      <c r="U69" s="198"/>
      <c r="V69" s="198"/>
      <c r="W69" s="198"/>
      <c r="X69" s="198"/>
      <c r="Y69" s="198"/>
      <c r="Z69" s="198"/>
      <c r="AA69" s="198"/>
      <c r="AB69" s="198"/>
      <c r="AC69" s="198"/>
      <c r="AD69" s="198"/>
      <c r="AE69" s="198"/>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c r="CB69" s="198"/>
      <c r="CC69" s="198"/>
      <c r="CD69" s="198"/>
      <c r="CE69" s="198"/>
      <c r="CF69" s="198"/>
      <c r="CG69" s="198"/>
      <c r="CH69" s="198"/>
      <c r="CI69" s="198"/>
      <c r="CJ69" s="198"/>
      <c r="CK69" s="198"/>
      <c r="CL69" s="198"/>
      <c r="CM69" s="198"/>
      <c r="CN69" s="198"/>
      <c r="CO69" s="198"/>
      <c r="CP69" s="198"/>
      <c r="CQ69" s="198"/>
      <c r="CR69" s="198"/>
      <c r="CS69" s="198"/>
      <c r="CT69" s="198"/>
    </row>
    <row r="70" spans="19:98" x14ac:dyDescent="0.25">
      <c r="S70" s="198"/>
      <c r="T70" s="198"/>
      <c r="U70" s="198"/>
      <c r="V70" s="198"/>
      <c r="W70" s="198"/>
      <c r="X70" s="198"/>
      <c r="Y70" s="198"/>
      <c r="Z70" s="198"/>
      <c r="AA70" s="198"/>
      <c r="AB70" s="198"/>
      <c r="AC70" s="198"/>
      <c r="AD70" s="198"/>
      <c r="AE70" s="198"/>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c r="BB70" s="198"/>
      <c r="BC70" s="198"/>
      <c r="BD70" s="198"/>
      <c r="BE70" s="198"/>
      <c r="BF70" s="198"/>
      <c r="BG70" s="198"/>
      <c r="BH70" s="198"/>
      <c r="BI70" s="198"/>
      <c r="BJ70" s="198"/>
      <c r="BK70" s="198"/>
      <c r="BL70" s="198"/>
      <c r="BM70" s="198"/>
      <c r="BN70" s="198"/>
      <c r="BO70" s="198"/>
      <c r="BP70" s="198"/>
      <c r="BQ70" s="198"/>
      <c r="BR70" s="198"/>
      <c r="BS70" s="198"/>
      <c r="BT70" s="198"/>
      <c r="BU70" s="198"/>
      <c r="BV70" s="198"/>
      <c r="BW70" s="198"/>
      <c r="BX70" s="198"/>
      <c r="BY70" s="198"/>
      <c r="BZ70" s="198"/>
      <c r="CA70" s="198"/>
      <c r="CB70" s="198"/>
      <c r="CC70" s="198"/>
      <c r="CD70" s="198"/>
      <c r="CE70" s="198"/>
      <c r="CF70" s="198"/>
      <c r="CG70" s="198"/>
      <c r="CH70" s="198"/>
      <c r="CI70" s="198"/>
      <c r="CJ70" s="198"/>
      <c r="CK70" s="198"/>
      <c r="CL70" s="198"/>
      <c r="CM70" s="198"/>
      <c r="CN70" s="198"/>
      <c r="CO70" s="198"/>
      <c r="CP70" s="198"/>
      <c r="CQ70" s="198"/>
      <c r="CR70" s="198"/>
      <c r="CS70" s="198"/>
      <c r="CT70" s="198"/>
    </row>
    <row r="71" spans="19:98" x14ac:dyDescent="0.25">
      <c r="S71" s="198"/>
      <c r="T71" s="198"/>
      <c r="U71" s="198"/>
      <c r="V71" s="198"/>
      <c r="W71" s="198"/>
      <c r="X71" s="198"/>
      <c r="Y71" s="198"/>
      <c r="Z71" s="198"/>
      <c r="AA71" s="198"/>
      <c r="AB71" s="198"/>
      <c r="AC71" s="198"/>
      <c r="AD71" s="198"/>
      <c r="AE71" s="198"/>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c r="BB71" s="198"/>
      <c r="BC71" s="198"/>
      <c r="BD71" s="198"/>
      <c r="BE71" s="198"/>
      <c r="BF71" s="198"/>
      <c r="BG71" s="198"/>
      <c r="BH71" s="198"/>
      <c r="BI71" s="198"/>
      <c r="BJ71" s="198"/>
      <c r="BK71" s="198"/>
      <c r="BL71" s="198"/>
      <c r="BM71" s="198"/>
      <c r="BN71" s="198"/>
      <c r="BO71" s="198"/>
      <c r="BP71" s="198"/>
      <c r="BQ71" s="198"/>
      <c r="BR71" s="198"/>
      <c r="BS71" s="198"/>
      <c r="BT71" s="198"/>
      <c r="BU71" s="198"/>
      <c r="BV71" s="198"/>
      <c r="BW71" s="198"/>
      <c r="BX71" s="198"/>
      <c r="BY71" s="198"/>
      <c r="BZ71" s="198"/>
      <c r="CA71" s="198"/>
      <c r="CB71" s="198"/>
      <c r="CC71" s="198"/>
      <c r="CD71" s="198"/>
      <c r="CE71" s="198"/>
      <c r="CF71" s="198"/>
      <c r="CG71" s="198"/>
      <c r="CH71" s="198"/>
      <c r="CI71" s="198"/>
      <c r="CJ71" s="198"/>
      <c r="CK71" s="198"/>
      <c r="CL71" s="198"/>
      <c r="CM71" s="198"/>
      <c r="CN71" s="198"/>
      <c r="CO71" s="198"/>
      <c r="CP71" s="198"/>
      <c r="CQ71" s="198"/>
      <c r="CR71" s="198"/>
      <c r="CS71" s="198"/>
      <c r="CT71" s="198"/>
    </row>
    <row r="72" spans="19:98" x14ac:dyDescent="0.25">
      <c r="S72" s="198"/>
      <c r="T72" s="198"/>
      <c r="U72" s="198"/>
      <c r="V72" s="198"/>
      <c r="W72" s="198"/>
      <c r="X72" s="198"/>
      <c r="Y72" s="198"/>
      <c r="Z72" s="198"/>
      <c r="AA72" s="198"/>
      <c r="AB72" s="198"/>
      <c r="AC72" s="198"/>
      <c r="AD72" s="198"/>
      <c r="AE72" s="198"/>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c r="BB72" s="198"/>
      <c r="BC72" s="198"/>
      <c r="BD72" s="198"/>
      <c r="BE72" s="198"/>
      <c r="BF72" s="198"/>
      <c r="BG72" s="198"/>
      <c r="BH72" s="198"/>
      <c r="BI72" s="198"/>
      <c r="BJ72" s="198"/>
      <c r="BK72" s="198"/>
      <c r="BL72" s="198"/>
      <c r="BM72" s="198"/>
      <c r="BN72" s="198"/>
      <c r="BO72" s="198"/>
      <c r="BP72" s="198"/>
      <c r="BQ72" s="198"/>
      <c r="BR72" s="198"/>
      <c r="BS72" s="198"/>
      <c r="BT72" s="198"/>
      <c r="BU72" s="198"/>
      <c r="BV72" s="198"/>
      <c r="BW72" s="198"/>
      <c r="BX72" s="198"/>
      <c r="BY72" s="198"/>
      <c r="BZ72" s="198"/>
      <c r="CA72" s="198"/>
      <c r="CB72" s="198"/>
      <c r="CC72" s="198"/>
      <c r="CD72" s="198"/>
      <c r="CE72" s="198"/>
      <c r="CF72" s="198"/>
      <c r="CG72" s="198"/>
      <c r="CH72" s="198"/>
      <c r="CI72" s="198"/>
      <c r="CJ72" s="198"/>
      <c r="CK72" s="198"/>
      <c r="CL72" s="198"/>
      <c r="CM72" s="198"/>
      <c r="CN72" s="198"/>
      <c r="CO72" s="198"/>
      <c r="CP72" s="198"/>
      <c r="CQ72" s="198"/>
      <c r="CR72" s="198"/>
      <c r="CS72" s="198"/>
      <c r="CT72" s="198"/>
    </row>
    <row r="73" spans="19:98" x14ac:dyDescent="0.25">
      <c r="S73" s="198"/>
      <c r="T73" s="198"/>
      <c r="U73" s="198"/>
      <c r="V73" s="198"/>
      <c r="W73" s="198"/>
      <c r="X73" s="198"/>
      <c r="Y73" s="198"/>
      <c r="Z73" s="198"/>
      <c r="AA73" s="198"/>
      <c r="AB73" s="198"/>
      <c r="AC73" s="198"/>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c r="CB73" s="198"/>
      <c r="CC73" s="198"/>
      <c r="CD73" s="198"/>
      <c r="CE73" s="198"/>
      <c r="CF73" s="198"/>
      <c r="CG73" s="198"/>
      <c r="CH73" s="198"/>
      <c r="CI73" s="198"/>
      <c r="CJ73" s="198"/>
      <c r="CK73" s="198"/>
      <c r="CL73" s="198"/>
      <c r="CM73" s="198"/>
      <c r="CN73" s="198"/>
      <c r="CO73" s="198"/>
      <c r="CP73" s="198"/>
      <c r="CQ73" s="198"/>
      <c r="CR73" s="198"/>
      <c r="CS73" s="198"/>
      <c r="CT73" s="198"/>
    </row>
    <row r="74" spans="19:98" x14ac:dyDescent="0.25">
      <c r="S74" s="198"/>
      <c r="T74" s="198"/>
      <c r="U74" s="198"/>
      <c r="V74" s="198"/>
      <c r="W74" s="198"/>
      <c r="X74" s="198"/>
      <c r="Y74" s="198"/>
      <c r="Z74" s="198"/>
      <c r="AA74" s="198"/>
      <c r="AB74" s="198"/>
      <c r="AC74" s="198"/>
      <c r="AD74" s="198"/>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c r="CB74" s="198"/>
      <c r="CC74" s="198"/>
      <c r="CD74" s="198"/>
      <c r="CE74" s="198"/>
      <c r="CF74" s="198"/>
      <c r="CG74" s="198"/>
      <c r="CH74" s="198"/>
      <c r="CI74" s="198"/>
      <c r="CJ74" s="198"/>
      <c r="CK74" s="198"/>
      <c r="CL74" s="198"/>
      <c r="CM74" s="198"/>
      <c r="CN74" s="198"/>
      <c r="CO74" s="198"/>
      <c r="CP74" s="198"/>
      <c r="CQ74" s="198"/>
      <c r="CR74" s="198"/>
      <c r="CS74" s="198"/>
      <c r="CT74" s="198"/>
    </row>
    <row r="75" spans="19:98" x14ac:dyDescent="0.25">
      <c r="S75" s="198"/>
      <c r="T75" s="198"/>
      <c r="U75" s="198"/>
      <c r="V75" s="198"/>
      <c r="W75" s="198"/>
      <c r="X75" s="198"/>
      <c r="Y75" s="198"/>
      <c r="Z75" s="198"/>
      <c r="AA75" s="198"/>
      <c r="AB75" s="198"/>
      <c r="AC75" s="198"/>
      <c r="AD75" s="198"/>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c r="BC75" s="198"/>
      <c r="BD75" s="198"/>
      <c r="BE75" s="198"/>
      <c r="BF75" s="198"/>
      <c r="BG75" s="198"/>
      <c r="BH75" s="198"/>
      <c r="BI75" s="198"/>
      <c r="BJ75" s="198"/>
      <c r="BK75" s="198"/>
      <c r="BL75" s="198"/>
      <c r="BM75" s="198"/>
      <c r="BN75" s="198"/>
      <c r="BO75" s="198"/>
      <c r="BP75" s="198"/>
      <c r="BQ75" s="198"/>
      <c r="BR75" s="198"/>
      <c r="BS75" s="198"/>
      <c r="BT75" s="198"/>
      <c r="BU75" s="198"/>
      <c r="BV75" s="198"/>
      <c r="BW75" s="198"/>
      <c r="BX75" s="198"/>
      <c r="BY75" s="198"/>
      <c r="BZ75" s="198"/>
      <c r="CA75" s="198"/>
      <c r="CB75" s="198"/>
      <c r="CC75" s="198"/>
      <c r="CD75" s="198"/>
      <c r="CE75" s="198"/>
      <c r="CF75" s="198"/>
      <c r="CG75" s="198"/>
      <c r="CH75" s="198"/>
      <c r="CI75" s="198"/>
      <c r="CJ75" s="198"/>
      <c r="CK75" s="198"/>
      <c r="CL75" s="198"/>
      <c r="CM75" s="198"/>
      <c r="CN75" s="198"/>
      <c r="CO75" s="198"/>
      <c r="CP75" s="198"/>
      <c r="CQ75" s="198"/>
      <c r="CR75" s="198"/>
      <c r="CS75" s="198"/>
      <c r="CT75" s="198"/>
    </row>
    <row r="76" spans="19:98" x14ac:dyDescent="0.25">
      <c r="S76" s="198"/>
      <c r="T76" s="198"/>
      <c r="U76" s="198"/>
      <c r="V76" s="198"/>
      <c r="W76" s="198"/>
      <c r="X76" s="198"/>
      <c r="Y76" s="198"/>
      <c r="Z76" s="198"/>
      <c r="AA76" s="198"/>
      <c r="AB76" s="198"/>
      <c r="AC76" s="198"/>
      <c r="AD76" s="198"/>
      <c r="AE76" s="198"/>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c r="BB76" s="198"/>
      <c r="BC76" s="198"/>
      <c r="BD76" s="198"/>
      <c r="BE76" s="198"/>
      <c r="BF76" s="198"/>
      <c r="BG76" s="198"/>
      <c r="BH76" s="198"/>
      <c r="BI76" s="198"/>
      <c r="BJ76" s="198"/>
      <c r="BK76" s="198"/>
      <c r="BL76" s="198"/>
      <c r="BM76" s="198"/>
      <c r="BN76" s="198"/>
      <c r="BO76" s="198"/>
      <c r="BP76" s="198"/>
      <c r="BQ76" s="198"/>
      <c r="BR76" s="198"/>
      <c r="BS76" s="198"/>
      <c r="BT76" s="198"/>
      <c r="BU76" s="198"/>
      <c r="BV76" s="198"/>
      <c r="BW76" s="198"/>
      <c r="BX76" s="198"/>
      <c r="BY76" s="198"/>
      <c r="BZ76" s="198"/>
      <c r="CA76" s="198"/>
      <c r="CB76" s="198"/>
      <c r="CC76" s="198"/>
      <c r="CD76" s="198"/>
      <c r="CE76" s="198"/>
      <c r="CF76" s="198"/>
      <c r="CG76" s="198"/>
      <c r="CH76" s="198"/>
      <c r="CI76" s="198"/>
      <c r="CJ76" s="198"/>
      <c r="CK76" s="198"/>
      <c r="CL76" s="198"/>
      <c r="CM76" s="198"/>
      <c r="CN76" s="198"/>
      <c r="CO76" s="198"/>
      <c r="CP76" s="198"/>
      <c r="CQ76" s="198"/>
      <c r="CR76" s="198"/>
      <c r="CS76" s="198"/>
      <c r="CT76" s="198"/>
    </row>
    <row r="77" spans="19:98" x14ac:dyDescent="0.25">
      <c r="S77" s="198"/>
      <c r="T77" s="198"/>
      <c r="U77" s="198"/>
      <c r="V77" s="198"/>
      <c r="W77" s="198"/>
      <c r="X77" s="198"/>
      <c r="Y77" s="198"/>
      <c r="Z77" s="198"/>
      <c r="AA77" s="198"/>
      <c r="AB77" s="198"/>
      <c r="AC77" s="198"/>
      <c r="AD77" s="198"/>
      <c r="AE77" s="198"/>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c r="BB77" s="198"/>
      <c r="BC77" s="198"/>
      <c r="BD77" s="198"/>
      <c r="BE77" s="198"/>
      <c r="BF77" s="198"/>
      <c r="BG77" s="198"/>
      <c r="BH77" s="198"/>
      <c r="BI77" s="198"/>
      <c r="BJ77" s="198"/>
      <c r="BK77" s="198"/>
      <c r="BL77" s="198"/>
      <c r="BM77" s="198"/>
      <c r="BN77" s="198"/>
      <c r="BO77" s="198"/>
      <c r="BP77" s="198"/>
      <c r="BQ77" s="198"/>
      <c r="BR77" s="198"/>
      <c r="BS77" s="198"/>
      <c r="BT77" s="198"/>
      <c r="BU77" s="198"/>
      <c r="BV77" s="198"/>
      <c r="BW77" s="198"/>
      <c r="BX77" s="198"/>
      <c r="BY77" s="198"/>
      <c r="BZ77" s="198"/>
      <c r="CA77" s="198"/>
      <c r="CB77" s="198"/>
      <c r="CC77" s="198"/>
      <c r="CD77" s="198"/>
      <c r="CE77" s="198"/>
      <c r="CF77" s="198"/>
      <c r="CG77" s="198"/>
      <c r="CH77" s="198"/>
      <c r="CI77" s="198"/>
      <c r="CJ77" s="198"/>
      <c r="CK77" s="198"/>
      <c r="CL77" s="198"/>
      <c r="CM77" s="198"/>
      <c r="CN77" s="198"/>
      <c r="CO77" s="198"/>
      <c r="CP77" s="198"/>
      <c r="CQ77" s="198"/>
      <c r="CR77" s="198"/>
      <c r="CS77" s="198"/>
      <c r="CT77" s="198"/>
    </row>
    <row r="78" spans="19:98" x14ac:dyDescent="0.25">
      <c r="S78" s="198"/>
      <c r="T78" s="198"/>
      <c r="U78" s="198"/>
      <c r="V78" s="198"/>
      <c r="W78" s="198"/>
      <c r="X78" s="198"/>
      <c r="Y78" s="198"/>
      <c r="Z78" s="198"/>
      <c r="AA78" s="198"/>
      <c r="AB78" s="198"/>
      <c r="AC78" s="198"/>
      <c r="AD78" s="198"/>
      <c r="AE78" s="198"/>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c r="BB78" s="198"/>
      <c r="BC78" s="198"/>
      <c r="BD78" s="198"/>
      <c r="BE78" s="198"/>
      <c r="BF78" s="198"/>
      <c r="BG78" s="198"/>
      <c r="BH78" s="198"/>
      <c r="BI78" s="198"/>
      <c r="BJ78" s="198"/>
      <c r="BK78" s="198"/>
      <c r="BL78" s="198"/>
      <c r="BM78" s="198"/>
      <c r="BN78" s="198"/>
      <c r="BO78" s="198"/>
      <c r="BP78" s="198"/>
      <c r="BQ78" s="198"/>
      <c r="BR78" s="198"/>
      <c r="BS78" s="198"/>
      <c r="BT78" s="198"/>
      <c r="BU78" s="198"/>
      <c r="BV78" s="198"/>
      <c r="BW78" s="198"/>
      <c r="BX78" s="198"/>
      <c r="BY78" s="198"/>
      <c r="BZ78" s="198"/>
      <c r="CA78" s="198"/>
      <c r="CB78" s="198"/>
      <c r="CC78" s="198"/>
      <c r="CD78" s="198"/>
      <c r="CE78" s="198"/>
      <c r="CF78" s="198"/>
      <c r="CG78" s="198"/>
      <c r="CH78" s="198"/>
      <c r="CI78" s="198"/>
      <c r="CJ78" s="198"/>
      <c r="CK78" s="198"/>
      <c r="CL78" s="198"/>
      <c r="CM78" s="198"/>
      <c r="CN78" s="198"/>
      <c r="CO78" s="198"/>
      <c r="CP78" s="198"/>
      <c r="CQ78" s="198"/>
      <c r="CR78" s="198"/>
      <c r="CS78" s="198"/>
      <c r="CT78" s="198"/>
    </row>
    <row r="79" spans="19:98" x14ac:dyDescent="0.25">
      <c r="S79" s="198"/>
      <c r="T79" s="198"/>
      <c r="U79" s="198"/>
      <c r="V79" s="198"/>
      <c r="W79" s="198"/>
      <c r="X79" s="198"/>
      <c r="Y79" s="198"/>
      <c r="Z79" s="198"/>
      <c r="AA79" s="198"/>
      <c r="AB79" s="198"/>
      <c r="AC79" s="198"/>
      <c r="AD79" s="198"/>
      <c r="AE79" s="198"/>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c r="CB79" s="198"/>
      <c r="CC79" s="198"/>
      <c r="CD79" s="198"/>
      <c r="CE79" s="198"/>
      <c r="CF79" s="198"/>
      <c r="CG79" s="198"/>
      <c r="CH79" s="198"/>
      <c r="CI79" s="198"/>
      <c r="CJ79" s="198"/>
      <c r="CK79" s="198"/>
      <c r="CL79" s="198"/>
      <c r="CM79" s="198"/>
      <c r="CN79" s="198"/>
      <c r="CO79" s="198"/>
      <c r="CP79" s="198"/>
      <c r="CQ79" s="198"/>
      <c r="CR79" s="198"/>
      <c r="CS79" s="198"/>
      <c r="CT79" s="198"/>
    </row>
    <row r="80" spans="19:98" x14ac:dyDescent="0.25">
      <c r="S80" s="198"/>
      <c r="T80" s="198"/>
      <c r="U80" s="198"/>
      <c r="V80" s="198"/>
      <c r="W80" s="198"/>
      <c r="X80" s="198"/>
      <c r="Y80" s="198"/>
      <c r="Z80" s="198"/>
      <c r="AA80" s="198"/>
      <c r="AB80" s="198"/>
      <c r="AC80" s="198"/>
      <c r="AD80" s="198"/>
      <c r="AE80" s="198"/>
      <c r="AF80" s="198"/>
      <c r="AG80" s="198"/>
      <c r="AH80" s="198"/>
      <c r="AI80" s="198"/>
      <c r="AJ80" s="198"/>
      <c r="AK80" s="198"/>
      <c r="AL80" s="198"/>
      <c r="AM80" s="198"/>
      <c r="AN80" s="198"/>
      <c r="AO80" s="198"/>
      <c r="AP80" s="198"/>
      <c r="AQ80" s="198"/>
      <c r="AR80" s="198"/>
      <c r="AS80" s="198"/>
      <c r="AT80" s="198"/>
      <c r="AU80" s="198"/>
      <c r="AV80" s="198"/>
      <c r="AW80" s="198"/>
      <c r="AX80" s="198"/>
      <c r="AY80" s="198"/>
      <c r="AZ80" s="198"/>
      <c r="BA80" s="198"/>
      <c r="BB80" s="198"/>
      <c r="BC80" s="198"/>
      <c r="BD80" s="198"/>
      <c r="BE80" s="198"/>
      <c r="BF80" s="198"/>
      <c r="BG80" s="198"/>
      <c r="BH80" s="198"/>
      <c r="BI80" s="198"/>
      <c r="BJ80" s="198"/>
      <c r="BK80" s="198"/>
      <c r="BL80" s="198"/>
      <c r="BM80" s="198"/>
      <c r="BN80" s="198"/>
      <c r="BO80" s="198"/>
      <c r="BP80" s="198"/>
      <c r="BQ80" s="198"/>
      <c r="BR80" s="198"/>
      <c r="BS80" s="198"/>
      <c r="BT80" s="198"/>
      <c r="BU80" s="198"/>
      <c r="BV80" s="198"/>
      <c r="BW80" s="198"/>
      <c r="BX80" s="198"/>
      <c r="BY80" s="198"/>
      <c r="BZ80" s="198"/>
      <c r="CA80" s="198"/>
      <c r="CB80" s="198"/>
      <c r="CC80" s="198"/>
      <c r="CD80" s="198"/>
      <c r="CE80" s="198"/>
      <c r="CF80" s="198"/>
      <c r="CG80" s="198"/>
      <c r="CH80" s="198"/>
      <c r="CI80" s="198"/>
      <c r="CJ80" s="198"/>
      <c r="CK80" s="198"/>
      <c r="CL80" s="198"/>
      <c r="CM80" s="198"/>
      <c r="CN80" s="198"/>
      <c r="CO80" s="198"/>
      <c r="CP80" s="198"/>
      <c r="CQ80" s="198"/>
      <c r="CR80" s="198"/>
      <c r="CS80" s="198"/>
      <c r="CT80" s="198"/>
    </row>
    <row r="81" spans="19:98" x14ac:dyDescent="0.25">
      <c r="S81" s="198"/>
      <c r="T81" s="198"/>
      <c r="U81" s="198"/>
      <c r="V81" s="198"/>
      <c r="W81" s="198"/>
      <c r="X81" s="198"/>
      <c r="Y81" s="198"/>
      <c r="Z81" s="198"/>
      <c r="AA81" s="198"/>
      <c r="AB81" s="198"/>
      <c r="AC81" s="198"/>
      <c r="AD81" s="198"/>
      <c r="AE81" s="198"/>
      <c r="AF81" s="198"/>
      <c r="AG81" s="198"/>
      <c r="AH81" s="198"/>
      <c r="AI81" s="198"/>
      <c r="AJ81" s="198"/>
      <c r="AK81" s="198"/>
      <c r="AL81" s="198"/>
      <c r="AM81" s="198"/>
      <c r="AN81" s="198"/>
      <c r="AO81" s="198"/>
      <c r="AP81" s="198"/>
      <c r="AQ81" s="198"/>
      <c r="AR81" s="198"/>
      <c r="AS81" s="198"/>
      <c r="AT81" s="198"/>
      <c r="AU81" s="198"/>
      <c r="AV81" s="198"/>
      <c r="AW81" s="198"/>
      <c r="AX81" s="198"/>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198"/>
      <c r="CK81" s="198"/>
      <c r="CL81" s="198"/>
      <c r="CM81" s="198"/>
      <c r="CN81" s="198"/>
      <c r="CO81" s="198"/>
      <c r="CP81" s="198"/>
      <c r="CQ81" s="198"/>
      <c r="CR81" s="198"/>
      <c r="CS81" s="198"/>
      <c r="CT81" s="198"/>
    </row>
    <row r="82" spans="19:98" x14ac:dyDescent="0.25">
      <c r="S82" s="198"/>
      <c r="T82" s="198"/>
      <c r="U82" s="198"/>
      <c r="V82" s="198"/>
      <c r="W82" s="198"/>
      <c r="X82" s="198"/>
      <c r="Y82" s="198"/>
      <c r="Z82" s="198"/>
      <c r="AA82" s="198"/>
      <c r="AB82" s="198"/>
      <c r="AC82" s="198"/>
      <c r="AD82" s="198"/>
      <c r="AE82" s="198"/>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8"/>
      <c r="BL82" s="198"/>
      <c r="BM82" s="198"/>
      <c r="BN82" s="198"/>
      <c r="BO82" s="198"/>
      <c r="BP82" s="198"/>
      <c r="BQ82" s="198"/>
      <c r="BR82" s="198"/>
      <c r="BS82" s="198"/>
      <c r="BT82" s="198"/>
      <c r="BU82" s="198"/>
      <c r="BV82" s="198"/>
      <c r="BW82" s="198"/>
      <c r="BX82" s="198"/>
      <c r="BY82" s="198"/>
      <c r="BZ82" s="198"/>
      <c r="CA82" s="198"/>
      <c r="CB82" s="198"/>
      <c r="CC82" s="198"/>
      <c r="CD82" s="198"/>
      <c r="CE82" s="198"/>
      <c r="CF82" s="198"/>
      <c r="CG82" s="198"/>
      <c r="CH82" s="198"/>
      <c r="CI82" s="198"/>
      <c r="CJ82" s="198"/>
      <c r="CK82" s="198"/>
      <c r="CL82" s="198"/>
      <c r="CM82" s="198"/>
      <c r="CN82" s="198"/>
      <c r="CO82" s="198"/>
      <c r="CP82" s="198"/>
      <c r="CQ82" s="198"/>
      <c r="CR82" s="198"/>
      <c r="CS82" s="198"/>
      <c r="CT82" s="198"/>
    </row>
    <row r="83" spans="19:98" x14ac:dyDescent="0.25">
      <c r="S83" s="198"/>
      <c r="T83" s="198"/>
      <c r="U83" s="198"/>
      <c r="V83" s="198"/>
      <c r="W83" s="198"/>
      <c r="X83" s="198"/>
      <c r="Y83" s="198"/>
      <c r="Z83" s="198"/>
      <c r="AA83" s="198"/>
      <c r="AB83" s="198"/>
      <c r="AC83" s="198"/>
      <c r="AD83" s="198"/>
      <c r="AE83" s="198"/>
      <c r="AF83" s="198"/>
      <c r="AG83" s="198"/>
      <c r="AH83" s="198"/>
      <c r="AI83" s="198"/>
      <c r="AJ83" s="198"/>
      <c r="AK83" s="198"/>
      <c r="AL83" s="198"/>
      <c r="AM83" s="198"/>
      <c r="AN83" s="198"/>
      <c r="AO83" s="198"/>
      <c r="AP83" s="198"/>
      <c r="AQ83" s="198"/>
      <c r="AR83" s="198"/>
      <c r="AS83" s="198"/>
      <c r="AT83" s="198"/>
      <c r="AU83" s="198"/>
      <c r="AV83" s="198"/>
      <c r="AW83" s="198"/>
      <c r="AX83" s="198"/>
      <c r="AY83" s="198"/>
      <c r="AZ83" s="198"/>
      <c r="BA83" s="198"/>
      <c r="BB83" s="198"/>
      <c r="BC83" s="198"/>
      <c r="BD83" s="198"/>
      <c r="BE83" s="198"/>
      <c r="BF83" s="198"/>
      <c r="BG83" s="198"/>
      <c r="BH83" s="198"/>
      <c r="BI83" s="198"/>
      <c r="BJ83" s="198"/>
      <c r="BK83" s="198"/>
      <c r="BL83" s="198"/>
      <c r="BM83" s="198"/>
      <c r="BN83" s="198"/>
      <c r="BO83" s="198"/>
      <c r="BP83" s="198"/>
      <c r="BQ83" s="198"/>
      <c r="BR83" s="198"/>
      <c r="BS83" s="198"/>
      <c r="BT83" s="198"/>
      <c r="BU83" s="198"/>
      <c r="BV83" s="198"/>
      <c r="BW83" s="198"/>
      <c r="BX83" s="198"/>
      <c r="BY83" s="198"/>
      <c r="BZ83" s="198"/>
      <c r="CA83" s="198"/>
      <c r="CB83" s="198"/>
      <c r="CC83" s="198"/>
      <c r="CD83" s="198"/>
      <c r="CE83" s="198"/>
      <c r="CF83" s="198"/>
      <c r="CG83" s="198"/>
      <c r="CH83" s="198"/>
      <c r="CI83" s="198"/>
      <c r="CJ83" s="198"/>
      <c r="CK83" s="198"/>
      <c r="CL83" s="198"/>
      <c r="CM83" s="198"/>
      <c r="CN83" s="198"/>
      <c r="CO83" s="198"/>
      <c r="CP83" s="198"/>
      <c r="CQ83" s="198"/>
      <c r="CR83" s="198"/>
      <c r="CS83" s="198"/>
      <c r="CT83" s="198"/>
    </row>
    <row r="84" spans="19:98" x14ac:dyDescent="0.25">
      <c r="S84" s="198"/>
      <c r="T84" s="198"/>
      <c r="U84" s="198"/>
      <c r="V84" s="198"/>
      <c r="W84" s="198"/>
      <c r="X84" s="198"/>
      <c r="Y84" s="198"/>
      <c r="Z84" s="198"/>
      <c r="AA84" s="198"/>
      <c r="AB84" s="198"/>
      <c r="AC84" s="198"/>
      <c r="AD84" s="198"/>
      <c r="AE84" s="198"/>
      <c r="AF84" s="198"/>
      <c r="AG84" s="198"/>
      <c r="AH84" s="198"/>
      <c r="AI84" s="198"/>
      <c r="AJ84" s="198"/>
      <c r="AK84" s="198"/>
      <c r="AL84" s="198"/>
      <c r="AM84" s="198"/>
      <c r="AN84" s="198"/>
      <c r="AO84" s="198"/>
      <c r="AP84" s="198"/>
      <c r="AQ84" s="198"/>
      <c r="AR84" s="198"/>
      <c r="AS84" s="198"/>
      <c r="AT84" s="198"/>
      <c r="AU84" s="198"/>
      <c r="AV84" s="198"/>
      <c r="AW84" s="198"/>
      <c r="AX84" s="198"/>
      <c r="AY84" s="198"/>
      <c r="AZ84" s="198"/>
      <c r="BA84" s="198"/>
      <c r="BB84" s="198"/>
      <c r="BC84" s="198"/>
      <c r="BD84" s="198"/>
      <c r="BE84" s="198"/>
      <c r="BF84" s="198"/>
      <c r="BG84" s="198"/>
      <c r="BH84" s="198"/>
      <c r="BI84" s="198"/>
      <c r="BJ84" s="198"/>
      <c r="BK84" s="198"/>
      <c r="BL84" s="198"/>
      <c r="BM84" s="198"/>
      <c r="BN84" s="198"/>
      <c r="BO84" s="198"/>
      <c r="BP84" s="198"/>
      <c r="BQ84" s="198"/>
      <c r="BR84" s="198"/>
      <c r="BS84" s="198"/>
      <c r="BT84" s="198"/>
      <c r="BU84" s="198"/>
      <c r="BV84" s="198"/>
      <c r="BW84" s="198"/>
      <c r="BX84" s="198"/>
      <c r="BY84" s="198"/>
      <c r="BZ84" s="198"/>
      <c r="CA84" s="198"/>
      <c r="CB84" s="198"/>
      <c r="CC84" s="198"/>
      <c r="CD84" s="198"/>
      <c r="CE84" s="198"/>
      <c r="CF84" s="198"/>
      <c r="CG84" s="198"/>
      <c r="CH84" s="198"/>
      <c r="CI84" s="198"/>
      <c r="CJ84" s="198"/>
      <c r="CK84" s="198"/>
      <c r="CL84" s="198"/>
      <c r="CM84" s="198"/>
      <c r="CN84" s="198"/>
      <c r="CO84" s="198"/>
      <c r="CP84" s="198"/>
      <c r="CQ84" s="198"/>
      <c r="CR84" s="198"/>
      <c r="CS84" s="198"/>
      <c r="CT84" s="198"/>
    </row>
    <row r="85" spans="19:98" x14ac:dyDescent="0.25">
      <c r="S85" s="198"/>
      <c r="T85" s="198"/>
      <c r="U85" s="198"/>
      <c r="V85" s="198"/>
      <c r="W85" s="198"/>
      <c r="X85" s="198"/>
      <c r="Y85" s="198"/>
      <c r="Z85" s="198"/>
      <c r="AA85" s="198"/>
      <c r="AB85" s="198"/>
      <c r="AC85" s="198"/>
      <c r="AD85" s="198"/>
      <c r="AE85" s="198"/>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c r="CB85" s="198"/>
      <c r="CC85" s="198"/>
      <c r="CD85" s="198"/>
      <c r="CE85" s="198"/>
      <c r="CF85" s="198"/>
      <c r="CG85" s="198"/>
      <c r="CH85" s="198"/>
      <c r="CI85" s="198"/>
      <c r="CJ85" s="198"/>
      <c r="CK85" s="198"/>
      <c r="CL85" s="198"/>
      <c r="CM85" s="198"/>
      <c r="CN85" s="198"/>
      <c r="CO85" s="198"/>
      <c r="CP85" s="198"/>
      <c r="CQ85" s="198"/>
      <c r="CR85" s="198"/>
      <c r="CS85" s="198"/>
      <c r="CT85" s="198"/>
    </row>
    <row r="86" spans="19:98" x14ac:dyDescent="0.25">
      <c r="S86" s="198"/>
      <c r="T86" s="198"/>
      <c r="U86" s="198"/>
      <c r="V86" s="198"/>
      <c r="W86" s="198"/>
      <c r="X86" s="198"/>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198"/>
      <c r="AX86" s="198"/>
      <c r="AY86" s="198"/>
      <c r="AZ86" s="198"/>
      <c r="BA86" s="198"/>
      <c r="BB86" s="198"/>
      <c r="BC86" s="198"/>
      <c r="BD86" s="198"/>
      <c r="BE86" s="198"/>
      <c r="BF86" s="198"/>
      <c r="BG86" s="198"/>
      <c r="BH86" s="198"/>
      <c r="BI86" s="198"/>
      <c r="BJ86" s="198"/>
      <c r="BK86" s="198"/>
      <c r="BL86" s="198"/>
      <c r="BM86" s="198"/>
      <c r="BN86" s="198"/>
      <c r="BO86" s="198"/>
      <c r="BP86" s="198"/>
      <c r="BQ86" s="198"/>
      <c r="BR86" s="198"/>
      <c r="BS86" s="198"/>
      <c r="BT86" s="198"/>
      <c r="BU86" s="198"/>
      <c r="BV86" s="198"/>
      <c r="BW86" s="198"/>
      <c r="BX86" s="198"/>
      <c r="BY86" s="198"/>
      <c r="BZ86" s="198"/>
      <c r="CA86" s="198"/>
      <c r="CB86" s="198"/>
      <c r="CC86" s="198"/>
      <c r="CD86" s="198"/>
      <c r="CE86" s="198"/>
      <c r="CF86" s="198"/>
      <c r="CG86" s="198"/>
      <c r="CH86" s="198"/>
      <c r="CI86" s="198"/>
      <c r="CJ86" s="198"/>
      <c r="CK86" s="198"/>
      <c r="CL86" s="198"/>
      <c r="CM86" s="198"/>
      <c r="CN86" s="198"/>
      <c r="CO86" s="198"/>
      <c r="CP86" s="198"/>
      <c r="CQ86" s="198"/>
      <c r="CR86" s="198"/>
      <c r="CS86" s="198"/>
      <c r="CT86" s="198"/>
    </row>
    <row r="87" spans="19:98" x14ac:dyDescent="0.25">
      <c r="S87" s="198"/>
      <c r="T87" s="198"/>
      <c r="U87" s="198"/>
      <c r="V87" s="198"/>
      <c r="W87" s="198"/>
      <c r="X87" s="198"/>
      <c r="Y87" s="198"/>
      <c r="Z87" s="198"/>
      <c r="AA87" s="198"/>
      <c r="AB87" s="198"/>
      <c r="AC87" s="198"/>
      <c r="AD87" s="198"/>
      <c r="AE87" s="198"/>
      <c r="AF87" s="198"/>
      <c r="AG87" s="198"/>
      <c r="AH87" s="198"/>
      <c r="AI87" s="198"/>
      <c r="AJ87" s="198"/>
      <c r="AK87" s="198"/>
      <c r="AL87" s="198"/>
      <c r="AM87" s="198"/>
      <c r="AN87" s="198"/>
      <c r="AO87" s="198"/>
      <c r="AP87" s="198"/>
      <c r="AQ87" s="198"/>
      <c r="AR87" s="198"/>
      <c r="AS87" s="198"/>
      <c r="AT87" s="198"/>
      <c r="AU87" s="198"/>
      <c r="AV87" s="198"/>
      <c r="AW87" s="198"/>
      <c r="AX87" s="198"/>
      <c r="AY87" s="198"/>
      <c r="AZ87" s="198"/>
      <c r="BA87" s="198"/>
      <c r="BB87" s="198"/>
      <c r="BC87" s="198"/>
      <c r="BD87" s="198"/>
      <c r="BE87" s="198"/>
      <c r="BF87" s="198"/>
      <c r="BG87" s="198"/>
      <c r="BH87" s="198"/>
      <c r="BI87" s="198"/>
      <c r="BJ87" s="198"/>
      <c r="BK87" s="198"/>
      <c r="BL87" s="198"/>
      <c r="BM87" s="198"/>
      <c r="BN87" s="198"/>
      <c r="BO87" s="198"/>
      <c r="BP87" s="198"/>
      <c r="BQ87" s="198"/>
      <c r="BR87" s="198"/>
      <c r="BS87" s="198"/>
      <c r="BT87" s="198"/>
      <c r="BU87" s="198"/>
      <c r="BV87" s="198"/>
      <c r="BW87" s="198"/>
      <c r="BX87" s="198"/>
      <c r="BY87" s="198"/>
      <c r="BZ87" s="198"/>
      <c r="CA87" s="198"/>
      <c r="CB87" s="198"/>
      <c r="CC87" s="198"/>
      <c r="CD87" s="198"/>
      <c r="CE87" s="198"/>
      <c r="CF87" s="198"/>
      <c r="CG87" s="198"/>
      <c r="CH87" s="198"/>
      <c r="CI87" s="198"/>
      <c r="CJ87" s="198"/>
      <c r="CK87" s="198"/>
      <c r="CL87" s="198"/>
      <c r="CM87" s="198"/>
      <c r="CN87" s="198"/>
      <c r="CO87" s="198"/>
      <c r="CP87" s="198"/>
      <c r="CQ87" s="198"/>
      <c r="CR87" s="198"/>
      <c r="CS87" s="198"/>
      <c r="CT87" s="198"/>
    </row>
    <row r="88" spans="19:98" x14ac:dyDescent="0.25">
      <c r="S88" s="198"/>
      <c r="T88" s="198"/>
      <c r="U88" s="198"/>
      <c r="V88" s="198"/>
      <c r="W88" s="198"/>
      <c r="X88" s="198"/>
      <c r="Y88" s="198"/>
      <c r="Z88" s="198"/>
      <c r="AA88" s="198"/>
      <c r="AB88" s="198"/>
      <c r="AC88" s="198"/>
      <c r="AD88" s="198"/>
      <c r="AE88" s="198"/>
      <c r="AF88" s="198"/>
      <c r="AG88" s="198"/>
      <c r="AH88" s="198"/>
      <c r="AI88" s="198"/>
      <c r="AJ88" s="198"/>
      <c r="AK88" s="198"/>
      <c r="AL88" s="198"/>
      <c r="AM88" s="198"/>
      <c r="AN88" s="198"/>
      <c r="AO88" s="198"/>
      <c r="AP88" s="198"/>
      <c r="AQ88" s="198"/>
      <c r="AR88" s="198"/>
      <c r="AS88" s="198"/>
      <c r="AT88" s="198"/>
      <c r="AU88" s="198"/>
      <c r="AV88" s="198"/>
      <c r="AW88" s="198"/>
      <c r="AX88" s="198"/>
      <c r="AY88" s="198"/>
      <c r="AZ88" s="198"/>
      <c r="BA88" s="198"/>
      <c r="BB88" s="198"/>
      <c r="BC88" s="198"/>
      <c r="BD88" s="198"/>
      <c r="BE88" s="198"/>
      <c r="BF88" s="198"/>
      <c r="BG88" s="198"/>
      <c r="BH88" s="198"/>
      <c r="BI88" s="198"/>
      <c r="BJ88" s="198"/>
      <c r="BK88" s="198"/>
      <c r="BL88" s="198"/>
      <c r="BM88" s="198"/>
      <c r="BN88" s="198"/>
      <c r="BO88" s="198"/>
      <c r="BP88" s="198"/>
      <c r="BQ88" s="198"/>
      <c r="BR88" s="198"/>
      <c r="BS88" s="198"/>
      <c r="BT88" s="198"/>
      <c r="BU88" s="198"/>
      <c r="BV88" s="198"/>
      <c r="BW88" s="198"/>
      <c r="BX88" s="198"/>
      <c r="BY88" s="198"/>
      <c r="BZ88" s="198"/>
      <c r="CA88" s="198"/>
      <c r="CB88" s="198"/>
      <c r="CC88" s="198"/>
      <c r="CD88" s="198"/>
      <c r="CE88" s="198"/>
      <c r="CF88" s="198"/>
      <c r="CG88" s="198"/>
      <c r="CH88" s="198"/>
      <c r="CI88" s="198"/>
      <c r="CJ88" s="198"/>
      <c r="CK88" s="198"/>
      <c r="CL88" s="198"/>
      <c r="CM88" s="198"/>
      <c r="CN88" s="198"/>
      <c r="CO88" s="198"/>
      <c r="CP88" s="198"/>
      <c r="CQ88" s="198"/>
      <c r="CR88" s="198"/>
      <c r="CS88" s="198"/>
      <c r="CT88" s="198"/>
    </row>
    <row r="89" spans="19:98" x14ac:dyDescent="0.25">
      <c r="S89" s="198"/>
      <c r="T89" s="198"/>
      <c r="U89" s="198"/>
      <c r="V89" s="198"/>
      <c r="W89" s="198"/>
      <c r="X89" s="198"/>
      <c r="Y89" s="198"/>
      <c r="Z89" s="198"/>
      <c r="AA89" s="198"/>
      <c r="AB89" s="198"/>
      <c r="AC89" s="198"/>
      <c r="AD89" s="198"/>
      <c r="AE89" s="198"/>
      <c r="AF89" s="198"/>
      <c r="AG89" s="198"/>
      <c r="AH89" s="198"/>
      <c r="AI89" s="198"/>
      <c r="AJ89" s="198"/>
      <c r="AK89" s="198"/>
      <c r="AL89" s="198"/>
      <c r="AM89" s="198"/>
      <c r="AN89" s="198"/>
      <c r="AO89" s="198"/>
      <c r="AP89" s="198"/>
      <c r="AQ89" s="198"/>
      <c r="AR89" s="198"/>
      <c r="AS89" s="198"/>
      <c r="AT89" s="198"/>
      <c r="AU89" s="198"/>
      <c r="AV89" s="198"/>
      <c r="AW89" s="198"/>
      <c r="AX89" s="198"/>
      <c r="AY89" s="198"/>
      <c r="AZ89" s="198"/>
      <c r="BA89" s="198"/>
      <c r="BB89" s="198"/>
      <c r="BC89" s="198"/>
      <c r="BD89" s="198"/>
      <c r="BE89" s="198"/>
      <c r="BF89" s="198"/>
      <c r="BG89" s="198"/>
      <c r="BH89" s="198"/>
      <c r="BI89" s="198"/>
      <c r="BJ89" s="198"/>
      <c r="BK89" s="198"/>
      <c r="BL89" s="198"/>
      <c r="BM89" s="198"/>
      <c r="BN89" s="198"/>
      <c r="BO89" s="198"/>
      <c r="BP89" s="198"/>
      <c r="BQ89" s="198"/>
      <c r="BR89" s="198"/>
      <c r="BS89" s="198"/>
      <c r="BT89" s="198"/>
      <c r="BU89" s="198"/>
      <c r="BV89" s="198"/>
      <c r="BW89" s="198"/>
      <c r="BX89" s="198"/>
      <c r="BY89" s="198"/>
      <c r="BZ89" s="198"/>
      <c r="CA89" s="198"/>
      <c r="CB89" s="198"/>
      <c r="CC89" s="198"/>
      <c r="CD89" s="198"/>
      <c r="CE89" s="198"/>
      <c r="CF89" s="198"/>
      <c r="CG89" s="198"/>
      <c r="CH89" s="198"/>
      <c r="CI89" s="198"/>
      <c r="CJ89" s="198"/>
      <c r="CK89" s="198"/>
      <c r="CL89" s="198"/>
      <c r="CM89" s="198"/>
      <c r="CN89" s="198"/>
      <c r="CO89" s="198"/>
      <c r="CP89" s="198"/>
      <c r="CQ89" s="198"/>
      <c r="CR89" s="198"/>
      <c r="CS89" s="198"/>
      <c r="CT89" s="198"/>
    </row>
    <row r="90" spans="19:98" x14ac:dyDescent="0.25">
      <c r="S90" s="198"/>
      <c r="T90" s="198"/>
      <c r="U90" s="198"/>
      <c r="V90" s="198"/>
      <c r="W90" s="198"/>
      <c r="X90" s="198"/>
      <c r="Y90" s="198"/>
      <c r="Z90" s="198"/>
      <c r="AA90" s="198"/>
      <c r="AB90" s="198"/>
      <c r="AC90" s="198"/>
      <c r="AD90" s="198"/>
      <c r="AE90" s="198"/>
      <c r="AF90" s="198"/>
      <c r="AG90" s="198"/>
      <c r="AH90" s="198"/>
      <c r="AI90" s="198"/>
      <c r="AJ90" s="198"/>
      <c r="AK90" s="198"/>
      <c r="AL90" s="198"/>
      <c r="AM90" s="198"/>
      <c r="AN90" s="198"/>
      <c r="AO90" s="198"/>
      <c r="AP90" s="198"/>
      <c r="AQ90" s="198"/>
      <c r="AR90" s="198"/>
      <c r="AS90" s="198"/>
      <c r="AT90" s="198"/>
      <c r="AU90" s="198"/>
      <c r="AV90" s="198"/>
      <c r="AW90" s="198"/>
      <c r="AX90" s="198"/>
      <c r="AY90" s="198"/>
      <c r="AZ90" s="198"/>
      <c r="BA90" s="198"/>
      <c r="BB90" s="198"/>
      <c r="BC90" s="198"/>
      <c r="BD90" s="198"/>
      <c r="BE90" s="198"/>
      <c r="BF90" s="198"/>
      <c r="BG90" s="198"/>
      <c r="BH90" s="198"/>
      <c r="BI90" s="198"/>
      <c r="BJ90" s="198"/>
      <c r="BK90" s="198"/>
      <c r="BL90" s="198"/>
      <c r="BM90" s="198"/>
      <c r="BN90" s="198"/>
      <c r="BO90" s="198"/>
      <c r="BP90" s="198"/>
      <c r="BQ90" s="198"/>
      <c r="BR90" s="198"/>
      <c r="BS90" s="198"/>
      <c r="BT90" s="198"/>
      <c r="BU90" s="198"/>
      <c r="BV90" s="198"/>
      <c r="BW90" s="198"/>
      <c r="BX90" s="198"/>
      <c r="BY90" s="198"/>
      <c r="BZ90" s="198"/>
      <c r="CA90" s="198"/>
      <c r="CB90" s="198"/>
      <c r="CC90" s="198"/>
      <c r="CD90" s="198"/>
      <c r="CE90" s="198"/>
      <c r="CF90" s="198"/>
      <c r="CG90" s="198"/>
      <c r="CH90" s="198"/>
      <c r="CI90" s="198"/>
      <c r="CJ90" s="198"/>
      <c r="CK90" s="198"/>
      <c r="CL90" s="198"/>
      <c r="CM90" s="198"/>
      <c r="CN90" s="198"/>
      <c r="CO90" s="198"/>
      <c r="CP90" s="198"/>
      <c r="CQ90" s="198"/>
      <c r="CR90" s="198"/>
      <c r="CS90" s="198"/>
      <c r="CT90" s="198"/>
    </row>
    <row r="91" spans="19:98" x14ac:dyDescent="0.25">
      <c r="S91" s="198"/>
      <c r="T91" s="198"/>
      <c r="U91" s="198"/>
      <c r="V91" s="198"/>
      <c r="W91" s="198"/>
      <c r="X91" s="198"/>
      <c r="Y91" s="198"/>
      <c r="Z91" s="198"/>
      <c r="AA91" s="198"/>
      <c r="AB91" s="198"/>
      <c r="AC91" s="198"/>
      <c r="AD91" s="198"/>
      <c r="AE91" s="198"/>
      <c r="AF91" s="198"/>
      <c r="AG91" s="198"/>
      <c r="AH91" s="198"/>
      <c r="AI91" s="198"/>
      <c r="AJ91" s="198"/>
      <c r="AK91" s="198"/>
      <c r="AL91" s="198"/>
      <c r="AM91" s="198"/>
      <c r="AN91" s="198"/>
      <c r="AO91" s="198"/>
      <c r="AP91" s="198"/>
      <c r="AQ91" s="198"/>
      <c r="AR91" s="198"/>
      <c r="AS91" s="198"/>
      <c r="AT91" s="198"/>
      <c r="AU91" s="198"/>
      <c r="AV91" s="198"/>
      <c r="AW91" s="198"/>
      <c r="AX91" s="198"/>
      <c r="AY91" s="198"/>
      <c r="AZ91" s="198"/>
      <c r="BA91" s="198"/>
      <c r="BB91" s="198"/>
      <c r="BC91" s="198"/>
      <c r="BD91" s="198"/>
      <c r="BE91" s="198"/>
      <c r="BF91" s="198"/>
      <c r="BG91" s="198"/>
      <c r="BH91" s="198"/>
      <c r="BI91" s="198"/>
      <c r="BJ91" s="198"/>
      <c r="BK91" s="198"/>
      <c r="BL91" s="198"/>
      <c r="BM91" s="198"/>
      <c r="BN91" s="198"/>
      <c r="BO91" s="198"/>
      <c r="BP91" s="198"/>
      <c r="BQ91" s="198"/>
      <c r="BR91" s="198"/>
      <c r="BS91" s="198"/>
      <c r="BT91" s="198"/>
      <c r="BU91" s="198"/>
      <c r="BV91" s="198"/>
      <c r="BW91" s="198"/>
      <c r="BX91" s="198"/>
      <c r="BY91" s="198"/>
      <c r="BZ91" s="198"/>
      <c r="CA91" s="198"/>
      <c r="CB91" s="198"/>
      <c r="CC91" s="198"/>
      <c r="CD91" s="198"/>
      <c r="CE91" s="198"/>
      <c r="CF91" s="198"/>
      <c r="CG91" s="198"/>
      <c r="CH91" s="198"/>
      <c r="CI91" s="198"/>
      <c r="CJ91" s="198"/>
      <c r="CK91" s="198"/>
      <c r="CL91" s="198"/>
      <c r="CM91" s="198"/>
      <c r="CN91" s="198"/>
      <c r="CO91" s="198"/>
      <c r="CP91" s="198"/>
      <c r="CQ91" s="198"/>
      <c r="CR91" s="198"/>
      <c r="CS91" s="198"/>
      <c r="CT91" s="198"/>
    </row>
    <row r="92" spans="19:98" x14ac:dyDescent="0.25">
      <c r="S92" s="198"/>
      <c r="T92" s="198"/>
      <c r="U92" s="198"/>
      <c r="V92" s="198"/>
      <c r="W92" s="198"/>
      <c r="X92" s="198"/>
      <c r="Y92" s="198"/>
      <c r="Z92" s="198"/>
      <c r="AA92" s="198"/>
      <c r="AB92" s="198"/>
      <c r="AC92" s="198"/>
      <c r="AD92" s="198"/>
      <c r="AE92" s="198"/>
      <c r="AF92" s="198"/>
      <c r="AG92" s="198"/>
      <c r="AH92" s="198"/>
      <c r="AI92" s="198"/>
      <c r="AJ92" s="198"/>
      <c r="AK92" s="198"/>
      <c r="AL92" s="198"/>
      <c r="AM92" s="198"/>
      <c r="AN92" s="198"/>
      <c r="AO92" s="198"/>
      <c r="AP92" s="198"/>
      <c r="AQ92" s="198"/>
      <c r="AR92" s="198"/>
      <c r="AS92" s="198"/>
      <c r="AT92" s="198"/>
      <c r="AU92" s="198"/>
      <c r="AV92" s="198"/>
      <c r="AW92" s="198"/>
      <c r="AX92" s="198"/>
      <c r="AY92" s="198"/>
      <c r="AZ92" s="198"/>
      <c r="BA92" s="198"/>
      <c r="BB92" s="198"/>
      <c r="BC92" s="198"/>
      <c r="BD92" s="198"/>
      <c r="BE92" s="198"/>
      <c r="BF92" s="198"/>
      <c r="BG92" s="198"/>
      <c r="BH92" s="198"/>
      <c r="BI92" s="198"/>
      <c r="BJ92" s="198"/>
      <c r="BK92" s="198"/>
      <c r="BL92" s="198"/>
      <c r="BM92" s="198"/>
      <c r="BN92" s="198"/>
      <c r="BO92" s="198"/>
      <c r="BP92" s="198"/>
      <c r="BQ92" s="198"/>
      <c r="BR92" s="198"/>
      <c r="BS92" s="198"/>
      <c r="BT92" s="198"/>
      <c r="BU92" s="198"/>
      <c r="BV92" s="198"/>
      <c r="BW92" s="198"/>
      <c r="BX92" s="198"/>
      <c r="BY92" s="198"/>
      <c r="BZ92" s="198"/>
      <c r="CA92" s="198"/>
      <c r="CB92" s="198"/>
      <c r="CC92" s="198"/>
      <c r="CD92" s="198"/>
      <c r="CE92" s="198"/>
      <c r="CF92" s="198"/>
      <c r="CG92" s="198"/>
      <c r="CH92" s="198"/>
      <c r="CI92" s="198"/>
      <c r="CJ92" s="198"/>
      <c r="CK92" s="198"/>
      <c r="CL92" s="198"/>
      <c r="CM92" s="198"/>
      <c r="CN92" s="198"/>
      <c r="CO92" s="198"/>
      <c r="CP92" s="198"/>
      <c r="CQ92" s="198"/>
      <c r="CR92" s="198"/>
      <c r="CS92" s="198"/>
      <c r="CT92" s="198"/>
    </row>
    <row r="93" spans="19:98" x14ac:dyDescent="0.25">
      <c r="S93" s="198"/>
      <c r="T93" s="198"/>
      <c r="U93" s="198"/>
      <c r="V93" s="198"/>
      <c r="W93" s="198"/>
      <c r="X93" s="198"/>
      <c r="Y93" s="198"/>
      <c r="Z93" s="198"/>
      <c r="AA93" s="198"/>
      <c r="AB93" s="198"/>
      <c r="AC93" s="198"/>
      <c r="AD93" s="198"/>
      <c r="AE93" s="198"/>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c r="CB93" s="198"/>
      <c r="CC93" s="198"/>
      <c r="CD93" s="198"/>
      <c r="CE93" s="198"/>
      <c r="CF93" s="198"/>
      <c r="CG93" s="198"/>
      <c r="CH93" s="198"/>
      <c r="CI93" s="198"/>
      <c r="CJ93" s="198"/>
      <c r="CK93" s="198"/>
      <c r="CL93" s="198"/>
      <c r="CM93" s="198"/>
      <c r="CN93" s="198"/>
      <c r="CO93" s="198"/>
      <c r="CP93" s="198"/>
      <c r="CQ93" s="198"/>
      <c r="CR93" s="198"/>
      <c r="CS93" s="198"/>
      <c r="CT93" s="198"/>
    </row>
    <row r="94" spans="19:98" x14ac:dyDescent="0.25">
      <c r="S94" s="198"/>
      <c r="T94" s="198"/>
      <c r="U94" s="198"/>
      <c r="V94" s="198"/>
      <c r="W94" s="198"/>
      <c r="X94" s="198"/>
      <c r="Y94" s="198"/>
      <c r="Z94" s="198"/>
      <c r="AA94" s="198"/>
      <c r="AB94" s="198"/>
      <c r="AC94" s="198"/>
      <c r="AD94" s="198"/>
      <c r="AE94" s="198"/>
      <c r="AF94" s="198"/>
      <c r="AG94" s="198"/>
      <c r="AH94" s="198"/>
      <c r="AI94" s="198"/>
      <c r="AJ94" s="198"/>
      <c r="AK94" s="198"/>
      <c r="AL94" s="198"/>
      <c r="AM94" s="198"/>
      <c r="AN94" s="198"/>
      <c r="AO94" s="198"/>
      <c r="AP94" s="198"/>
      <c r="AQ94" s="198"/>
      <c r="AR94" s="198"/>
      <c r="AS94" s="198"/>
      <c r="AT94" s="198"/>
      <c r="AU94" s="198"/>
      <c r="AV94" s="198"/>
      <c r="AW94" s="198"/>
      <c r="AX94" s="198"/>
      <c r="AY94" s="198"/>
      <c r="AZ94" s="198"/>
      <c r="BA94" s="198"/>
      <c r="BB94" s="198"/>
      <c r="BC94" s="198"/>
      <c r="BD94" s="198"/>
      <c r="BE94" s="198"/>
      <c r="BF94" s="198"/>
      <c r="BG94" s="198"/>
      <c r="BH94" s="198"/>
      <c r="BI94" s="198"/>
      <c r="BJ94" s="198"/>
      <c r="BK94" s="198"/>
      <c r="BL94" s="198"/>
      <c r="BM94" s="198"/>
      <c r="BN94" s="198"/>
      <c r="BO94" s="198"/>
      <c r="BP94" s="198"/>
      <c r="BQ94" s="198"/>
      <c r="BR94" s="198"/>
      <c r="BS94" s="198"/>
      <c r="BT94" s="198"/>
      <c r="BU94" s="198"/>
      <c r="BV94" s="198"/>
      <c r="BW94" s="198"/>
      <c r="BX94" s="198"/>
      <c r="BY94" s="198"/>
      <c r="BZ94" s="198"/>
      <c r="CA94" s="198"/>
      <c r="CB94" s="198"/>
      <c r="CC94" s="198"/>
      <c r="CD94" s="198"/>
      <c r="CE94" s="198"/>
      <c r="CF94" s="198"/>
      <c r="CG94" s="198"/>
      <c r="CH94" s="198"/>
      <c r="CI94" s="198"/>
      <c r="CJ94" s="198"/>
      <c r="CK94" s="198"/>
      <c r="CL94" s="198"/>
      <c r="CM94" s="198"/>
      <c r="CN94" s="198"/>
      <c r="CO94" s="198"/>
      <c r="CP94" s="198"/>
      <c r="CQ94" s="198"/>
      <c r="CR94" s="198"/>
      <c r="CS94" s="198"/>
      <c r="CT94" s="198"/>
    </row>
    <row r="95" spans="19:98" x14ac:dyDescent="0.25">
      <c r="S95" s="198"/>
      <c r="T95" s="198"/>
      <c r="U95" s="198"/>
      <c r="V95" s="198"/>
      <c r="W95" s="198"/>
      <c r="X95" s="198"/>
      <c r="Y95" s="198"/>
      <c r="Z95" s="198"/>
      <c r="AA95" s="198"/>
      <c r="AB95" s="198"/>
      <c r="AC95" s="198"/>
      <c r="AD95" s="198"/>
      <c r="AE95" s="198"/>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c r="BS95" s="198"/>
      <c r="BT95" s="198"/>
      <c r="BU95" s="198"/>
      <c r="BV95" s="198"/>
      <c r="BW95" s="198"/>
      <c r="BX95" s="198"/>
      <c r="BY95" s="198"/>
      <c r="BZ95" s="198"/>
      <c r="CA95" s="198"/>
      <c r="CB95" s="198"/>
      <c r="CC95" s="198"/>
      <c r="CD95" s="198"/>
      <c r="CE95" s="198"/>
      <c r="CF95" s="198"/>
      <c r="CG95" s="198"/>
      <c r="CH95" s="198"/>
      <c r="CI95" s="198"/>
      <c r="CJ95" s="198"/>
      <c r="CK95" s="198"/>
      <c r="CL95" s="198"/>
      <c r="CM95" s="198"/>
      <c r="CN95" s="198"/>
      <c r="CO95" s="198"/>
      <c r="CP95" s="198"/>
      <c r="CQ95" s="198"/>
      <c r="CR95" s="198"/>
      <c r="CS95" s="198"/>
      <c r="CT95" s="198"/>
    </row>
    <row r="96" spans="19:98" x14ac:dyDescent="0.25">
      <c r="S96" s="198"/>
      <c r="T96" s="198"/>
      <c r="U96" s="198"/>
      <c r="V96" s="198"/>
      <c r="W96" s="198"/>
      <c r="X96" s="198"/>
      <c r="Y96" s="198"/>
      <c r="Z96" s="198"/>
      <c r="AA96" s="198"/>
      <c r="AB96" s="198"/>
      <c r="AC96" s="198"/>
      <c r="AD96" s="198"/>
      <c r="AE96" s="198"/>
      <c r="AF96" s="198"/>
      <c r="AG96" s="198"/>
      <c r="AH96" s="198"/>
      <c r="AI96" s="198"/>
      <c r="AJ96" s="198"/>
      <c r="AK96" s="198"/>
      <c r="AL96" s="198"/>
      <c r="AM96" s="198"/>
      <c r="AN96" s="198"/>
      <c r="AO96" s="198"/>
      <c r="AP96" s="198"/>
      <c r="AQ96" s="198"/>
      <c r="AR96" s="198"/>
      <c r="AS96" s="198"/>
      <c r="AT96" s="198"/>
      <c r="AU96" s="198"/>
      <c r="AV96" s="198"/>
      <c r="AW96" s="198"/>
      <c r="AX96" s="198"/>
      <c r="AY96" s="198"/>
      <c r="AZ96" s="198"/>
      <c r="BA96" s="198"/>
      <c r="BB96" s="198"/>
      <c r="BC96" s="198"/>
      <c r="BD96" s="198"/>
      <c r="BE96" s="198"/>
      <c r="BF96" s="198"/>
      <c r="BG96" s="198"/>
      <c r="BH96" s="198"/>
      <c r="BI96" s="198"/>
      <c r="BJ96" s="198"/>
      <c r="BK96" s="198"/>
      <c r="BL96" s="198"/>
      <c r="BM96" s="198"/>
      <c r="BN96" s="198"/>
      <c r="BO96" s="198"/>
      <c r="BP96" s="198"/>
      <c r="BQ96" s="198"/>
      <c r="BR96" s="198"/>
      <c r="BS96" s="198"/>
      <c r="BT96" s="198"/>
      <c r="BU96" s="198"/>
      <c r="BV96" s="198"/>
      <c r="BW96" s="198"/>
      <c r="BX96" s="198"/>
      <c r="BY96" s="198"/>
      <c r="BZ96" s="198"/>
      <c r="CA96" s="198"/>
      <c r="CB96" s="198"/>
      <c r="CC96" s="198"/>
      <c r="CD96" s="198"/>
      <c r="CE96" s="198"/>
      <c r="CF96" s="198"/>
      <c r="CG96" s="198"/>
      <c r="CH96" s="198"/>
      <c r="CI96" s="198"/>
      <c r="CJ96" s="198"/>
      <c r="CK96" s="198"/>
      <c r="CL96" s="198"/>
      <c r="CM96" s="198"/>
      <c r="CN96" s="198"/>
      <c r="CO96" s="198"/>
      <c r="CP96" s="198"/>
      <c r="CQ96" s="198"/>
      <c r="CR96" s="198"/>
      <c r="CS96" s="198"/>
      <c r="CT96" s="198"/>
    </row>
    <row r="97" spans="19:98" x14ac:dyDescent="0.25">
      <c r="S97" s="198"/>
      <c r="T97" s="198"/>
      <c r="U97" s="198"/>
      <c r="V97" s="198"/>
      <c r="W97" s="198"/>
      <c r="X97" s="198"/>
      <c r="Y97" s="198"/>
      <c r="Z97" s="198"/>
      <c r="AA97" s="198"/>
      <c r="AB97" s="198"/>
      <c r="AC97" s="198"/>
      <c r="AD97" s="198"/>
      <c r="AE97" s="198"/>
      <c r="AF97" s="198"/>
      <c r="AG97" s="198"/>
      <c r="AH97" s="198"/>
      <c r="AI97" s="198"/>
      <c r="AJ97" s="198"/>
      <c r="AK97" s="198"/>
      <c r="AL97" s="198"/>
      <c r="AM97" s="198"/>
      <c r="AN97" s="198"/>
      <c r="AO97" s="198"/>
      <c r="AP97" s="198"/>
      <c r="AQ97" s="198"/>
      <c r="AR97" s="198"/>
      <c r="AS97" s="198"/>
      <c r="AT97" s="198"/>
      <c r="AU97" s="198"/>
      <c r="AV97" s="198"/>
      <c r="AW97" s="198"/>
      <c r="AX97" s="198"/>
      <c r="AY97" s="198"/>
      <c r="AZ97" s="198"/>
      <c r="BA97" s="198"/>
      <c r="BB97" s="198"/>
      <c r="BC97" s="198"/>
      <c r="BD97" s="198"/>
      <c r="BE97" s="198"/>
      <c r="BF97" s="198"/>
      <c r="BG97" s="198"/>
      <c r="BH97" s="198"/>
      <c r="BI97" s="198"/>
      <c r="BJ97" s="198"/>
      <c r="BK97" s="198"/>
      <c r="BL97" s="198"/>
      <c r="BM97" s="198"/>
      <c r="BN97" s="198"/>
      <c r="BO97" s="198"/>
      <c r="BP97" s="198"/>
      <c r="BQ97" s="198"/>
      <c r="BR97" s="198"/>
      <c r="BS97" s="198"/>
      <c r="BT97" s="198"/>
      <c r="BU97" s="198"/>
      <c r="BV97" s="198"/>
      <c r="BW97" s="198"/>
      <c r="BX97" s="198"/>
      <c r="BY97" s="198"/>
      <c r="BZ97" s="198"/>
      <c r="CA97" s="198"/>
      <c r="CB97" s="198"/>
      <c r="CC97" s="198"/>
      <c r="CD97" s="198"/>
      <c r="CE97" s="198"/>
      <c r="CF97" s="198"/>
      <c r="CG97" s="198"/>
      <c r="CH97" s="198"/>
      <c r="CI97" s="198"/>
      <c r="CJ97" s="198"/>
      <c r="CK97" s="198"/>
      <c r="CL97" s="198"/>
      <c r="CM97" s="198"/>
      <c r="CN97" s="198"/>
      <c r="CO97" s="198"/>
      <c r="CP97" s="198"/>
      <c r="CQ97" s="198"/>
      <c r="CR97" s="198"/>
      <c r="CS97" s="198"/>
      <c r="CT97" s="198"/>
    </row>
    <row r="98" spans="19:98" x14ac:dyDescent="0.25">
      <c r="S98" s="198"/>
      <c r="T98" s="198"/>
      <c r="U98" s="198"/>
      <c r="V98" s="198"/>
      <c r="W98" s="198"/>
      <c r="X98" s="198"/>
      <c r="Y98" s="198"/>
      <c r="Z98" s="198"/>
      <c r="AA98" s="198"/>
      <c r="AB98" s="198"/>
      <c r="AC98" s="198"/>
      <c r="AD98" s="198"/>
      <c r="AE98" s="198"/>
      <c r="AF98" s="198"/>
      <c r="AG98" s="198"/>
      <c r="AH98" s="198"/>
      <c r="AI98" s="198"/>
      <c r="AJ98" s="198"/>
      <c r="AK98" s="198"/>
      <c r="AL98" s="198"/>
      <c r="AM98" s="198"/>
      <c r="AN98" s="198"/>
      <c r="AO98" s="198"/>
      <c r="AP98" s="198"/>
      <c r="AQ98" s="198"/>
      <c r="AR98" s="198"/>
      <c r="AS98" s="198"/>
      <c r="AT98" s="198"/>
      <c r="AU98" s="198"/>
      <c r="AV98" s="198"/>
      <c r="AW98" s="198"/>
      <c r="AX98" s="198"/>
      <c r="AY98" s="198"/>
      <c r="AZ98" s="198"/>
      <c r="BA98" s="198"/>
      <c r="BB98" s="198"/>
      <c r="BC98" s="198"/>
      <c r="BD98" s="198"/>
      <c r="BE98" s="198"/>
      <c r="BF98" s="198"/>
      <c r="BG98" s="198"/>
      <c r="BH98" s="198"/>
      <c r="BI98" s="198"/>
      <c r="BJ98" s="198"/>
      <c r="BK98" s="198"/>
      <c r="BL98" s="198"/>
      <c r="BM98" s="198"/>
      <c r="BN98" s="198"/>
      <c r="BO98" s="198"/>
      <c r="BP98" s="198"/>
      <c r="BQ98" s="198"/>
      <c r="BR98" s="198"/>
      <c r="BS98" s="198"/>
      <c r="BT98" s="198"/>
      <c r="BU98" s="198"/>
      <c r="BV98" s="198"/>
      <c r="BW98" s="198"/>
      <c r="BX98" s="198"/>
      <c r="BY98" s="198"/>
      <c r="BZ98" s="198"/>
      <c r="CA98" s="198"/>
      <c r="CB98" s="198"/>
      <c r="CC98" s="198"/>
      <c r="CD98" s="198"/>
      <c r="CE98" s="198"/>
      <c r="CF98" s="198"/>
      <c r="CG98" s="198"/>
      <c r="CH98" s="198"/>
      <c r="CI98" s="198"/>
      <c r="CJ98" s="198"/>
      <c r="CK98" s="198"/>
      <c r="CL98" s="198"/>
      <c r="CM98" s="198"/>
      <c r="CN98" s="198"/>
      <c r="CO98" s="198"/>
      <c r="CP98" s="198"/>
      <c r="CQ98" s="198"/>
      <c r="CR98" s="198"/>
      <c r="CS98" s="198"/>
      <c r="CT98" s="198"/>
    </row>
    <row r="99" spans="19:98" x14ac:dyDescent="0.25">
      <c r="S99" s="198"/>
      <c r="T99" s="198"/>
      <c r="U99" s="198"/>
      <c r="V99" s="198"/>
      <c r="W99" s="198"/>
      <c r="X99" s="198"/>
      <c r="Y99" s="198"/>
      <c r="Z99" s="198"/>
      <c r="AA99" s="198"/>
      <c r="AB99" s="198"/>
      <c r="AC99" s="198"/>
      <c r="AD99" s="198"/>
      <c r="AE99" s="198"/>
      <c r="AF99" s="198"/>
      <c r="AG99" s="198"/>
      <c r="AH99" s="198"/>
      <c r="AI99" s="198"/>
      <c r="AJ99" s="198"/>
      <c r="AK99" s="198"/>
      <c r="AL99" s="198"/>
      <c r="AM99" s="198"/>
      <c r="AN99" s="198"/>
      <c r="AO99" s="198"/>
      <c r="AP99" s="198"/>
      <c r="AQ99" s="198"/>
      <c r="AR99" s="198"/>
      <c r="AS99" s="198"/>
      <c r="AT99" s="198"/>
      <c r="AU99" s="198"/>
      <c r="AV99" s="198"/>
      <c r="AW99" s="198"/>
      <c r="AX99" s="198"/>
      <c r="AY99" s="198"/>
      <c r="AZ99" s="198"/>
      <c r="BA99" s="198"/>
      <c r="BB99" s="198"/>
      <c r="BC99" s="198"/>
      <c r="BD99" s="198"/>
      <c r="BE99" s="198"/>
      <c r="BF99" s="198"/>
      <c r="BG99" s="198"/>
      <c r="BH99" s="198"/>
      <c r="BI99" s="198"/>
      <c r="BJ99" s="198"/>
      <c r="BK99" s="198"/>
      <c r="BL99" s="198"/>
      <c r="BM99" s="198"/>
      <c r="BN99" s="198"/>
      <c r="BO99" s="198"/>
      <c r="BP99" s="198"/>
      <c r="BQ99" s="198"/>
      <c r="BR99" s="198"/>
      <c r="BS99" s="198"/>
      <c r="BT99" s="198"/>
      <c r="BU99" s="198"/>
      <c r="BV99" s="198"/>
      <c r="BW99" s="198"/>
      <c r="BX99" s="198"/>
      <c r="BY99" s="198"/>
      <c r="BZ99" s="198"/>
      <c r="CA99" s="198"/>
      <c r="CB99" s="198"/>
      <c r="CC99" s="198"/>
      <c r="CD99" s="198"/>
      <c r="CE99" s="198"/>
      <c r="CF99" s="198"/>
      <c r="CG99" s="198"/>
      <c r="CH99" s="198"/>
      <c r="CI99" s="198"/>
      <c r="CJ99" s="198"/>
      <c r="CK99" s="198"/>
      <c r="CL99" s="198"/>
      <c r="CM99" s="198"/>
      <c r="CN99" s="198"/>
      <c r="CO99" s="198"/>
      <c r="CP99" s="198"/>
      <c r="CQ99" s="198"/>
      <c r="CR99" s="198"/>
      <c r="CS99" s="198"/>
      <c r="CT99" s="198"/>
    </row>
    <row r="100" spans="19:98" x14ac:dyDescent="0.25">
      <c r="S100" s="198"/>
      <c r="T100" s="198"/>
      <c r="U100" s="198"/>
      <c r="V100" s="198"/>
      <c r="W100" s="198"/>
      <c r="X100" s="198"/>
      <c r="Y100" s="198"/>
      <c r="Z100" s="198"/>
      <c r="AA100" s="198"/>
      <c r="AB100" s="198"/>
      <c r="AC100" s="198"/>
      <c r="AD100" s="198"/>
      <c r="AE100" s="198"/>
      <c r="AF100" s="198"/>
      <c r="AG100" s="198"/>
      <c r="AH100" s="198"/>
      <c r="AI100" s="198"/>
      <c r="AJ100" s="198"/>
      <c r="AK100" s="198"/>
      <c r="AL100" s="198"/>
      <c r="AM100" s="198"/>
      <c r="AN100" s="198"/>
      <c r="AO100" s="198"/>
      <c r="AP100" s="198"/>
      <c r="AQ100" s="198"/>
      <c r="AR100" s="198"/>
      <c r="AS100" s="198"/>
      <c r="AT100" s="198"/>
      <c r="AU100" s="198"/>
      <c r="AV100" s="198"/>
      <c r="AW100" s="198"/>
      <c r="AX100" s="198"/>
      <c r="AY100" s="198"/>
      <c r="AZ100" s="198"/>
      <c r="BA100" s="198"/>
      <c r="BB100" s="198"/>
      <c r="BC100" s="198"/>
      <c r="BD100" s="198"/>
      <c r="BE100" s="198"/>
      <c r="BF100" s="198"/>
      <c r="BG100" s="198"/>
      <c r="BH100" s="198"/>
      <c r="BI100" s="198"/>
      <c r="BJ100" s="198"/>
      <c r="BK100" s="198"/>
      <c r="BL100" s="198"/>
      <c r="BM100" s="198"/>
      <c r="BN100" s="198"/>
      <c r="BO100" s="198"/>
      <c r="BP100" s="198"/>
      <c r="BQ100" s="198"/>
      <c r="BR100" s="198"/>
      <c r="BS100" s="198"/>
      <c r="BT100" s="198"/>
      <c r="BU100" s="198"/>
      <c r="BV100" s="198"/>
      <c r="BW100" s="198"/>
      <c r="BX100" s="198"/>
      <c r="BY100" s="198"/>
      <c r="BZ100" s="198"/>
      <c r="CA100" s="198"/>
      <c r="CB100" s="198"/>
      <c r="CC100" s="198"/>
      <c r="CD100" s="198"/>
      <c r="CE100" s="198"/>
      <c r="CF100" s="198"/>
      <c r="CG100" s="198"/>
      <c r="CH100" s="198"/>
      <c r="CI100" s="198"/>
      <c r="CJ100" s="198"/>
      <c r="CK100" s="198"/>
      <c r="CL100" s="198"/>
      <c r="CM100" s="198"/>
      <c r="CN100" s="198"/>
      <c r="CO100" s="198"/>
      <c r="CP100" s="198"/>
      <c r="CQ100" s="198"/>
      <c r="CR100" s="198"/>
      <c r="CS100" s="198"/>
      <c r="CT100" s="198"/>
    </row>
    <row r="101" spans="19:98" x14ac:dyDescent="0.25">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8"/>
      <c r="BS101" s="198"/>
      <c r="BT101" s="198"/>
      <c r="BU101" s="198"/>
      <c r="BV101" s="198"/>
      <c r="BW101" s="198"/>
      <c r="BX101" s="198"/>
      <c r="BY101" s="198"/>
      <c r="BZ101" s="198"/>
      <c r="CA101" s="198"/>
      <c r="CB101" s="198"/>
      <c r="CC101" s="198"/>
      <c r="CD101" s="198"/>
      <c r="CE101" s="198"/>
      <c r="CF101" s="198"/>
      <c r="CG101" s="198"/>
      <c r="CH101" s="198"/>
      <c r="CI101" s="198"/>
      <c r="CJ101" s="198"/>
      <c r="CK101" s="198"/>
      <c r="CL101" s="198"/>
      <c r="CM101" s="198"/>
      <c r="CN101" s="198"/>
      <c r="CO101" s="198"/>
      <c r="CP101" s="198"/>
      <c r="CQ101" s="198"/>
      <c r="CR101" s="198"/>
      <c r="CS101" s="198"/>
      <c r="CT101" s="198"/>
    </row>
    <row r="102" spans="19:98" x14ac:dyDescent="0.25">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c r="AT102" s="198"/>
      <c r="AU102" s="198"/>
      <c r="AV102" s="198"/>
      <c r="AW102" s="198"/>
      <c r="AX102" s="198"/>
      <c r="AY102" s="198"/>
      <c r="AZ102" s="198"/>
      <c r="BA102" s="198"/>
      <c r="BB102" s="198"/>
      <c r="BC102" s="198"/>
      <c r="BD102" s="198"/>
      <c r="BE102" s="198"/>
      <c r="BF102" s="198"/>
      <c r="BG102" s="198"/>
      <c r="BH102" s="198"/>
      <c r="BI102" s="198"/>
      <c r="BJ102" s="198"/>
      <c r="BK102" s="198"/>
      <c r="BL102" s="198"/>
      <c r="BM102" s="198"/>
      <c r="BN102" s="198"/>
      <c r="BO102" s="198"/>
      <c r="BP102" s="198"/>
      <c r="BQ102" s="198"/>
      <c r="BR102" s="198"/>
      <c r="BS102" s="198"/>
      <c r="BT102" s="198"/>
      <c r="BU102" s="198"/>
      <c r="BV102" s="198"/>
      <c r="BW102" s="198"/>
      <c r="BX102" s="198"/>
      <c r="BY102" s="198"/>
      <c r="BZ102" s="198"/>
      <c r="CA102" s="198"/>
      <c r="CB102" s="198"/>
      <c r="CC102" s="198"/>
      <c r="CD102" s="198"/>
      <c r="CE102" s="198"/>
      <c r="CF102" s="198"/>
      <c r="CG102" s="198"/>
      <c r="CH102" s="198"/>
      <c r="CI102" s="198"/>
      <c r="CJ102" s="198"/>
      <c r="CK102" s="198"/>
      <c r="CL102" s="198"/>
      <c r="CM102" s="198"/>
      <c r="CN102" s="198"/>
      <c r="CO102" s="198"/>
      <c r="CP102" s="198"/>
      <c r="CQ102" s="198"/>
      <c r="CR102" s="198"/>
      <c r="CS102" s="198"/>
      <c r="CT102" s="198"/>
    </row>
    <row r="103" spans="19:98" x14ac:dyDescent="0.25">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c r="AT103" s="198"/>
      <c r="AU103" s="198"/>
      <c r="AV103" s="198"/>
      <c r="AW103" s="198"/>
      <c r="AX103" s="198"/>
      <c r="AY103" s="198"/>
      <c r="AZ103" s="198"/>
      <c r="BA103" s="198"/>
      <c r="BB103" s="198"/>
      <c r="BC103" s="198"/>
      <c r="BD103" s="198"/>
      <c r="BE103" s="198"/>
      <c r="BF103" s="198"/>
      <c r="BG103" s="198"/>
      <c r="BH103" s="198"/>
      <c r="BI103" s="198"/>
      <c r="BJ103" s="198"/>
      <c r="BK103" s="198"/>
      <c r="BL103" s="198"/>
      <c r="BM103" s="198"/>
      <c r="BN103" s="198"/>
      <c r="BO103" s="198"/>
      <c r="BP103" s="198"/>
      <c r="BQ103" s="198"/>
      <c r="BR103" s="198"/>
      <c r="BS103" s="198"/>
      <c r="BT103" s="198"/>
      <c r="BU103" s="198"/>
      <c r="BV103" s="198"/>
      <c r="BW103" s="198"/>
      <c r="BX103" s="198"/>
      <c r="BY103" s="198"/>
      <c r="BZ103" s="198"/>
      <c r="CA103" s="198"/>
      <c r="CB103" s="198"/>
      <c r="CC103" s="198"/>
      <c r="CD103" s="198"/>
      <c r="CE103" s="198"/>
      <c r="CF103" s="198"/>
      <c r="CG103" s="198"/>
      <c r="CH103" s="198"/>
      <c r="CI103" s="198"/>
      <c r="CJ103" s="198"/>
      <c r="CK103" s="198"/>
      <c r="CL103" s="198"/>
      <c r="CM103" s="198"/>
      <c r="CN103" s="198"/>
      <c r="CO103" s="198"/>
      <c r="CP103" s="198"/>
      <c r="CQ103" s="198"/>
      <c r="CR103" s="198"/>
      <c r="CS103" s="198"/>
      <c r="CT103" s="198"/>
    </row>
    <row r="104" spans="19:98" x14ac:dyDescent="0.25">
      <c r="S104" s="198"/>
      <c r="T104" s="198"/>
      <c r="U104" s="198"/>
      <c r="V104" s="198"/>
      <c r="W104" s="198"/>
      <c r="X104" s="198"/>
      <c r="Y104" s="198"/>
      <c r="Z104" s="198"/>
      <c r="AA104" s="198"/>
      <c r="AB104" s="198"/>
      <c r="AC104" s="198"/>
      <c r="AD104" s="198"/>
      <c r="AE104" s="198"/>
      <c r="AF104" s="198"/>
      <c r="AG104" s="198"/>
      <c r="AH104" s="198"/>
      <c r="AI104" s="198"/>
      <c r="AJ104" s="198"/>
      <c r="AK104" s="198"/>
      <c r="AL104" s="198"/>
      <c r="AM104" s="198"/>
      <c r="AN104" s="198"/>
      <c r="AO104" s="198"/>
      <c r="AP104" s="198"/>
      <c r="AQ104" s="198"/>
      <c r="AR104" s="198"/>
      <c r="AS104" s="198"/>
      <c r="AT104" s="198"/>
      <c r="AU104" s="198"/>
      <c r="AV104" s="198"/>
      <c r="AW104" s="198"/>
      <c r="AX104" s="198"/>
      <c r="AY104" s="198"/>
      <c r="AZ104" s="198"/>
      <c r="BA104" s="198"/>
      <c r="BB104" s="198"/>
      <c r="BC104" s="198"/>
      <c r="BD104" s="198"/>
      <c r="BE104" s="198"/>
      <c r="BF104" s="198"/>
      <c r="BG104" s="198"/>
      <c r="BH104" s="198"/>
      <c r="BI104" s="198"/>
      <c r="BJ104" s="198"/>
      <c r="BK104" s="198"/>
      <c r="BL104" s="198"/>
      <c r="BM104" s="198"/>
      <c r="BN104" s="198"/>
      <c r="BO104" s="198"/>
      <c r="BP104" s="198"/>
      <c r="BQ104" s="198"/>
      <c r="BR104" s="198"/>
      <c r="BS104" s="198"/>
      <c r="BT104" s="198"/>
      <c r="BU104" s="198"/>
      <c r="BV104" s="198"/>
      <c r="BW104" s="198"/>
      <c r="BX104" s="198"/>
      <c r="BY104" s="198"/>
      <c r="BZ104" s="198"/>
      <c r="CA104" s="198"/>
      <c r="CB104" s="198"/>
      <c r="CC104" s="198"/>
      <c r="CD104" s="198"/>
      <c r="CE104" s="198"/>
      <c r="CF104" s="198"/>
      <c r="CG104" s="198"/>
      <c r="CH104" s="198"/>
      <c r="CI104" s="198"/>
      <c r="CJ104" s="198"/>
      <c r="CK104" s="198"/>
      <c r="CL104" s="198"/>
      <c r="CM104" s="198"/>
      <c r="CN104" s="198"/>
      <c r="CO104" s="198"/>
      <c r="CP104" s="198"/>
      <c r="CQ104" s="198"/>
      <c r="CR104" s="198"/>
      <c r="CS104" s="198"/>
      <c r="CT104" s="198"/>
    </row>
    <row r="105" spans="19:98" x14ac:dyDescent="0.25">
      <c r="S105" s="198"/>
      <c r="T105" s="198"/>
      <c r="U105" s="198"/>
      <c r="V105" s="198"/>
      <c r="W105" s="198"/>
      <c r="X105" s="198"/>
      <c r="Y105" s="198"/>
      <c r="Z105" s="198"/>
      <c r="AA105" s="198"/>
      <c r="AB105" s="198"/>
      <c r="AC105" s="198"/>
      <c r="AD105" s="198"/>
      <c r="AE105" s="198"/>
      <c r="AF105" s="198"/>
      <c r="AG105" s="198"/>
      <c r="AH105" s="198"/>
      <c r="AI105" s="198"/>
      <c r="AJ105" s="198"/>
      <c r="AK105" s="198"/>
      <c r="AL105" s="198"/>
      <c r="AM105" s="198"/>
      <c r="AN105" s="198"/>
      <c r="AO105" s="198"/>
      <c r="AP105" s="198"/>
      <c r="AQ105" s="198"/>
      <c r="AR105" s="198"/>
      <c r="AS105" s="198"/>
      <c r="AT105" s="198"/>
      <c r="AU105" s="198"/>
      <c r="AV105" s="198"/>
      <c r="AW105" s="198"/>
      <c r="AX105" s="198"/>
      <c r="AY105" s="198"/>
      <c r="AZ105" s="198"/>
      <c r="BA105" s="198"/>
      <c r="BB105" s="198"/>
      <c r="BC105" s="198"/>
      <c r="BD105" s="198"/>
      <c r="BE105" s="198"/>
      <c r="BF105" s="198"/>
      <c r="BG105" s="198"/>
      <c r="BH105" s="198"/>
      <c r="BI105" s="198"/>
      <c r="BJ105" s="198"/>
      <c r="BK105" s="198"/>
      <c r="BL105" s="198"/>
      <c r="BM105" s="198"/>
      <c r="BN105" s="198"/>
      <c r="BO105" s="198"/>
      <c r="BP105" s="198"/>
      <c r="BQ105" s="198"/>
      <c r="BR105" s="198"/>
      <c r="BS105" s="198"/>
      <c r="BT105" s="198"/>
      <c r="BU105" s="198"/>
      <c r="BV105" s="198"/>
      <c r="BW105" s="198"/>
      <c r="BX105" s="198"/>
      <c r="BY105" s="198"/>
      <c r="BZ105" s="198"/>
      <c r="CA105" s="198"/>
      <c r="CB105" s="198"/>
      <c r="CC105" s="198"/>
      <c r="CD105" s="198"/>
      <c r="CE105" s="198"/>
      <c r="CF105" s="198"/>
      <c r="CG105" s="198"/>
      <c r="CH105" s="198"/>
      <c r="CI105" s="198"/>
      <c r="CJ105" s="198"/>
      <c r="CK105" s="198"/>
      <c r="CL105" s="198"/>
      <c r="CM105" s="198"/>
      <c r="CN105" s="198"/>
      <c r="CO105" s="198"/>
      <c r="CP105" s="198"/>
      <c r="CQ105" s="198"/>
      <c r="CR105" s="198"/>
      <c r="CS105" s="198"/>
      <c r="CT105" s="198"/>
    </row>
    <row r="106" spans="19:98" x14ac:dyDescent="0.25">
      <c r="S106" s="198"/>
      <c r="T106" s="198"/>
      <c r="U106" s="198"/>
      <c r="V106" s="198"/>
      <c r="W106" s="198"/>
      <c r="X106" s="198"/>
      <c r="Y106" s="198"/>
      <c r="Z106" s="198"/>
      <c r="AA106" s="198"/>
      <c r="AB106" s="198"/>
      <c r="AC106" s="198"/>
      <c r="AD106" s="198"/>
      <c r="AE106" s="198"/>
      <c r="AF106" s="198"/>
      <c r="AG106" s="198"/>
      <c r="AH106" s="198"/>
      <c r="AI106" s="198"/>
      <c r="AJ106" s="198"/>
      <c r="AK106" s="198"/>
      <c r="AL106" s="198"/>
      <c r="AM106" s="198"/>
      <c r="AN106" s="198"/>
      <c r="AO106" s="198"/>
      <c r="AP106" s="198"/>
      <c r="AQ106" s="198"/>
      <c r="AR106" s="198"/>
      <c r="AS106" s="198"/>
      <c r="AT106" s="198"/>
      <c r="AU106" s="198"/>
      <c r="AV106" s="198"/>
      <c r="AW106" s="198"/>
      <c r="AX106" s="198"/>
      <c r="AY106" s="198"/>
      <c r="AZ106" s="198"/>
      <c r="BA106" s="198"/>
      <c r="BB106" s="198"/>
      <c r="BC106" s="198"/>
      <c r="BD106" s="198"/>
      <c r="BE106" s="198"/>
      <c r="BF106" s="198"/>
      <c r="BG106" s="198"/>
      <c r="BH106" s="198"/>
      <c r="BI106" s="198"/>
      <c r="BJ106" s="198"/>
      <c r="BK106" s="198"/>
      <c r="BL106" s="198"/>
      <c r="BM106" s="198"/>
      <c r="BN106" s="198"/>
      <c r="BO106" s="198"/>
      <c r="BP106" s="198"/>
      <c r="BQ106" s="198"/>
      <c r="BR106" s="198"/>
      <c r="BS106" s="198"/>
      <c r="BT106" s="198"/>
      <c r="BU106" s="198"/>
      <c r="BV106" s="198"/>
      <c r="BW106" s="198"/>
      <c r="BX106" s="198"/>
      <c r="BY106" s="198"/>
      <c r="BZ106" s="198"/>
      <c r="CA106" s="198"/>
      <c r="CB106" s="198"/>
      <c r="CC106" s="198"/>
      <c r="CD106" s="198"/>
      <c r="CE106" s="198"/>
      <c r="CF106" s="198"/>
      <c r="CG106" s="198"/>
      <c r="CH106" s="198"/>
      <c r="CI106" s="198"/>
      <c r="CJ106" s="198"/>
      <c r="CK106" s="198"/>
      <c r="CL106" s="198"/>
      <c r="CM106" s="198"/>
      <c r="CN106" s="198"/>
      <c r="CO106" s="198"/>
      <c r="CP106" s="198"/>
      <c r="CQ106" s="198"/>
      <c r="CR106" s="198"/>
      <c r="CS106" s="198"/>
      <c r="CT106" s="198"/>
    </row>
    <row r="107" spans="19:98" x14ac:dyDescent="0.25">
      <c r="S107" s="198"/>
      <c r="T107" s="198"/>
      <c r="U107" s="198"/>
      <c r="V107" s="198"/>
      <c r="W107" s="198"/>
      <c r="X107" s="198"/>
      <c r="Y107" s="198"/>
      <c r="Z107" s="198"/>
      <c r="AA107" s="198"/>
      <c r="AB107" s="198"/>
      <c r="AC107" s="198"/>
      <c r="AD107" s="198"/>
      <c r="AE107" s="198"/>
      <c r="AF107" s="198"/>
      <c r="AG107" s="198"/>
      <c r="AH107" s="198"/>
      <c r="AI107" s="198"/>
      <c r="AJ107" s="198"/>
      <c r="AK107" s="198"/>
      <c r="AL107" s="198"/>
      <c r="AM107" s="198"/>
      <c r="AN107" s="198"/>
      <c r="AO107" s="198"/>
      <c r="AP107" s="198"/>
      <c r="AQ107" s="198"/>
      <c r="AR107" s="198"/>
      <c r="AS107" s="198"/>
      <c r="AT107" s="198"/>
      <c r="AU107" s="198"/>
      <c r="AV107" s="198"/>
      <c r="AW107" s="198"/>
      <c r="AX107" s="198"/>
      <c r="AY107" s="198"/>
      <c r="AZ107" s="198"/>
      <c r="BA107" s="198"/>
      <c r="BB107" s="198"/>
      <c r="BC107" s="198"/>
      <c r="BD107" s="198"/>
      <c r="BE107" s="198"/>
      <c r="BF107" s="198"/>
      <c r="BG107" s="198"/>
      <c r="BH107" s="198"/>
      <c r="BI107" s="198"/>
      <c r="BJ107" s="198"/>
      <c r="BK107" s="198"/>
      <c r="BL107" s="198"/>
      <c r="BM107" s="198"/>
      <c r="BN107" s="198"/>
      <c r="BO107" s="198"/>
      <c r="BP107" s="198"/>
      <c r="BQ107" s="198"/>
      <c r="BR107" s="198"/>
      <c r="BS107" s="198"/>
      <c r="BT107" s="198"/>
      <c r="BU107" s="198"/>
      <c r="BV107" s="198"/>
      <c r="BW107" s="198"/>
      <c r="BX107" s="198"/>
      <c r="BY107" s="198"/>
      <c r="BZ107" s="198"/>
      <c r="CA107" s="198"/>
      <c r="CB107" s="198"/>
      <c r="CC107" s="198"/>
      <c r="CD107" s="198"/>
      <c r="CE107" s="198"/>
      <c r="CF107" s="198"/>
      <c r="CG107" s="198"/>
      <c r="CH107" s="198"/>
      <c r="CI107" s="198"/>
      <c r="CJ107" s="198"/>
      <c r="CK107" s="198"/>
      <c r="CL107" s="198"/>
      <c r="CM107" s="198"/>
      <c r="CN107" s="198"/>
      <c r="CO107" s="198"/>
      <c r="CP107" s="198"/>
      <c r="CQ107" s="198"/>
      <c r="CR107" s="198"/>
      <c r="CS107" s="198"/>
      <c r="CT107" s="198"/>
    </row>
    <row r="108" spans="19:98" x14ac:dyDescent="0.25">
      <c r="S108" s="198"/>
      <c r="T108" s="198"/>
      <c r="U108" s="198"/>
      <c r="V108" s="198"/>
      <c r="W108" s="198"/>
      <c r="X108" s="198"/>
      <c r="Y108" s="198"/>
      <c r="Z108" s="198"/>
      <c r="AA108" s="198"/>
      <c r="AB108" s="198"/>
      <c r="AC108" s="198"/>
      <c r="AD108" s="198"/>
      <c r="AE108" s="198"/>
      <c r="AF108" s="198"/>
      <c r="AG108" s="198"/>
      <c r="AH108" s="198"/>
      <c r="AI108" s="198"/>
      <c r="AJ108" s="198"/>
      <c r="AK108" s="198"/>
      <c r="AL108" s="198"/>
      <c r="AM108" s="198"/>
      <c r="AN108" s="198"/>
      <c r="AO108" s="198"/>
      <c r="AP108" s="198"/>
      <c r="AQ108" s="198"/>
      <c r="AR108" s="198"/>
      <c r="AS108" s="198"/>
      <c r="AT108" s="198"/>
      <c r="AU108" s="198"/>
      <c r="AV108" s="198"/>
      <c r="AW108" s="198"/>
      <c r="AX108" s="198"/>
      <c r="AY108" s="198"/>
      <c r="AZ108" s="198"/>
      <c r="BA108" s="198"/>
      <c r="BB108" s="198"/>
      <c r="BC108" s="198"/>
      <c r="BD108" s="198"/>
      <c r="BE108" s="198"/>
      <c r="BF108" s="198"/>
      <c r="BG108" s="198"/>
      <c r="BH108" s="198"/>
      <c r="BI108" s="198"/>
      <c r="BJ108" s="198"/>
      <c r="BK108" s="198"/>
      <c r="BL108" s="198"/>
      <c r="BM108" s="198"/>
      <c r="BN108" s="198"/>
      <c r="BO108" s="198"/>
      <c r="BP108" s="198"/>
      <c r="BQ108" s="198"/>
      <c r="BR108" s="198"/>
      <c r="BS108" s="198"/>
      <c r="BT108" s="198"/>
      <c r="BU108" s="198"/>
      <c r="BV108" s="198"/>
      <c r="BW108" s="198"/>
      <c r="BX108" s="198"/>
      <c r="BY108" s="198"/>
      <c r="BZ108" s="198"/>
      <c r="CA108" s="198"/>
      <c r="CB108" s="198"/>
      <c r="CC108" s="198"/>
      <c r="CD108" s="198"/>
      <c r="CE108" s="198"/>
      <c r="CF108" s="198"/>
      <c r="CG108" s="198"/>
      <c r="CH108" s="198"/>
      <c r="CI108" s="198"/>
      <c r="CJ108" s="198"/>
      <c r="CK108" s="198"/>
      <c r="CL108" s="198"/>
      <c r="CM108" s="198"/>
      <c r="CN108" s="198"/>
      <c r="CO108" s="198"/>
      <c r="CP108" s="198"/>
      <c r="CQ108" s="198"/>
      <c r="CR108" s="198"/>
      <c r="CS108" s="198"/>
      <c r="CT108" s="198"/>
    </row>
    <row r="109" spans="19:98" x14ac:dyDescent="0.25">
      <c r="S109" s="198"/>
      <c r="T109" s="198"/>
      <c r="U109" s="198"/>
      <c r="V109" s="198"/>
      <c r="W109" s="198"/>
      <c r="X109" s="198"/>
      <c r="Y109" s="198"/>
      <c r="Z109" s="198"/>
      <c r="AA109" s="198"/>
      <c r="AB109" s="198"/>
      <c r="AC109" s="198"/>
      <c r="AD109" s="198"/>
      <c r="AE109" s="198"/>
      <c r="AF109" s="19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c r="CB109" s="198"/>
      <c r="CC109" s="198"/>
      <c r="CD109" s="198"/>
      <c r="CE109" s="198"/>
      <c r="CF109" s="198"/>
      <c r="CG109" s="198"/>
      <c r="CH109" s="198"/>
      <c r="CI109" s="198"/>
      <c r="CJ109" s="198"/>
      <c r="CK109" s="198"/>
      <c r="CL109" s="198"/>
      <c r="CM109" s="198"/>
      <c r="CN109" s="198"/>
      <c r="CO109" s="198"/>
      <c r="CP109" s="198"/>
      <c r="CQ109" s="198"/>
      <c r="CR109" s="198"/>
      <c r="CS109" s="198"/>
      <c r="CT109" s="198"/>
    </row>
    <row r="110" spans="19:98" x14ac:dyDescent="0.25">
      <c r="S110" s="198"/>
      <c r="T110" s="198"/>
      <c r="U110" s="198"/>
      <c r="V110" s="198"/>
      <c r="W110" s="198"/>
      <c r="X110" s="198"/>
      <c r="Y110" s="198"/>
      <c r="Z110" s="198"/>
      <c r="AA110" s="198"/>
      <c r="AB110" s="198"/>
      <c r="AC110" s="198"/>
      <c r="AD110" s="198"/>
      <c r="AE110" s="198"/>
      <c r="AF110" s="198"/>
      <c r="AG110" s="198"/>
      <c r="AH110" s="198"/>
      <c r="AI110" s="198"/>
      <c r="AJ110" s="198"/>
      <c r="AK110" s="198"/>
      <c r="AL110" s="198"/>
      <c r="AM110" s="198"/>
      <c r="AN110" s="198"/>
      <c r="AO110" s="198"/>
      <c r="AP110" s="198"/>
      <c r="AQ110" s="198"/>
      <c r="AR110" s="198"/>
      <c r="AS110" s="198"/>
      <c r="AT110" s="198"/>
      <c r="AU110" s="198"/>
      <c r="AV110" s="198"/>
      <c r="AW110" s="198"/>
      <c r="AX110" s="198"/>
      <c r="AY110" s="198"/>
      <c r="AZ110" s="198"/>
      <c r="BA110" s="198"/>
      <c r="BB110" s="198"/>
      <c r="BC110" s="198"/>
      <c r="BD110" s="198"/>
      <c r="BE110" s="198"/>
      <c r="BF110" s="198"/>
      <c r="BG110" s="198"/>
      <c r="BH110" s="198"/>
      <c r="BI110" s="198"/>
      <c r="BJ110" s="198"/>
      <c r="BK110" s="198"/>
      <c r="BL110" s="198"/>
      <c r="BM110" s="198"/>
      <c r="BN110" s="198"/>
      <c r="BO110" s="198"/>
      <c r="BP110" s="198"/>
      <c r="BQ110" s="198"/>
      <c r="BR110" s="198"/>
      <c r="BS110" s="198"/>
      <c r="BT110" s="198"/>
      <c r="BU110" s="198"/>
      <c r="BV110" s="198"/>
      <c r="BW110" s="198"/>
      <c r="BX110" s="198"/>
      <c r="BY110" s="198"/>
      <c r="BZ110" s="198"/>
      <c r="CA110" s="198"/>
      <c r="CB110" s="198"/>
      <c r="CC110" s="198"/>
      <c r="CD110" s="198"/>
      <c r="CE110" s="198"/>
      <c r="CF110" s="198"/>
      <c r="CG110" s="198"/>
      <c r="CH110" s="198"/>
      <c r="CI110" s="198"/>
      <c r="CJ110" s="198"/>
      <c r="CK110" s="198"/>
      <c r="CL110" s="198"/>
      <c r="CM110" s="198"/>
      <c r="CN110" s="198"/>
      <c r="CO110" s="198"/>
      <c r="CP110" s="198"/>
      <c r="CQ110" s="198"/>
      <c r="CR110" s="198"/>
      <c r="CS110" s="198"/>
      <c r="CT110" s="198"/>
    </row>
    <row r="111" spans="19:98" x14ac:dyDescent="0.25">
      <c r="S111" s="198"/>
      <c r="T111" s="198"/>
      <c r="U111" s="198"/>
      <c r="V111" s="198"/>
      <c r="W111" s="198"/>
      <c r="X111" s="198"/>
      <c r="Y111" s="198"/>
      <c r="Z111" s="198"/>
      <c r="AA111" s="198"/>
      <c r="AB111" s="198"/>
      <c r="AC111" s="198"/>
      <c r="AD111" s="198"/>
      <c r="AE111" s="198"/>
      <c r="AF111" s="198"/>
      <c r="AG111" s="198"/>
      <c r="AH111" s="198"/>
      <c r="AI111" s="198"/>
      <c r="AJ111" s="198"/>
      <c r="AK111" s="198"/>
      <c r="AL111" s="198"/>
      <c r="AM111" s="198"/>
      <c r="AN111" s="198"/>
      <c r="AO111" s="198"/>
      <c r="AP111" s="198"/>
      <c r="AQ111" s="198"/>
      <c r="AR111" s="198"/>
      <c r="AS111" s="198"/>
      <c r="AT111" s="198"/>
      <c r="AU111" s="198"/>
      <c r="AV111" s="198"/>
      <c r="AW111" s="198"/>
      <c r="AX111" s="198"/>
      <c r="AY111" s="198"/>
      <c r="AZ111" s="198"/>
      <c r="BA111" s="198"/>
      <c r="BB111" s="198"/>
      <c r="BC111" s="198"/>
      <c r="BD111" s="198"/>
      <c r="BE111" s="198"/>
      <c r="BF111" s="198"/>
      <c r="BG111" s="198"/>
      <c r="BH111" s="198"/>
      <c r="BI111" s="198"/>
      <c r="BJ111" s="198"/>
      <c r="BK111" s="198"/>
      <c r="BL111" s="198"/>
      <c r="BM111" s="198"/>
      <c r="BN111" s="198"/>
      <c r="BO111" s="198"/>
      <c r="BP111" s="198"/>
      <c r="BQ111" s="198"/>
      <c r="BR111" s="198"/>
      <c r="BS111" s="198"/>
      <c r="BT111" s="198"/>
      <c r="BU111" s="198"/>
      <c r="BV111" s="198"/>
      <c r="BW111" s="198"/>
      <c r="BX111" s="198"/>
      <c r="BY111" s="198"/>
      <c r="BZ111" s="198"/>
      <c r="CA111" s="198"/>
      <c r="CB111" s="198"/>
      <c r="CC111" s="198"/>
      <c r="CD111" s="198"/>
      <c r="CE111" s="198"/>
      <c r="CF111" s="198"/>
      <c r="CG111" s="198"/>
      <c r="CH111" s="198"/>
      <c r="CI111" s="198"/>
      <c r="CJ111" s="198"/>
      <c r="CK111" s="198"/>
      <c r="CL111" s="198"/>
      <c r="CM111" s="198"/>
      <c r="CN111" s="198"/>
      <c r="CO111" s="198"/>
      <c r="CP111" s="198"/>
      <c r="CQ111" s="198"/>
      <c r="CR111" s="198"/>
      <c r="CS111" s="198"/>
      <c r="CT111" s="198"/>
    </row>
    <row r="112" spans="19:98" x14ac:dyDescent="0.25">
      <c r="S112" s="198"/>
      <c r="T112" s="198"/>
      <c r="U112" s="198"/>
      <c r="V112" s="198"/>
      <c r="W112" s="198"/>
      <c r="X112" s="198"/>
      <c r="Y112" s="198"/>
      <c r="Z112" s="198"/>
      <c r="AA112" s="198"/>
      <c r="AB112" s="198"/>
      <c r="AC112" s="198"/>
      <c r="AD112" s="198"/>
      <c r="AE112" s="198"/>
      <c r="AF112" s="198"/>
      <c r="AG112" s="198"/>
      <c r="AH112" s="198"/>
      <c r="AI112" s="198"/>
      <c r="AJ112" s="198"/>
      <c r="AK112" s="198"/>
      <c r="AL112" s="198"/>
      <c r="AM112" s="198"/>
      <c r="AN112" s="198"/>
      <c r="AO112" s="198"/>
      <c r="AP112" s="198"/>
      <c r="AQ112" s="198"/>
      <c r="AR112" s="198"/>
      <c r="AS112" s="198"/>
      <c r="AT112" s="198"/>
      <c r="AU112" s="198"/>
      <c r="AV112" s="198"/>
      <c r="AW112" s="198"/>
      <c r="AX112" s="198"/>
      <c r="AY112" s="198"/>
      <c r="AZ112" s="198"/>
      <c r="BA112" s="198"/>
      <c r="BB112" s="198"/>
      <c r="BC112" s="198"/>
      <c r="BD112" s="198"/>
      <c r="BE112" s="198"/>
      <c r="BF112" s="198"/>
      <c r="BG112" s="198"/>
      <c r="BH112" s="198"/>
      <c r="BI112" s="198"/>
      <c r="BJ112" s="198"/>
      <c r="BK112" s="198"/>
      <c r="BL112" s="198"/>
      <c r="BM112" s="198"/>
      <c r="BN112" s="198"/>
      <c r="BO112" s="198"/>
      <c r="BP112" s="198"/>
      <c r="BQ112" s="198"/>
      <c r="BR112" s="198"/>
      <c r="BS112" s="198"/>
      <c r="BT112" s="198"/>
      <c r="BU112" s="198"/>
      <c r="BV112" s="198"/>
      <c r="BW112" s="198"/>
      <c r="BX112" s="198"/>
      <c r="BY112" s="198"/>
      <c r="BZ112" s="198"/>
      <c r="CA112" s="198"/>
      <c r="CB112" s="198"/>
      <c r="CC112" s="198"/>
      <c r="CD112" s="198"/>
      <c r="CE112" s="198"/>
      <c r="CF112" s="198"/>
      <c r="CG112" s="198"/>
      <c r="CH112" s="198"/>
      <c r="CI112" s="198"/>
      <c r="CJ112" s="198"/>
      <c r="CK112" s="198"/>
      <c r="CL112" s="198"/>
      <c r="CM112" s="198"/>
      <c r="CN112" s="198"/>
      <c r="CO112" s="198"/>
      <c r="CP112" s="198"/>
      <c r="CQ112" s="198"/>
      <c r="CR112" s="198"/>
      <c r="CS112" s="198"/>
      <c r="CT112" s="198"/>
    </row>
    <row r="113" spans="19:98" x14ac:dyDescent="0.25">
      <c r="S113" s="198"/>
      <c r="T113" s="198"/>
      <c r="U113" s="198"/>
      <c r="V113" s="198"/>
      <c r="W113" s="198"/>
      <c r="X113" s="198"/>
      <c r="Y113" s="198"/>
      <c r="Z113" s="198"/>
      <c r="AA113" s="198"/>
      <c r="AB113" s="198"/>
      <c r="AC113" s="198"/>
      <c r="AD113" s="198"/>
      <c r="AE113" s="198"/>
      <c r="AF113" s="198"/>
      <c r="AG113" s="198"/>
      <c r="AH113" s="198"/>
      <c r="AI113" s="198"/>
      <c r="AJ113" s="198"/>
      <c r="AK113" s="198"/>
      <c r="AL113" s="198"/>
      <c r="AM113" s="198"/>
      <c r="AN113" s="198"/>
      <c r="AO113" s="198"/>
      <c r="AP113" s="198"/>
      <c r="AQ113" s="198"/>
      <c r="AR113" s="198"/>
      <c r="AS113" s="198"/>
      <c r="AT113" s="198"/>
      <c r="AU113" s="198"/>
      <c r="AV113" s="198"/>
      <c r="AW113" s="198"/>
      <c r="AX113" s="198"/>
      <c r="AY113" s="198"/>
      <c r="AZ113" s="198"/>
      <c r="BA113" s="198"/>
      <c r="BB113" s="198"/>
      <c r="BC113" s="198"/>
      <c r="BD113" s="198"/>
      <c r="BE113" s="198"/>
      <c r="BF113" s="198"/>
      <c r="BG113" s="198"/>
      <c r="BH113" s="198"/>
      <c r="BI113" s="198"/>
      <c r="BJ113" s="198"/>
      <c r="BK113" s="198"/>
      <c r="BL113" s="198"/>
      <c r="BM113" s="198"/>
      <c r="BN113" s="198"/>
      <c r="BO113" s="198"/>
      <c r="BP113" s="198"/>
      <c r="BQ113" s="198"/>
      <c r="BR113" s="198"/>
      <c r="BS113" s="198"/>
      <c r="BT113" s="198"/>
      <c r="BU113" s="198"/>
      <c r="BV113" s="198"/>
      <c r="BW113" s="198"/>
      <c r="BX113" s="198"/>
      <c r="BY113" s="198"/>
      <c r="BZ113" s="198"/>
      <c r="CA113" s="198"/>
      <c r="CB113" s="198"/>
      <c r="CC113" s="198"/>
      <c r="CD113" s="198"/>
      <c r="CE113" s="198"/>
      <c r="CF113" s="198"/>
      <c r="CG113" s="198"/>
      <c r="CH113" s="198"/>
      <c r="CI113" s="198"/>
      <c r="CJ113" s="198"/>
      <c r="CK113" s="198"/>
      <c r="CL113" s="198"/>
      <c r="CM113" s="198"/>
      <c r="CN113" s="198"/>
      <c r="CO113" s="198"/>
      <c r="CP113" s="198"/>
      <c r="CQ113" s="198"/>
      <c r="CR113" s="198"/>
      <c r="CS113" s="198"/>
      <c r="CT113" s="198"/>
    </row>
    <row r="114" spans="19:98" x14ac:dyDescent="0.25">
      <c r="S114" s="198"/>
      <c r="T114" s="198"/>
      <c r="U114" s="198"/>
      <c r="V114" s="198"/>
      <c r="W114" s="198"/>
      <c r="X114" s="198"/>
      <c r="Y114" s="198"/>
      <c r="Z114" s="198"/>
      <c r="AA114" s="198"/>
      <c r="AB114" s="198"/>
      <c r="AC114" s="198"/>
      <c r="AD114" s="198"/>
      <c r="AE114" s="198"/>
      <c r="AF114" s="198"/>
      <c r="AG114" s="198"/>
      <c r="AH114" s="198"/>
      <c r="AI114" s="198"/>
      <c r="AJ114" s="198"/>
      <c r="AK114" s="198"/>
      <c r="AL114" s="198"/>
      <c r="AM114" s="198"/>
      <c r="AN114" s="198"/>
      <c r="AO114" s="198"/>
      <c r="AP114" s="198"/>
      <c r="AQ114" s="198"/>
      <c r="AR114" s="198"/>
      <c r="AS114" s="198"/>
      <c r="AT114" s="198"/>
      <c r="AU114" s="198"/>
      <c r="AV114" s="198"/>
      <c r="AW114" s="198"/>
      <c r="AX114" s="198"/>
      <c r="AY114" s="198"/>
      <c r="AZ114" s="198"/>
      <c r="BA114" s="198"/>
      <c r="BB114" s="198"/>
      <c r="BC114" s="198"/>
      <c r="BD114" s="198"/>
      <c r="BE114" s="198"/>
      <c r="BF114" s="198"/>
      <c r="BG114" s="198"/>
      <c r="BH114" s="198"/>
      <c r="BI114" s="198"/>
      <c r="BJ114" s="198"/>
      <c r="BK114" s="198"/>
      <c r="BL114" s="198"/>
      <c r="BM114" s="198"/>
      <c r="BN114" s="198"/>
      <c r="BO114" s="198"/>
      <c r="BP114" s="198"/>
      <c r="BQ114" s="198"/>
      <c r="BR114" s="198"/>
      <c r="BS114" s="198"/>
      <c r="BT114" s="198"/>
      <c r="BU114" s="198"/>
      <c r="BV114" s="198"/>
      <c r="BW114" s="198"/>
      <c r="BX114" s="198"/>
      <c r="BY114" s="198"/>
      <c r="BZ114" s="198"/>
      <c r="CA114" s="198"/>
      <c r="CB114" s="198"/>
      <c r="CC114" s="198"/>
      <c r="CD114" s="198"/>
      <c r="CE114" s="198"/>
      <c r="CF114" s="198"/>
      <c r="CG114" s="198"/>
      <c r="CH114" s="198"/>
      <c r="CI114" s="198"/>
      <c r="CJ114" s="198"/>
      <c r="CK114" s="198"/>
      <c r="CL114" s="198"/>
      <c r="CM114" s="198"/>
      <c r="CN114" s="198"/>
      <c r="CO114" s="198"/>
      <c r="CP114" s="198"/>
      <c r="CQ114" s="198"/>
      <c r="CR114" s="198"/>
      <c r="CS114" s="198"/>
      <c r="CT114" s="198"/>
    </row>
    <row r="115" spans="19:98" x14ac:dyDescent="0.25">
      <c r="S115" s="198"/>
      <c r="T115" s="198"/>
      <c r="U115" s="198"/>
      <c r="V115" s="198"/>
      <c r="W115" s="198"/>
      <c r="X115" s="198"/>
      <c r="Y115" s="198"/>
      <c r="Z115" s="198"/>
      <c r="AA115" s="198"/>
      <c r="AB115" s="198"/>
      <c r="AC115" s="198"/>
      <c r="AD115" s="198"/>
      <c r="AE115" s="198"/>
      <c r="AF115" s="198"/>
      <c r="AG115" s="198"/>
      <c r="AH115" s="198"/>
      <c r="AI115" s="198"/>
      <c r="AJ115" s="198"/>
      <c r="AK115" s="198"/>
      <c r="AL115" s="198"/>
      <c r="AM115" s="198"/>
      <c r="AN115" s="198"/>
      <c r="AO115" s="198"/>
      <c r="AP115" s="198"/>
      <c r="AQ115" s="198"/>
      <c r="AR115" s="198"/>
      <c r="AS115" s="198"/>
      <c r="AT115" s="198"/>
      <c r="AU115" s="198"/>
      <c r="AV115" s="198"/>
      <c r="AW115" s="198"/>
      <c r="AX115" s="198"/>
      <c r="AY115" s="198"/>
      <c r="AZ115" s="198"/>
      <c r="BA115" s="198"/>
      <c r="BB115" s="198"/>
      <c r="BC115" s="198"/>
      <c r="BD115" s="198"/>
      <c r="BE115" s="198"/>
      <c r="BF115" s="198"/>
      <c r="BG115" s="198"/>
      <c r="BH115" s="198"/>
      <c r="BI115" s="198"/>
      <c r="BJ115" s="198"/>
      <c r="BK115" s="198"/>
      <c r="BL115" s="198"/>
      <c r="BM115" s="198"/>
      <c r="BN115" s="198"/>
      <c r="BO115" s="198"/>
      <c r="BP115" s="198"/>
      <c r="BQ115" s="198"/>
      <c r="BR115" s="198"/>
      <c r="BS115" s="198"/>
      <c r="BT115" s="198"/>
      <c r="BU115" s="198"/>
      <c r="BV115" s="198"/>
      <c r="BW115" s="198"/>
      <c r="BX115" s="198"/>
      <c r="BY115" s="198"/>
      <c r="BZ115" s="198"/>
      <c r="CA115" s="198"/>
      <c r="CB115" s="198"/>
      <c r="CC115" s="198"/>
      <c r="CD115" s="198"/>
      <c r="CE115" s="198"/>
      <c r="CF115" s="198"/>
      <c r="CG115" s="198"/>
      <c r="CH115" s="198"/>
      <c r="CI115" s="198"/>
      <c r="CJ115" s="198"/>
      <c r="CK115" s="198"/>
      <c r="CL115" s="198"/>
      <c r="CM115" s="198"/>
      <c r="CN115" s="198"/>
      <c r="CO115" s="198"/>
      <c r="CP115" s="198"/>
      <c r="CQ115" s="198"/>
      <c r="CR115" s="198"/>
      <c r="CS115" s="198"/>
      <c r="CT115" s="198"/>
    </row>
    <row r="116" spans="19:98" x14ac:dyDescent="0.25">
      <c r="S116" s="198"/>
      <c r="T116" s="198"/>
      <c r="U116" s="198"/>
      <c r="V116" s="198"/>
      <c r="W116" s="198"/>
      <c r="X116" s="198"/>
      <c r="Y116" s="198"/>
      <c r="Z116" s="198"/>
      <c r="AA116" s="198"/>
      <c r="AB116" s="198"/>
      <c r="AC116" s="198"/>
      <c r="AD116" s="198"/>
      <c r="AE116" s="198"/>
      <c r="AF116" s="198"/>
      <c r="AG116" s="198"/>
      <c r="AH116" s="198"/>
      <c r="AI116" s="198"/>
      <c r="AJ116" s="198"/>
      <c r="AK116" s="198"/>
      <c r="AL116" s="198"/>
      <c r="AM116" s="198"/>
      <c r="AN116" s="198"/>
      <c r="AO116" s="198"/>
      <c r="AP116" s="198"/>
      <c r="AQ116" s="198"/>
      <c r="AR116" s="198"/>
      <c r="AS116" s="198"/>
      <c r="AT116" s="198"/>
      <c r="AU116" s="198"/>
      <c r="AV116" s="198"/>
      <c r="AW116" s="198"/>
      <c r="AX116" s="198"/>
      <c r="AY116" s="198"/>
      <c r="AZ116" s="198"/>
      <c r="BA116" s="198"/>
      <c r="BB116" s="198"/>
      <c r="BC116" s="198"/>
      <c r="BD116" s="198"/>
      <c r="BE116" s="198"/>
      <c r="BF116" s="198"/>
      <c r="BG116" s="198"/>
      <c r="BH116" s="198"/>
      <c r="BI116" s="198"/>
      <c r="BJ116" s="198"/>
      <c r="BK116" s="198"/>
      <c r="BL116" s="198"/>
      <c r="BM116" s="198"/>
      <c r="BN116" s="198"/>
      <c r="BO116" s="198"/>
      <c r="BP116" s="198"/>
      <c r="BQ116" s="198"/>
      <c r="BR116" s="198"/>
      <c r="BS116" s="198"/>
      <c r="BT116" s="198"/>
      <c r="BU116" s="198"/>
      <c r="BV116" s="198"/>
      <c r="BW116" s="198"/>
      <c r="BX116" s="198"/>
      <c r="BY116" s="198"/>
      <c r="BZ116" s="198"/>
      <c r="CA116" s="198"/>
      <c r="CB116" s="198"/>
      <c r="CC116" s="198"/>
      <c r="CD116" s="198"/>
      <c r="CE116" s="198"/>
      <c r="CF116" s="198"/>
      <c r="CG116" s="198"/>
      <c r="CH116" s="198"/>
      <c r="CI116" s="198"/>
      <c r="CJ116" s="198"/>
      <c r="CK116" s="198"/>
      <c r="CL116" s="198"/>
      <c r="CM116" s="198"/>
      <c r="CN116" s="198"/>
      <c r="CO116" s="198"/>
      <c r="CP116" s="198"/>
      <c r="CQ116" s="198"/>
      <c r="CR116" s="198"/>
      <c r="CS116" s="198"/>
      <c r="CT116" s="198"/>
    </row>
    <row r="117" spans="19:98" x14ac:dyDescent="0.25">
      <c r="S117" s="198"/>
      <c r="T117" s="198"/>
      <c r="U117" s="198"/>
      <c r="V117" s="198"/>
      <c r="W117" s="198"/>
      <c r="X117" s="198"/>
      <c r="Y117" s="198"/>
      <c r="Z117" s="198"/>
      <c r="AA117" s="198"/>
      <c r="AB117" s="198"/>
      <c r="AC117" s="198"/>
      <c r="AD117" s="198"/>
      <c r="AE117" s="198"/>
      <c r="AF117" s="198"/>
      <c r="AG117" s="198"/>
      <c r="AH117" s="198"/>
      <c r="AI117" s="198"/>
      <c r="AJ117" s="198"/>
      <c r="AK117" s="198"/>
      <c r="AL117" s="198"/>
      <c r="AM117" s="198"/>
      <c r="AN117" s="198"/>
      <c r="AO117" s="198"/>
      <c r="AP117" s="198"/>
      <c r="AQ117" s="198"/>
      <c r="AR117" s="198"/>
      <c r="AS117" s="198"/>
      <c r="AT117" s="198"/>
      <c r="AU117" s="198"/>
      <c r="AV117" s="198"/>
      <c r="AW117" s="198"/>
      <c r="AX117" s="198"/>
      <c r="AY117" s="198"/>
      <c r="AZ117" s="198"/>
      <c r="BA117" s="198"/>
      <c r="BB117" s="198"/>
      <c r="BC117" s="198"/>
      <c r="BD117" s="198"/>
      <c r="BE117" s="198"/>
      <c r="BF117" s="198"/>
      <c r="BG117" s="198"/>
      <c r="BH117" s="198"/>
      <c r="BI117" s="198"/>
      <c r="BJ117" s="198"/>
      <c r="BK117" s="198"/>
      <c r="BL117" s="198"/>
      <c r="BM117" s="198"/>
      <c r="BN117" s="198"/>
      <c r="BO117" s="198"/>
      <c r="BP117" s="198"/>
      <c r="BQ117" s="198"/>
      <c r="BR117" s="198"/>
      <c r="BS117" s="198"/>
      <c r="BT117" s="198"/>
      <c r="BU117" s="198"/>
      <c r="BV117" s="198"/>
      <c r="BW117" s="198"/>
      <c r="BX117" s="198"/>
      <c r="BY117" s="198"/>
      <c r="BZ117" s="198"/>
      <c r="CA117" s="198"/>
      <c r="CB117" s="198"/>
      <c r="CC117" s="198"/>
      <c r="CD117" s="198"/>
      <c r="CE117" s="198"/>
      <c r="CF117" s="198"/>
      <c r="CG117" s="198"/>
      <c r="CH117" s="198"/>
      <c r="CI117" s="198"/>
      <c r="CJ117" s="198"/>
      <c r="CK117" s="198"/>
      <c r="CL117" s="198"/>
      <c r="CM117" s="198"/>
      <c r="CN117" s="198"/>
      <c r="CO117" s="198"/>
      <c r="CP117" s="198"/>
      <c r="CQ117" s="198"/>
      <c r="CR117" s="198"/>
      <c r="CS117" s="198"/>
      <c r="CT117" s="198"/>
    </row>
    <row r="118" spans="19:98" x14ac:dyDescent="0.25">
      <c r="S118" s="198"/>
      <c r="T118" s="198"/>
      <c r="U118" s="198"/>
      <c r="V118" s="198"/>
      <c r="W118" s="198"/>
      <c r="X118" s="198"/>
      <c r="Y118" s="198"/>
      <c r="Z118" s="198"/>
      <c r="AA118" s="198"/>
      <c r="AB118" s="198"/>
      <c r="AC118" s="198"/>
      <c r="AD118" s="198"/>
      <c r="AE118" s="198"/>
      <c r="AF118" s="198"/>
      <c r="AG118" s="198"/>
      <c r="AH118" s="198"/>
      <c r="AI118" s="198"/>
      <c r="AJ118" s="198"/>
      <c r="AK118" s="198"/>
      <c r="AL118" s="198"/>
      <c r="AM118" s="198"/>
      <c r="AN118" s="198"/>
      <c r="AO118" s="198"/>
      <c r="AP118" s="198"/>
      <c r="AQ118" s="198"/>
      <c r="AR118" s="198"/>
      <c r="AS118" s="198"/>
      <c r="AT118" s="198"/>
      <c r="AU118" s="198"/>
      <c r="AV118" s="198"/>
      <c r="AW118" s="198"/>
      <c r="AX118" s="198"/>
      <c r="AY118" s="198"/>
      <c r="AZ118" s="198"/>
      <c r="BA118" s="198"/>
      <c r="BB118" s="198"/>
      <c r="BC118" s="198"/>
      <c r="BD118" s="198"/>
      <c r="BE118" s="198"/>
      <c r="BF118" s="198"/>
      <c r="BG118" s="198"/>
      <c r="BH118" s="198"/>
      <c r="BI118" s="198"/>
      <c r="BJ118" s="198"/>
      <c r="BK118" s="198"/>
      <c r="BL118" s="198"/>
      <c r="BM118" s="198"/>
      <c r="BN118" s="198"/>
      <c r="BO118" s="198"/>
      <c r="BP118" s="198"/>
      <c r="BQ118" s="198"/>
      <c r="BR118" s="198"/>
      <c r="BS118" s="198"/>
      <c r="BT118" s="198"/>
      <c r="BU118" s="198"/>
      <c r="BV118" s="198"/>
      <c r="BW118" s="198"/>
      <c r="BX118" s="198"/>
      <c r="BY118" s="198"/>
      <c r="BZ118" s="198"/>
      <c r="CA118" s="198"/>
      <c r="CB118" s="198"/>
      <c r="CC118" s="198"/>
      <c r="CD118" s="198"/>
      <c r="CE118" s="198"/>
      <c r="CF118" s="198"/>
      <c r="CG118" s="198"/>
      <c r="CH118" s="198"/>
      <c r="CI118" s="198"/>
      <c r="CJ118" s="198"/>
      <c r="CK118" s="198"/>
      <c r="CL118" s="198"/>
      <c r="CM118" s="198"/>
      <c r="CN118" s="198"/>
      <c r="CO118" s="198"/>
      <c r="CP118" s="198"/>
      <c r="CQ118" s="198"/>
      <c r="CR118" s="198"/>
      <c r="CS118" s="198"/>
      <c r="CT118" s="198"/>
    </row>
    <row r="119" spans="19:98" x14ac:dyDescent="0.25">
      <c r="S119" s="198"/>
      <c r="T119" s="198"/>
      <c r="U119" s="198"/>
      <c r="V119" s="198"/>
      <c r="W119" s="198"/>
      <c r="X119" s="198"/>
      <c r="Y119" s="198"/>
      <c r="Z119" s="198"/>
      <c r="AA119" s="198"/>
      <c r="AB119" s="198"/>
      <c r="AC119" s="198"/>
      <c r="AD119" s="198"/>
      <c r="AE119" s="198"/>
      <c r="AF119" s="198"/>
      <c r="AG119" s="198"/>
      <c r="AH119" s="198"/>
      <c r="AI119" s="198"/>
      <c r="AJ119" s="198"/>
      <c r="AK119" s="198"/>
      <c r="AL119" s="198"/>
      <c r="AM119" s="198"/>
      <c r="AN119" s="198"/>
      <c r="AO119" s="198"/>
      <c r="AP119" s="198"/>
      <c r="AQ119" s="198"/>
      <c r="AR119" s="198"/>
      <c r="AS119" s="198"/>
      <c r="AT119" s="198"/>
      <c r="AU119" s="198"/>
      <c r="AV119" s="198"/>
      <c r="AW119" s="198"/>
      <c r="AX119" s="198"/>
      <c r="AY119" s="198"/>
      <c r="AZ119" s="198"/>
      <c r="BA119" s="198"/>
      <c r="BB119" s="198"/>
      <c r="BC119" s="198"/>
      <c r="BD119" s="198"/>
      <c r="BE119" s="198"/>
      <c r="BF119" s="198"/>
      <c r="BG119" s="198"/>
      <c r="BH119" s="198"/>
      <c r="BI119" s="198"/>
      <c r="BJ119" s="198"/>
      <c r="BK119" s="198"/>
      <c r="BL119" s="198"/>
      <c r="BM119" s="198"/>
      <c r="BN119" s="198"/>
      <c r="BO119" s="198"/>
      <c r="BP119" s="198"/>
      <c r="BQ119" s="198"/>
      <c r="BR119" s="198"/>
      <c r="BS119" s="198"/>
      <c r="BT119" s="198"/>
      <c r="BU119" s="198"/>
      <c r="BV119" s="198"/>
      <c r="BW119" s="198"/>
      <c r="BX119" s="198"/>
      <c r="BY119" s="198"/>
      <c r="BZ119" s="198"/>
      <c r="CA119" s="198"/>
      <c r="CB119" s="198"/>
      <c r="CC119" s="198"/>
      <c r="CD119" s="198"/>
      <c r="CE119" s="198"/>
      <c r="CF119" s="198"/>
      <c r="CG119" s="198"/>
      <c r="CH119" s="198"/>
      <c r="CI119" s="198"/>
      <c r="CJ119" s="198"/>
      <c r="CK119" s="198"/>
      <c r="CL119" s="198"/>
      <c r="CM119" s="198"/>
      <c r="CN119" s="198"/>
      <c r="CO119" s="198"/>
      <c r="CP119" s="198"/>
      <c r="CQ119" s="198"/>
      <c r="CR119" s="198"/>
      <c r="CS119" s="198"/>
      <c r="CT119" s="198"/>
    </row>
    <row r="120" spans="19:98" x14ac:dyDescent="0.25">
      <c r="S120" s="198"/>
      <c r="T120" s="198"/>
      <c r="U120" s="198"/>
      <c r="V120" s="198"/>
      <c r="W120" s="198"/>
      <c r="X120" s="198"/>
      <c r="Y120" s="198"/>
      <c r="Z120" s="198"/>
      <c r="AA120" s="198"/>
      <c r="AB120" s="198"/>
      <c r="AC120" s="198"/>
      <c r="AD120" s="198"/>
      <c r="AE120" s="198"/>
      <c r="AF120" s="198"/>
      <c r="AG120" s="198"/>
      <c r="AH120" s="198"/>
      <c r="AI120" s="198"/>
      <c r="AJ120" s="198"/>
      <c r="AK120" s="198"/>
      <c r="AL120" s="198"/>
      <c r="AM120" s="198"/>
      <c r="AN120" s="198"/>
      <c r="AO120" s="198"/>
      <c r="AP120" s="198"/>
      <c r="AQ120" s="198"/>
      <c r="AR120" s="198"/>
      <c r="AS120" s="198"/>
      <c r="AT120" s="198"/>
      <c r="AU120" s="198"/>
      <c r="AV120" s="198"/>
      <c r="AW120" s="198"/>
      <c r="AX120" s="198"/>
      <c r="AY120" s="198"/>
      <c r="AZ120" s="198"/>
      <c r="BA120" s="198"/>
      <c r="BB120" s="198"/>
      <c r="BC120" s="198"/>
      <c r="BD120" s="198"/>
      <c r="BE120" s="198"/>
      <c r="BF120" s="198"/>
      <c r="BG120" s="198"/>
      <c r="BH120" s="198"/>
      <c r="BI120" s="198"/>
      <c r="BJ120" s="198"/>
      <c r="BK120" s="198"/>
      <c r="BL120" s="198"/>
      <c r="BM120" s="198"/>
      <c r="BN120" s="198"/>
      <c r="BO120" s="198"/>
      <c r="BP120" s="198"/>
      <c r="BQ120" s="198"/>
      <c r="BR120" s="198"/>
      <c r="BS120" s="198"/>
      <c r="BT120" s="198"/>
      <c r="BU120" s="198"/>
      <c r="BV120" s="198"/>
      <c r="BW120" s="198"/>
      <c r="BX120" s="198"/>
      <c r="BY120" s="198"/>
      <c r="BZ120" s="198"/>
      <c r="CA120" s="198"/>
      <c r="CB120" s="198"/>
      <c r="CC120" s="198"/>
      <c r="CD120" s="198"/>
      <c r="CE120" s="198"/>
      <c r="CF120" s="198"/>
      <c r="CG120" s="198"/>
      <c r="CH120" s="198"/>
      <c r="CI120" s="198"/>
      <c r="CJ120" s="198"/>
      <c r="CK120" s="198"/>
      <c r="CL120" s="198"/>
      <c r="CM120" s="198"/>
      <c r="CN120" s="198"/>
      <c r="CO120" s="198"/>
      <c r="CP120" s="198"/>
      <c r="CQ120" s="198"/>
      <c r="CR120" s="198"/>
      <c r="CS120" s="198"/>
      <c r="CT120" s="198"/>
    </row>
    <row r="121" spans="19:98" x14ac:dyDescent="0.25">
      <c r="S121" s="198"/>
      <c r="T121" s="198"/>
      <c r="U121" s="198"/>
      <c r="V121" s="198"/>
      <c r="W121" s="198"/>
      <c r="X121" s="198"/>
      <c r="Y121" s="198"/>
      <c r="Z121" s="198"/>
      <c r="AA121" s="198"/>
      <c r="AB121" s="198"/>
      <c r="AC121" s="198"/>
      <c r="AD121" s="198"/>
      <c r="AE121" s="198"/>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c r="BL121" s="198"/>
      <c r="BM121" s="198"/>
      <c r="BN121" s="198"/>
      <c r="BO121" s="198"/>
      <c r="BP121" s="198"/>
      <c r="BQ121" s="198"/>
      <c r="BR121" s="198"/>
      <c r="BS121" s="198"/>
      <c r="BT121" s="198"/>
      <c r="BU121" s="198"/>
      <c r="BV121" s="198"/>
      <c r="BW121" s="198"/>
      <c r="BX121" s="198"/>
      <c r="BY121" s="198"/>
      <c r="BZ121" s="198"/>
      <c r="CA121" s="198"/>
      <c r="CB121" s="198"/>
      <c r="CC121" s="198"/>
      <c r="CD121" s="198"/>
      <c r="CE121" s="198"/>
      <c r="CF121" s="198"/>
      <c r="CG121" s="198"/>
      <c r="CH121" s="198"/>
      <c r="CI121" s="198"/>
      <c r="CJ121" s="198"/>
      <c r="CK121" s="198"/>
      <c r="CL121" s="198"/>
      <c r="CM121" s="198"/>
      <c r="CN121" s="198"/>
      <c r="CO121" s="198"/>
      <c r="CP121" s="198"/>
      <c r="CQ121" s="198"/>
      <c r="CR121" s="198"/>
      <c r="CS121" s="198"/>
      <c r="CT121" s="198"/>
    </row>
    <row r="122" spans="19:98" x14ac:dyDescent="0.25">
      <c r="S122" s="198"/>
      <c r="T122" s="198"/>
      <c r="U122" s="198"/>
      <c r="V122" s="198"/>
      <c r="W122" s="198"/>
      <c r="X122" s="198"/>
      <c r="Y122" s="198"/>
      <c r="Z122" s="198"/>
      <c r="AA122" s="198"/>
      <c r="AB122" s="198"/>
      <c r="AC122" s="198"/>
      <c r="AD122" s="198"/>
      <c r="AE122" s="198"/>
      <c r="AF122" s="198"/>
      <c r="AG122" s="198"/>
      <c r="AH122" s="198"/>
      <c r="AI122" s="198"/>
      <c r="AJ122" s="198"/>
      <c r="AK122" s="198"/>
      <c r="AL122" s="198"/>
      <c r="AM122" s="198"/>
      <c r="AN122" s="198"/>
      <c r="AO122" s="198"/>
      <c r="AP122" s="198"/>
      <c r="AQ122" s="198"/>
      <c r="AR122" s="198"/>
      <c r="AS122" s="198"/>
      <c r="AT122" s="198"/>
      <c r="AU122" s="198"/>
      <c r="AV122" s="198"/>
      <c r="AW122" s="198"/>
      <c r="AX122" s="198"/>
      <c r="AY122" s="198"/>
      <c r="AZ122" s="198"/>
      <c r="BA122" s="198"/>
      <c r="BB122" s="198"/>
      <c r="BC122" s="198"/>
      <c r="BD122" s="198"/>
      <c r="BE122" s="198"/>
      <c r="BF122" s="198"/>
      <c r="BG122" s="198"/>
      <c r="BH122" s="198"/>
      <c r="BI122" s="198"/>
      <c r="BJ122" s="198"/>
      <c r="BK122" s="198"/>
      <c r="BL122" s="198"/>
      <c r="BM122" s="198"/>
      <c r="BN122" s="198"/>
      <c r="BO122" s="198"/>
      <c r="BP122" s="198"/>
      <c r="BQ122" s="198"/>
      <c r="BR122" s="198"/>
      <c r="BS122" s="198"/>
      <c r="BT122" s="198"/>
      <c r="BU122" s="198"/>
      <c r="BV122" s="198"/>
      <c r="BW122" s="198"/>
      <c r="BX122" s="198"/>
      <c r="BY122" s="198"/>
      <c r="BZ122" s="198"/>
      <c r="CA122" s="198"/>
      <c r="CB122" s="198"/>
      <c r="CC122" s="198"/>
      <c r="CD122" s="198"/>
      <c r="CE122" s="198"/>
      <c r="CF122" s="198"/>
      <c r="CG122" s="198"/>
      <c r="CH122" s="198"/>
      <c r="CI122" s="198"/>
      <c r="CJ122" s="198"/>
      <c r="CK122" s="198"/>
      <c r="CL122" s="198"/>
      <c r="CM122" s="198"/>
      <c r="CN122" s="198"/>
      <c r="CO122" s="198"/>
      <c r="CP122" s="198"/>
      <c r="CQ122" s="198"/>
      <c r="CR122" s="198"/>
      <c r="CS122" s="198"/>
      <c r="CT122" s="198"/>
    </row>
    <row r="123" spans="19:98" x14ac:dyDescent="0.25">
      <c r="S123" s="198"/>
      <c r="T123" s="198"/>
      <c r="U123" s="198"/>
      <c r="V123" s="198"/>
      <c r="W123" s="198"/>
      <c r="X123" s="198"/>
      <c r="Y123" s="198"/>
      <c r="Z123" s="198"/>
      <c r="AA123" s="198"/>
      <c r="AB123" s="198"/>
      <c r="AC123" s="198"/>
      <c r="AD123" s="198"/>
      <c r="AE123" s="198"/>
      <c r="AF123" s="198"/>
      <c r="AG123" s="198"/>
      <c r="AH123" s="198"/>
      <c r="AI123" s="198"/>
      <c r="AJ123" s="198"/>
      <c r="AK123" s="198"/>
      <c r="AL123" s="198"/>
      <c r="AM123" s="198"/>
      <c r="AN123" s="198"/>
      <c r="AO123" s="198"/>
      <c r="AP123" s="198"/>
      <c r="AQ123" s="198"/>
      <c r="AR123" s="198"/>
      <c r="AS123" s="198"/>
      <c r="AT123" s="198"/>
      <c r="AU123" s="198"/>
      <c r="AV123" s="198"/>
      <c r="AW123" s="198"/>
      <c r="AX123" s="198"/>
      <c r="AY123" s="198"/>
      <c r="AZ123" s="198"/>
      <c r="BA123" s="198"/>
      <c r="BB123" s="198"/>
      <c r="BC123" s="198"/>
      <c r="BD123" s="198"/>
      <c r="BE123" s="198"/>
      <c r="BF123" s="198"/>
      <c r="BG123" s="198"/>
      <c r="BH123" s="198"/>
      <c r="BI123" s="198"/>
      <c r="BJ123" s="198"/>
      <c r="BK123" s="198"/>
      <c r="BL123" s="198"/>
      <c r="BM123" s="198"/>
      <c r="BN123" s="198"/>
      <c r="BO123" s="198"/>
      <c r="BP123" s="198"/>
      <c r="BQ123" s="198"/>
      <c r="BR123" s="198"/>
      <c r="BS123" s="198"/>
      <c r="BT123" s="198"/>
      <c r="BU123" s="198"/>
      <c r="BV123" s="198"/>
      <c r="BW123" s="198"/>
      <c r="BX123" s="198"/>
      <c r="BY123" s="198"/>
      <c r="BZ123" s="198"/>
      <c r="CA123" s="198"/>
      <c r="CB123" s="198"/>
      <c r="CC123" s="198"/>
      <c r="CD123" s="198"/>
      <c r="CE123" s="198"/>
      <c r="CF123" s="198"/>
      <c r="CG123" s="198"/>
      <c r="CH123" s="198"/>
      <c r="CI123" s="198"/>
      <c r="CJ123" s="198"/>
      <c r="CK123" s="198"/>
      <c r="CL123" s="198"/>
      <c r="CM123" s="198"/>
      <c r="CN123" s="198"/>
      <c r="CO123" s="198"/>
      <c r="CP123" s="198"/>
      <c r="CQ123" s="198"/>
      <c r="CR123" s="198"/>
      <c r="CS123" s="198"/>
      <c r="CT123" s="198"/>
    </row>
    <row r="124" spans="19:98" x14ac:dyDescent="0.25">
      <c r="S124" s="198"/>
      <c r="T124" s="198"/>
      <c r="U124" s="198"/>
      <c r="V124" s="198"/>
      <c r="W124" s="198"/>
      <c r="X124" s="198"/>
      <c r="Y124" s="198"/>
      <c r="Z124" s="198"/>
      <c r="AA124" s="198"/>
      <c r="AB124" s="198"/>
      <c r="AC124" s="198"/>
      <c r="AD124" s="198"/>
      <c r="AE124" s="198"/>
      <c r="AF124" s="198"/>
      <c r="AG124" s="198"/>
      <c r="AH124" s="198"/>
      <c r="AI124" s="198"/>
      <c r="AJ124" s="198"/>
      <c r="AK124" s="198"/>
      <c r="AL124" s="198"/>
      <c r="AM124" s="198"/>
      <c r="AN124" s="198"/>
      <c r="AO124" s="198"/>
      <c r="AP124" s="198"/>
      <c r="AQ124" s="198"/>
      <c r="AR124" s="198"/>
      <c r="AS124" s="198"/>
      <c r="AT124" s="198"/>
      <c r="AU124" s="198"/>
      <c r="AV124" s="198"/>
      <c r="AW124" s="198"/>
      <c r="AX124" s="198"/>
      <c r="AY124" s="198"/>
      <c r="AZ124" s="198"/>
      <c r="BA124" s="198"/>
      <c r="BB124" s="198"/>
      <c r="BC124" s="198"/>
      <c r="BD124" s="198"/>
      <c r="BE124" s="198"/>
      <c r="BF124" s="198"/>
      <c r="BG124" s="198"/>
      <c r="BH124" s="198"/>
      <c r="BI124" s="198"/>
      <c r="BJ124" s="198"/>
      <c r="BK124" s="198"/>
      <c r="BL124" s="198"/>
      <c r="BM124" s="198"/>
      <c r="BN124" s="198"/>
      <c r="BO124" s="198"/>
      <c r="BP124" s="198"/>
      <c r="BQ124" s="198"/>
      <c r="BR124" s="198"/>
      <c r="BS124" s="198"/>
      <c r="BT124" s="198"/>
      <c r="BU124" s="198"/>
      <c r="BV124" s="198"/>
      <c r="BW124" s="198"/>
      <c r="BX124" s="198"/>
      <c r="BY124" s="198"/>
      <c r="BZ124" s="198"/>
      <c r="CA124" s="198"/>
      <c r="CB124" s="198"/>
      <c r="CC124" s="198"/>
      <c r="CD124" s="198"/>
      <c r="CE124" s="198"/>
      <c r="CF124" s="198"/>
      <c r="CG124" s="198"/>
      <c r="CH124" s="198"/>
      <c r="CI124" s="198"/>
      <c r="CJ124" s="198"/>
      <c r="CK124" s="198"/>
      <c r="CL124" s="198"/>
      <c r="CM124" s="198"/>
      <c r="CN124" s="198"/>
      <c r="CO124" s="198"/>
      <c r="CP124" s="198"/>
      <c r="CQ124" s="198"/>
      <c r="CR124" s="198"/>
      <c r="CS124" s="198"/>
      <c r="CT124" s="198"/>
    </row>
    <row r="125" spans="19:98" x14ac:dyDescent="0.25">
      <c r="S125" s="198"/>
      <c r="T125" s="198"/>
      <c r="U125" s="198"/>
      <c r="V125" s="198"/>
      <c r="W125" s="198"/>
      <c r="X125" s="198"/>
      <c r="Y125" s="198"/>
      <c r="Z125" s="198"/>
      <c r="AA125" s="198"/>
      <c r="AB125" s="198"/>
      <c r="AC125" s="198"/>
      <c r="AD125" s="198"/>
      <c r="AE125" s="198"/>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c r="BL125" s="198"/>
      <c r="BM125" s="198"/>
      <c r="BN125" s="198"/>
      <c r="BO125" s="198"/>
      <c r="BP125" s="198"/>
      <c r="BQ125" s="198"/>
      <c r="BR125" s="198"/>
      <c r="BS125" s="198"/>
      <c r="BT125" s="198"/>
      <c r="BU125" s="198"/>
      <c r="BV125" s="198"/>
      <c r="BW125" s="198"/>
      <c r="BX125" s="198"/>
      <c r="BY125" s="198"/>
      <c r="BZ125" s="198"/>
      <c r="CA125" s="198"/>
      <c r="CB125" s="198"/>
      <c r="CC125" s="198"/>
      <c r="CD125" s="198"/>
      <c r="CE125" s="198"/>
      <c r="CF125" s="198"/>
      <c r="CG125" s="198"/>
      <c r="CH125" s="198"/>
      <c r="CI125" s="198"/>
      <c r="CJ125" s="198"/>
      <c r="CK125" s="198"/>
      <c r="CL125" s="198"/>
      <c r="CM125" s="198"/>
      <c r="CN125" s="198"/>
      <c r="CO125" s="198"/>
      <c r="CP125" s="198"/>
      <c r="CQ125" s="198"/>
      <c r="CR125" s="198"/>
      <c r="CS125" s="198"/>
      <c r="CT125" s="198"/>
    </row>
    <row r="126" spans="19:98" x14ac:dyDescent="0.25">
      <c r="S126" s="198"/>
      <c r="T126" s="198"/>
      <c r="U126" s="198"/>
      <c r="V126" s="198"/>
      <c r="W126" s="198"/>
      <c r="X126" s="198"/>
      <c r="Y126" s="198"/>
      <c r="Z126" s="198"/>
      <c r="AA126" s="198"/>
      <c r="AB126" s="198"/>
      <c r="AC126" s="198"/>
      <c r="AD126" s="198"/>
      <c r="AE126" s="198"/>
      <c r="AF126" s="198"/>
      <c r="AG126" s="198"/>
      <c r="AH126" s="198"/>
      <c r="AI126" s="198"/>
      <c r="AJ126" s="198"/>
      <c r="AK126" s="198"/>
      <c r="AL126" s="198"/>
      <c r="AM126" s="198"/>
      <c r="AN126" s="198"/>
      <c r="AO126" s="198"/>
      <c r="AP126" s="198"/>
      <c r="AQ126" s="198"/>
      <c r="AR126" s="198"/>
      <c r="AS126" s="198"/>
      <c r="AT126" s="198"/>
      <c r="AU126" s="198"/>
      <c r="AV126" s="198"/>
      <c r="AW126" s="198"/>
      <c r="AX126" s="198"/>
      <c r="AY126" s="198"/>
      <c r="AZ126" s="198"/>
      <c r="BA126" s="198"/>
      <c r="BB126" s="198"/>
      <c r="BC126" s="198"/>
      <c r="BD126" s="198"/>
      <c r="BE126" s="198"/>
      <c r="BF126" s="198"/>
      <c r="BG126" s="198"/>
      <c r="BH126" s="198"/>
      <c r="BI126" s="198"/>
      <c r="BJ126" s="198"/>
      <c r="BK126" s="198"/>
      <c r="BL126" s="198"/>
      <c r="BM126" s="198"/>
      <c r="BN126" s="198"/>
      <c r="BO126" s="198"/>
      <c r="BP126" s="198"/>
      <c r="BQ126" s="198"/>
      <c r="BR126" s="198"/>
      <c r="BS126" s="198"/>
      <c r="BT126" s="198"/>
      <c r="BU126" s="198"/>
      <c r="BV126" s="198"/>
      <c r="BW126" s="198"/>
      <c r="BX126" s="198"/>
      <c r="BY126" s="198"/>
      <c r="BZ126" s="198"/>
      <c r="CA126" s="198"/>
      <c r="CB126" s="198"/>
      <c r="CC126" s="198"/>
      <c r="CD126" s="198"/>
      <c r="CE126" s="198"/>
      <c r="CF126" s="198"/>
      <c r="CG126" s="198"/>
      <c r="CH126" s="198"/>
      <c r="CI126" s="198"/>
      <c r="CJ126" s="198"/>
      <c r="CK126" s="198"/>
      <c r="CL126" s="198"/>
      <c r="CM126" s="198"/>
      <c r="CN126" s="198"/>
      <c r="CO126" s="198"/>
      <c r="CP126" s="198"/>
      <c r="CQ126" s="198"/>
      <c r="CR126" s="198"/>
      <c r="CS126" s="198"/>
      <c r="CT126" s="198"/>
    </row>
    <row r="127" spans="19:98" x14ac:dyDescent="0.25">
      <c r="S127" s="198"/>
      <c r="T127" s="198"/>
      <c r="U127" s="198"/>
      <c r="V127" s="198"/>
      <c r="W127" s="198"/>
      <c r="X127" s="198"/>
      <c r="Y127" s="198"/>
      <c r="Z127" s="198"/>
      <c r="AA127" s="198"/>
      <c r="AB127" s="198"/>
      <c r="AC127" s="198"/>
      <c r="AD127" s="198"/>
      <c r="AE127" s="198"/>
      <c r="AF127" s="198"/>
      <c r="AG127" s="198"/>
      <c r="AH127" s="198"/>
      <c r="AI127" s="198"/>
      <c r="AJ127" s="198"/>
      <c r="AK127" s="198"/>
      <c r="AL127" s="198"/>
      <c r="AM127" s="198"/>
      <c r="AN127" s="198"/>
      <c r="AO127" s="198"/>
      <c r="AP127" s="198"/>
      <c r="AQ127" s="198"/>
      <c r="AR127" s="198"/>
      <c r="AS127" s="198"/>
      <c r="AT127" s="198"/>
      <c r="AU127" s="198"/>
      <c r="AV127" s="198"/>
      <c r="AW127" s="198"/>
      <c r="AX127" s="198"/>
      <c r="AY127" s="198"/>
      <c r="AZ127" s="198"/>
      <c r="BA127" s="198"/>
      <c r="BB127" s="198"/>
      <c r="BC127" s="198"/>
      <c r="BD127" s="198"/>
      <c r="BE127" s="198"/>
      <c r="BF127" s="198"/>
      <c r="BG127" s="198"/>
      <c r="BH127" s="198"/>
      <c r="BI127" s="198"/>
      <c r="BJ127" s="198"/>
      <c r="BK127" s="198"/>
      <c r="BL127" s="198"/>
      <c r="BM127" s="198"/>
      <c r="BN127" s="198"/>
      <c r="BO127" s="198"/>
      <c r="BP127" s="198"/>
      <c r="BQ127" s="198"/>
      <c r="BR127" s="198"/>
      <c r="BS127" s="198"/>
      <c r="BT127" s="198"/>
      <c r="BU127" s="198"/>
      <c r="BV127" s="198"/>
      <c r="BW127" s="198"/>
      <c r="BX127" s="198"/>
      <c r="BY127" s="198"/>
      <c r="BZ127" s="198"/>
      <c r="CA127" s="198"/>
      <c r="CB127" s="198"/>
      <c r="CC127" s="198"/>
      <c r="CD127" s="198"/>
      <c r="CE127" s="198"/>
      <c r="CF127" s="198"/>
      <c r="CG127" s="198"/>
      <c r="CH127" s="198"/>
      <c r="CI127" s="198"/>
      <c r="CJ127" s="198"/>
      <c r="CK127" s="198"/>
      <c r="CL127" s="198"/>
      <c r="CM127" s="198"/>
      <c r="CN127" s="198"/>
      <c r="CO127" s="198"/>
      <c r="CP127" s="198"/>
      <c r="CQ127" s="198"/>
      <c r="CR127" s="198"/>
      <c r="CS127" s="198"/>
      <c r="CT127" s="198"/>
    </row>
    <row r="128" spans="19:98" x14ac:dyDescent="0.25">
      <c r="S128" s="198"/>
      <c r="T128" s="198"/>
      <c r="U128" s="198"/>
      <c r="V128" s="198"/>
      <c r="W128" s="198"/>
      <c r="X128" s="198"/>
      <c r="Y128" s="198"/>
      <c r="Z128" s="198"/>
      <c r="AA128" s="198"/>
      <c r="AB128" s="198"/>
      <c r="AC128" s="198"/>
      <c r="AD128" s="198"/>
      <c r="AE128" s="198"/>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c r="BL128" s="198"/>
      <c r="BM128" s="198"/>
      <c r="BN128" s="198"/>
      <c r="BO128" s="198"/>
      <c r="BP128" s="198"/>
      <c r="BQ128" s="198"/>
      <c r="BR128" s="198"/>
      <c r="BS128" s="198"/>
      <c r="BT128" s="198"/>
      <c r="BU128" s="198"/>
      <c r="BV128" s="198"/>
      <c r="BW128" s="198"/>
      <c r="BX128" s="198"/>
      <c r="BY128" s="198"/>
      <c r="BZ128" s="198"/>
      <c r="CA128" s="198"/>
      <c r="CB128" s="198"/>
      <c r="CC128" s="198"/>
      <c r="CD128" s="198"/>
      <c r="CE128" s="198"/>
      <c r="CF128" s="198"/>
      <c r="CG128" s="198"/>
      <c r="CH128" s="198"/>
      <c r="CI128" s="198"/>
      <c r="CJ128" s="198"/>
      <c r="CK128" s="198"/>
      <c r="CL128" s="198"/>
      <c r="CM128" s="198"/>
      <c r="CN128" s="198"/>
      <c r="CO128" s="198"/>
      <c r="CP128" s="198"/>
      <c r="CQ128" s="198"/>
      <c r="CR128" s="198"/>
      <c r="CS128" s="198"/>
      <c r="CT128" s="198"/>
    </row>
    <row r="129" spans="19:98" x14ac:dyDescent="0.25">
      <c r="S129" s="198"/>
      <c r="T129" s="198"/>
      <c r="U129" s="198"/>
      <c r="V129" s="198"/>
      <c r="W129" s="198"/>
      <c r="X129" s="198"/>
      <c r="Y129" s="198"/>
      <c r="Z129" s="198"/>
      <c r="AA129" s="198"/>
      <c r="AB129" s="198"/>
      <c r="AC129" s="198"/>
      <c r="AD129" s="198"/>
      <c r="AE129" s="198"/>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c r="BL129" s="198"/>
      <c r="BM129" s="198"/>
      <c r="BN129" s="198"/>
      <c r="BO129" s="198"/>
      <c r="BP129" s="198"/>
      <c r="BQ129" s="198"/>
      <c r="BR129" s="198"/>
      <c r="BS129" s="198"/>
      <c r="BT129" s="198"/>
      <c r="BU129" s="198"/>
      <c r="BV129" s="198"/>
      <c r="BW129" s="198"/>
      <c r="BX129" s="198"/>
      <c r="BY129" s="198"/>
      <c r="BZ129" s="198"/>
      <c r="CA129" s="198"/>
      <c r="CB129" s="198"/>
      <c r="CC129" s="198"/>
      <c r="CD129" s="198"/>
      <c r="CE129" s="198"/>
      <c r="CF129" s="198"/>
      <c r="CG129" s="198"/>
      <c r="CH129" s="198"/>
      <c r="CI129" s="198"/>
      <c r="CJ129" s="198"/>
      <c r="CK129" s="198"/>
      <c r="CL129" s="198"/>
      <c r="CM129" s="198"/>
      <c r="CN129" s="198"/>
      <c r="CO129" s="198"/>
      <c r="CP129" s="198"/>
      <c r="CQ129" s="198"/>
      <c r="CR129" s="198"/>
      <c r="CS129" s="198"/>
      <c r="CT129" s="198"/>
    </row>
    <row r="130" spans="19:98" x14ac:dyDescent="0.25">
      <c r="S130" s="198"/>
      <c r="T130" s="198"/>
      <c r="U130" s="198"/>
      <c r="V130" s="198"/>
      <c r="W130" s="198"/>
      <c r="X130" s="198"/>
      <c r="Y130" s="198"/>
      <c r="Z130" s="198"/>
      <c r="AA130" s="198"/>
      <c r="AB130" s="198"/>
      <c r="AC130" s="198"/>
      <c r="AD130" s="198"/>
      <c r="AE130" s="198"/>
      <c r="AF130" s="198"/>
      <c r="AG130" s="198"/>
      <c r="AH130" s="198"/>
      <c r="AI130" s="198"/>
      <c r="AJ130" s="198"/>
      <c r="AK130" s="198"/>
      <c r="AL130" s="198"/>
      <c r="AM130" s="198"/>
      <c r="AN130" s="198"/>
      <c r="AO130" s="198"/>
      <c r="AP130" s="198"/>
      <c r="AQ130" s="198"/>
      <c r="AR130" s="198"/>
      <c r="AS130" s="198"/>
      <c r="AT130" s="198"/>
      <c r="AU130" s="198"/>
      <c r="AV130" s="198"/>
      <c r="AW130" s="198"/>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c r="BS130" s="198"/>
      <c r="BT130" s="198"/>
      <c r="BU130" s="198"/>
      <c r="BV130" s="198"/>
      <c r="BW130" s="198"/>
      <c r="BX130" s="198"/>
      <c r="BY130" s="198"/>
      <c r="BZ130" s="198"/>
      <c r="CA130" s="198"/>
      <c r="CB130" s="198"/>
      <c r="CC130" s="198"/>
      <c r="CD130" s="198"/>
      <c r="CE130" s="198"/>
      <c r="CF130" s="198"/>
      <c r="CG130" s="198"/>
      <c r="CH130" s="198"/>
      <c r="CI130" s="198"/>
      <c r="CJ130" s="198"/>
      <c r="CK130" s="198"/>
      <c r="CL130" s="198"/>
      <c r="CM130" s="198"/>
      <c r="CN130" s="198"/>
      <c r="CO130" s="198"/>
      <c r="CP130" s="198"/>
      <c r="CQ130" s="198"/>
      <c r="CR130" s="198"/>
      <c r="CS130" s="198"/>
      <c r="CT130" s="198"/>
    </row>
    <row r="131" spans="19:98" x14ac:dyDescent="0.25">
      <c r="S131" s="198"/>
      <c r="T131" s="198"/>
      <c r="U131" s="198"/>
      <c r="V131" s="198"/>
      <c r="W131" s="198"/>
      <c r="X131" s="198"/>
      <c r="Y131" s="198"/>
      <c r="Z131" s="198"/>
      <c r="AA131" s="198"/>
      <c r="AB131" s="198"/>
      <c r="AC131" s="198"/>
      <c r="AD131" s="198"/>
      <c r="AE131" s="198"/>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c r="BS131" s="198"/>
      <c r="BT131" s="198"/>
      <c r="BU131" s="198"/>
      <c r="BV131" s="198"/>
      <c r="BW131" s="198"/>
      <c r="BX131" s="198"/>
      <c r="BY131" s="198"/>
      <c r="BZ131" s="198"/>
      <c r="CA131" s="198"/>
      <c r="CB131" s="198"/>
      <c r="CC131" s="198"/>
      <c r="CD131" s="198"/>
      <c r="CE131" s="198"/>
      <c r="CF131" s="198"/>
      <c r="CG131" s="198"/>
      <c r="CH131" s="198"/>
      <c r="CI131" s="198"/>
      <c r="CJ131" s="198"/>
      <c r="CK131" s="198"/>
      <c r="CL131" s="198"/>
      <c r="CM131" s="198"/>
      <c r="CN131" s="198"/>
      <c r="CO131" s="198"/>
      <c r="CP131" s="198"/>
      <c r="CQ131" s="198"/>
      <c r="CR131" s="198"/>
      <c r="CS131" s="198"/>
      <c r="CT131" s="198"/>
    </row>
    <row r="132" spans="19:98" x14ac:dyDescent="0.25">
      <c r="S132" s="198"/>
      <c r="T132" s="198"/>
      <c r="U132" s="198"/>
      <c r="V132" s="198"/>
      <c r="W132" s="198"/>
      <c r="X132" s="198"/>
      <c r="Y132" s="198"/>
      <c r="Z132" s="198"/>
      <c r="AA132" s="198"/>
      <c r="AB132" s="198"/>
      <c r="AC132" s="198"/>
      <c r="AD132" s="198"/>
      <c r="AE132" s="198"/>
      <c r="AF132" s="19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c r="CB132" s="198"/>
      <c r="CC132" s="198"/>
      <c r="CD132" s="198"/>
      <c r="CE132" s="198"/>
      <c r="CF132" s="198"/>
      <c r="CG132" s="198"/>
      <c r="CH132" s="198"/>
      <c r="CI132" s="198"/>
      <c r="CJ132" s="198"/>
      <c r="CK132" s="198"/>
      <c r="CL132" s="198"/>
      <c r="CM132" s="198"/>
      <c r="CN132" s="198"/>
      <c r="CO132" s="198"/>
      <c r="CP132" s="198"/>
      <c r="CQ132" s="198"/>
      <c r="CR132" s="198"/>
      <c r="CS132" s="198"/>
      <c r="CT132" s="198"/>
    </row>
    <row r="133" spans="19:98" x14ac:dyDescent="0.25">
      <c r="S133" s="198"/>
      <c r="T133" s="198"/>
      <c r="U133" s="198"/>
      <c r="V133" s="198"/>
      <c r="W133" s="198"/>
      <c r="X133" s="198"/>
      <c r="Y133" s="198"/>
      <c r="Z133" s="198"/>
      <c r="AA133" s="198"/>
      <c r="AB133" s="198"/>
      <c r="AC133" s="198"/>
      <c r="AD133" s="198"/>
      <c r="AE133" s="198"/>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198"/>
      <c r="BI133" s="198"/>
      <c r="BJ133" s="198"/>
      <c r="BK133" s="198"/>
      <c r="BL133" s="198"/>
      <c r="BM133" s="198"/>
      <c r="BN133" s="198"/>
      <c r="BO133" s="198"/>
      <c r="BP133" s="198"/>
      <c r="BQ133" s="198"/>
      <c r="BR133" s="198"/>
      <c r="BS133" s="198"/>
      <c r="BT133" s="198"/>
      <c r="BU133" s="198"/>
      <c r="BV133" s="198"/>
      <c r="BW133" s="198"/>
      <c r="BX133" s="198"/>
      <c r="BY133" s="198"/>
      <c r="BZ133" s="198"/>
      <c r="CA133" s="198"/>
      <c r="CB133" s="198"/>
      <c r="CC133" s="198"/>
      <c r="CD133" s="198"/>
      <c r="CE133" s="198"/>
      <c r="CF133" s="198"/>
      <c r="CG133" s="198"/>
      <c r="CH133" s="198"/>
      <c r="CI133" s="198"/>
      <c r="CJ133" s="198"/>
      <c r="CK133" s="198"/>
      <c r="CL133" s="198"/>
      <c r="CM133" s="198"/>
      <c r="CN133" s="198"/>
      <c r="CO133" s="198"/>
      <c r="CP133" s="198"/>
      <c r="CQ133" s="198"/>
      <c r="CR133" s="198"/>
      <c r="CS133" s="198"/>
      <c r="CT133" s="198"/>
    </row>
    <row r="134" spans="19:98" x14ac:dyDescent="0.25">
      <c r="S134" s="198"/>
      <c r="T134" s="198"/>
      <c r="U134" s="198"/>
      <c r="V134" s="198"/>
      <c r="W134" s="198"/>
      <c r="X134" s="198"/>
      <c r="Y134" s="198"/>
      <c r="Z134" s="198"/>
      <c r="AA134" s="198"/>
      <c r="AB134" s="198"/>
      <c r="AC134" s="198"/>
      <c r="AD134" s="198"/>
      <c r="AE134" s="198"/>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198"/>
      <c r="BH134" s="198"/>
      <c r="BI134" s="198"/>
      <c r="BJ134" s="198"/>
      <c r="BK134" s="198"/>
      <c r="BL134" s="198"/>
      <c r="BM134" s="198"/>
      <c r="BN134" s="198"/>
      <c r="BO134" s="198"/>
      <c r="BP134" s="198"/>
      <c r="BQ134" s="198"/>
      <c r="BR134" s="198"/>
      <c r="BS134" s="198"/>
      <c r="BT134" s="198"/>
      <c r="BU134" s="198"/>
      <c r="BV134" s="198"/>
      <c r="BW134" s="198"/>
      <c r="BX134" s="198"/>
      <c r="BY134" s="198"/>
      <c r="BZ134" s="198"/>
      <c r="CA134" s="198"/>
      <c r="CB134" s="198"/>
      <c r="CC134" s="198"/>
      <c r="CD134" s="198"/>
      <c r="CE134" s="198"/>
      <c r="CF134" s="198"/>
      <c r="CG134" s="198"/>
      <c r="CH134" s="198"/>
      <c r="CI134" s="198"/>
      <c r="CJ134" s="198"/>
      <c r="CK134" s="198"/>
      <c r="CL134" s="198"/>
      <c r="CM134" s="198"/>
      <c r="CN134" s="198"/>
      <c r="CO134" s="198"/>
      <c r="CP134" s="198"/>
      <c r="CQ134" s="198"/>
      <c r="CR134" s="198"/>
      <c r="CS134" s="198"/>
      <c r="CT134" s="198"/>
    </row>
    <row r="135" spans="19:98" x14ac:dyDescent="0.25">
      <c r="S135" s="198"/>
      <c r="T135" s="198"/>
      <c r="U135" s="198"/>
      <c r="V135" s="198"/>
      <c r="W135" s="198"/>
      <c r="X135" s="198"/>
      <c r="Y135" s="198"/>
      <c r="Z135" s="198"/>
      <c r="AA135" s="198"/>
      <c r="AB135" s="198"/>
      <c r="AC135" s="198"/>
      <c r="AD135" s="198"/>
      <c r="AE135" s="198"/>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198"/>
      <c r="BG135" s="198"/>
      <c r="BH135" s="198"/>
      <c r="BI135" s="198"/>
      <c r="BJ135" s="198"/>
      <c r="BK135" s="198"/>
      <c r="BL135" s="198"/>
      <c r="BM135" s="198"/>
      <c r="BN135" s="198"/>
      <c r="BO135" s="198"/>
      <c r="BP135" s="198"/>
      <c r="BQ135" s="198"/>
      <c r="BR135" s="198"/>
      <c r="BS135" s="198"/>
      <c r="BT135" s="198"/>
      <c r="BU135" s="198"/>
      <c r="BV135" s="198"/>
      <c r="BW135" s="198"/>
      <c r="BX135" s="198"/>
      <c r="BY135" s="198"/>
      <c r="BZ135" s="198"/>
      <c r="CA135" s="198"/>
      <c r="CB135" s="198"/>
      <c r="CC135" s="198"/>
      <c r="CD135" s="198"/>
      <c r="CE135" s="198"/>
      <c r="CF135" s="198"/>
      <c r="CG135" s="198"/>
      <c r="CH135" s="198"/>
      <c r="CI135" s="198"/>
      <c r="CJ135" s="198"/>
      <c r="CK135" s="198"/>
      <c r="CL135" s="198"/>
      <c r="CM135" s="198"/>
      <c r="CN135" s="198"/>
      <c r="CO135" s="198"/>
      <c r="CP135" s="198"/>
      <c r="CQ135" s="198"/>
      <c r="CR135" s="198"/>
      <c r="CS135" s="198"/>
      <c r="CT135" s="198"/>
    </row>
    <row r="136" spans="19:98" x14ac:dyDescent="0.25">
      <c r="S136" s="198"/>
      <c r="T136" s="198"/>
      <c r="U136" s="198"/>
      <c r="V136" s="198"/>
      <c r="W136" s="198"/>
      <c r="X136" s="198"/>
      <c r="Y136" s="198"/>
      <c r="Z136" s="198"/>
      <c r="AA136" s="198"/>
      <c r="AB136" s="198"/>
      <c r="AC136" s="198"/>
      <c r="AD136" s="198"/>
      <c r="AE136" s="198"/>
      <c r="AF136" s="198"/>
      <c r="AG136" s="198"/>
      <c r="AH136" s="198"/>
      <c r="AI136" s="198"/>
      <c r="AJ136" s="198"/>
      <c r="AK136" s="198"/>
      <c r="AL136" s="198"/>
      <c r="AM136" s="198"/>
      <c r="AN136" s="198"/>
      <c r="AO136" s="198"/>
      <c r="AP136" s="198"/>
      <c r="AQ136" s="198"/>
      <c r="AR136" s="198"/>
      <c r="AS136" s="198"/>
      <c r="AT136" s="198"/>
      <c r="AU136" s="198"/>
      <c r="AV136" s="198"/>
      <c r="AW136" s="198"/>
      <c r="AX136" s="198"/>
      <c r="AY136" s="198"/>
      <c r="AZ136" s="198"/>
      <c r="BA136" s="198"/>
      <c r="BB136" s="198"/>
      <c r="BC136" s="198"/>
      <c r="BD136" s="198"/>
      <c r="BE136" s="198"/>
      <c r="BF136" s="198"/>
      <c r="BG136" s="198"/>
      <c r="BH136" s="198"/>
      <c r="BI136" s="198"/>
      <c r="BJ136" s="198"/>
      <c r="BK136" s="198"/>
      <c r="BL136" s="198"/>
      <c r="BM136" s="198"/>
      <c r="BN136" s="198"/>
      <c r="BO136" s="198"/>
      <c r="BP136" s="198"/>
      <c r="BQ136" s="198"/>
      <c r="BR136" s="198"/>
      <c r="BS136" s="198"/>
      <c r="BT136" s="198"/>
      <c r="BU136" s="198"/>
      <c r="BV136" s="198"/>
      <c r="BW136" s="198"/>
      <c r="BX136" s="198"/>
      <c r="BY136" s="198"/>
      <c r="BZ136" s="198"/>
      <c r="CA136" s="198"/>
      <c r="CB136" s="198"/>
      <c r="CC136" s="198"/>
      <c r="CD136" s="198"/>
      <c r="CE136" s="198"/>
      <c r="CF136" s="198"/>
      <c r="CG136" s="198"/>
      <c r="CH136" s="198"/>
      <c r="CI136" s="198"/>
      <c r="CJ136" s="198"/>
      <c r="CK136" s="198"/>
      <c r="CL136" s="198"/>
      <c r="CM136" s="198"/>
      <c r="CN136" s="198"/>
      <c r="CO136" s="198"/>
      <c r="CP136" s="198"/>
      <c r="CQ136" s="198"/>
      <c r="CR136" s="198"/>
      <c r="CS136" s="198"/>
      <c r="CT136" s="198"/>
    </row>
    <row r="137" spans="19:98" x14ac:dyDescent="0.25">
      <c r="S137" s="198"/>
      <c r="T137" s="198"/>
      <c r="U137" s="198"/>
      <c r="V137" s="198"/>
      <c r="W137" s="198"/>
      <c r="X137" s="198"/>
      <c r="Y137" s="198"/>
      <c r="Z137" s="198"/>
      <c r="AA137" s="198"/>
      <c r="AB137" s="198"/>
      <c r="AC137" s="198"/>
      <c r="AD137" s="198"/>
      <c r="AE137" s="198"/>
      <c r="AF137" s="198"/>
      <c r="AG137" s="198"/>
      <c r="AH137" s="198"/>
      <c r="AI137" s="198"/>
      <c r="AJ137" s="198"/>
      <c r="AK137" s="198"/>
      <c r="AL137" s="198"/>
      <c r="AM137" s="198"/>
      <c r="AN137" s="198"/>
      <c r="AO137" s="198"/>
      <c r="AP137" s="198"/>
      <c r="AQ137" s="198"/>
      <c r="AR137" s="198"/>
      <c r="AS137" s="198"/>
      <c r="AT137" s="198"/>
      <c r="AU137" s="198"/>
      <c r="AV137" s="198"/>
      <c r="AW137" s="198"/>
      <c r="AX137" s="198"/>
      <c r="AY137" s="198"/>
      <c r="AZ137" s="198"/>
      <c r="BA137" s="198"/>
      <c r="BB137" s="198"/>
      <c r="BC137" s="198"/>
      <c r="BD137" s="198"/>
      <c r="BE137" s="198"/>
      <c r="BF137" s="198"/>
      <c r="BG137" s="198"/>
      <c r="BH137" s="198"/>
      <c r="BI137" s="198"/>
      <c r="BJ137" s="198"/>
      <c r="BK137" s="198"/>
      <c r="BL137" s="198"/>
      <c r="BM137" s="198"/>
      <c r="BN137" s="198"/>
      <c r="BO137" s="198"/>
      <c r="BP137" s="198"/>
      <c r="BQ137" s="198"/>
      <c r="BR137" s="198"/>
      <c r="BS137" s="198"/>
      <c r="BT137" s="198"/>
      <c r="BU137" s="198"/>
      <c r="BV137" s="198"/>
      <c r="BW137" s="198"/>
      <c r="BX137" s="198"/>
      <c r="BY137" s="198"/>
      <c r="BZ137" s="198"/>
      <c r="CA137" s="198"/>
      <c r="CB137" s="198"/>
      <c r="CC137" s="198"/>
      <c r="CD137" s="198"/>
      <c r="CE137" s="198"/>
      <c r="CF137" s="198"/>
      <c r="CG137" s="198"/>
      <c r="CH137" s="198"/>
      <c r="CI137" s="198"/>
      <c r="CJ137" s="198"/>
      <c r="CK137" s="198"/>
      <c r="CL137" s="198"/>
      <c r="CM137" s="198"/>
      <c r="CN137" s="198"/>
      <c r="CO137" s="198"/>
      <c r="CP137" s="198"/>
      <c r="CQ137" s="198"/>
      <c r="CR137" s="198"/>
      <c r="CS137" s="198"/>
      <c r="CT137" s="198"/>
    </row>
    <row r="138" spans="19:98" x14ac:dyDescent="0.25">
      <c r="S138" s="198"/>
      <c r="T138" s="198"/>
      <c r="U138" s="198"/>
      <c r="V138" s="198"/>
      <c r="W138" s="198"/>
      <c r="X138" s="198"/>
      <c r="Y138" s="198"/>
      <c r="Z138" s="198"/>
      <c r="AA138" s="198"/>
      <c r="AB138" s="198"/>
      <c r="AC138" s="198"/>
      <c r="AD138" s="198"/>
      <c r="AE138" s="198"/>
      <c r="AF138" s="198"/>
      <c r="AG138" s="198"/>
      <c r="AH138" s="198"/>
      <c r="AI138" s="198"/>
      <c r="AJ138" s="198"/>
      <c r="AK138" s="198"/>
      <c r="AL138" s="198"/>
      <c r="AM138" s="198"/>
      <c r="AN138" s="198"/>
      <c r="AO138" s="198"/>
      <c r="AP138" s="198"/>
      <c r="AQ138" s="198"/>
      <c r="AR138" s="198"/>
      <c r="AS138" s="198"/>
      <c r="AT138" s="198"/>
      <c r="AU138" s="198"/>
      <c r="AV138" s="198"/>
      <c r="AW138" s="198"/>
      <c r="AX138" s="198"/>
      <c r="AY138" s="198"/>
      <c r="AZ138" s="198"/>
      <c r="BA138" s="198"/>
      <c r="BB138" s="198"/>
      <c r="BC138" s="198"/>
      <c r="BD138" s="198"/>
      <c r="BE138" s="198"/>
      <c r="BF138" s="198"/>
      <c r="BG138" s="198"/>
      <c r="BH138" s="198"/>
      <c r="BI138" s="198"/>
      <c r="BJ138" s="198"/>
      <c r="BK138" s="198"/>
      <c r="BL138" s="198"/>
      <c r="BM138" s="198"/>
      <c r="BN138" s="198"/>
      <c r="BO138" s="198"/>
      <c r="BP138" s="198"/>
      <c r="BQ138" s="198"/>
      <c r="BR138" s="198"/>
      <c r="BS138" s="198"/>
      <c r="BT138" s="198"/>
      <c r="BU138" s="198"/>
      <c r="BV138" s="198"/>
      <c r="BW138" s="198"/>
      <c r="BX138" s="198"/>
      <c r="BY138" s="198"/>
      <c r="BZ138" s="198"/>
      <c r="CA138" s="198"/>
      <c r="CB138" s="198"/>
      <c r="CC138" s="198"/>
      <c r="CD138" s="198"/>
      <c r="CE138" s="198"/>
      <c r="CF138" s="198"/>
      <c r="CG138" s="198"/>
      <c r="CH138" s="198"/>
      <c r="CI138" s="198"/>
      <c r="CJ138" s="198"/>
      <c r="CK138" s="198"/>
      <c r="CL138" s="198"/>
      <c r="CM138" s="198"/>
      <c r="CN138" s="198"/>
      <c r="CO138" s="198"/>
      <c r="CP138" s="198"/>
      <c r="CQ138" s="198"/>
      <c r="CR138" s="198"/>
      <c r="CS138" s="198"/>
      <c r="CT138" s="198"/>
    </row>
    <row r="139" spans="19:98" x14ac:dyDescent="0.25">
      <c r="S139" s="198"/>
      <c r="T139" s="198"/>
      <c r="U139" s="198"/>
      <c r="V139" s="198"/>
      <c r="W139" s="198"/>
      <c r="X139" s="198"/>
      <c r="Y139" s="198"/>
      <c r="Z139" s="198"/>
      <c r="AA139" s="198"/>
      <c r="AB139" s="198"/>
      <c r="AC139" s="198"/>
      <c r="AD139" s="198"/>
      <c r="AE139" s="198"/>
      <c r="AF139" s="198"/>
      <c r="AG139" s="198"/>
      <c r="AH139" s="198"/>
      <c r="AI139" s="198"/>
      <c r="AJ139" s="198"/>
      <c r="AK139" s="198"/>
      <c r="AL139" s="198"/>
      <c r="AM139" s="198"/>
      <c r="AN139" s="198"/>
      <c r="AO139" s="198"/>
      <c r="AP139" s="198"/>
      <c r="AQ139" s="198"/>
      <c r="AR139" s="198"/>
      <c r="AS139" s="198"/>
      <c r="AT139" s="198"/>
      <c r="AU139" s="198"/>
      <c r="AV139" s="198"/>
      <c r="AW139" s="198"/>
      <c r="AX139" s="198"/>
      <c r="AY139" s="198"/>
      <c r="AZ139" s="198"/>
      <c r="BA139" s="198"/>
      <c r="BB139" s="198"/>
      <c r="BC139" s="198"/>
      <c r="BD139" s="198"/>
      <c r="BE139" s="198"/>
      <c r="BF139" s="198"/>
      <c r="BG139" s="198"/>
      <c r="BH139" s="198"/>
      <c r="BI139" s="198"/>
      <c r="BJ139" s="198"/>
      <c r="BK139" s="198"/>
      <c r="BL139" s="198"/>
      <c r="BM139" s="198"/>
      <c r="BN139" s="198"/>
      <c r="BO139" s="198"/>
      <c r="BP139" s="198"/>
      <c r="BQ139" s="198"/>
      <c r="BR139" s="198"/>
      <c r="BS139" s="198"/>
      <c r="BT139" s="198"/>
      <c r="BU139" s="198"/>
      <c r="BV139" s="198"/>
      <c r="BW139" s="198"/>
      <c r="BX139" s="198"/>
      <c r="BY139" s="198"/>
      <c r="BZ139" s="198"/>
      <c r="CA139" s="198"/>
      <c r="CB139" s="198"/>
      <c r="CC139" s="198"/>
      <c r="CD139" s="198"/>
      <c r="CE139" s="198"/>
      <c r="CF139" s="198"/>
      <c r="CG139" s="198"/>
      <c r="CH139" s="198"/>
      <c r="CI139" s="198"/>
      <c r="CJ139" s="198"/>
      <c r="CK139" s="198"/>
      <c r="CL139" s="198"/>
      <c r="CM139" s="198"/>
      <c r="CN139" s="198"/>
      <c r="CO139" s="198"/>
      <c r="CP139" s="198"/>
      <c r="CQ139" s="198"/>
      <c r="CR139" s="198"/>
      <c r="CS139" s="198"/>
      <c r="CT139" s="198"/>
    </row>
    <row r="140" spans="19:98" x14ac:dyDescent="0.25">
      <c r="S140" s="198"/>
      <c r="T140" s="198"/>
      <c r="U140" s="198"/>
      <c r="V140" s="198"/>
      <c r="W140" s="198"/>
      <c r="X140" s="198"/>
      <c r="Y140" s="198"/>
      <c r="Z140" s="198"/>
      <c r="AA140" s="198"/>
      <c r="AB140" s="198"/>
      <c r="AC140" s="198"/>
      <c r="AD140" s="198"/>
      <c r="AE140" s="198"/>
      <c r="AF140" s="198"/>
      <c r="AG140" s="198"/>
      <c r="AH140" s="198"/>
      <c r="AI140" s="198"/>
      <c r="AJ140" s="198"/>
      <c r="AK140" s="198"/>
      <c r="AL140" s="198"/>
      <c r="AM140" s="198"/>
      <c r="AN140" s="198"/>
      <c r="AO140" s="198"/>
      <c r="AP140" s="198"/>
      <c r="AQ140" s="198"/>
      <c r="AR140" s="198"/>
      <c r="AS140" s="198"/>
      <c r="AT140" s="198"/>
      <c r="AU140" s="198"/>
      <c r="AV140" s="198"/>
      <c r="AW140" s="198"/>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c r="BS140" s="198"/>
      <c r="BT140" s="198"/>
      <c r="BU140" s="198"/>
      <c r="BV140" s="198"/>
      <c r="BW140" s="198"/>
      <c r="BX140" s="198"/>
      <c r="BY140" s="198"/>
      <c r="BZ140" s="198"/>
      <c r="CA140" s="198"/>
      <c r="CB140" s="198"/>
      <c r="CC140" s="198"/>
      <c r="CD140" s="198"/>
      <c r="CE140" s="198"/>
      <c r="CF140" s="198"/>
      <c r="CG140" s="198"/>
      <c r="CH140" s="198"/>
      <c r="CI140" s="198"/>
      <c r="CJ140" s="198"/>
      <c r="CK140" s="198"/>
      <c r="CL140" s="198"/>
      <c r="CM140" s="198"/>
      <c r="CN140" s="198"/>
      <c r="CO140" s="198"/>
      <c r="CP140" s="198"/>
      <c r="CQ140" s="198"/>
      <c r="CR140" s="198"/>
      <c r="CS140" s="198"/>
      <c r="CT140" s="198"/>
    </row>
    <row r="141" spans="19:98" x14ac:dyDescent="0.25">
      <c r="S141" s="198"/>
      <c r="T141" s="198"/>
      <c r="U141" s="198"/>
      <c r="V141" s="198"/>
      <c r="W141" s="198"/>
      <c r="X141" s="198"/>
      <c r="Y141" s="198"/>
      <c r="Z141" s="198"/>
      <c r="AA141" s="198"/>
      <c r="AB141" s="198"/>
      <c r="AC141" s="198"/>
      <c r="AD141" s="198"/>
      <c r="AE141" s="198"/>
      <c r="AF141" s="198"/>
      <c r="AG141" s="198"/>
      <c r="AH141" s="198"/>
      <c r="AI141" s="198"/>
      <c r="AJ141" s="198"/>
      <c r="AK141" s="198"/>
      <c r="AL141" s="198"/>
      <c r="AM141" s="198"/>
      <c r="AN141" s="198"/>
      <c r="AO141" s="198"/>
      <c r="AP141" s="198"/>
      <c r="AQ141" s="198"/>
      <c r="AR141" s="198"/>
      <c r="AS141" s="198"/>
      <c r="AT141" s="198"/>
      <c r="AU141" s="198"/>
      <c r="AV141" s="198"/>
      <c r="AW141" s="198"/>
      <c r="AX141" s="198"/>
      <c r="AY141" s="198"/>
      <c r="AZ141" s="198"/>
      <c r="BA141" s="198"/>
      <c r="BB141" s="198"/>
      <c r="BC141" s="198"/>
      <c r="BD141" s="198"/>
      <c r="BE141" s="198"/>
      <c r="BF141" s="198"/>
      <c r="BG141" s="198"/>
      <c r="BH141" s="198"/>
      <c r="BI141" s="198"/>
      <c r="BJ141" s="198"/>
      <c r="BK141" s="198"/>
      <c r="BL141" s="198"/>
      <c r="BM141" s="198"/>
      <c r="BN141" s="198"/>
      <c r="BO141" s="198"/>
      <c r="BP141" s="198"/>
      <c r="BQ141" s="198"/>
      <c r="BR141" s="198"/>
      <c r="BS141" s="198"/>
      <c r="BT141" s="198"/>
      <c r="BU141" s="198"/>
      <c r="BV141" s="198"/>
      <c r="BW141" s="198"/>
      <c r="BX141" s="198"/>
      <c r="BY141" s="198"/>
      <c r="BZ141" s="198"/>
      <c r="CA141" s="198"/>
      <c r="CB141" s="198"/>
      <c r="CC141" s="198"/>
      <c r="CD141" s="198"/>
      <c r="CE141" s="198"/>
      <c r="CF141" s="198"/>
      <c r="CG141" s="198"/>
      <c r="CH141" s="198"/>
      <c r="CI141" s="198"/>
      <c r="CJ141" s="198"/>
      <c r="CK141" s="198"/>
      <c r="CL141" s="198"/>
      <c r="CM141" s="198"/>
      <c r="CN141" s="198"/>
      <c r="CO141" s="198"/>
      <c r="CP141" s="198"/>
      <c r="CQ141" s="198"/>
      <c r="CR141" s="198"/>
      <c r="CS141" s="198"/>
      <c r="CT141" s="198"/>
    </row>
    <row r="142" spans="19:98" x14ac:dyDescent="0.25">
      <c r="S142" s="198"/>
      <c r="T142" s="198"/>
      <c r="U142" s="198"/>
      <c r="V142" s="198"/>
      <c r="W142" s="198"/>
      <c r="X142" s="198"/>
      <c r="Y142" s="198"/>
      <c r="Z142" s="198"/>
      <c r="AA142" s="198"/>
      <c r="AB142" s="198"/>
      <c r="AC142" s="198"/>
      <c r="AD142" s="198"/>
      <c r="AE142" s="198"/>
      <c r="AF142" s="198"/>
      <c r="AG142" s="198"/>
      <c r="AH142" s="198"/>
      <c r="AI142" s="198"/>
      <c r="AJ142" s="198"/>
      <c r="AK142" s="198"/>
      <c r="AL142" s="198"/>
      <c r="AM142" s="198"/>
      <c r="AN142" s="198"/>
      <c r="AO142" s="198"/>
      <c r="AP142" s="198"/>
      <c r="AQ142" s="198"/>
      <c r="AR142" s="198"/>
      <c r="AS142" s="198"/>
      <c r="AT142" s="198"/>
      <c r="AU142" s="198"/>
      <c r="AV142" s="198"/>
      <c r="AW142" s="198"/>
      <c r="AX142" s="198"/>
      <c r="AY142" s="198"/>
      <c r="AZ142" s="198"/>
      <c r="BA142" s="198"/>
      <c r="BB142" s="198"/>
      <c r="BC142" s="198"/>
      <c r="BD142" s="198"/>
      <c r="BE142" s="198"/>
      <c r="BF142" s="198"/>
      <c r="BG142" s="198"/>
      <c r="BH142" s="198"/>
      <c r="BI142" s="198"/>
      <c r="BJ142" s="198"/>
      <c r="BK142" s="198"/>
      <c r="BL142" s="198"/>
      <c r="BM142" s="198"/>
      <c r="BN142" s="198"/>
      <c r="BO142" s="198"/>
      <c r="BP142" s="198"/>
      <c r="BQ142" s="198"/>
      <c r="BR142" s="198"/>
      <c r="BS142" s="198"/>
      <c r="BT142" s="198"/>
      <c r="BU142" s="198"/>
      <c r="BV142" s="198"/>
      <c r="BW142" s="198"/>
      <c r="BX142" s="198"/>
      <c r="BY142" s="198"/>
      <c r="BZ142" s="198"/>
      <c r="CA142" s="198"/>
      <c r="CB142" s="198"/>
      <c r="CC142" s="198"/>
      <c r="CD142" s="198"/>
      <c r="CE142" s="198"/>
      <c r="CF142" s="198"/>
      <c r="CG142" s="198"/>
      <c r="CH142" s="198"/>
      <c r="CI142" s="198"/>
      <c r="CJ142" s="198"/>
      <c r="CK142" s="198"/>
      <c r="CL142" s="198"/>
      <c r="CM142" s="198"/>
      <c r="CN142" s="198"/>
      <c r="CO142" s="198"/>
      <c r="CP142" s="198"/>
      <c r="CQ142" s="198"/>
      <c r="CR142" s="198"/>
      <c r="CS142" s="198"/>
      <c r="CT142" s="198"/>
    </row>
    <row r="143" spans="19:98" x14ac:dyDescent="0.25">
      <c r="S143" s="198"/>
      <c r="T143" s="198"/>
      <c r="U143" s="198"/>
      <c r="V143" s="198"/>
      <c r="W143" s="198"/>
      <c r="X143" s="198"/>
      <c r="Y143" s="198"/>
      <c r="Z143" s="198"/>
      <c r="AA143" s="198"/>
      <c r="AB143" s="198"/>
      <c r="AC143" s="198"/>
      <c r="AD143" s="198"/>
      <c r="AE143" s="198"/>
      <c r="AF143" s="198"/>
      <c r="AG143" s="198"/>
      <c r="AH143" s="198"/>
      <c r="AI143" s="198"/>
      <c r="AJ143" s="198"/>
      <c r="AK143" s="198"/>
      <c r="AL143" s="198"/>
      <c r="AM143" s="198"/>
      <c r="AN143" s="198"/>
      <c r="AO143" s="198"/>
      <c r="AP143" s="198"/>
      <c r="AQ143" s="198"/>
      <c r="AR143" s="198"/>
      <c r="AS143" s="198"/>
      <c r="AT143" s="198"/>
      <c r="AU143" s="198"/>
      <c r="AV143" s="198"/>
      <c r="AW143" s="198"/>
      <c r="AX143" s="198"/>
      <c r="AY143" s="198"/>
      <c r="AZ143" s="198"/>
      <c r="BA143" s="198"/>
      <c r="BB143" s="198"/>
      <c r="BC143" s="198"/>
      <c r="BD143" s="198"/>
      <c r="BE143" s="198"/>
      <c r="BF143" s="198"/>
      <c r="BG143" s="198"/>
      <c r="BH143" s="198"/>
      <c r="BI143" s="198"/>
      <c r="BJ143" s="198"/>
      <c r="BK143" s="198"/>
      <c r="BL143" s="198"/>
      <c r="BM143" s="198"/>
      <c r="BN143" s="198"/>
      <c r="BO143" s="198"/>
      <c r="BP143" s="198"/>
      <c r="BQ143" s="198"/>
      <c r="BR143" s="198"/>
      <c r="BS143" s="198"/>
      <c r="BT143" s="198"/>
      <c r="BU143" s="198"/>
      <c r="BV143" s="198"/>
      <c r="BW143" s="198"/>
      <c r="BX143" s="198"/>
      <c r="BY143" s="198"/>
      <c r="BZ143" s="198"/>
      <c r="CA143" s="198"/>
      <c r="CB143" s="198"/>
      <c r="CC143" s="198"/>
      <c r="CD143" s="198"/>
      <c r="CE143" s="198"/>
      <c r="CF143" s="198"/>
      <c r="CG143" s="198"/>
      <c r="CH143" s="198"/>
      <c r="CI143" s="198"/>
      <c r="CJ143" s="198"/>
      <c r="CK143" s="198"/>
      <c r="CL143" s="198"/>
      <c r="CM143" s="198"/>
      <c r="CN143" s="198"/>
      <c r="CO143" s="198"/>
      <c r="CP143" s="198"/>
      <c r="CQ143" s="198"/>
      <c r="CR143" s="198"/>
      <c r="CS143" s="198"/>
      <c r="CT143" s="198"/>
    </row>
    <row r="144" spans="19:98" x14ac:dyDescent="0.25">
      <c r="S144" s="198"/>
      <c r="T144" s="198"/>
      <c r="U144" s="198"/>
      <c r="V144" s="198"/>
      <c r="W144" s="198"/>
      <c r="X144" s="198"/>
      <c r="Y144" s="198"/>
      <c r="Z144" s="198"/>
      <c r="AA144" s="198"/>
      <c r="AB144" s="198"/>
      <c r="AC144" s="198"/>
      <c r="AD144" s="198"/>
      <c r="AE144" s="198"/>
      <c r="AF144" s="198"/>
      <c r="AG144" s="198"/>
      <c r="AH144" s="198"/>
      <c r="AI144" s="198"/>
      <c r="AJ144" s="198"/>
      <c r="AK144" s="198"/>
      <c r="AL144" s="198"/>
      <c r="AM144" s="198"/>
      <c r="AN144" s="198"/>
      <c r="AO144" s="198"/>
      <c r="AP144" s="198"/>
      <c r="AQ144" s="198"/>
      <c r="AR144" s="198"/>
      <c r="AS144" s="198"/>
      <c r="AT144" s="198"/>
      <c r="AU144" s="198"/>
      <c r="AV144" s="198"/>
      <c r="AW144" s="198"/>
      <c r="AX144" s="198"/>
      <c r="AY144" s="198"/>
      <c r="AZ144" s="198"/>
      <c r="BA144" s="198"/>
      <c r="BB144" s="198"/>
      <c r="BC144" s="198"/>
      <c r="BD144" s="198"/>
      <c r="BE144" s="198"/>
      <c r="BF144" s="198"/>
      <c r="BG144" s="198"/>
      <c r="BH144" s="198"/>
      <c r="BI144" s="198"/>
      <c r="BJ144" s="198"/>
      <c r="BK144" s="198"/>
      <c r="BL144" s="198"/>
      <c r="BM144" s="198"/>
      <c r="BN144" s="198"/>
      <c r="BO144" s="198"/>
      <c r="BP144" s="198"/>
      <c r="BQ144" s="198"/>
      <c r="BR144" s="198"/>
      <c r="BS144" s="198"/>
      <c r="BT144" s="198"/>
      <c r="BU144" s="198"/>
      <c r="BV144" s="198"/>
      <c r="BW144" s="198"/>
      <c r="BX144" s="198"/>
      <c r="BY144" s="198"/>
      <c r="BZ144" s="198"/>
      <c r="CA144" s="198"/>
      <c r="CB144" s="198"/>
      <c r="CC144" s="198"/>
      <c r="CD144" s="198"/>
      <c r="CE144" s="198"/>
      <c r="CF144" s="198"/>
      <c r="CG144" s="198"/>
      <c r="CH144" s="198"/>
      <c r="CI144" s="198"/>
      <c r="CJ144" s="198"/>
      <c r="CK144" s="198"/>
      <c r="CL144" s="198"/>
      <c r="CM144" s="198"/>
      <c r="CN144" s="198"/>
      <c r="CO144" s="198"/>
      <c r="CP144" s="198"/>
      <c r="CQ144" s="198"/>
      <c r="CR144" s="198"/>
      <c r="CS144" s="198"/>
      <c r="CT144" s="198"/>
    </row>
    <row r="145" spans="19:98" x14ac:dyDescent="0.25">
      <c r="S145" s="198"/>
      <c r="T145" s="198"/>
      <c r="U145" s="198"/>
      <c r="V145" s="198"/>
      <c r="W145" s="198"/>
      <c r="X145" s="198"/>
      <c r="Y145" s="198"/>
      <c r="Z145" s="198"/>
      <c r="AA145" s="198"/>
      <c r="AB145" s="198"/>
      <c r="AC145" s="198"/>
      <c r="AD145" s="198"/>
      <c r="AE145" s="198"/>
      <c r="AF145" s="198"/>
      <c r="AG145" s="198"/>
      <c r="AH145" s="198"/>
      <c r="AI145" s="198"/>
      <c r="AJ145" s="198"/>
      <c r="AK145" s="198"/>
      <c r="AL145" s="198"/>
      <c r="AM145" s="198"/>
      <c r="AN145" s="198"/>
      <c r="AO145" s="198"/>
      <c r="AP145" s="198"/>
      <c r="AQ145" s="198"/>
      <c r="AR145" s="198"/>
      <c r="AS145" s="198"/>
      <c r="AT145" s="198"/>
      <c r="AU145" s="198"/>
      <c r="AV145" s="198"/>
      <c r="AW145" s="198"/>
      <c r="AX145" s="198"/>
      <c r="AY145" s="198"/>
      <c r="AZ145" s="198"/>
      <c r="BA145" s="198"/>
      <c r="BB145" s="198"/>
      <c r="BC145" s="198"/>
      <c r="BD145" s="198"/>
      <c r="BE145" s="198"/>
      <c r="BF145" s="198"/>
      <c r="BG145" s="198"/>
      <c r="BH145" s="198"/>
      <c r="BI145" s="198"/>
      <c r="BJ145" s="198"/>
      <c r="BK145" s="198"/>
      <c r="BL145" s="198"/>
      <c r="BM145" s="198"/>
      <c r="BN145" s="198"/>
      <c r="BO145" s="198"/>
      <c r="BP145" s="198"/>
      <c r="BQ145" s="198"/>
      <c r="BR145" s="198"/>
      <c r="BS145" s="198"/>
      <c r="BT145" s="198"/>
      <c r="BU145" s="198"/>
      <c r="BV145" s="198"/>
      <c r="BW145" s="198"/>
      <c r="BX145" s="198"/>
      <c r="BY145" s="198"/>
      <c r="BZ145" s="198"/>
      <c r="CA145" s="198"/>
      <c r="CB145" s="198"/>
      <c r="CC145" s="198"/>
      <c r="CD145" s="198"/>
      <c r="CE145" s="198"/>
      <c r="CF145" s="198"/>
      <c r="CG145" s="198"/>
      <c r="CH145" s="198"/>
      <c r="CI145" s="198"/>
      <c r="CJ145" s="198"/>
      <c r="CK145" s="198"/>
      <c r="CL145" s="198"/>
      <c r="CM145" s="198"/>
      <c r="CN145" s="198"/>
      <c r="CO145" s="198"/>
      <c r="CP145" s="198"/>
      <c r="CQ145" s="198"/>
      <c r="CR145" s="198"/>
      <c r="CS145" s="198"/>
      <c r="CT145" s="198"/>
    </row>
    <row r="146" spans="19:98" x14ac:dyDescent="0.25">
      <c r="S146" s="198"/>
      <c r="T146" s="198"/>
      <c r="U146" s="198"/>
      <c r="V146" s="198"/>
      <c r="W146" s="198"/>
      <c r="X146" s="198"/>
      <c r="Y146" s="198"/>
      <c r="Z146" s="198"/>
      <c r="AA146" s="198"/>
      <c r="AB146" s="198"/>
      <c r="AC146" s="198"/>
      <c r="AD146" s="198"/>
      <c r="AE146" s="198"/>
      <c r="AF146" s="198"/>
      <c r="AG146" s="198"/>
      <c r="AH146" s="198"/>
      <c r="AI146" s="198"/>
      <c r="AJ146" s="198"/>
      <c r="AK146" s="198"/>
      <c r="AL146" s="198"/>
      <c r="AM146" s="198"/>
      <c r="AN146" s="198"/>
      <c r="AO146" s="198"/>
      <c r="AP146" s="198"/>
      <c r="AQ146" s="198"/>
      <c r="AR146" s="198"/>
      <c r="AS146" s="198"/>
      <c r="AT146" s="198"/>
      <c r="AU146" s="198"/>
      <c r="AV146" s="198"/>
      <c r="AW146" s="198"/>
      <c r="AX146" s="198"/>
      <c r="AY146" s="198"/>
      <c r="AZ146" s="198"/>
      <c r="BA146" s="198"/>
      <c r="BB146" s="198"/>
      <c r="BC146" s="198"/>
      <c r="BD146" s="198"/>
      <c r="BE146" s="198"/>
      <c r="BF146" s="198"/>
      <c r="BG146" s="198"/>
      <c r="BH146" s="198"/>
      <c r="BI146" s="198"/>
      <c r="BJ146" s="198"/>
      <c r="BK146" s="198"/>
      <c r="BL146" s="198"/>
      <c r="BM146" s="198"/>
      <c r="BN146" s="198"/>
      <c r="BO146" s="198"/>
      <c r="BP146" s="198"/>
      <c r="BQ146" s="198"/>
      <c r="BR146" s="198"/>
      <c r="BS146" s="198"/>
      <c r="BT146" s="198"/>
      <c r="BU146" s="198"/>
      <c r="BV146" s="198"/>
      <c r="BW146" s="198"/>
      <c r="BX146" s="198"/>
      <c r="BY146" s="198"/>
      <c r="BZ146" s="198"/>
      <c r="CA146" s="198"/>
      <c r="CB146" s="198"/>
      <c r="CC146" s="198"/>
      <c r="CD146" s="198"/>
      <c r="CE146" s="198"/>
      <c r="CF146" s="198"/>
      <c r="CG146" s="198"/>
      <c r="CH146" s="198"/>
      <c r="CI146" s="198"/>
      <c r="CJ146" s="198"/>
      <c r="CK146" s="198"/>
      <c r="CL146" s="198"/>
      <c r="CM146" s="198"/>
      <c r="CN146" s="198"/>
      <c r="CO146" s="198"/>
      <c r="CP146" s="198"/>
      <c r="CQ146" s="198"/>
      <c r="CR146" s="198"/>
      <c r="CS146" s="198"/>
      <c r="CT146" s="198"/>
    </row>
    <row r="147" spans="19:98" x14ac:dyDescent="0.25">
      <c r="S147" s="198"/>
      <c r="T147" s="198"/>
      <c r="U147" s="198"/>
      <c r="V147" s="198"/>
      <c r="W147" s="198"/>
      <c r="X147" s="198"/>
      <c r="Y147" s="198"/>
      <c r="Z147" s="198"/>
      <c r="AA147" s="198"/>
      <c r="AB147" s="198"/>
      <c r="AC147" s="198"/>
      <c r="AD147" s="198"/>
      <c r="AE147" s="198"/>
      <c r="AF147" s="198"/>
      <c r="AG147" s="198"/>
      <c r="AH147" s="198"/>
      <c r="AI147" s="198"/>
      <c r="AJ147" s="198"/>
      <c r="AK147" s="198"/>
      <c r="AL147" s="198"/>
      <c r="AM147" s="198"/>
      <c r="AN147" s="198"/>
      <c r="AO147" s="198"/>
      <c r="AP147" s="198"/>
      <c r="AQ147" s="198"/>
      <c r="AR147" s="198"/>
      <c r="AS147" s="198"/>
      <c r="AT147" s="198"/>
      <c r="AU147" s="198"/>
      <c r="AV147" s="198"/>
      <c r="AW147" s="198"/>
      <c r="AX147" s="198"/>
      <c r="AY147" s="198"/>
      <c r="AZ147" s="198"/>
      <c r="BA147" s="198"/>
      <c r="BB147" s="198"/>
      <c r="BC147" s="198"/>
      <c r="BD147" s="198"/>
      <c r="BE147" s="198"/>
      <c r="BF147" s="198"/>
      <c r="BG147" s="198"/>
      <c r="BH147" s="198"/>
      <c r="BI147" s="198"/>
      <c r="BJ147" s="198"/>
      <c r="BK147" s="198"/>
      <c r="BL147" s="198"/>
      <c r="BM147" s="198"/>
      <c r="BN147" s="198"/>
      <c r="BO147" s="198"/>
      <c r="BP147" s="198"/>
      <c r="BQ147" s="198"/>
      <c r="BR147" s="198"/>
      <c r="BS147" s="198"/>
      <c r="BT147" s="198"/>
      <c r="BU147" s="198"/>
      <c r="BV147" s="198"/>
      <c r="BW147" s="198"/>
      <c r="BX147" s="198"/>
      <c r="BY147" s="198"/>
      <c r="BZ147" s="198"/>
      <c r="CA147" s="198"/>
      <c r="CB147" s="198"/>
      <c r="CC147" s="198"/>
      <c r="CD147" s="198"/>
      <c r="CE147" s="198"/>
      <c r="CF147" s="198"/>
      <c r="CG147" s="198"/>
      <c r="CH147" s="198"/>
      <c r="CI147" s="198"/>
      <c r="CJ147" s="198"/>
      <c r="CK147" s="198"/>
      <c r="CL147" s="198"/>
      <c r="CM147" s="198"/>
      <c r="CN147" s="198"/>
      <c r="CO147" s="198"/>
      <c r="CP147" s="198"/>
      <c r="CQ147" s="198"/>
      <c r="CR147" s="198"/>
      <c r="CS147" s="198"/>
      <c r="CT147" s="198"/>
    </row>
    <row r="148" spans="19:98" x14ac:dyDescent="0.25">
      <c r="S148" s="198"/>
      <c r="T148" s="198"/>
      <c r="U148" s="198"/>
      <c r="V148" s="198"/>
      <c r="W148" s="198"/>
      <c r="X148" s="198"/>
      <c r="Y148" s="198"/>
      <c r="Z148" s="198"/>
      <c r="AA148" s="198"/>
      <c r="AB148" s="198"/>
      <c r="AC148" s="198"/>
      <c r="AD148" s="198"/>
      <c r="AE148" s="198"/>
      <c r="AF148" s="198"/>
      <c r="AG148" s="198"/>
      <c r="AH148" s="198"/>
      <c r="AI148" s="198"/>
      <c r="AJ148" s="198"/>
      <c r="AK148" s="198"/>
      <c r="AL148" s="198"/>
      <c r="AM148" s="198"/>
      <c r="AN148" s="198"/>
      <c r="AO148" s="198"/>
      <c r="AP148" s="198"/>
      <c r="AQ148" s="198"/>
      <c r="AR148" s="198"/>
      <c r="AS148" s="198"/>
      <c r="AT148" s="198"/>
      <c r="AU148" s="198"/>
      <c r="AV148" s="198"/>
      <c r="AW148" s="198"/>
      <c r="AX148" s="198"/>
      <c r="AY148" s="198"/>
      <c r="AZ148" s="198"/>
      <c r="BA148" s="198"/>
      <c r="BB148" s="198"/>
      <c r="BC148" s="198"/>
      <c r="BD148" s="198"/>
      <c r="BE148" s="198"/>
      <c r="BF148" s="198"/>
      <c r="BG148" s="198"/>
      <c r="BH148" s="198"/>
      <c r="BI148" s="198"/>
      <c r="BJ148" s="198"/>
      <c r="BK148" s="198"/>
      <c r="BL148" s="198"/>
      <c r="BM148" s="198"/>
      <c r="BN148" s="198"/>
      <c r="BO148" s="198"/>
      <c r="BP148" s="198"/>
      <c r="BQ148" s="198"/>
      <c r="BR148" s="198"/>
      <c r="BS148" s="198"/>
      <c r="BT148" s="198"/>
      <c r="BU148" s="198"/>
      <c r="BV148" s="198"/>
      <c r="BW148" s="198"/>
      <c r="BX148" s="198"/>
      <c r="BY148" s="198"/>
      <c r="BZ148" s="198"/>
      <c r="CA148" s="198"/>
      <c r="CB148" s="198"/>
      <c r="CC148" s="198"/>
      <c r="CD148" s="198"/>
      <c r="CE148" s="198"/>
      <c r="CF148" s="198"/>
      <c r="CG148" s="198"/>
      <c r="CH148" s="198"/>
      <c r="CI148" s="198"/>
      <c r="CJ148" s="198"/>
      <c r="CK148" s="198"/>
      <c r="CL148" s="198"/>
      <c r="CM148" s="198"/>
      <c r="CN148" s="198"/>
      <c r="CO148" s="198"/>
      <c r="CP148" s="198"/>
      <c r="CQ148" s="198"/>
      <c r="CR148" s="198"/>
      <c r="CS148" s="198"/>
      <c r="CT148" s="198"/>
    </row>
    <row r="149" spans="19:98" x14ac:dyDescent="0.25">
      <c r="S149" s="198"/>
      <c r="T149" s="198"/>
      <c r="U149" s="198"/>
      <c r="V149" s="198"/>
      <c r="W149" s="198"/>
      <c r="X149" s="198"/>
      <c r="Y149" s="198"/>
      <c r="Z149" s="198"/>
      <c r="AA149" s="198"/>
      <c r="AB149" s="198"/>
      <c r="AC149" s="198"/>
      <c r="AD149" s="198"/>
      <c r="AE149" s="198"/>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98"/>
      <c r="BM149" s="198"/>
      <c r="BN149" s="198"/>
      <c r="BO149" s="198"/>
      <c r="BP149" s="198"/>
      <c r="BQ149" s="198"/>
      <c r="BR149" s="198"/>
      <c r="BS149" s="198"/>
      <c r="BT149" s="198"/>
      <c r="BU149" s="198"/>
      <c r="BV149" s="198"/>
      <c r="BW149" s="198"/>
      <c r="BX149" s="198"/>
      <c r="BY149" s="198"/>
      <c r="BZ149" s="198"/>
      <c r="CA149" s="198"/>
      <c r="CB149" s="198"/>
      <c r="CC149" s="198"/>
      <c r="CD149" s="198"/>
      <c r="CE149" s="198"/>
      <c r="CF149" s="198"/>
      <c r="CG149" s="198"/>
      <c r="CH149" s="198"/>
      <c r="CI149" s="198"/>
      <c r="CJ149" s="198"/>
      <c r="CK149" s="198"/>
      <c r="CL149" s="198"/>
      <c r="CM149" s="198"/>
      <c r="CN149" s="198"/>
      <c r="CO149" s="198"/>
      <c r="CP149" s="198"/>
      <c r="CQ149" s="198"/>
      <c r="CR149" s="198"/>
      <c r="CS149" s="198"/>
      <c r="CT149" s="198"/>
    </row>
    <row r="150" spans="19:98" x14ac:dyDescent="0.25">
      <c r="S150" s="198"/>
      <c r="T150" s="198"/>
      <c r="U150" s="198"/>
      <c r="V150" s="198"/>
      <c r="W150" s="198"/>
      <c r="X150" s="198"/>
      <c r="Y150" s="198"/>
      <c r="Z150" s="198"/>
      <c r="AA150" s="198"/>
      <c r="AB150" s="198"/>
      <c r="AC150" s="198"/>
      <c r="AD150" s="198"/>
      <c r="AE150" s="198"/>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198"/>
      <c r="BH150" s="198"/>
      <c r="BI150" s="198"/>
      <c r="BJ150" s="198"/>
      <c r="BK150" s="198"/>
      <c r="BL150" s="198"/>
      <c r="BM150" s="198"/>
      <c r="BN150" s="198"/>
      <c r="BO150" s="198"/>
      <c r="BP150" s="198"/>
      <c r="BQ150" s="198"/>
      <c r="BR150" s="198"/>
      <c r="BS150" s="198"/>
      <c r="BT150" s="198"/>
      <c r="BU150" s="198"/>
      <c r="BV150" s="198"/>
      <c r="BW150" s="198"/>
      <c r="BX150" s="198"/>
      <c r="BY150" s="198"/>
      <c r="BZ150" s="198"/>
      <c r="CA150" s="198"/>
      <c r="CB150" s="198"/>
      <c r="CC150" s="198"/>
      <c r="CD150" s="198"/>
      <c r="CE150" s="198"/>
      <c r="CF150" s="198"/>
      <c r="CG150" s="198"/>
      <c r="CH150" s="198"/>
      <c r="CI150" s="198"/>
      <c r="CJ150" s="198"/>
      <c r="CK150" s="198"/>
      <c r="CL150" s="198"/>
      <c r="CM150" s="198"/>
      <c r="CN150" s="198"/>
      <c r="CO150" s="198"/>
      <c r="CP150" s="198"/>
      <c r="CQ150" s="198"/>
      <c r="CR150" s="198"/>
      <c r="CS150" s="198"/>
      <c r="CT150" s="198"/>
    </row>
    <row r="151" spans="19:98" x14ac:dyDescent="0.25">
      <c r="S151" s="198"/>
      <c r="T151" s="198"/>
      <c r="U151" s="198"/>
      <c r="V151" s="198"/>
      <c r="W151" s="198"/>
      <c r="X151" s="198"/>
      <c r="Y151" s="198"/>
      <c r="Z151" s="198"/>
      <c r="AA151" s="198"/>
      <c r="AB151" s="198"/>
      <c r="AC151" s="198"/>
      <c r="AD151" s="198"/>
      <c r="AE151" s="198"/>
      <c r="AF151" s="198"/>
      <c r="AG151" s="198"/>
      <c r="AH151" s="198"/>
      <c r="AI151" s="198"/>
      <c r="AJ151" s="198"/>
      <c r="AK151" s="198"/>
      <c r="AL151" s="198"/>
      <c r="AM151" s="198"/>
      <c r="AN151" s="198"/>
      <c r="AO151" s="198"/>
      <c r="AP151" s="198"/>
      <c r="AQ151" s="198"/>
      <c r="AR151" s="198"/>
      <c r="AS151" s="198"/>
      <c r="AT151" s="198"/>
      <c r="AU151" s="198"/>
      <c r="AV151" s="198"/>
      <c r="AW151" s="198"/>
      <c r="AX151" s="198"/>
      <c r="AY151" s="198"/>
      <c r="AZ151" s="198"/>
      <c r="BA151" s="198"/>
      <c r="BB151" s="198"/>
      <c r="BC151" s="198"/>
      <c r="BD151" s="198"/>
      <c r="BE151" s="198"/>
      <c r="BF151" s="198"/>
      <c r="BG151" s="198"/>
      <c r="BH151" s="198"/>
      <c r="BI151" s="198"/>
      <c r="BJ151" s="198"/>
      <c r="BK151" s="198"/>
      <c r="BL151" s="198"/>
      <c r="BM151" s="198"/>
      <c r="BN151" s="198"/>
      <c r="BO151" s="198"/>
      <c r="BP151" s="198"/>
      <c r="BQ151" s="198"/>
      <c r="BR151" s="198"/>
      <c r="BS151" s="198"/>
      <c r="BT151" s="198"/>
      <c r="BU151" s="198"/>
      <c r="BV151" s="198"/>
      <c r="BW151" s="198"/>
      <c r="BX151" s="198"/>
      <c r="BY151" s="198"/>
      <c r="BZ151" s="198"/>
      <c r="CA151" s="198"/>
      <c r="CB151" s="198"/>
      <c r="CC151" s="198"/>
      <c r="CD151" s="198"/>
      <c r="CE151" s="198"/>
      <c r="CF151" s="198"/>
      <c r="CG151" s="198"/>
      <c r="CH151" s="198"/>
      <c r="CI151" s="198"/>
      <c r="CJ151" s="198"/>
      <c r="CK151" s="198"/>
      <c r="CL151" s="198"/>
      <c r="CM151" s="198"/>
      <c r="CN151" s="198"/>
      <c r="CO151" s="198"/>
      <c r="CP151" s="198"/>
      <c r="CQ151" s="198"/>
      <c r="CR151" s="198"/>
      <c r="CS151" s="198"/>
      <c r="CT151" s="198"/>
    </row>
    <row r="152" spans="19:98" x14ac:dyDescent="0.25">
      <c r="S152" s="198"/>
      <c r="T152" s="198"/>
      <c r="U152" s="198"/>
      <c r="V152" s="198"/>
      <c r="W152" s="198"/>
      <c r="X152" s="198"/>
      <c r="Y152" s="198"/>
      <c r="Z152" s="198"/>
      <c r="AA152" s="198"/>
      <c r="AB152" s="198"/>
      <c r="AC152" s="198"/>
      <c r="AD152" s="198"/>
      <c r="AE152" s="198"/>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c r="BL152" s="198"/>
      <c r="BM152" s="198"/>
      <c r="BN152" s="198"/>
      <c r="BO152" s="198"/>
      <c r="BP152" s="198"/>
      <c r="BQ152" s="198"/>
      <c r="BR152" s="198"/>
      <c r="BS152" s="198"/>
      <c r="BT152" s="198"/>
      <c r="BU152" s="198"/>
      <c r="BV152" s="198"/>
      <c r="BW152" s="198"/>
      <c r="BX152" s="198"/>
      <c r="BY152" s="198"/>
      <c r="BZ152" s="198"/>
      <c r="CA152" s="198"/>
      <c r="CB152" s="198"/>
      <c r="CC152" s="198"/>
      <c r="CD152" s="198"/>
      <c r="CE152" s="198"/>
      <c r="CF152" s="198"/>
      <c r="CG152" s="198"/>
      <c r="CH152" s="198"/>
      <c r="CI152" s="198"/>
      <c r="CJ152" s="198"/>
      <c r="CK152" s="198"/>
      <c r="CL152" s="198"/>
      <c r="CM152" s="198"/>
      <c r="CN152" s="198"/>
      <c r="CO152" s="198"/>
      <c r="CP152" s="198"/>
      <c r="CQ152" s="198"/>
      <c r="CR152" s="198"/>
      <c r="CS152" s="198"/>
      <c r="CT152" s="198"/>
    </row>
    <row r="153" spans="19:98" x14ac:dyDescent="0.25">
      <c r="S153" s="198"/>
      <c r="T153" s="198"/>
      <c r="U153" s="198"/>
      <c r="V153" s="198"/>
      <c r="W153" s="198"/>
      <c r="X153" s="198"/>
      <c r="Y153" s="198"/>
      <c r="Z153" s="198"/>
      <c r="AA153" s="198"/>
      <c r="AB153" s="198"/>
      <c r="AC153" s="198"/>
      <c r="AD153" s="198"/>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98"/>
      <c r="BM153" s="198"/>
      <c r="BN153" s="198"/>
      <c r="BO153" s="198"/>
      <c r="BP153" s="198"/>
      <c r="BQ153" s="198"/>
      <c r="BR153" s="198"/>
      <c r="BS153" s="198"/>
      <c r="BT153" s="198"/>
      <c r="BU153" s="198"/>
      <c r="BV153" s="198"/>
      <c r="BW153" s="198"/>
      <c r="BX153" s="198"/>
      <c r="BY153" s="198"/>
      <c r="BZ153" s="198"/>
      <c r="CA153" s="198"/>
      <c r="CB153" s="198"/>
      <c r="CC153" s="198"/>
      <c r="CD153" s="198"/>
      <c r="CE153" s="198"/>
      <c r="CF153" s="198"/>
      <c r="CG153" s="198"/>
      <c r="CH153" s="198"/>
      <c r="CI153" s="198"/>
      <c r="CJ153" s="198"/>
      <c r="CK153" s="198"/>
      <c r="CL153" s="198"/>
      <c r="CM153" s="198"/>
      <c r="CN153" s="198"/>
      <c r="CO153" s="198"/>
      <c r="CP153" s="198"/>
      <c r="CQ153" s="198"/>
      <c r="CR153" s="198"/>
      <c r="CS153" s="198"/>
      <c r="CT153" s="198"/>
    </row>
    <row r="154" spans="19:98" x14ac:dyDescent="0.25">
      <c r="S154" s="198"/>
      <c r="T154" s="198"/>
      <c r="U154" s="198"/>
      <c r="V154" s="198"/>
      <c r="W154" s="198"/>
      <c r="X154" s="198"/>
      <c r="Y154" s="198"/>
      <c r="Z154" s="198"/>
      <c r="AA154" s="198"/>
      <c r="AB154" s="198"/>
      <c r="AC154" s="198"/>
      <c r="AD154" s="198"/>
      <c r="AE154" s="198"/>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c r="BL154" s="198"/>
      <c r="BM154" s="198"/>
      <c r="BN154" s="198"/>
      <c r="BO154" s="198"/>
      <c r="BP154" s="198"/>
      <c r="BQ154" s="198"/>
      <c r="BR154" s="198"/>
      <c r="BS154" s="198"/>
      <c r="BT154" s="198"/>
      <c r="BU154" s="198"/>
      <c r="BV154" s="198"/>
      <c r="BW154" s="198"/>
      <c r="BX154" s="198"/>
      <c r="BY154" s="198"/>
      <c r="BZ154" s="198"/>
      <c r="CA154" s="198"/>
      <c r="CB154" s="198"/>
      <c r="CC154" s="198"/>
      <c r="CD154" s="198"/>
      <c r="CE154" s="198"/>
      <c r="CF154" s="198"/>
      <c r="CG154" s="198"/>
      <c r="CH154" s="198"/>
      <c r="CI154" s="198"/>
      <c r="CJ154" s="198"/>
      <c r="CK154" s="198"/>
      <c r="CL154" s="198"/>
      <c r="CM154" s="198"/>
      <c r="CN154" s="198"/>
      <c r="CO154" s="198"/>
      <c r="CP154" s="198"/>
      <c r="CQ154" s="198"/>
      <c r="CR154" s="198"/>
      <c r="CS154" s="198"/>
      <c r="CT154" s="198"/>
    </row>
    <row r="155" spans="19:98" x14ac:dyDescent="0.25">
      <c r="S155" s="198"/>
      <c r="T155" s="198"/>
      <c r="U155" s="198"/>
      <c r="V155" s="198"/>
      <c r="W155" s="198"/>
      <c r="X155" s="198"/>
      <c r="Y155" s="198"/>
      <c r="Z155" s="198"/>
      <c r="AA155" s="198"/>
      <c r="AB155" s="198"/>
      <c r="AC155" s="198"/>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98"/>
      <c r="BM155" s="198"/>
      <c r="BN155" s="198"/>
      <c r="BO155" s="198"/>
      <c r="BP155" s="198"/>
      <c r="BQ155" s="198"/>
      <c r="BR155" s="198"/>
      <c r="BS155" s="198"/>
      <c r="BT155" s="198"/>
      <c r="BU155" s="198"/>
      <c r="BV155" s="198"/>
      <c r="BW155" s="198"/>
      <c r="BX155" s="198"/>
      <c r="BY155" s="198"/>
      <c r="BZ155" s="198"/>
      <c r="CA155" s="198"/>
      <c r="CB155" s="198"/>
      <c r="CC155" s="198"/>
      <c r="CD155" s="198"/>
      <c r="CE155" s="198"/>
      <c r="CF155" s="198"/>
      <c r="CG155" s="198"/>
      <c r="CH155" s="198"/>
      <c r="CI155" s="198"/>
      <c r="CJ155" s="198"/>
      <c r="CK155" s="198"/>
      <c r="CL155" s="198"/>
      <c r="CM155" s="198"/>
      <c r="CN155" s="198"/>
      <c r="CO155" s="198"/>
      <c r="CP155" s="198"/>
      <c r="CQ155" s="198"/>
      <c r="CR155" s="198"/>
      <c r="CS155" s="198"/>
      <c r="CT155" s="198"/>
    </row>
    <row r="156" spans="19:98" x14ac:dyDescent="0.25">
      <c r="S156" s="198"/>
      <c r="T156" s="198"/>
      <c r="U156" s="198"/>
      <c r="V156" s="198"/>
      <c r="W156" s="198"/>
      <c r="X156" s="198"/>
      <c r="Y156" s="198"/>
      <c r="Z156" s="198"/>
      <c r="AA156" s="198"/>
      <c r="AB156" s="198"/>
      <c r="AC156" s="198"/>
      <c r="AD156" s="198"/>
      <c r="AE156" s="198"/>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c r="BS156" s="198"/>
      <c r="BT156" s="198"/>
      <c r="BU156" s="198"/>
      <c r="BV156" s="198"/>
      <c r="BW156" s="198"/>
      <c r="BX156" s="198"/>
      <c r="BY156" s="198"/>
      <c r="BZ156" s="198"/>
      <c r="CA156" s="198"/>
      <c r="CB156" s="198"/>
      <c r="CC156" s="198"/>
      <c r="CD156" s="198"/>
      <c r="CE156" s="198"/>
      <c r="CF156" s="198"/>
      <c r="CG156" s="198"/>
      <c r="CH156" s="198"/>
      <c r="CI156" s="198"/>
      <c r="CJ156" s="198"/>
      <c r="CK156" s="198"/>
      <c r="CL156" s="198"/>
      <c r="CM156" s="198"/>
      <c r="CN156" s="198"/>
      <c r="CO156" s="198"/>
      <c r="CP156" s="198"/>
      <c r="CQ156" s="198"/>
      <c r="CR156" s="198"/>
      <c r="CS156" s="198"/>
      <c r="CT156" s="198"/>
    </row>
    <row r="157" spans="19:98" x14ac:dyDescent="0.25">
      <c r="S157" s="198"/>
      <c r="T157" s="198"/>
      <c r="U157" s="198"/>
      <c r="V157" s="198"/>
      <c r="W157" s="198"/>
      <c r="X157" s="198"/>
      <c r="Y157" s="198"/>
      <c r="Z157" s="198"/>
      <c r="AA157" s="198"/>
      <c r="AB157" s="198"/>
      <c r="AC157" s="198"/>
      <c r="AD157" s="198"/>
      <c r="AE157" s="198"/>
      <c r="AF157" s="19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c r="CB157" s="198"/>
      <c r="CC157" s="198"/>
      <c r="CD157" s="198"/>
      <c r="CE157" s="198"/>
      <c r="CF157" s="198"/>
      <c r="CG157" s="198"/>
      <c r="CH157" s="198"/>
      <c r="CI157" s="198"/>
      <c r="CJ157" s="198"/>
      <c r="CK157" s="198"/>
      <c r="CL157" s="198"/>
      <c r="CM157" s="198"/>
      <c r="CN157" s="198"/>
      <c r="CO157" s="198"/>
      <c r="CP157" s="198"/>
      <c r="CQ157" s="198"/>
      <c r="CR157" s="198"/>
      <c r="CS157" s="198"/>
      <c r="CT157" s="198"/>
    </row>
    <row r="158" spans="19:98" x14ac:dyDescent="0.25">
      <c r="S158" s="198"/>
      <c r="T158" s="198"/>
      <c r="U158" s="198"/>
      <c r="V158" s="198"/>
      <c r="W158" s="198"/>
      <c r="X158" s="198"/>
      <c r="Y158" s="198"/>
      <c r="Z158" s="198"/>
      <c r="AA158" s="198"/>
      <c r="AB158" s="198"/>
      <c r="AC158" s="198"/>
      <c r="AD158" s="198"/>
      <c r="AE158" s="198"/>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198"/>
      <c r="BH158" s="198"/>
      <c r="BI158" s="198"/>
      <c r="BJ158" s="198"/>
      <c r="BK158" s="198"/>
      <c r="BL158" s="198"/>
      <c r="BM158" s="198"/>
      <c r="BN158" s="198"/>
      <c r="BO158" s="198"/>
      <c r="BP158" s="198"/>
      <c r="BQ158" s="198"/>
      <c r="BR158" s="198"/>
      <c r="BS158" s="198"/>
      <c r="BT158" s="198"/>
      <c r="BU158" s="198"/>
      <c r="BV158" s="198"/>
      <c r="BW158" s="198"/>
      <c r="BX158" s="198"/>
      <c r="BY158" s="198"/>
      <c r="BZ158" s="198"/>
      <c r="CA158" s="198"/>
      <c r="CB158" s="198"/>
      <c r="CC158" s="198"/>
      <c r="CD158" s="198"/>
      <c r="CE158" s="198"/>
      <c r="CF158" s="198"/>
      <c r="CG158" s="198"/>
      <c r="CH158" s="198"/>
      <c r="CI158" s="198"/>
      <c r="CJ158" s="198"/>
      <c r="CK158" s="198"/>
      <c r="CL158" s="198"/>
      <c r="CM158" s="198"/>
      <c r="CN158" s="198"/>
      <c r="CO158" s="198"/>
      <c r="CP158" s="198"/>
      <c r="CQ158" s="198"/>
      <c r="CR158" s="198"/>
      <c r="CS158" s="198"/>
      <c r="CT158" s="198"/>
    </row>
    <row r="159" spans="19:98" x14ac:dyDescent="0.25">
      <c r="S159" s="198"/>
      <c r="T159" s="198"/>
      <c r="U159" s="198"/>
      <c r="V159" s="198"/>
      <c r="W159" s="198"/>
      <c r="X159" s="198"/>
      <c r="Y159" s="198"/>
      <c r="Z159" s="198"/>
      <c r="AA159" s="198"/>
      <c r="AB159" s="198"/>
      <c r="AC159" s="198"/>
      <c r="AD159" s="198"/>
      <c r="AE159" s="198"/>
      <c r="AF159" s="198"/>
      <c r="AG159" s="198"/>
      <c r="AH159" s="198"/>
      <c r="AI159" s="198"/>
      <c r="AJ159" s="198"/>
      <c r="AK159" s="198"/>
      <c r="AL159" s="198"/>
      <c r="AM159" s="198"/>
      <c r="AN159" s="198"/>
      <c r="AO159" s="198"/>
      <c r="AP159" s="198"/>
      <c r="AQ159" s="198"/>
      <c r="AR159" s="198"/>
      <c r="AS159" s="198"/>
      <c r="AT159" s="198"/>
      <c r="AU159" s="198"/>
      <c r="AV159" s="198"/>
      <c r="AW159" s="198"/>
      <c r="AX159" s="198"/>
      <c r="AY159" s="198"/>
      <c r="AZ159" s="198"/>
      <c r="BA159" s="198"/>
      <c r="BB159" s="198"/>
      <c r="BC159" s="198"/>
      <c r="BD159" s="198"/>
      <c r="BE159" s="198"/>
      <c r="BF159" s="198"/>
      <c r="BG159" s="198"/>
      <c r="BH159" s="198"/>
      <c r="BI159" s="198"/>
      <c r="BJ159" s="198"/>
      <c r="BK159" s="198"/>
      <c r="BL159" s="198"/>
      <c r="BM159" s="198"/>
      <c r="BN159" s="198"/>
      <c r="BO159" s="198"/>
      <c r="BP159" s="198"/>
      <c r="BQ159" s="198"/>
      <c r="BR159" s="198"/>
      <c r="BS159" s="198"/>
      <c r="BT159" s="198"/>
      <c r="BU159" s="198"/>
      <c r="BV159" s="198"/>
      <c r="BW159" s="198"/>
      <c r="BX159" s="198"/>
      <c r="BY159" s="198"/>
      <c r="BZ159" s="198"/>
      <c r="CA159" s="198"/>
      <c r="CB159" s="198"/>
      <c r="CC159" s="198"/>
      <c r="CD159" s="198"/>
      <c r="CE159" s="198"/>
      <c r="CF159" s="198"/>
      <c r="CG159" s="198"/>
      <c r="CH159" s="198"/>
      <c r="CI159" s="198"/>
      <c r="CJ159" s="198"/>
      <c r="CK159" s="198"/>
      <c r="CL159" s="198"/>
      <c r="CM159" s="198"/>
      <c r="CN159" s="198"/>
      <c r="CO159" s="198"/>
      <c r="CP159" s="198"/>
      <c r="CQ159" s="198"/>
      <c r="CR159" s="198"/>
      <c r="CS159" s="198"/>
      <c r="CT159" s="198"/>
    </row>
    <row r="160" spans="19:98" x14ac:dyDescent="0.25">
      <c r="S160" s="198"/>
      <c r="T160" s="198"/>
      <c r="U160" s="198"/>
      <c r="V160" s="198"/>
      <c r="W160" s="198"/>
      <c r="X160" s="198"/>
      <c r="Y160" s="198"/>
      <c r="Z160" s="198"/>
      <c r="AA160" s="198"/>
      <c r="AB160" s="198"/>
      <c r="AC160" s="198"/>
      <c r="AD160" s="198"/>
      <c r="AE160" s="198"/>
      <c r="AF160" s="198"/>
      <c r="AG160" s="198"/>
      <c r="AH160" s="198"/>
      <c r="AI160" s="198"/>
      <c r="AJ160" s="198"/>
      <c r="AK160" s="198"/>
      <c r="AL160" s="198"/>
      <c r="AM160" s="198"/>
      <c r="AN160" s="198"/>
      <c r="AO160" s="198"/>
      <c r="AP160" s="198"/>
      <c r="AQ160" s="198"/>
      <c r="AR160" s="198"/>
      <c r="AS160" s="198"/>
      <c r="AT160" s="198"/>
      <c r="AU160" s="198"/>
      <c r="AV160" s="198"/>
      <c r="AW160" s="198"/>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c r="BS160" s="198"/>
      <c r="BT160" s="198"/>
      <c r="BU160" s="198"/>
      <c r="BV160" s="198"/>
      <c r="BW160" s="198"/>
      <c r="BX160" s="198"/>
      <c r="BY160" s="198"/>
      <c r="BZ160" s="198"/>
      <c r="CA160" s="198"/>
      <c r="CB160" s="198"/>
      <c r="CC160" s="198"/>
      <c r="CD160" s="198"/>
      <c r="CE160" s="198"/>
      <c r="CF160" s="198"/>
      <c r="CG160" s="198"/>
      <c r="CH160" s="198"/>
      <c r="CI160" s="198"/>
      <c r="CJ160" s="198"/>
      <c r="CK160" s="198"/>
      <c r="CL160" s="198"/>
      <c r="CM160" s="198"/>
      <c r="CN160" s="198"/>
      <c r="CO160" s="198"/>
      <c r="CP160" s="198"/>
      <c r="CQ160" s="198"/>
      <c r="CR160" s="198"/>
      <c r="CS160" s="198"/>
      <c r="CT160" s="198"/>
    </row>
    <row r="161" spans="19:98" x14ac:dyDescent="0.25">
      <c r="S161" s="198"/>
      <c r="T161" s="198"/>
      <c r="U161" s="198"/>
      <c r="V161" s="198"/>
      <c r="W161" s="198"/>
      <c r="X161" s="198"/>
      <c r="Y161" s="198"/>
      <c r="Z161" s="198"/>
      <c r="AA161" s="198"/>
      <c r="AB161" s="198"/>
      <c r="AC161" s="198"/>
      <c r="AD161" s="198"/>
      <c r="AE161" s="198"/>
      <c r="AF161" s="198"/>
      <c r="AG161" s="198"/>
      <c r="AH161" s="198"/>
      <c r="AI161" s="198"/>
      <c r="AJ161" s="198"/>
      <c r="AK161" s="198"/>
      <c r="AL161" s="198"/>
      <c r="AM161" s="198"/>
      <c r="AN161" s="198"/>
      <c r="AO161" s="198"/>
      <c r="AP161" s="198"/>
      <c r="AQ161" s="198"/>
      <c r="AR161" s="198"/>
      <c r="AS161" s="198"/>
      <c r="AT161" s="198"/>
      <c r="AU161" s="198"/>
      <c r="AV161" s="198"/>
      <c r="AW161" s="198"/>
      <c r="AX161" s="198"/>
      <c r="AY161" s="198"/>
      <c r="AZ161" s="198"/>
      <c r="BA161" s="198"/>
      <c r="BB161" s="198"/>
      <c r="BC161" s="198"/>
      <c r="BD161" s="198"/>
      <c r="BE161" s="198"/>
      <c r="BF161" s="198"/>
      <c r="BG161" s="198"/>
      <c r="BH161" s="198"/>
      <c r="BI161" s="198"/>
      <c r="BJ161" s="198"/>
      <c r="BK161" s="198"/>
      <c r="BL161" s="198"/>
      <c r="BM161" s="198"/>
      <c r="BN161" s="198"/>
      <c r="BO161" s="198"/>
      <c r="BP161" s="198"/>
      <c r="BQ161" s="198"/>
      <c r="BR161" s="198"/>
      <c r="BS161" s="198"/>
      <c r="BT161" s="198"/>
      <c r="BU161" s="198"/>
      <c r="BV161" s="198"/>
      <c r="BW161" s="198"/>
      <c r="BX161" s="198"/>
      <c r="BY161" s="198"/>
      <c r="BZ161" s="198"/>
      <c r="CA161" s="198"/>
      <c r="CB161" s="198"/>
      <c r="CC161" s="198"/>
      <c r="CD161" s="198"/>
      <c r="CE161" s="198"/>
      <c r="CF161" s="198"/>
      <c r="CG161" s="198"/>
      <c r="CH161" s="198"/>
      <c r="CI161" s="198"/>
      <c r="CJ161" s="198"/>
      <c r="CK161" s="198"/>
      <c r="CL161" s="198"/>
      <c r="CM161" s="198"/>
      <c r="CN161" s="198"/>
      <c r="CO161" s="198"/>
      <c r="CP161" s="198"/>
      <c r="CQ161" s="198"/>
      <c r="CR161" s="198"/>
      <c r="CS161" s="198"/>
      <c r="CT161" s="198"/>
    </row>
    <row r="162" spans="19:98" x14ac:dyDescent="0.25">
      <c r="S162" s="198"/>
      <c r="T162" s="198"/>
      <c r="U162" s="198"/>
      <c r="V162" s="198"/>
      <c r="W162" s="198"/>
      <c r="X162" s="198"/>
      <c r="Y162" s="198"/>
      <c r="Z162" s="198"/>
      <c r="AA162" s="198"/>
      <c r="AB162" s="198"/>
      <c r="AC162" s="198"/>
      <c r="AD162" s="198"/>
      <c r="AE162" s="198"/>
      <c r="AF162" s="198"/>
      <c r="AG162" s="198"/>
      <c r="AH162" s="198"/>
      <c r="AI162" s="198"/>
      <c r="AJ162" s="198"/>
      <c r="AK162" s="198"/>
      <c r="AL162" s="198"/>
      <c r="AM162" s="198"/>
      <c r="AN162" s="198"/>
      <c r="AO162" s="198"/>
      <c r="AP162" s="198"/>
      <c r="AQ162" s="198"/>
      <c r="AR162" s="198"/>
      <c r="AS162" s="198"/>
      <c r="AT162" s="198"/>
      <c r="AU162" s="198"/>
      <c r="AV162" s="198"/>
      <c r="AW162" s="198"/>
      <c r="AX162" s="198"/>
      <c r="AY162" s="198"/>
      <c r="AZ162" s="198"/>
      <c r="BA162" s="198"/>
      <c r="BB162" s="198"/>
      <c r="BC162" s="198"/>
      <c r="BD162" s="198"/>
      <c r="BE162" s="198"/>
      <c r="BF162" s="198"/>
      <c r="BG162" s="198"/>
      <c r="BH162" s="198"/>
      <c r="BI162" s="198"/>
      <c r="BJ162" s="198"/>
      <c r="BK162" s="198"/>
      <c r="BL162" s="198"/>
      <c r="BM162" s="198"/>
      <c r="BN162" s="198"/>
      <c r="BO162" s="198"/>
      <c r="BP162" s="198"/>
      <c r="BQ162" s="198"/>
      <c r="BR162" s="198"/>
      <c r="BS162" s="198"/>
      <c r="BT162" s="198"/>
      <c r="BU162" s="198"/>
      <c r="BV162" s="198"/>
      <c r="BW162" s="198"/>
      <c r="BX162" s="198"/>
      <c r="BY162" s="198"/>
      <c r="BZ162" s="198"/>
      <c r="CA162" s="198"/>
      <c r="CB162" s="198"/>
      <c r="CC162" s="198"/>
      <c r="CD162" s="198"/>
      <c r="CE162" s="198"/>
      <c r="CF162" s="198"/>
      <c r="CG162" s="198"/>
      <c r="CH162" s="198"/>
      <c r="CI162" s="198"/>
      <c r="CJ162" s="198"/>
      <c r="CK162" s="198"/>
      <c r="CL162" s="198"/>
      <c r="CM162" s="198"/>
      <c r="CN162" s="198"/>
      <c r="CO162" s="198"/>
      <c r="CP162" s="198"/>
      <c r="CQ162" s="198"/>
      <c r="CR162" s="198"/>
      <c r="CS162" s="198"/>
      <c r="CT162" s="198"/>
    </row>
    <row r="163" spans="19:98" x14ac:dyDescent="0.25">
      <c r="S163" s="198"/>
      <c r="T163" s="198"/>
      <c r="U163" s="198"/>
      <c r="V163" s="198"/>
      <c r="W163" s="198"/>
      <c r="X163" s="198"/>
      <c r="Y163" s="198"/>
      <c r="Z163" s="198"/>
      <c r="AA163" s="198"/>
      <c r="AB163" s="198"/>
      <c r="AC163" s="198"/>
      <c r="AD163" s="198"/>
      <c r="AE163" s="198"/>
      <c r="AF163" s="198"/>
      <c r="AG163" s="198"/>
      <c r="AH163" s="198"/>
      <c r="AI163" s="198"/>
      <c r="AJ163" s="198"/>
      <c r="AK163" s="198"/>
      <c r="AL163" s="198"/>
      <c r="AM163" s="198"/>
      <c r="AN163" s="198"/>
      <c r="AO163" s="198"/>
      <c r="AP163" s="198"/>
      <c r="AQ163" s="198"/>
      <c r="AR163" s="198"/>
      <c r="AS163" s="198"/>
      <c r="AT163" s="198"/>
      <c r="AU163" s="198"/>
      <c r="AV163" s="198"/>
      <c r="AW163" s="198"/>
      <c r="AX163" s="198"/>
      <c r="AY163" s="198"/>
      <c r="AZ163" s="198"/>
      <c r="BA163" s="198"/>
      <c r="BB163" s="198"/>
      <c r="BC163" s="198"/>
      <c r="BD163" s="198"/>
      <c r="BE163" s="198"/>
      <c r="BF163" s="198"/>
      <c r="BG163" s="198"/>
      <c r="BH163" s="198"/>
      <c r="BI163" s="198"/>
      <c r="BJ163" s="198"/>
      <c r="BK163" s="198"/>
      <c r="BL163" s="198"/>
      <c r="BM163" s="198"/>
      <c r="BN163" s="198"/>
      <c r="BO163" s="198"/>
      <c r="BP163" s="198"/>
      <c r="BQ163" s="198"/>
      <c r="BR163" s="198"/>
      <c r="BS163" s="198"/>
      <c r="BT163" s="198"/>
      <c r="BU163" s="198"/>
      <c r="BV163" s="198"/>
      <c r="BW163" s="198"/>
      <c r="BX163" s="198"/>
      <c r="BY163" s="198"/>
      <c r="BZ163" s="198"/>
      <c r="CA163" s="198"/>
      <c r="CB163" s="198"/>
      <c r="CC163" s="198"/>
      <c r="CD163" s="198"/>
      <c r="CE163" s="198"/>
      <c r="CF163" s="198"/>
      <c r="CG163" s="198"/>
      <c r="CH163" s="198"/>
      <c r="CI163" s="198"/>
      <c r="CJ163" s="198"/>
      <c r="CK163" s="198"/>
      <c r="CL163" s="198"/>
      <c r="CM163" s="198"/>
      <c r="CN163" s="198"/>
      <c r="CO163" s="198"/>
      <c r="CP163" s="198"/>
      <c r="CQ163" s="198"/>
      <c r="CR163" s="198"/>
      <c r="CS163" s="198"/>
      <c r="CT163" s="198"/>
    </row>
    <row r="164" spans="19:98" x14ac:dyDescent="0.25">
      <c r="S164" s="198"/>
      <c r="T164" s="198"/>
      <c r="U164" s="198"/>
      <c r="V164" s="198"/>
      <c r="W164" s="198"/>
      <c r="X164" s="198"/>
      <c r="Y164" s="198"/>
      <c r="Z164" s="198"/>
      <c r="AA164" s="198"/>
      <c r="AB164" s="198"/>
      <c r="AC164" s="198"/>
      <c r="AD164" s="198"/>
      <c r="AE164" s="198"/>
      <c r="AF164" s="198"/>
      <c r="AG164" s="198"/>
      <c r="AH164" s="198"/>
      <c r="AI164" s="198"/>
      <c r="AJ164" s="198"/>
      <c r="AK164" s="198"/>
      <c r="AL164" s="198"/>
      <c r="AM164" s="198"/>
      <c r="AN164" s="198"/>
      <c r="AO164" s="198"/>
      <c r="AP164" s="198"/>
      <c r="AQ164" s="198"/>
      <c r="AR164" s="198"/>
      <c r="AS164" s="198"/>
      <c r="AT164" s="198"/>
      <c r="AU164" s="198"/>
      <c r="AV164" s="198"/>
      <c r="AW164" s="198"/>
      <c r="AX164" s="198"/>
      <c r="AY164" s="198"/>
      <c r="AZ164" s="198"/>
      <c r="BA164" s="198"/>
      <c r="BB164" s="198"/>
      <c r="BC164" s="198"/>
      <c r="BD164" s="198"/>
      <c r="BE164" s="198"/>
      <c r="BF164" s="198"/>
      <c r="BG164" s="198"/>
      <c r="BH164" s="198"/>
      <c r="BI164" s="198"/>
      <c r="BJ164" s="198"/>
      <c r="BK164" s="198"/>
      <c r="BL164" s="198"/>
      <c r="BM164" s="198"/>
      <c r="BN164" s="198"/>
      <c r="BO164" s="198"/>
      <c r="BP164" s="198"/>
      <c r="BQ164" s="198"/>
      <c r="BR164" s="198"/>
      <c r="BS164" s="198"/>
      <c r="BT164" s="198"/>
      <c r="BU164" s="198"/>
      <c r="BV164" s="198"/>
      <c r="BW164" s="198"/>
      <c r="BX164" s="198"/>
      <c r="BY164" s="198"/>
      <c r="BZ164" s="198"/>
      <c r="CA164" s="198"/>
      <c r="CB164" s="198"/>
      <c r="CC164" s="198"/>
      <c r="CD164" s="198"/>
      <c r="CE164" s="198"/>
      <c r="CF164" s="198"/>
      <c r="CG164" s="198"/>
      <c r="CH164" s="198"/>
      <c r="CI164" s="198"/>
      <c r="CJ164" s="198"/>
      <c r="CK164" s="198"/>
      <c r="CL164" s="198"/>
      <c r="CM164" s="198"/>
      <c r="CN164" s="198"/>
      <c r="CO164" s="198"/>
      <c r="CP164" s="198"/>
      <c r="CQ164" s="198"/>
      <c r="CR164" s="198"/>
      <c r="CS164" s="198"/>
      <c r="CT164" s="198"/>
    </row>
    <row r="165" spans="19:98" x14ac:dyDescent="0.25">
      <c r="S165" s="198"/>
      <c r="T165" s="198"/>
      <c r="U165" s="198"/>
      <c r="V165" s="198"/>
      <c r="W165" s="198"/>
      <c r="X165" s="198"/>
      <c r="Y165" s="198"/>
      <c r="Z165" s="198"/>
      <c r="AA165" s="198"/>
      <c r="AB165" s="198"/>
      <c r="AC165" s="198"/>
      <c r="AD165" s="198"/>
      <c r="AE165" s="198"/>
      <c r="AF165" s="198"/>
      <c r="AG165" s="198"/>
      <c r="AH165" s="198"/>
      <c r="AI165" s="198"/>
      <c r="AJ165" s="198"/>
      <c r="AK165" s="198"/>
      <c r="AL165" s="198"/>
      <c r="AM165" s="198"/>
      <c r="AN165" s="198"/>
      <c r="AO165" s="198"/>
      <c r="AP165" s="198"/>
      <c r="AQ165" s="198"/>
      <c r="AR165" s="198"/>
      <c r="AS165" s="198"/>
      <c r="AT165" s="198"/>
      <c r="AU165" s="198"/>
      <c r="AV165" s="198"/>
      <c r="AW165" s="198"/>
      <c r="AX165" s="198"/>
      <c r="AY165" s="198"/>
      <c r="AZ165" s="198"/>
      <c r="BA165" s="198"/>
      <c r="BB165" s="198"/>
      <c r="BC165" s="198"/>
      <c r="BD165" s="198"/>
      <c r="BE165" s="198"/>
      <c r="BF165" s="198"/>
      <c r="BG165" s="198"/>
      <c r="BH165" s="198"/>
      <c r="BI165" s="198"/>
      <c r="BJ165" s="198"/>
      <c r="BK165" s="198"/>
      <c r="BL165" s="198"/>
      <c r="BM165" s="198"/>
      <c r="BN165" s="198"/>
      <c r="BO165" s="198"/>
      <c r="BP165" s="198"/>
      <c r="BQ165" s="198"/>
      <c r="BR165" s="198"/>
      <c r="BS165" s="198"/>
      <c r="BT165" s="198"/>
      <c r="BU165" s="198"/>
      <c r="BV165" s="198"/>
      <c r="BW165" s="198"/>
      <c r="BX165" s="198"/>
      <c r="BY165" s="198"/>
      <c r="BZ165" s="198"/>
      <c r="CA165" s="198"/>
      <c r="CB165" s="198"/>
      <c r="CC165" s="198"/>
      <c r="CD165" s="198"/>
      <c r="CE165" s="198"/>
      <c r="CF165" s="198"/>
      <c r="CG165" s="198"/>
      <c r="CH165" s="198"/>
      <c r="CI165" s="198"/>
      <c r="CJ165" s="198"/>
      <c r="CK165" s="198"/>
      <c r="CL165" s="198"/>
      <c r="CM165" s="198"/>
      <c r="CN165" s="198"/>
      <c r="CO165" s="198"/>
      <c r="CP165" s="198"/>
      <c r="CQ165" s="198"/>
      <c r="CR165" s="198"/>
      <c r="CS165" s="198"/>
      <c r="CT165" s="198"/>
    </row>
    <row r="166" spans="19:98" x14ac:dyDescent="0.25">
      <c r="S166" s="198"/>
      <c r="T166" s="198"/>
      <c r="U166" s="198"/>
      <c r="V166" s="198"/>
      <c r="W166" s="198"/>
      <c r="X166" s="198"/>
      <c r="Y166" s="198"/>
      <c r="Z166" s="198"/>
      <c r="AA166" s="198"/>
      <c r="AB166" s="198"/>
      <c r="AC166" s="198"/>
      <c r="AD166" s="198"/>
      <c r="AE166" s="198"/>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198"/>
      <c r="BH166" s="198"/>
      <c r="BI166" s="198"/>
      <c r="BJ166" s="198"/>
      <c r="BK166" s="198"/>
      <c r="BL166" s="198"/>
      <c r="BM166" s="198"/>
      <c r="BN166" s="198"/>
      <c r="BO166" s="198"/>
      <c r="BP166" s="198"/>
      <c r="BQ166" s="198"/>
      <c r="BR166" s="198"/>
      <c r="BS166" s="198"/>
      <c r="BT166" s="198"/>
      <c r="BU166" s="198"/>
      <c r="BV166" s="198"/>
      <c r="BW166" s="198"/>
      <c r="BX166" s="198"/>
      <c r="BY166" s="198"/>
      <c r="BZ166" s="198"/>
      <c r="CA166" s="198"/>
      <c r="CB166" s="198"/>
      <c r="CC166" s="198"/>
      <c r="CD166" s="198"/>
      <c r="CE166" s="198"/>
      <c r="CF166" s="198"/>
      <c r="CG166" s="198"/>
      <c r="CH166" s="198"/>
      <c r="CI166" s="198"/>
      <c r="CJ166" s="198"/>
      <c r="CK166" s="198"/>
      <c r="CL166" s="198"/>
      <c r="CM166" s="198"/>
      <c r="CN166" s="198"/>
      <c r="CO166" s="198"/>
      <c r="CP166" s="198"/>
      <c r="CQ166" s="198"/>
      <c r="CR166" s="198"/>
      <c r="CS166" s="198"/>
      <c r="CT166" s="198"/>
    </row>
    <row r="167" spans="19:98" x14ac:dyDescent="0.25">
      <c r="S167" s="198"/>
      <c r="T167" s="198"/>
      <c r="U167" s="198"/>
      <c r="V167" s="198"/>
      <c r="W167" s="198"/>
      <c r="X167" s="198"/>
      <c r="Y167" s="198"/>
      <c r="Z167" s="198"/>
      <c r="AA167" s="198"/>
      <c r="AB167" s="198"/>
      <c r="AC167" s="198"/>
      <c r="AD167" s="198"/>
      <c r="AE167" s="198"/>
      <c r="AF167" s="198"/>
      <c r="AG167" s="198"/>
      <c r="AH167" s="198"/>
      <c r="AI167" s="198"/>
      <c r="AJ167" s="198"/>
      <c r="AK167" s="198"/>
      <c r="AL167" s="198"/>
      <c r="AM167" s="198"/>
      <c r="AN167" s="198"/>
      <c r="AO167" s="198"/>
      <c r="AP167" s="198"/>
      <c r="AQ167" s="198"/>
      <c r="AR167" s="198"/>
      <c r="AS167" s="198"/>
      <c r="AT167" s="198"/>
      <c r="AU167" s="198"/>
      <c r="AV167" s="198"/>
      <c r="AW167" s="198"/>
      <c r="AX167" s="198"/>
      <c r="AY167" s="198"/>
      <c r="AZ167" s="198"/>
      <c r="BA167" s="198"/>
      <c r="BB167" s="198"/>
      <c r="BC167" s="198"/>
      <c r="BD167" s="198"/>
      <c r="BE167" s="198"/>
      <c r="BF167" s="198"/>
      <c r="BG167" s="198"/>
      <c r="BH167" s="198"/>
      <c r="BI167" s="198"/>
      <c r="BJ167" s="198"/>
      <c r="BK167" s="198"/>
      <c r="BL167" s="198"/>
      <c r="BM167" s="198"/>
      <c r="BN167" s="198"/>
      <c r="BO167" s="198"/>
      <c r="BP167" s="198"/>
      <c r="BQ167" s="198"/>
      <c r="BR167" s="198"/>
      <c r="BS167" s="198"/>
      <c r="BT167" s="198"/>
      <c r="BU167" s="198"/>
      <c r="BV167" s="198"/>
      <c r="BW167" s="198"/>
      <c r="BX167" s="198"/>
      <c r="BY167" s="198"/>
      <c r="BZ167" s="198"/>
      <c r="CA167" s="198"/>
      <c r="CB167" s="198"/>
      <c r="CC167" s="198"/>
      <c r="CD167" s="198"/>
      <c r="CE167" s="198"/>
      <c r="CF167" s="198"/>
      <c r="CG167" s="198"/>
      <c r="CH167" s="198"/>
      <c r="CI167" s="198"/>
      <c r="CJ167" s="198"/>
      <c r="CK167" s="198"/>
      <c r="CL167" s="198"/>
      <c r="CM167" s="198"/>
      <c r="CN167" s="198"/>
      <c r="CO167" s="198"/>
      <c r="CP167" s="198"/>
      <c r="CQ167" s="198"/>
      <c r="CR167" s="198"/>
      <c r="CS167" s="198"/>
      <c r="CT167" s="198"/>
    </row>
    <row r="168" spans="19:98" x14ac:dyDescent="0.25">
      <c r="S168" s="198"/>
      <c r="T168" s="198"/>
      <c r="U168" s="198"/>
      <c r="V168" s="198"/>
      <c r="W168" s="198"/>
      <c r="X168" s="198"/>
      <c r="Y168" s="198"/>
      <c r="Z168" s="198"/>
      <c r="AA168" s="198"/>
      <c r="AB168" s="198"/>
      <c r="AC168" s="198"/>
      <c r="AD168" s="198"/>
      <c r="AE168" s="198"/>
      <c r="AF168" s="198"/>
      <c r="AG168" s="198"/>
      <c r="AH168" s="198"/>
      <c r="AI168" s="198"/>
      <c r="AJ168" s="198"/>
      <c r="AK168" s="198"/>
      <c r="AL168" s="198"/>
      <c r="AM168" s="198"/>
      <c r="AN168" s="198"/>
      <c r="AO168" s="198"/>
      <c r="AP168" s="198"/>
      <c r="AQ168" s="198"/>
      <c r="AR168" s="198"/>
      <c r="AS168" s="198"/>
      <c r="AT168" s="198"/>
      <c r="AU168" s="198"/>
      <c r="AV168" s="198"/>
      <c r="AW168" s="198"/>
      <c r="AX168" s="198"/>
      <c r="AY168" s="198"/>
      <c r="AZ168" s="198"/>
      <c r="BA168" s="198"/>
      <c r="BB168" s="198"/>
      <c r="BC168" s="198"/>
      <c r="BD168" s="198"/>
      <c r="BE168" s="198"/>
      <c r="BF168" s="198"/>
      <c r="BG168" s="198"/>
      <c r="BH168" s="198"/>
      <c r="BI168" s="198"/>
      <c r="BJ168" s="198"/>
      <c r="BK168" s="198"/>
      <c r="BL168" s="198"/>
      <c r="BM168" s="198"/>
      <c r="BN168" s="198"/>
      <c r="BO168" s="198"/>
      <c r="BP168" s="198"/>
      <c r="BQ168" s="198"/>
      <c r="BR168" s="198"/>
      <c r="BS168" s="198"/>
      <c r="BT168" s="198"/>
      <c r="BU168" s="198"/>
      <c r="BV168" s="198"/>
      <c r="BW168" s="198"/>
      <c r="BX168" s="198"/>
      <c r="BY168" s="198"/>
      <c r="BZ168" s="198"/>
      <c r="CA168" s="198"/>
      <c r="CB168" s="198"/>
      <c r="CC168" s="198"/>
      <c r="CD168" s="198"/>
      <c r="CE168" s="198"/>
      <c r="CF168" s="198"/>
      <c r="CG168" s="198"/>
      <c r="CH168" s="198"/>
      <c r="CI168" s="198"/>
      <c r="CJ168" s="198"/>
      <c r="CK168" s="198"/>
      <c r="CL168" s="198"/>
      <c r="CM168" s="198"/>
      <c r="CN168" s="198"/>
      <c r="CO168" s="198"/>
      <c r="CP168" s="198"/>
      <c r="CQ168" s="198"/>
      <c r="CR168" s="198"/>
      <c r="CS168" s="198"/>
      <c r="CT168" s="198"/>
    </row>
    <row r="169" spans="19:98" x14ac:dyDescent="0.25">
      <c r="S169" s="198"/>
      <c r="T169" s="198"/>
      <c r="U169" s="198"/>
      <c r="V169" s="198"/>
      <c r="W169" s="198"/>
      <c r="X169" s="198"/>
      <c r="Y169" s="198"/>
      <c r="Z169" s="198"/>
      <c r="AA169" s="198"/>
      <c r="AB169" s="198"/>
      <c r="AC169" s="198"/>
      <c r="AD169" s="198"/>
      <c r="AE169" s="198"/>
      <c r="AF169" s="198"/>
      <c r="AG169" s="198"/>
      <c r="AH169" s="198"/>
      <c r="AI169" s="198"/>
      <c r="AJ169" s="198"/>
      <c r="AK169" s="198"/>
      <c r="AL169" s="198"/>
      <c r="AM169" s="198"/>
      <c r="AN169" s="198"/>
      <c r="AO169" s="198"/>
      <c r="AP169" s="198"/>
      <c r="AQ169" s="198"/>
      <c r="AR169" s="198"/>
      <c r="AS169" s="198"/>
      <c r="AT169" s="198"/>
      <c r="AU169" s="198"/>
      <c r="AV169" s="198"/>
      <c r="AW169" s="198"/>
      <c r="AX169" s="198"/>
      <c r="AY169" s="198"/>
      <c r="AZ169" s="198"/>
      <c r="BA169" s="198"/>
      <c r="BB169" s="198"/>
      <c r="BC169" s="198"/>
      <c r="BD169" s="198"/>
      <c r="BE169" s="198"/>
      <c r="BF169" s="198"/>
      <c r="BG169" s="198"/>
      <c r="BH169" s="198"/>
      <c r="BI169" s="198"/>
      <c r="BJ169" s="198"/>
      <c r="BK169" s="198"/>
      <c r="BL169" s="198"/>
      <c r="BM169" s="198"/>
      <c r="BN169" s="198"/>
      <c r="BO169" s="198"/>
      <c r="BP169" s="198"/>
      <c r="BQ169" s="198"/>
      <c r="BR169" s="198"/>
      <c r="BS169" s="198"/>
      <c r="BT169" s="198"/>
      <c r="BU169" s="198"/>
      <c r="BV169" s="198"/>
      <c r="BW169" s="198"/>
      <c r="BX169" s="198"/>
      <c r="BY169" s="198"/>
      <c r="BZ169" s="198"/>
      <c r="CA169" s="198"/>
      <c r="CB169" s="198"/>
      <c r="CC169" s="198"/>
      <c r="CD169" s="198"/>
      <c r="CE169" s="198"/>
      <c r="CF169" s="198"/>
      <c r="CG169" s="198"/>
      <c r="CH169" s="198"/>
      <c r="CI169" s="198"/>
      <c r="CJ169" s="198"/>
      <c r="CK169" s="198"/>
      <c r="CL169" s="198"/>
      <c r="CM169" s="198"/>
      <c r="CN169" s="198"/>
      <c r="CO169" s="198"/>
      <c r="CP169" s="198"/>
      <c r="CQ169" s="198"/>
      <c r="CR169" s="198"/>
      <c r="CS169" s="198"/>
      <c r="CT169" s="198"/>
    </row>
    <row r="170" spans="19:98" x14ac:dyDescent="0.25">
      <c r="S170" s="198"/>
      <c r="T170" s="198"/>
      <c r="U170" s="198"/>
      <c r="V170" s="198"/>
      <c r="W170" s="198"/>
      <c r="X170" s="198"/>
      <c r="Y170" s="198"/>
      <c r="Z170" s="198"/>
      <c r="AA170" s="198"/>
      <c r="AB170" s="198"/>
      <c r="AC170" s="198"/>
      <c r="AD170" s="198"/>
      <c r="AE170" s="198"/>
      <c r="AF170" s="198"/>
      <c r="AG170" s="198"/>
      <c r="AH170" s="198"/>
      <c r="AI170" s="198"/>
      <c r="AJ170" s="198"/>
      <c r="AK170" s="198"/>
      <c r="AL170" s="198"/>
      <c r="AM170" s="198"/>
      <c r="AN170" s="198"/>
      <c r="AO170" s="198"/>
      <c r="AP170" s="198"/>
      <c r="AQ170" s="198"/>
      <c r="AR170" s="198"/>
      <c r="AS170" s="198"/>
      <c r="AT170" s="198"/>
      <c r="AU170" s="198"/>
      <c r="AV170" s="198"/>
      <c r="AW170" s="198"/>
      <c r="AX170" s="198"/>
      <c r="AY170" s="198"/>
      <c r="AZ170" s="198"/>
      <c r="BA170" s="198"/>
      <c r="BB170" s="198"/>
      <c r="BC170" s="198"/>
      <c r="BD170" s="198"/>
      <c r="BE170" s="198"/>
      <c r="BF170" s="198"/>
      <c r="BG170" s="198"/>
      <c r="BH170" s="198"/>
      <c r="BI170" s="198"/>
      <c r="BJ170" s="198"/>
      <c r="BK170" s="198"/>
      <c r="BL170" s="198"/>
      <c r="BM170" s="198"/>
      <c r="BN170" s="198"/>
      <c r="BO170" s="198"/>
      <c r="BP170" s="198"/>
      <c r="BQ170" s="198"/>
      <c r="BR170" s="198"/>
      <c r="BS170" s="198"/>
      <c r="BT170" s="198"/>
      <c r="BU170" s="198"/>
      <c r="BV170" s="198"/>
      <c r="BW170" s="198"/>
      <c r="BX170" s="198"/>
      <c r="BY170" s="198"/>
      <c r="BZ170" s="198"/>
      <c r="CA170" s="198"/>
      <c r="CB170" s="198"/>
      <c r="CC170" s="198"/>
      <c r="CD170" s="198"/>
      <c r="CE170" s="198"/>
      <c r="CF170" s="198"/>
      <c r="CG170" s="198"/>
      <c r="CH170" s="198"/>
      <c r="CI170" s="198"/>
      <c r="CJ170" s="198"/>
      <c r="CK170" s="198"/>
      <c r="CL170" s="198"/>
      <c r="CM170" s="198"/>
      <c r="CN170" s="198"/>
      <c r="CO170" s="198"/>
      <c r="CP170" s="198"/>
      <c r="CQ170" s="198"/>
      <c r="CR170" s="198"/>
      <c r="CS170" s="198"/>
      <c r="CT170" s="198"/>
    </row>
    <row r="171" spans="19:98" x14ac:dyDescent="0.25">
      <c r="S171" s="198"/>
      <c r="T171" s="198"/>
      <c r="U171" s="198"/>
      <c r="V171" s="198"/>
      <c r="W171" s="198"/>
      <c r="X171" s="198"/>
      <c r="Y171" s="198"/>
      <c r="Z171" s="198"/>
      <c r="AA171" s="198"/>
      <c r="AB171" s="198"/>
      <c r="AC171" s="198"/>
      <c r="AD171" s="198"/>
      <c r="AE171" s="198"/>
      <c r="AF171" s="19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c r="BL171" s="198"/>
      <c r="BM171" s="198"/>
      <c r="BN171" s="198"/>
      <c r="BO171" s="198"/>
      <c r="BP171" s="198"/>
      <c r="BQ171" s="198"/>
      <c r="BR171" s="198"/>
      <c r="BS171" s="198"/>
      <c r="BT171" s="198"/>
      <c r="BU171" s="198"/>
      <c r="BV171" s="198"/>
      <c r="BW171" s="198"/>
      <c r="BX171" s="198"/>
      <c r="BY171" s="198"/>
      <c r="BZ171" s="198"/>
      <c r="CA171" s="198"/>
      <c r="CB171" s="198"/>
      <c r="CC171" s="198"/>
      <c r="CD171" s="198"/>
      <c r="CE171" s="198"/>
      <c r="CF171" s="198"/>
      <c r="CG171" s="198"/>
      <c r="CH171" s="198"/>
      <c r="CI171" s="198"/>
      <c r="CJ171" s="198"/>
      <c r="CK171" s="198"/>
      <c r="CL171" s="198"/>
      <c r="CM171" s="198"/>
      <c r="CN171" s="198"/>
      <c r="CO171" s="198"/>
      <c r="CP171" s="198"/>
      <c r="CQ171" s="198"/>
      <c r="CR171" s="198"/>
      <c r="CS171" s="198"/>
      <c r="CT171" s="198"/>
    </row>
    <row r="172" spans="19:98" x14ac:dyDescent="0.25">
      <c r="S172" s="198"/>
      <c r="T172" s="198"/>
      <c r="U172" s="198"/>
      <c r="V172" s="198"/>
      <c r="W172" s="198"/>
      <c r="X172" s="198"/>
      <c r="Y172" s="198"/>
      <c r="Z172" s="198"/>
      <c r="AA172" s="198"/>
      <c r="AB172" s="198"/>
      <c r="AC172" s="198"/>
      <c r="AD172" s="198"/>
      <c r="AE172" s="198"/>
      <c r="AF172" s="198"/>
      <c r="AG172" s="198"/>
      <c r="AH172" s="198"/>
      <c r="AI172" s="198"/>
      <c r="AJ172" s="198"/>
      <c r="AK172" s="198"/>
      <c r="AL172" s="198"/>
      <c r="AM172" s="198"/>
      <c r="AN172" s="198"/>
      <c r="AO172" s="198"/>
      <c r="AP172" s="198"/>
      <c r="AQ172" s="198"/>
      <c r="AR172" s="198"/>
      <c r="AS172" s="198"/>
      <c r="AT172" s="198"/>
      <c r="AU172" s="198"/>
      <c r="AV172" s="198"/>
      <c r="AW172" s="198"/>
      <c r="AX172" s="198"/>
      <c r="AY172" s="198"/>
      <c r="AZ172" s="198"/>
      <c r="BA172" s="198"/>
      <c r="BB172" s="198"/>
      <c r="BC172" s="198"/>
      <c r="BD172" s="198"/>
      <c r="BE172" s="198"/>
      <c r="BF172" s="198"/>
      <c r="BG172" s="198"/>
      <c r="BH172" s="198"/>
      <c r="BI172" s="198"/>
      <c r="BJ172" s="198"/>
      <c r="BK172" s="198"/>
      <c r="BL172" s="198"/>
      <c r="BM172" s="198"/>
      <c r="BN172" s="198"/>
      <c r="BO172" s="198"/>
      <c r="BP172" s="198"/>
      <c r="BQ172" s="198"/>
      <c r="BR172" s="198"/>
      <c r="BS172" s="198"/>
      <c r="BT172" s="198"/>
      <c r="BU172" s="198"/>
      <c r="BV172" s="198"/>
      <c r="BW172" s="198"/>
      <c r="BX172" s="198"/>
      <c r="BY172" s="198"/>
      <c r="BZ172" s="198"/>
      <c r="CA172" s="198"/>
      <c r="CB172" s="198"/>
      <c r="CC172" s="198"/>
      <c r="CD172" s="198"/>
      <c r="CE172" s="198"/>
      <c r="CF172" s="198"/>
      <c r="CG172" s="198"/>
      <c r="CH172" s="198"/>
      <c r="CI172" s="198"/>
      <c r="CJ172" s="198"/>
      <c r="CK172" s="198"/>
      <c r="CL172" s="198"/>
      <c r="CM172" s="198"/>
      <c r="CN172" s="198"/>
      <c r="CO172" s="198"/>
      <c r="CP172" s="198"/>
      <c r="CQ172" s="198"/>
      <c r="CR172" s="198"/>
      <c r="CS172" s="198"/>
      <c r="CT172" s="198"/>
    </row>
    <row r="173" spans="19:98" x14ac:dyDescent="0.25">
      <c r="S173" s="198"/>
      <c r="T173" s="198"/>
      <c r="U173" s="198"/>
      <c r="V173" s="198"/>
      <c r="W173" s="198"/>
      <c r="X173" s="198"/>
      <c r="Y173" s="198"/>
      <c r="Z173" s="198"/>
      <c r="AA173" s="198"/>
      <c r="AB173" s="198"/>
      <c r="AC173" s="198"/>
      <c r="AD173" s="198"/>
      <c r="AE173" s="198"/>
      <c r="AF173" s="198"/>
      <c r="AG173" s="198"/>
      <c r="AH173" s="198"/>
      <c r="AI173" s="198"/>
      <c r="AJ173" s="198"/>
      <c r="AK173" s="198"/>
      <c r="AL173" s="198"/>
      <c r="AM173" s="198"/>
      <c r="AN173" s="198"/>
      <c r="AO173" s="198"/>
      <c r="AP173" s="198"/>
      <c r="AQ173" s="198"/>
      <c r="AR173" s="198"/>
      <c r="AS173" s="198"/>
      <c r="AT173" s="198"/>
      <c r="AU173" s="198"/>
      <c r="AV173" s="198"/>
      <c r="AW173" s="198"/>
      <c r="AX173" s="198"/>
      <c r="AY173" s="198"/>
      <c r="AZ173" s="198"/>
      <c r="BA173" s="198"/>
      <c r="BB173" s="198"/>
      <c r="BC173" s="198"/>
      <c r="BD173" s="198"/>
      <c r="BE173" s="198"/>
      <c r="BF173" s="198"/>
      <c r="BG173" s="198"/>
      <c r="BH173" s="198"/>
      <c r="BI173" s="198"/>
      <c r="BJ173" s="198"/>
      <c r="BK173" s="198"/>
      <c r="BL173" s="198"/>
      <c r="BM173" s="198"/>
      <c r="BN173" s="198"/>
      <c r="BO173" s="198"/>
      <c r="BP173" s="198"/>
      <c r="BQ173" s="198"/>
      <c r="BR173" s="198"/>
      <c r="BS173" s="198"/>
      <c r="BT173" s="198"/>
      <c r="BU173" s="198"/>
      <c r="BV173" s="198"/>
      <c r="BW173" s="198"/>
      <c r="BX173" s="198"/>
      <c r="BY173" s="198"/>
      <c r="BZ173" s="198"/>
      <c r="CA173" s="198"/>
      <c r="CB173" s="198"/>
      <c r="CC173" s="198"/>
      <c r="CD173" s="198"/>
      <c r="CE173" s="198"/>
      <c r="CF173" s="198"/>
      <c r="CG173" s="198"/>
      <c r="CH173" s="198"/>
      <c r="CI173" s="198"/>
      <c r="CJ173" s="198"/>
      <c r="CK173" s="198"/>
      <c r="CL173" s="198"/>
      <c r="CM173" s="198"/>
      <c r="CN173" s="198"/>
      <c r="CO173" s="198"/>
      <c r="CP173" s="198"/>
      <c r="CQ173" s="198"/>
      <c r="CR173" s="198"/>
      <c r="CS173" s="198"/>
      <c r="CT173" s="198"/>
    </row>
    <row r="174" spans="19:98" x14ac:dyDescent="0.25">
      <c r="S174" s="198"/>
      <c r="T174" s="198"/>
      <c r="U174" s="198"/>
      <c r="V174" s="198"/>
      <c r="W174" s="198"/>
      <c r="X174" s="198"/>
      <c r="Y174" s="198"/>
      <c r="Z174" s="198"/>
      <c r="AA174" s="198"/>
      <c r="AB174" s="198"/>
      <c r="AC174" s="198"/>
      <c r="AD174" s="198"/>
      <c r="AE174" s="198"/>
      <c r="AF174" s="198"/>
      <c r="AG174" s="198"/>
      <c r="AH174" s="198"/>
      <c r="AI174" s="198"/>
      <c r="AJ174" s="198"/>
      <c r="AK174" s="198"/>
      <c r="AL174" s="198"/>
      <c r="AM174" s="198"/>
      <c r="AN174" s="198"/>
      <c r="AO174" s="198"/>
      <c r="AP174" s="198"/>
      <c r="AQ174" s="198"/>
      <c r="AR174" s="198"/>
      <c r="AS174" s="198"/>
      <c r="AT174" s="198"/>
      <c r="AU174" s="198"/>
      <c r="AV174" s="198"/>
      <c r="AW174" s="198"/>
      <c r="AX174" s="198"/>
      <c r="AY174" s="198"/>
      <c r="AZ174" s="198"/>
      <c r="BA174" s="198"/>
      <c r="BB174" s="198"/>
      <c r="BC174" s="198"/>
      <c r="BD174" s="198"/>
      <c r="BE174" s="198"/>
      <c r="BF174" s="198"/>
      <c r="BG174" s="198"/>
      <c r="BH174" s="198"/>
      <c r="BI174" s="198"/>
      <c r="BJ174" s="198"/>
      <c r="BK174" s="198"/>
      <c r="BL174" s="198"/>
      <c r="BM174" s="198"/>
      <c r="BN174" s="198"/>
      <c r="BO174" s="198"/>
      <c r="BP174" s="198"/>
      <c r="BQ174" s="198"/>
      <c r="BR174" s="198"/>
      <c r="BS174" s="198"/>
      <c r="BT174" s="198"/>
      <c r="BU174" s="198"/>
      <c r="BV174" s="198"/>
      <c r="BW174" s="198"/>
      <c r="BX174" s="198"/>
      <c r="BY174" s="198"/>
      <c r="BZ174" s="198"/>
      <c r="CA174" s="198"/>
      <c r="CB174" s="198"/>
      <c r="CC174" s="198"/>
      <c r="CD174" s="198"/>
      <c r="CE174" s="198"/>
      <c r="CF174" s="198"/>
      <c r="CG174" s="198"/>
      <c r="CH174" s="198"/>
      <c r="CI174" s="198"/>
      <c r="CJ174" s="198"/>
      <c r="CK174" s="198"/>
      <c r="CL174" s="198"/>
      <c r="CM174" s="198"/>
      <c r="CN174" s="198"/>
      <c r="CO174" s="198"/>
      <c r="CP174" s="198"/>
      <c r="CQ174" s="198"/>
      <c r="CR174" s="198"/>
      <c r="CS174" s="198"/>
      <c r="CT174" s="198"/>
    </row>
    <row r="175" spans="19:98" x14ac:dyDescent="0.25">
      <c r="S175" s="198"/>
      <c r="T175" s="198"/>
      <c r="U175" s="198"/>
      <c r="V175" s="198"/>
      <c r="W175" s="198"/>
      <c r="X175" s="198"/>
      <c r="Y175" s="198"/>
      <c r="Z175" s="198"/>
      <c r="AA175" s="198"/>
      <c r="AB175" s="198"/>
      <c r="AC175" s="198"/>
      <c r="AD175" s="198"/>
      <c r="AE175" s="198"/>
      <c r="AF175" s="198"/>
      <c r="AG175" s="198"/>
      <c r="AH175" s="198"/>
      <c r="AI175" s="198"/>
      <c r="AJ175" s="198"/>
      <c r="AK175" s="198"/>
      <c r="AL175" s="198"/>
      <c r="AM175" s="198"/>
      <c r="AN175" s="198"/>
      <c r="AO175" s="198"/>
      <c r="AP175" s="198"/>
      <c r="AQ175" s="198"/>
      <c r="AR175" s="198"/>
      <c r="AS175" s="198"/>
      <c r="AT175" s="198"/>
      <c r="AU175" s="198"/>
      <c r="AV175" s="198"/>
      <c r="AW175" s="198"/>
      <c r="AX175" s="198"/>
      <c r="AY175" s="198"/>
      <c r="AZ175" s="198"/>
      <c r="BA175" s="198"/>
      <c r="BB175" s="198"/>
      <c r="BC175" s="198"/>
      <c r="BD175" s="198"/>
      <c r="BE175" s="198"/>
      <c r="BF175" s="198"/>
      <c r="BG175" s="198"/>
      <c r="BH175" s="198"/>
      <c r="BI175" s="198"/>
      <c r="BJ175" s="198"/>
      <c r="BK175" s="198"/>
      <c r="BL175" s="198"/>
      <c r="BM175" s="198"/>
      <c r="BN175" s="198"/>
      <c r="BO175" s="198"/>
      <c r="BP175" s="198"/>
      <c r="BQ175" s="198"/>
      <c r="BR175" s="198"/>
      <c r="BS175" s="198"/>
      <c r="BT175" s="198"/>
      <c r="BU175" s="198"/>
      <c r="BV175" s="198"/>
      <c r="BW175" s="198"/>
      <c r="BX175" s="198"/>
      <c r="BY175" s="198"/>
      <c r="BZ175" s="198"/>
      <c r="CA175" s="198"/>
      <c r="CB175" s="198"/>
      <c r="CC175" s="198"/>
      <c r="CD175" s="198"/>
      <c r="CE175" s="198"/>
      <c r="CF175" s="198"/>
      <c r="CG175" s="198"/>
      <c r="CH175" s="198"/>
      <c r="CI175" s="198"/>
      <c r="CJ175" s="198"/>
      <c r="CK175" s="198"/>
      <c r="CL175" s="198"/>
      <c r="CM175" s="198"/>
      <c r="CN175" s="198"/>
      <c r="CO175" s="198"/>
      <c r="CP175" s="198"/>
      <c r="CQ175" s="198"/>
      <c r="CR175" s="198"/>
      <c r="CS175" s="198"/>
      <c r="CT175" s="198"/>
    </row>
    <row r="176" spans="19:98" x14ac:dyDescent="0.25">
      <c r="S176" s="198"/>
      <c r="T176" s="198"/>
      <c r="U176" s="198"/>
      <c r="V176" s="198"/>
      <c r="W176" s="198"/>
      <c r="X176" s="198"/>
      <c r="Y176" s="198"/>
      <c r="Z176" s="198"/>
      <c r="AA176" s="198"/>
      <c r="AB176" s="198"/>
      <c r="AC176" s="198"/>
      <c r="AD176" s="198"/>
      <c r="AE176" s="198"/>
      <c r="AF176" s="198"/>
      <c r="AG176" s="198"/>
      <c r="AH176" s="198"/>
      <c r="AI176" s="198"/>
      <c r="AJ176" s="198"/>
      <c r="AK176" s="198"/>
      <c r="AL176" s="198"/>
      <c r="AM176" s="198"/>
      <c r="AN176" s="198"/>
      <c r="AO176" s="198"/>
      <c r="AP176" s="198"/>
      <c r="AQ176" s="198"/>
      <c r="AR176" s="198"/>
      <c r="AS176" s="198"/>
      <c r="AT176" s="198"/>
      <c r="AU176" s="198"/>
      <c r="AV176" s="198"/>
      <c r="AW176" s="198"/>
      <c r="AX176" s="198"/>
      <c r="AY176" s="198"/>
      <c r="AZ176" s="198"/>
      <c r="BA176" s="198"/>
      <c r="BB176" s="198"/>
      <c r="BC176" s="198"/>
      <c r="BD176" s="198"/>
      <c r="BE176" s="198"/>
      <c r="BF176" s="198"/>
      <c r="BG176" s="198"/>
      <c r="BH176" s="198"/>
      <c r="BI176" s="198"/>
      <c r="BJ176" s="198"/>
      <c r="BK176" s="198"/>
      <c r="BL176" s="198"/>
      <c r="BM176" s="198"/>
      <c r="BN176" s="198"/>
      <c r="BO176" s="198"/>
      <c r="BP176" s="198"/>
      <c r="BQ176" s="198"/>
      <c r="BR176" s="198"/>
      <c r="BS176" s="198"/>
      <c r="BT176" s="198"/>
      <c r="BU176" s="198"/>
      <c r="BV176" s="198"/>
      <c r="BW176" s="198"/>
      <c r="BX176" s="198"/>
      <c r="BY176" s="198"/>
      <c r="BZ176" s="198"/>
      <c r="CA176" s="198"/>
      <c r="CB176" s="198"/>
      <c r="CC176" s="198"/>
      <c r="CD176" s="198"/>
      <c r="CE176" s="198"/>
      <c r="CF176" s="198"/>
      <c r="CG176" s="198"/>
      <c r="CH176" s="198"/>
      <c r="CI176" s="198"/>
      <c r="CJ176" s="198"/>
      <c r="CK176" s="198"/>
      <c r="CL176" s="198"/>
      <c r="CM176" s="198"/>
      <c r="CN176" s="198"/>
      <c r="CO176" s="198"/>
      <c r="CP176" s="198"/>
      <c r="CQ176" s="198"/>
      <c r="CR176" s="198"/>
      <c r="CS176" s="198"/>
      <c r="CT176" s="198"/>
    </row>
    <row r="177" spans="19:98" x14ac:dyDescent="0.25">
      <c r="S177" s="198"/>
      <c r="T177" s="198"/>
      <c r="U177" s="198"/>
      <c r="V177" s="198"/>
      <c r="W177" s="198"/>
      <c r="X177" s="198"/>
      <c r="Y177" s="198"/>
      <c r="Z177" s="198"/>
      <c r="AA177" s="198"/>
      <c r="AB177" s="198"/>
      <c r="AC177" s="198"/>
      <c r="AD177" s="198"/>
      <c r="AE177" s="198"/>
      <c r="AF177" s="198"/>
      <c r="AG177" s="198"/>
      <c r="AH177" s="198"/>
      <c r="AI177" s="198"/>
      <c r="AJ177" s="198"/>
      <c r="AK177" s="198"/>
      <c r="AL177" s="198"/>
      <c r="AM177" s="198"/>
      <c r="AN177" s="198"/>
      <c r="AO177" s="198"/>
      <c r="AP177" s="198"/>
      <c r="AQ177" s="198"/>
      <c r="AR177" s="198"/>
      <c r="AS177" s="198"/>
      <c r="AT177" s="198"/>
      <c r="AU177" s="198"/>
      <c r="AV177" s="198"/>
      <c r="AW177" s="198"/>
      <c r="AX177" s="198"/>
      <c r="AY177" s="198"/>
      <c r="AZ177" s="198"/>
      <c r="BA177" s="198"/>
      <c r="BB177" s="198"/>
      <c r="BC177" s="198"/>
      <c r="BD177" s="198"/>
      <c r="BE177" s="198"/>
      <c r="BF177" s="198"/>
      <c r="BG177" s="198"/>
      <c r="BH177" s="198"/>
      <c r="BI177" s="198"/>
      <c r="BJ177" s="198"/>
      <c r="BK177" s="198"/>
      <c r="BL177" s="198"/>
      <c r="BM177" s="198"/>
      <c r="BN177" s="198"/>
      <c r="BO177" s="198"/>
      <c r="BP177" s="198"/>
      <c r="BQ177" s="198"/>
      <c r="BR177" s="198"/>
      <c r="BS177" s="198"/>
      <c r="BT177" s="198"/>
      <c r="BU177" s="198"/>
      <c r="BV177" s="198"/>
      <c r="BW177" s="198"/>
      <c r="BX177" s="198"/>
      <c r="BY177" s="198"/>
      <c r="BZ177" s="198"/>
      <c r="CA177" s="198"/>
      <c r="CB177" s="198"/>
      <c r="CC177" s="198"/>
      <c r="CD177" s="198"/>
      <c r="CE177" s="198"/>
      <c r="CF177" s="198"/>
      <c r="CG177" s="198"/>
      <c r="CH177" s="198"/>
      <c r="CI177" s="198"/>
      <c r="CJ177" s="198"/>
      <c r="CK177" s="198"/>
      <c r="CL177" s="198"/>
      <c r="CM177" s="198"/>
      <c r="CN177" s="198"/>
      <c r="CO177" s="198"/>
      <c r="CP177" s="198"/>
      <c r="CQ177" s="198"/>
      <c r="CR177" s="198"/>
      <c r="CS177" s="198"/>
      <c r="CT177" s="198"/>
    </row>
    <row r="178" spans="19:98" x14ac:dyDescent="0.25">
      <c r="S178" s="198"/>
      <c r="T178" s="198"/>
      <c r="U178" s="198"/>
      <c r="V178" s="198"/>
      <c r="W178" s="198"/>
      <c r="X178" s="198"/>
      <c r="Y178" s="198"/>
      <c r="Z178" s="198"/>
      <c r="AA178" s="198"/>
      <c r="AB178" s="198"/>
      <c r="AC178" s="198"/>
      <c r="AD178" s="198"/>
      <c r="AE178" s="198"/>
      <c r="AF178" s="198"/>
      <c r="AG178" s="198"/>
      <c r="AH178" s="198"/>
      <c r="AI178" s="198"/>
      <c r="AJ178" s="198"/>
      <c r="AK178" s="198"/>
      <c r="AL178" s="198"/>
      <c r="AM178" s="198"/>
      <c r="AN178" s="198"/>
      <c r="AO178" s="198"/>
      <c r="AP178" s="198"/>
      <c r="AQ178" s="198"/>
      <c r="AR178" s="198"/>
      <c r="AS178" s="198"/>
      <c r="AT178" s="198"/>
      <c r="AU178" s="198"/>
      <c r="AV178" s="198"/>
      <c r="AW178" s="198"/>
      <c r="AX178" s="198"/>
      <c r="AY178" s="198"/>
      <c r="AZ178" s="198"/>
      <c r="BA178" s="198"/>
      <c r="BB178" s="198"/>
      <c r="BC178" s="198"/>
      <c r="BD178" s="198"/>
      <c r="BE178" s="198"/>
      <c r="BF178" s="198"/>
      <c r="BG178" s="198"/>
      <c r="BH178" s="198"/>
      <c r="BI178" s="198"/>
      <c r="BJ178" s="198"/>
      <c r="BK178" s="198"/>
      <c r="BL178" s="198"/>
      <c r="BM178" s="198"/>
      <c r="BN178" s="198"/>
      <c r="BO178" s="198"/>
      <c r="BP178" s="198"/>
      <c r="BQ178" s="198"/>
      <c r="BR178" s="198"/>
      <c r="BS178" s="198"/>
      <c r="BT178" s="198"/>
      <c r="BU178" s="198"/>
      <c r="BV178" s="198"/>
      <c r="BW178" s="198"/>
      <c r="BX178" s="198"/>
      <c r="BY178" s="198"/>
      <c r="BZ178" s="198"/>
      <c r="CA178" s="198"/>
      <c r="CB178" s="198"/>
      <c r="CC178" s="198"/>
      <c r="CD178" s="198"/>
      <c r="CE178" s="198"/>
      <c r="CF178" s="198"/>
      <c r="CG178" s="198"/>
      <c r="CH178" s="198"/>
      <c r="CI178" s="198"/>
      <c r="CJ178" s="198"/>
      <c r="CK178" s="198"/>
      <c r="CL178" s="198"/>
      <c r="CM178" s="198"/>
      <c r="CN178" s="198"/>
      <c r="CO178" s="198"/>
      <c r="CP178" s="198"/>
      <c r="CQ178" s="198"/>
      <c r="CR178" s="198"/>
      <c r="CS178" s="198"/>
      <c r="CT178" s="198"/>
    </row>
    <row r="179" spans="19:98" x14ac:dyDescent="0.25">
      <c r="S179" s="198"/>
      <c r="T179" s="198"/>
      <c r="U179" s="198"/>
      <c r="V179" s="198"/>
      <c r="W179" s="198"/>
      <c r="X179" s="198"/>
      <c r="Y179" s="198"/>
      <c r="Z179" s="198"/>
      <c r="AA179" s="198"/>
      <c r="AB179" s="198"/>
      <c r="AC179" s="198"/>
      <c r="AD179" s="198"/>
      <c r="AE179" s="198"/>
      <c r="AF179" s="198"/>
      <c r="AG179" s="198"/>
      <c r="AH179" s="198"/>
      <c r="AI179" s="198"/>
      <c r="AJ179" s="198"/>
      <c r="AK179" s="198"/>
      <c r="AL179" s="198"/>
      <c r="AM179" s="198"/>
      <c r="AN179" s="198"/>
      <c r="AO179" s="198"/>
      <c r="AP179" s="198"/>
      <c r="AQ179" s="198"/>
      <c r="AR179" s="198"/>
      <c r="AS179" s="198"/>
      <c r="AT179" s="198"/>
      <c r="AU179" s="198"/>
      <c r="AV179" s="198"/>
      <c r="AW179" s="198"/>
      <c r="AX179" s="198"/>
      <c r="AY179" s="198"/>
      <c r="AZ179" s="198"/>
      <c r="BA179" s="198"/>
      <c r="BB179" s="198"/>
      <c r="BC179" s="198"/>
      <c r="BD179" s="198"/>
      <c r="BE179" s="198"/>
      <c r="BF179" s="198"/>
      <c r="BG179" s="198"/>
      <c r="BH179" s="198"/>
      <c r="BI179" s="198"/>
      <c r="BJ179" s="198"/>
      <c r="BK179" s="198"/>
      <c r="BL179" s="198"/>
      <c r="BM179" s="198"/>
      <c r="BN179" s="198"/>
      <c r="BO179" s="198"/>
      <c r="BP179" s="198"/>
      <c r="BQ179" s="198"/>
      <c r="BR179" s="198"/>
      <c r="BS179" s="198"/>
      <c r="BT179" s="198"/>
      <c r="BU179" s="198"/>
      <c r="BV179" s="198"/>
      <c r="BW179" s="198"/>
      <c r="BX179" s="198"/>
      <c r="BY179" s="198"/>
      <c r="BZ179" s="198"/>
      <c r="CA179" s="198"/>
      <c r="CB179" s="198"/>
      <c r="CC179" s="198"/>
      <c r="CD179" s="198"/>
      <c r="CE179" s="198"/>
      <c r="CF179" s="198"/>
      <c r="CG179" s="198"/>
      <c r="CH179" s="198"/>
      <c r="CI179" s="198"/>
      <c r="CJ179" s="198"/>
      <c r="CK179" s="198"/>
      <c r="CL179" s="198"/>
      <c r="CM179" s="198"/>
      <c r="CN179" s="198"/>
      <c r="CO179" s="198"/>
      <c r="CP179" s="198"/>
      <c r="CQ179" s="198"/>
      <c r="CR179" s="198"/>
      <c r="CS179" s="198"/>
      <c r="CT179" s="198"/>
    </row>
    <row r="180" spans="19:98" x14ac:dyDescent="0.25">
      <c r="S180" s="198"/>
      <c r="T180" s="198"/>
      <c r="U180" s="198"/>
      <c r="V180" s="198"/>
      <c r="W180" s="198"/>
      <c r="X180" s="198"/>
      <c r="Y180" s="198"/>
      <c r="Z180" s="198"/>
      <c r="AA180" s="198"/>
      <c r="AB180" s="198"/>
      <c r="AC180" s="198"/>
      <c r="AD180" s="198"/>
      <c r="AE180" s="198"/>
      <c r="AF180" s="198"/>
      <c r="AG180" s="198"/>
      <c r="AH180" s="198"/>
      <c r="AI180" s="198"/>
      <c r="AJ180" s="198"/>
      <c r="AK180" s="198"/>
      <c r="AL180" s="198"/>
      <c r="AM180" s="198"/>
      <c r="AN180" s="198"/>
      <c r="AO180" s="198"/>
      <c r="AP180" s="198"/>
      <c r="AQ180" s="198"/>
      <c r="AR180" s="198"/>
      <c r="AS180" s="198"/>
      <c r="AT180" s="198"/>
      <c r="AU180" s="198"/>
      <c r="AV180" s="198"/>
      <c r="AW180" s="198"/>
      <c r="AX180" s="198"/>
      <c r="AY180" s="198"/>
      <c r="AZ180" s="198"/>
      <c r="BA180" s="198"/>
      <c r="BB180" s="198"/>
      <c r="BC180" s="198"/>
      <c r="BD180" s="198"/>
      <c r="BE180" s="198"/>
      <c r="BF180" s="198"/>
      <c r="BG180" s="198"/>
      <c r="BH180" s="198"/>
      <c r="BI180" s="198"/>
      <c r="BJ180" s="198"/>
      <c r="BK180" s="198"/>
      <c r="BL180" s="198"/>
      <c r="BM180" s="198"/>
      <c r="BN180" s="198"/>
      <c r="BO180" s="198"/>
      <c r="BP180" s="198"/>
      <c r="BQ180" s="198"/>
      <c r="BR180" s="198"/>
      <c r="BS180" s="198"/>
      <c r="BT180" s="198"/>
      <c r="BU180" s="198"/>
      <c r="BV180" s="198"/>
      <c r="BW180" s="198"/>
      <c r="BX180" s="198"/>
      <c r="BY180" s="198"/>
      <c r="BZ180" s="198"/>
      <c r="CA180" s="198"/>
      <c r="CB180" s="198"/>
      <c r="CC180" s="198"/>
      <c r="CD180" s="198"/>
      <c r="CE180" s="198"/>
      <c r="CF180" s="198"/>
      <c r="CG180" s="198"/>
      <c r="CH180" s="198"/>
      <c r="CI180" s="198"/>
      <c r="CJ180" s="198"/>
      <c r="CK180" s="198"/>
      <c r="CL180" s="198"/>
      <c r="CM180" s="198"/>
      <c r="CN180" s="198"/>
      <c r="CO180" s="198"/>
      <c r="CP180" s="198"/>
      <c r="CQ180" s="198"/>
      <c r="CR180" s="198"/>
      <c r="CS180" s="198"/>
      <c r="CT180" s="198"/>
    </row>
    <row r="181" spans="19:98" x14ac:dyDescent="0.25">
      <c r="S181" s="198"/>
      <c r="T181" s="198"/>
      <c r="U181" s="198"/>
      <c r="V181" s="198"/>
      <c r="W181" s="198"/>
      <c r="X181" s="198"/>
      <c r="Y181" s="198"/>
      <c r="Z181" s="198"/>
      <c r="AA181" s="198"/>
      <c r="AB181" s="198"/>
      <c r="AC181" s="198"/>
      <c r="AD181" s="198"/>
      <c r="AE181" s="198"/>
      <c r="AF181" s="198"/>
      <c r="AG181" s="198"/>
      <c r="AH181" s="198"/>
      <c r="AI181" s="198"/>
      <c r="AJ181" s="198"/>
      <c r="AK181" s="198"/>
      <c r="AL181" s="198"/>
      <c r="AM181" s="198"/>
      <c r="AN181" s="198"/>
      <c r="AO181" s="198"/>
      <c r="AP181" s="198"/>
      <c r="AQ181" s="198"/>
      <c r="AR181" s="198"/>
      <c r="AS181" s="198"/>
      <c r="AT181" s="198"/>
      <c r="AU181" s="198"/>
      <c r="AV181" s="198"/>
      <c r="AW181" s="198"/>
      <c r="AX181" s="198"/>
      <c r="AY181" s="198"/>
      <c r="AZ181" s="198"/>
      <c r="BA181" s="198"/>
      <c r="BB181" s="198"/>
      <c r="BC181" s="198"/>
      <c r="BD181" s="198"/>
      <c r="BE181" s="198"/>
      <c r="BF181" s="198"/>
      <c r="BG181" s="198"/>
      <c r="BH181" s="198"/>
      <c r="BI181" s="198"/>
      <c r="BJ181" s="198"/>
      <c r="BK181" s="198"/>
      <c r="BL181" s="198"/>
      <c r="BM181" s="198"/>
      <c r="BN181" s="198"/>
      <c r="BO181" s="198"/>
      <c r="BP181" s="198"/>
      <c r="BQ181" s="198"/>
      <c r="BR181" s="198"/>
      <c r="BS181" s="198"/>
      <c r="BT181" s="198"/>
      <c r="BU181" s="198"/>
      <c r="BV181" s="198"/>
      <c r="BW181" s="198"/>
      <c r="BX181" s="198"/>
      <c r="BY181" s="198"/>
      <c r="BZ181" s="198"/>
      <c r="CA181" s="198"/>
      <c r="CB181" s="198"/>
      <c r="CC181" s="198"/>
      <c r="CD181" s="198"/>
      <c r="CE181" s="198"/>
      <c r="CF181" s="198"/>
      <c r="CG181" s="198"/>
      <c r="CH181" s="198"/>
      <c r="CI181" s="198"/>
      <c r="CJ181" s="198"/>
      <c r="CK181" s="198"/>
      <c r="CL181" s="198"/>
      <c r="CM181" s="198"/>
      <c r="CN181" s="198"/>
      <c r="CO181" s="198"/>
      <c r="CP181" s="198"/>
      <c r="CQ181" s="198"/>
      <c r="CR181" s="198"/>
      <c r="CS181" s="198"/>
      <c r="CT181" s="198"/>
    </row>
    <row r="182" spans="19:98" x14ac:dyDescent="0.25">
      <c r="S182" s="198"/>
      <c r="T182" s="198"/>
      <c r="U182" s="198"/>
      <c r="V182" s="198"/>
      <c r="W182" s="198"/>
      <c r="X182" s="198"/>
      <c r="Y182" s="198"/>
      <c r="Z182" s="198"/>
      <c r="AA182" s="198"/>
      <c r="AB182" s="198"/>
      <c r="AC182" s="198"/>
      <c r="AD182" s="198"/>
      <c r="AE182" s="198"/>
      <c r="AF182" s="198"/>
      <c r="AG182" s="198"/>
      <c r="AH182" s="198"/>
      <c r="AI182" s="198"/>
      <c r="AJ182" s="198"/>
      <c r="AK182" s="198"/>
      <c r="AL182" s="198"/>
      <c r="AM182" s="198"/>
      <c r="AN182" s="198"/>
      <c r="AO182" s="198"/>
      <c r="AP182" s="198"/>
      <c r="AQ182" s="198"/>
      <c r="AR182" s="198"/>
      <c r="AS182" s="198"/>
      <c r="AT182" s="198"/>
      <c r="AU182" s="198"/>
      <c r="AV182" s="198"/>
      <c r="AW182" s="198"/>
      <c r="AX182" s="198"/>
      <c r="AY182" s="198"/>
      <c r="AZ182" s="198"/>
      <c r="BA182" s="198"/>
      <c r="BB182" s="198"/>
      <c r="BC182" s="198"/>
      <c r="BD182" s="198"/>
      <c r="BE182" s="198"/>
      <c r="BF182" s="198"/>
      <c r="BG182" s="198"/>
      <c r="BH182" s="198"/>
      <c r="BI182" s="198"/>
      <c r="BJ182" s="198"/>
      <c r="BK182" s="198"/>
      <c r="BL182" s="198"/>
      <c r="BM182" s="198"/>
      <c r="BN182" s="198"/>
      <c r="BO182" s="198"/>
      <c r="BP182" s="198"/>
      <c r="BQ182" s="198"/>
      <c r="BR182" s="198"/>
      <c r="BS182" s="198"/>
      <c r="BT182" s="198"/>
      <c r="BU182" s="198"/>
      <c r="BV182" s="198"/>
      <c r="BW182" s="198"/>
      <c r="BX182" s="198"/>
      <c r="BY182" s="198"/>
      <c r="BZ182" s="198"/>
      <c r="CA182" s="198"/>
      <c r="CB182" s="198"/>
      <c r="CC182" s="198"/>
      <c r="CD182" s="198"/>
      <c r="CE182" s="198"/>
      <c r="CF182" s="198"/>
      <c r="CG182" s="198"/>
      <c r="CH182" s="198"/>
      <c r="CI182" s="198"/>
      <c r="CJ182" s="198"/>
      <c r="CK182" s="198"/>
      <c r="CL182" s="198"/>
      <c r="CM182" s="198"/>
      <c r="CN182" s="198"/>
      <c r="CO182" s="198"/>
      <c r="CP182" s="198"/>
      <c r="CQ182" s="198"/>
      <c r="CR182" s="198"/>
      <c r="CS182" s="198"/>
      <c r="CT182" s="198"/>
    </row>
    <row r="183" spans="19:98" x14ac:dyDescent="0.25">
      <c r="S183" s="198"/>
      <c r="T183" s="198"/>
      <c r="U183" s="198"/>
      <c r="V183" s="198"/>
      <c r="W183" s="198"/>
      <c r="X183" s="198"/>
      <c r="Y183" s="198"/>
      <c r="Z183" s="198"/>
      <c r="AA183" s="198"/>
      <c r="AB183" s="198"/>
      <c r="AC183" s="198"/>
      <c r="AD183" s="198"/>
      <c r="AE183" s="198"/>
      <c r="AF183" s="198"/>
      <c r="AG183" s="198"/>
      <c r="AH183" s="198"/>
      <c r="AI183" s="198"/>
      <c r="AJ183" s="198"/>
      <c r="AK183" s="198"/>
      <c r="AL183" s="198"/>
      <c r="AM183" s="198"/>
      <c r="AN183" s="198"/>
      <c r="AO183" s="198"/>
      <c r="AP183" s="198"/>
      <c r="AQ183" s="198"/>
      <c r="AR183" s="198"/>
      <c r="AS183" s="198"/>
      <c r="AT183" s="198"/>
      <c r="AU183" s="198"/>
      <c r="AV183" s="198"/>
      <c r="AW183" s="198"/>
      <c r="AX183" s="198"/>
      <c r="AY183" s="198"/>
      <c r="AZ183" s="198"/>
      <c r="BA183" s="198"/>
      <c r="BB183" s="198"/>
      <c r="BC183" s="198"/>
      <c r="BD183" s="198"/>
      <c r="BE183" s="198"/>
      <c r="BF183" s="198"/>
      <c r="BG183" s="198"/>
      <c r="BH183" s="198"/>
      <c r="BI183" s="198"/>
      <c r="BJ183" s="198"/>
      <c r="BK183" s="198"/>
      <c r="BL183" s="198"/>
      <c r="BM183" s="198"/>
      <c r="BN183" s="198"/>
      <c r="BO183" s="198"/>
      <c r="BP183" s="198"/>
      <c r="BQ183" s="198"/>
      <c r="BR183" s="198"/>
      <c r="BS183" s="198"/>
      <c r="BT183" s="198"/>
      <c r="BU183" s="198"/>
      <c r="BV183" s="198"/>
      <c r="BW183" s="198"/>
      <c r="BX183" s="198"/>
      <c r="BY183" s="198"/>
      <c r="BZ183" s="198"/>
      <c r="CA183" s="198"/>
      <c r="CB183" s="198"/>
      <c r="CC183" s="198"/>
      <c r="CD183" s="198"/>
      <c r="CE183" s="198"/>
      <c r="CF183" s="198"/>
      <c r="CG183" s="198"/>
      <c r="CH183" s="198"/>
      <c r="CI183" s="198"/>
      <c r="CJ183" s="198"/>
      <c r="CK183" s="198"/>
      <c r="CL183" s="198"/>
      <c r="CM183" s="198"/>
      <c r="CN183" s="198"/>
      <c r="CO183" s="198"/>
      <c r="CP183" s="198"/>
      <c r="CQ183" s="198"/>
      <c r="CR183" s="198"/>
      <c r="CS183" s="198"/>
      <c r="CT183" s="198"/>
    </row>
    <row r="184" spans="19:98" x14ac:dyDescent="0.25">
      <c r="S184" s="198"/>
      <c r="T184" s="198"/>
      <c r="U184" s="198"/>
      <c r="V184" s="198"/>
      <c r="W184" s="198"/>
      <c r="X184" s="198"/>
      <c r="Y184" s="198"/>
    </row>
    <row r="185" spans="19:98" x14ac:dyDescent="0.25">
      <c r="S185" s="198"/>
      <c r="T185" s="198"/>
      <c r="U185" s="198"/>
      <c r="V185" s="198"/>
      <c r="W185" s="198"/>
      <c r="X185" s="198"/>
      <c r="Y185" s="198"/>
    </row>
    <row r="186" spans="19:98" x14ac:dyDescent="0.25">
      <c r="S186" s="198"/>
      <c r="T186" s="198"/>
      <c r="U186" s="198"/>
      <c r="V186" s="198"/>
      <c r="W186" s="198"/>
      <c r="X186" s="198"/>
      <c r="Y186" s="198"/>
    </row>
    <row r="187" spans="19:98" x14ac:dyDescent="0.25">
      <c r="S187" s="198"/>
      <c r="T187" s="198"/>
      <c r="U187" s="198"/>
      <c r="V187" s="198"/>
      <c r="W187" s="198"/>
      <c r="X187" s="198"/>
      <c r="Y187" s="198"/>
    </row>
    <row r="188" spans="19:98" x14ac:dyDescent="0.25">
      <c r="S188" s="198"/>
      <c r="T188" s="198"/>
      <c r="U188" s="198"/>
      <c r="V188" s="198"/>
      <c r="W188" s="198"/>
      <c r="X188" s="198"/>
      <c r="Y188" s="198"/>
    </row>
    <row r="189" spans="19:98" x14ac:dyDescent="0.25">
      <c r="S189" s="198"/>
      <c r="T189" s="198"/>
      <c r="U189" s="198"/>
      <c r="V189" s="198"/>
      <c r="W189" s="198"/>
      <c r="X189" s="198"/>
      <c r="Y189" s="198"/>
    </row>
    <row r="190" spans="19:98" x14ac:dyDescent="0.25">
      <c r="S190" s="198"/>
      <c r="T190" s="198"/>
      <c r="U190" s="198"/>
      <c r="V190" s="198"/>
      <c r="W190" s="198"/>
      <c r="X190" s="198"/>
      <c r="Y190" s="198"/>
    </row>
    <row r="191" spans="19:98" x14ac:dyDescent="0.25">
      <c r="S191" s="198"/>
      <c r="T191" s="198"/>
      <c r="U191" s="198"/>
      <c r="V191" s="198"/>
      <c r="W191" s="198"/>
      <c r="X191" s="198"/>
      <c r="Y191" s="198"/>
    </row>
  </sheetData>
  <mergeCells count="1">
    <mergeCell ref="I2:I6"/>
  </mergeCells>
  <conditionalFormatting sqref="J7:M16">
    <cfRule type="colorScale" priority="25">
      <colorScale>
        <cfvo type="min"/>
        <cfvo type="percentile" val="50"/>
        <cfvo type="max"/>
        <color rgb="FFF8696B"/>
        <color theme="0"/>
        <color rgb="FF63BE7B"/>
      </colorScale>
    </cfRule>
  </conditionalFormatting>
  <conditionalFormatting sqref="S7:Y16">
    <cfRule type="cellIs" dxfId="2" priority="27" operator="equal">
      <formula>"A"</formula>
    </cfRule>
    <cfRule type="cellIs" dxfId="1" priority="28" operator="equal">
      <formula>"X"</formula>
    </cfRule>
    <cfRule type="colorScale" priority="29">
      <colorScale>
        <cfvo type="min"/>
        <cfvo type="max"/>
        <color theme="0"/>
        <color theme="4" tint="0.39997558519241921"/>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2021-03-19T15:02:15Z</dcterms:created>
  <dcterms:modified xsi:type="dcterms:W3CDTF">2021-03-19T15:06:51Z</dcterms:modified>
</cp:coreProperties>
</file>