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bvmm\Dropbox\Berts Files\Work in DROPBOX\CoSeT\GitHub Version\Sample Data\Larger Dataset - Clustered competition\"/>
    </mc:Choice>
  </mc:AlternateContent>
  <xr:revisionPtr revIDLastSave="0" documentId="13_ncr:1_{C2339A8C-E208-4701-9C4C-AC98756C4417}" xr6:coauthVersionLast="46" xr6:coauthVersionMax="46" xr10:uidLastSave="{00000000-0000-0000-0000-000000000000}"/>
  <bookViews>
    <workbookView xWindow="-120" yWindow="-120" windowWidth="29040" windowHeight="15840" tabRatio="800" firstSheet="1" activeTab="8" xr2:uid="{2A1CCA7F-15A2-422F-962C-E7B8468523CA}"/>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Crosswalk'!$N$1:$N$163</definedName>
    <definedName name="_xlnm._FilterDatabase" localSheetId="16" hidden="1">'Marker Keyword - template'!$C$1:$C$16</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0" i="12" l="1"/>
  <c r="L83" i="12"/>
  <c r="J83" i="12"/>
  <c r="R83" i="12"/>
  <c r="X83" i="12" s="1"/>
  <c r="I148" i="12"/>
  <c r="R148" i="12"/>
  <c r="W148" i="12" s="1"/>
  <c r="J138" i="12"/>
  <c r="H138" i="12"/>
  <c r="L138" i="12"/>
  <c r="M138" i="12"/>
  <c r="R138" i="12"/>
  <c r="H45" i="12"/>
  <c r="J45" i="12"/>
  <c r="L45" i="12"/>
  <c r="M45" i="12"/>
  <c r="R45" i="12"/>
  <c r="H76" i="12"/>
  <c r="I76" i="12"/>
  <c r="J76" i="12"/>
  <c r="L76" i="12"/>
  <c r="M76" i="12"/>
  <c r="R76" i="12"/>
  <c r="S76" i="12" s="1"/>
  <c r="H60" i="12"/>
  <c r="I60" i="12"/>
  <c r="J60" i="12"/>
  <c r="L60" i="12"/>
  <c r="M60" i="12"/>
  <c r="R60" i="12"/>
  <c r="U60" i="12" s="1"/>
  <c r="M75" i="12"/>
  <c r="H75" i="12"/>
  <c r="I75" i="12"/>
  <c r="L40" i="12"/>
  <c r="J40" i="12"/>
  <c r="I146" i="12"/>
  <c r="R146" i="12"/>
  <c r="W146" i="12" s="1"/>
  <c r="J81" i="12"/>
  <c r="H81" i="12"/>
  <c r="L81" i="12"/>
  <c r="M81" i="12"/>
  <c r="R81" i="12"/>
  <c r="T81" i="12" s="1"/>
  <c r="H15" i="12"/>
  <c r="J15" i="12"/>
  <c r="L15" i="12"/>
  <c r="M15" i="12"/>
  <c r="R15" i="12"/>
  <c r="H4" i="12"/>
  <c r="I4" i="12"/>
  <c r="J4" i="12"/>
  <c r="L4" i="12"/>
  <c r="M4" i="12"/>
  <c r="R4" i="12"/>
  <c r="S4" i="12" s="1"/>
  <c r="R63" i="12"/>
  <c r="X63" i="12" s="1"/>
  <c r="H63" i="12"/>
  <c r="I63" i="12"/>
  <c r="J63" i="12"/>
  <c r="L63" i="12"/>
  <c r="M63" i="12"/>
  <c r="M137" i="12"/>
  <c r="H137" i="12"/>
  <c r="I137" i="12"/>
  <c r="L112" i="12"/>
  <c r="J112" i="12"/>
  <c r="I139" i="12"/>
  <c r="R139" i="12"/>
  <c r="W139" i="12" s="1"/>
  <c r="J6" i="12"/>
  <c r="H6" i="12"/>
  <c r="L6" i="12"/>
  <c r="M6" i="12"/>
  <c r="R6" i="12"/>
  <c r="H159" i="12"/>
  <c r="J159" i="12"/>
  <c r="L159" i="12"/>
  <c r="M159" i="12"/>
  <c r="R159" i="12"/>
  <c r="H68" i="12"/>
  <c r="I68" i="12"/>
  <c r="J68" i="12"/>
  <c r="L68" i="12"/>
  <c r="M68" i="12"/>
  <c r="R68" i="12"/>
  <c r="S68" i="12" s="1"/>
  <c r="R61" i="12"/>
  <c r="X61" i="12" s="1"/>
  <c r="H61" i="12"/>
  <c r="I61" i="12"/>
  <c r="J61" i="12"/>
  <c r="L61" i="12"/>
  <c r="M61" i="12"/>
  <c r="M50" i="12"/>
  <c r="H50" i="12"/>
  <c r="L51" i="12"/>
  <c r="J51" i="12"/>
  <c r="I142" i="12"/>
  <c r="M142" i="12"/>
  <c r="R142" i="12"/>
  <c r="W142" i="12" s="1"/>
  <c r="J16" i="12"/>
  <c r="H16" i="12"/>
  <c r="L16" i="12"/>
  <c r="M16" i="12"/>
  <c r="R16" i="12"/>
  <c r="T16" i="12" s="1"/>
  <c r="H71" i="12"/>
  <c r="J71" i="12"/>
  <c r="L71" i="12"/>
  <c r="M71" i="12"/>
  <c r="R71" i="12"/>
  <c r="H90" i="12"/>
  <c r="I90" i="12"/>
  <c r="J90" i="12"/>
  <c r="L90" i="12"/>
  <c r="M90" i="12"/>
  <c r="R90" i="12"/>
  <c r="S90" i="12" s="1"/>
  <c r="R70" i="12"/>
  <c r="X70" i="12" s="1"/>
  <c r="H70" i="12"/>
  <c r="I70" i="12"/>
  <c r="J70" i="12"/>
  <c r="L70" i="12"/>
  <c r="M70" i="12"/>
  <c r="M131" i="12"/>
  <c r="H131" i="12"/>
  <c r="J20" i="12"/>
  <c r="I130" i="12"/>
  <c r="M130" i="12"/>
  <c r="R130" i="12"/>
  <c r="U130" i="12" s="1"/>
  <c r="J91" i="12"/>
  <c r="H91" i="12"/>
  <c r="L91" i="12"/>
  <c r="M91" i="12"/>
  <c r="R91" i="12"/>
  <c r="T91" i="12" s="1"/>
  <c r="H156" i="12"/>
  <c r="J156" i="12"/>
  <c r="L156" i="12"/>
  <c r="M156" i="12"/>
  <c r="R156" i="12"/>
  <c r="W156" i="12" s="1"/>
  <c r="H153" i="12"/>
  <c r="I153" i="12"/>
  <c r="J153" i="12"/>
  <c r="L153" i="12"/>
  <c r="M153" i="12"/>
  <c r="R153" i="12"/>
  <c r="S153" i="12" s="1"/>
  <c r="R21" i="12"/>
  <c r="X21" i="12" s="1"/>
  <c r="H21" i="12"/>
  <c r="I21" i="12"/>
  <c r="J21" i="12"/>
  <c r="L21" i="12"/>
  <c r="H33" i="12"/>
  <c r="I33" i="12"/>
  <c r="H69" i="12"/>
  <c r="R69" i="12"/>
  <c r="T69" i="12" s="1"/>
  <c r="H64" i="12"/>
  <c r="I64" i="12"/>
  <c r="M64" i="12"/>
  <c r="R64" i="12"/>
  <c r="S64" i="12" s="1"/>
  <c r="H85" i="12"/>
  <c r="L85" i="12"/>
  <c r="M135" i="12"/>
  <c r="R135" i="12"/>
  <c r="S135" i="12" s="1"/>
  <c r="H93" i="12"/>
  <c r="I93" i="12"/>
  <c r="J93" i="12"/>
  <c r="L93" i="12"/>
  <c r="M93" i="12"/>
  <c r="R93" i="12"/>
  <c r="X93" i="12" s="1"/>
  <c r="H114" i="12"/>
  <c r="I114" i="12"/>
  <c r="J114" i="12"/>
  <c r="L114" i="12"/>
  <c r="M114" i="12"/>
  <c r="R114" i="12"/>
  <c r="S114" i="12" s="1"/>
  <c r="R46" i="12"/>
  <c r="S46" i="12" s="1"/>
  <c r="H46" i="12"/>
  <c r="I46" i="12"/>
  <c r="J46" i="12"/>
  <c r="L46" i="12"/>
  <c r="H22" i="12"/>
  <c r="H150" i="12"/>
  <c r="I150" i="12"/>
  <c r="J150" i="12"/>
  <c r="H25" i="12"/>
  <c r="I25" i="12"/>
  <c r="J25" i="12"/>
  <c r="L25" i="12"/>
  <c r="M25" i="12"/>
  <c r="R25" i="12"/>
  <c r="W25" i="12" s="1"/>
  <c r="J82" i="12"/>
  <c r="L82" i="12"/>
  <c r="M82" i="12"/>
  <c r="R82" i="12"/>
  <c r="S82" i="12" s="1"/>
  <c r="I37" i="12"/>
  <c r="H54" i="12"/>
  <c r="H10" i="12"/>
  <c r="J10" i="12"/>
  <c r="L10" i="12"/>
  <c r="M10" i="12"/>
  <c r="R10" i="12"/>
  <c r="S10" i="12" s="1"/>
  <c r="H86" i="12"/>
  <c r="I86" i="12"/>
  <c r="J86" i="12"/>
  <c r="L86" i="12"/>
  <c r="M86" i="12"/>
  <c r="R86" i="12"/>
  <c r="S86" i="12" s="1"/>
  <c r="H97" i="12"/>
  <c r="I97" i="12"/>
  <c r="J97" i="12"/>
  <c r="L97" i="12"/>
  <c r="M97" i="12"/>
  <c r="R97" i="12"/>
  <c r="T97" i="12" s="1"/>
  <c r="L34" i="12"/>
  <c r="H34" i="12"/>
  <c r="J34" i="12"/>
  <c r="J122" i="12"/>
  <c r="J129" i="12"/>
  <c r="H129" i="12"/>
  <c r="I129" i="12"/>
  <c r="M129" i="12"/>
  <c r="R129" i="12"/>
  <c r="I95" i="12"/>
  <c r="H95" i="12"/>
  <c r="H101" i="12"/>
  <c r="H119" i="12"/>
  <c r="J119" i="12"/>
  <c r="L119" i="12"/>
  <c r="M119" i="12"/>
  <c r="R119" i="12"/>
  <c r="S119" i="12" s="1"/>
  <c r="H132" i="12"/>
  <c r="I132" i="12"/>
  <c r="J132" i="12"/>
  <c r="L132" i="12"/>
  <c r="M132" i="12"/>
  <c r="R132" i="12"/>
  <c r="S132" i="12" s="1"/>
  <c r="H39" i="12"/>
  <c r="I39" i="12"/>
  <c r="J39" i="12"/>
  <c r="L39" i="12"/>
  <c r="M39" i="12"/>
  <c r="R39" i="12"/>
  <c r="S39" i="12" s="1"/>
  <c r="L36" i="12"/>
  <c r="H36" i="12"/>
  <c r="J36" i="12"/>
  <c r="J102" i="12"/>
  <c r="J58" i="12"/>
  <c r="H58" i="12"/>
  <c r="I58" i="12"/>
  <c r="M58" i="12"/>
  <c r="R58" i="12"/>
  <c r="U58" i="12" s="1"/>
  <c r="L52" i="12"/>
  <c r="R52" i="12"/>
  <c r="W52" i="12" s="1"/>
  <c r="H42" i="12"/>
  <c r="J42" i="12"/>
  <c r="L42" i="12"/>
  <c r="M42" i="12"/>
  <c r="R42" i="12"/>
  <c r="W42" i="12" s="1"/>
  <c r="H110" i="12"/>
  <c r="I110" i="12"/>
  <c r="J110" i="12"/>
  <c r="L110" i="12"/>
  <c r="M110" i="12"/>
  <c r="R110" i="12"/>
  <c r="S110" i="12" s="1"/>
  <c r="H48" i="12"/>
  <c r="I48" i="12"/>
  <c r="J48" i="12"/>
  <c r="L48" i="12"/>
  <c r="M48" i="12"/>
  <c r="R48" i="12"/>
  <c r="S48" i="12" s="1"/>
  <c r="J38" i="12"/>
  <c r="H38" i="12"/>
  <c r="J87" i="12"/>
  <c r="H87" i="12"/>
  <c r="I87" i="12"/>
  <c r="M87" i="12"/>
  <c r="R87" i="12"/>
  <c r="T87" i="12" s="1"/>
  <c r="M89" i="12"/>
  <c r="H89" i="12"/>
  <c r="L89" i="12"/>
  <c r="L151" i="12"/>
  <c r="H123" i="12"/>
  <c r="J123" i="12"/>
  <c r="L123" i="12"/>
  <c r="M123" i="12"/>
  <c r="R123" i="12"/>
  <c r="H108" i="12"/>
  <c r="I108" i="12"/>
  <c r="J108" i="12"/>
  <c r="L108" i="12"/>
  <c r="M108" i="12"/>
  <c r="R108" i="12"/>
  <c r="S108" i="12" s="1"/>
  <c r="H66" i="12"/>
  <c r="I66" i="12"/>
  <c r="J66" i="12"/>
  <c r="L66" i="12"/>
  <c r="M66" i="12"/>
  <c r="R66" i="12"/>
  <c r="S66" i="12" s="1"/>
  <c r="H144" i="12"/>
  <c r="H13" i="12"/>
  <c r="I13" i="12"/>
  <c r="J13" i="12"/>
  <c r="H17" i="12"/>
  <c r="M17" i="12"/>
  <c r="R17" i="12"/>
  <c r="S17" i="12" s="1"/>
  <c r="H145" i="12"/>
  <c r="M145" i="12"/>
  <c r="H143" i="12"/>
  <c r="M143" i="12"/>
  <c r="J103" i="12"/>
  <c r="L103" i="12"/>
  <c r="H26" i="12"/>
  <c r="I26" i="12"/>
  <c r="J26" i="12"/>
  <c r="L26" i="12"/>
  <c r="M26" i="12"/>
  <c r="R26" i="12"/>
  <c r="U26" i="12" s="1"/>
  <c r="H65" i="12"/>
  <c r="I65" i="12"/>
  <c r="J65" i="12"/>
  <c r="L65" i="12"/>
  <c r="M65" i="12"/>
  <c r="R65" i="12"/>
  <c r="S65" i="12" s="1"/>
  <c r="H118" i="12"/>
  <c r="H157" i="12"/>
  <c r="I157" i="12"/>
  <c r="J157" i="12"/>
  <c r="M106" i="12"/>
  <c r="H106" i="12"/>
  <c r="I106" i="12"/>
  <c r="L106" i="12"/>
  <c r="R106" i="12"/>
  <c r="J88" i="12"/>
  <c r="L88" i="12"/>
  <c r="H98" i="12"/>
  <c r="I98" i="12"/>
  <c r="J98" i="12"/>
  <c r="L98" i="12"/>
  <c r="M98" i="12"/>
  <c r="R98" i="12"/>
  <c r="S98" i="12" s="1"/>
  <c r="L117" i="12"/>
  <c r="H117" i="12"/>
  <c r="J55" i="12"/>
  <c r="J155" i="12"/>
  <c r="I155" i="12"/>
  <c r="M155" i="12"/>
  <c r="R155" i="12"/>
  <c r="U155" i="12" s="1"/>
  <c r="H49" i="12"/>
  <c r="I49" i="12"/>
  <c r="J49" i="12"/>
  <c r="L49" i="12"/>
  <c r="M49" i="12"/>
  <c r="R49" i="12"/>
  <c r="U49" i="12" s="1"/>
  <c r="H35" i="12"/>
  <c r="H72" i="12"/>
  <c r="J72" i="12"/>
  <c r="L72" i="12"/>
  <c r="R72" i="12"/>
  <c r="S72" i="12" s="1"/>
  <c r="H74" i="12"/>
  <c r="I74" i="12"/>
  <c r="J74" i="12"/>
  <c r="M74" i="12"/>
  <c r="R74" i="12"/>
  <c r="S74" i="12" s="1"/>
  <c r="H43" i="12"/>
  <c r="I43" i="12"/>
  <c r="J43" i="12"/>
  <c r="L43" i="12"/>
  <c r="M43" i="12"/>
  <c r="R43" i="12"/>
  <c r="S43" i="12" s="1"/>
  <c r="L120" i="12"/>
  <c r="H120" i="12"/>
  <c r="J56" i="12"/>
  <c r="J84" i="12"/>
  <c r="I84" i="12"/>
  <c r="M84" i="12"/>
  <c r="R84" i="12"/>
  <c r="U84" i="12" s="1"/>
  <c r="H115" i="12"/>
  <c r="I115" i="12"/>
  <c r="J115" i="12"/>
  <c r="L115" i="12"/>
  <c r="M115" i="12"/>
  <c r="R115" i="12"/>
  <c r="U115" i="12" s="1"/>
  <c r="H14" i="12"/>
  <c r="J14" i="12"/>
  <c r="L14" i="12"/>
  <c r="R14" i="12"/>
  <c r="W14" i="12" s="1"/>
  <c r="H31" i="12"/>
  <c r="I31" i="12"/>
  <c r="J31" i="12"/>
  <c r="M31" i="12"/>
  <c r="R31" i="12"/>
  <c r="S31" i="12" s="1"/>
  <c r="H100" i="12"/>
  <c r="I100" i="12"/>
  <c r="J100" i="12"/>
  <c r="L100" i="12"/>
  <c r="M100" i="12"/>
  <c r="R100" i="12"/>
  <c r="S100" i="12" s="1"/>
  <c r="H77" i="12"/>
  <c r="J53" i="12"/>
  <c r="R53" i="12"/>
  <c r="S53" i="12" s="1"/>
  <c r="I8" i="12"/>
  <c r="M8" i="12"/>
  <c r="H19" i="12"/>
  <c r="I19" i="12"/>
  <c r="J19" i="12"/>
  <c r="L19" i="12"/>
  <c r="M19" i="12"/>
  <c r="R19" i="12"/>
  <c r="T19" i="12" s="1"/>
  <c r="L92" i="12"/>
  <c r="H59" i="12"/>
  <c r="J59" i="12"/>
  <c r="L59" i="12"/>
  <c r="R59" i="12"/>
  <c r="W59" i="12" s="1"/>
  <c r="H62" i="12"/>
  <c r="I62" i="12"/>
  <c r="J62" i="12"/>
  <c r="M62" i="12"/>
  <c r="R62" i="12"/>
  <c r="U62" i="12" s="1"/>
  <c r="H78" i="12"/>
  <c r="I78" i="12"/>
  <c r="J78" i="12"/>
  <c r="L78" i="12"/>
  <c r="M78" i="12"/>
  <c r="R78" i="12"/>
  <c r="S78" i="12" s="1"/>
  <c r="H113" i="12"/>
  <c r="I113" i="12"/>
  <c r="L113" i="12"/>
  <c r="H73" i="12"/>
  <c r="I127" i="12"/>
  <c r="J127" i="12"/>
  <c r="R127" i="12"/>
  <c r="S127" i="12" s="1"/>
  <c r="H12" i="12"/>
  <c r="I12" i="12"/>
  <c r="J12" i="12"/>
  <c r="L12" i="12"/>
  <c r="M12" i="12"/>
  <c r="R12" i="12"/>
  <c r="T12" i="12" s="1"/>
  <c r="H104" i="12"/>
  <c r="L104" i="12"/>
  <c r="M104" i="12"/>
  <c r="H105" i="12"/>
  <c r="J105" i="12"/>
  <c r="L105" i="12"/>
  <c r="R105" i="12"/>
  <c r="U105" i="12" s="1"/>
  <c r="I99" i="12"/>
  <c r="H124" i="12"/>
  <c r="I124" i="12"/>
  <c r="J124" i="12"/>
  <c r="L124" i="12"/>
  <c r="M124" i="12"/>
  <c r="R124" i="12"/>
  <c r="T124" i="12" s="1"/>
  <c r="H109" i="12"/>
  <c r="I109" i="12"/>
  <c r="L109" i="12"/>
  <c r="M109" i="12"/>
  <c r="I7" i="12"/>
  <c r="M7" i="12"/>
  <c r="H154" i="12"/>
  <c r="H24" i="12"/>
  <c r="I24" i="12"/>
  <c r="J24" i="12"/>
  <c r="L24" i="12"/>
  <c r="M24" i="12"/>
  <c r="R24" i="12"/>
  <c r="S24" i="12" s="1"/>
  <c r="R29" i="12"/>
  <c r="W29" i="12" s="1"/>
  <c r="H29" i="12"/>
  <c r="I29" i="12"/>
  <c r="L29" i="12"/>
  <c r="M141" i="12"/>
  <c r="H141" i="12"/>
  <c r="I141" i="12"/>
  <c r="L141" i="12"/>
  <c r="J80" i="12"/>
  <c r="H80" i="12"/>
  <c r="I80" i="12"/>
  <c r="L80" i="12"/>
  <c r="R80" i="12"/>
  <c r="T80" i="12" s="1"/>
  <c r="I47" i="12"/>
  <c r="H133" i="12"/>
  <c r="J133" i="12"/>
  <c r="L133" i="12"/>
  <c r="R133" i="12"/>
  <c r="T133" i="12" s="1"/>
  <c r="H28" i="12"/>
  <c r="I28" i="12"/>
  <c r="L28" i="12"/>
  <c r="M28" i="12"/>
  <c r="R28" i="12"/>
  <c r="S28" i="12" s="1"/>
  <c r="H134" i="12"/>
  <c r="I134" i="12"/>
  <c r="J134" i="12"/>
  <c r="L134" i="12"/>
  <c r="M134" i="12"/>
  <c r="R134" i="12"/>
  <c r="S134" i="12" s="1"/>
  <c r="M136" i="12"/>
  <c r="I136" i="12"/>
  <c r="M125" i="12"/>
  <c r="H125" i="12"/>
  <c r="I125" i="12"/>
  <c r="J125" i="12"/>
  <c r="L125" i="12"/>
  <c r="R125" i="12"/>
  <c r="X125" i="12" s="1"/>
  <c r="I96" i="12"/>
  <c r="J5" i="12"/>
  <c r="H5" i="12"/>
  <c r="I5" i="12"/>
  <c r="L5" i="12"/>
  <c r="R5" i="12"/>
  <c r="T5" i="12" s="1"/>
  <c r="I18" i="12"/>
  <c r="H121" i="12"/>
  <c r="J121" i="12"/>
  <c r="L121" i="12"/>
  <c r="R121" i="12"/>
  <c r="T121" i="12" s="1"/>
  <c r="H149" i="12"/>
  <c r="I149" i="12"/>
  <c r="L149" i="12"/>
  <c r="M149" i="12"/>
  <c r="R149" i="12"/>
  <c r="S149" i="12" s="1"/>
  <c r="H67" i="12"/>
  <c r="I67" i="12"/>
  <c r="J67" i="12"/>
  <c r="L67" i="12"/>
  <c r="M67" i="12"/>
  <c r="R67" i="12"/>
  <c r="S67" i="12" s="1"/>
  <c r="M160" i="12"/>
  <c r="I160" i="12"/>
  <c r="M44" i="12"/>
  <c r="H44" i="12"/>
  <c r="I44" i="12"/>
  <c r="J44" i="12"/>
  <c r="L44" i="12"/>
  <c r="R44" i="12"/>
  <c r="X44" i="12" s="1"/>
  <c r="I116" i="12"/>
  <c r="J107" i="12"/>
  <c r="H107" i="12"/>
  <c r="I107" i="12"/>
  <c r="L107" i="12"/>
  <c r="R107" i="12"/>
  <c r="T107" i="12" s="1"/>
  <c r="I79" i="12"/>
  <c r="H126" i="12"/>
  <c r="J126" i="12"/>
  <c r="L126" i="12"/>
  <c r="R126" i="12"/>
  <c r="T126" i="12" s="1"/>
  <c r="H9" i="12"/>
  <c r="I9" i="12"/>
  <c r="L9" i="12"/>
  <c r="M9" i="12"/>
  <c r="R9" i="12"/>
  <c r="S9" i="12" s="1"/>
  <c r="H11" i="12"/>
  <c r="I11" i="12"/>
  <c r="J11" i="12"/>
  <c r="L11" i="12"/>
  <c r="M11" i="12"/>
  <c r="R11" i="12"/>
  <c r="S11" i="12" s="1"/>
  <c r="M158" i="12"/>
  <c r="I158" i="12"/>
  <c r="B23" i="20"/>
  <c r="D23" i="20" s="1"/>
  <c r="B19" i="20"/>
  <c r="D19" i="20" s="1"/>
  <c r="B15" i="20"/>
  <c r="D15" i="20" s="1"/>
  <c r="B11" i="20"/>
  <c r="D11" i="20" s="1"/>
  <c r="B32" i="18"/>
  <c r="D33" i="18" s="1"/>
  <c r="B27" i="18"/>
  <c r="D28" i="18" s="1"/>
  <c r="B22" i="18"/>
  <c r="D23" i="18" s="1"/>
  <c r="B17" i="18"/>
  <c r="D18" i="18" s="1"/>
  <c r="D17" i="18"/>
  <c r="K5" i="19"/>
  <c r="L5" i="19"/>
  <c r="M5" i="19"/>
  <c r="N5" i="19"/>
  <c r="K6" i="19"/>
  <c r="L6" i="19"/>
  <c r="M6" i="19"/>
  <c r="N6" i="19"/>
  <c r="K7" i="19"/>
  <c r="L7" i="19"/>
  <c r="M7" i="19"/>
  <c r="N7" i="19"/>
  <c r="K9" i="19"/>
  <c r="L9" i="19"/>
  <c r="M9" i="19"/>
  <c r="N9" i="19"/>
  <c r="K10" i="19"/>
  <c r="L10" i="19"/>
  <c r="M10" i="19"/>
  <c r="N10" i="19"/>
  <c r="E5" i="19"/>
  <c r="E6" i="19" s="1"/>
  <c r="F5" i="19"/>
  <c r="F6" i="19" s="1"/>
  <c r="G5" i="19"/>
  <c r="G6" i="19" s="1"/>
  <c r="H5" i="19"/>
  <c r="H6" i="19" s="1"/>
  <c r="E7" i="19"/>
  <c r="F7" i="19"/>
  <c r="G7" i="19"/>
  <c r="H7" i="19"/>
  <c r="A3" i="16"/>
  <c r="B3" i="16"/>
  <c r="A4" i="16"/>
  <c r="B4" i="16"/>
  <c r="A5" i="16"/>
  <c r="B5" i="16"/>
  <c r="A6" i="16"/>
  <c r="B6" i="16"/>
  <c r="A7" i="16"/>
  <c r="B7" i="16"/>
  <c r="A8" i="16"/>
  <c r="B8" i="16"/>
  <c r="A9" i="16"/>
  <c r="B9" i="16"/>
  <c r="A10" i="16"/>
  <c r="B10" i="16"/>
  <c r="A11" i="16"/>
  <c r="B11" i="16"/>
  <c r="A12" i="16"/>
  <c r="B12" i="16"/>
  <c r="A13" i="16"/>
  <c r="B13" i="16"/>
  <c r="A14" i="16"/>
  <c r="B14" i="16"/>
  <c r="A15" i="16"/>
  <c r="B15" i="16"/>
  <c r="A16" i="16"/>
  <c r="B16" i="16"/>
  <c r="A3" i="15"/>
  <c r="B3" i="15"/>
  <c r="C3" i="15"/>
  <c r="D3" i="15"/>
  <c r="E3" i="15"/>
  <c r="F3" i="15"/>
  <c r="A4" i="15"/>
  <c r="B4" i="15"/>
  <c r="C4" i="15"/>
  <c r="D4" i="15"/>
  <c r="E4" i="15"/>
  <c r="F4" i="15"/>
  <c r="A5" i="15"/>
  <c r="B5" i="15"/>
  <c r="C5" i="15"/>
  <c r="D5" i="15"/>
  <c r="E5" i="15"/>
  <c r="F5" i="15"/>
  <c r="A6" i="15"/>
  <c r="B6" i="15"/>
  <c r="C6" i="15"/>
  <c r="D6" i="15"/>
  <c r="E6" i="15"/>
  <c r="F6" i="15"/>
  <c r="A7" i="15"/>
  <c r="B7" i="15"/>
  <c r="C7" i="15"/>
  <c r="D7" i="15"/>
  <c r="E7" i="15"/>
  <c r="F7" i="15"/>
  <c r="A8" i="15"/>
  <c r="B8" i="15"/>
  <c r="C8" i="15"/>
  <c r="D8" i="15"/>
  <c r="E8" i="15"/>
  <c r="F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B15" i="15"/>
  <c r="C15" i="15"/>
  <c r="D15" i="15"/>
  <c r="E15" i="15"/>
  <c r="F15" i="15"/>
  <c r="A16" i="15"/>
  <c r="B16" i="15"/>
  <c r="C16" i="15"/>
  <c r="D16" i="15"/>
  <c r="E16" i="15"/>
  <c r="F16" i="15"/>
  <c r="A17" i="15"/>
  <c r="B17" i="15"/>
  <c r="C17" i="15"/>
  <c r="D17" i="15"/>
  <c r="E17" i="15"/>
  <c r="F17" i="15"/>
  <c r="A18" i="15"/>
  <c r="B18" i="15"/>
  <c r="C18" i="15"/>
  <c r="D18" i="15"/>
  <c r="E18" i="15"/>
  <c r="F18" i="15"/>
  <c r="A19" i="15"/>
  <c r="B19" i="15"/>
  <c r="C19" i="15"/>
  <c r="D19" i="15"/>
  <c r="E19" i="15"/>
  <c r="F19" i="15"/>
  <c r="A20" i="15"/>
  <c r="B20" i="15"/>
  <c r="C20" i="15"/>
  <c r="D20" i="15"/>
  <c r="E20" i="15"/>
  <c r="F20" i="15"/>
  <c r="A21" i="15"/>
  <c r="B21" i="15"/>
  <c r="C21" i="15"/>
  <c r="D21" i="15"/>
  <c r="E21" i="15"/>
  <c r="F21" i="15"/>
  <c r="A22" i="15"/>
  <c r="B22" i="15"/>
  <c r="C22" i="15"/>
  <c r="D22" i="15"/>
  <c r="E22" i="15"/>
  <c r="F22" i="15"/>
  <c r="A23" i="15"/>
  <c r="B23" i="15"/>
  <c r="C23" i="15"/>
  <c r="D23" i="15"/>
  <c r="E23" i="15"/>
  <c r="F23" i="15"/>
  <c r="A24" i="15"/>
  <c r="B24" i="15"/>
  <c r="C24" i="15"/>
  <c r="D24" i="15"/>
  <c r="E24" i="15"/>
  <c r="F24" i="15"/>
  <c r="A25" i="15"/>
  <c r="B25" i="15"/>
  <c r="C25" i="15"/>
  <c r="D25" i="15"/>
  <c r="E25" i="15"/>
  <c r="F25" i="15"/>
  <c r="A26" i="15"/>
  <c r="B26" i="15"/>
  <c r="C26" i="15"/>
  <c r="D26" i="15"/>
  <c r="E26" i="15"/>
  <c r="F26" i="15"/>
  <c r="A27" i="15"/>
  <c r="B27" i="15"/>
  <c r="C27" i="15"/>
  <c r="D27" i="15"/>
  <c r="E27" i="15"/>
  <c r="F27" i="15"/>
  <c r="A28" i="15"/>
  <c r="B28" i="15"/>
  <c r="C28" i="15"/>
  <c r="D28" i="15"/>
  <c r="E28" i="15"/>
  <c r="F28" i="15"/>
  <c r="A29" i="15"/>
  <c r="B29" i="15"/>
  <c r="C29" i="15"/>
  <c r="D29" i="15"/>
  <c r="E29" i="15"/>
  <c r="F29" i="15"/>
  <c r="A30" i="15"/>
  <c r="B30" i="15"/>
  <c r="C30" i="15"/>
  <c r="D30" i="15"/>
  <c r="E30" i="15"/>
  <c r="F30" i="15"/>
  <c r="A31" i="15"/>
  <c r="B31" i="15"/>
  <c r="C31" i="15"/>
  <c r="D31" i="15"/>
  <c r="E31" i="15"/>
  <c r="F31" i="15"/>
  <c r="A32" i="15"/>
  <c r="B32" i="15"/>
  <c r="C32" i="15"/>
  <c r="D32" i="15"/>
  <c r="E32" i="15"/>
  <c r="F32" i="15"/>
  <c r="A33" i="15"/>
  <c r="B33" i="15"/>
  <c r="C33" i="15"/>
  <c r="D33" i="15"/>
  <c r="E33" i="15"/>
  <c r="F33" i="15"/>
  <c r="A34" i="15"/>
  <c r="B34" i="15"/>
  <c r="C34" i="15"/>
  <c r="D34" i="15"/>
  <c r="E34" i="15"/>
  <c r="F34" i="15"/>
  <c r="A35" i="15"/>
  <c r="B35" i="15"/>
  <c r="C35" i="15"/>
  <c r="D35" i="15"/>
  <c r="E35" i="15"/>
  <c r="F35" i="15"/>
  <c r="A36" i="15"/>
  <c r="B36" i="15"/>
  <c r="C36" i="15"/>
  <c r="D36" i="15"/>
  <c r="E36" i="15"/>
  <c r="F36" i="15"/>
  <c r="A37" i="15"/>
  <c r="B37" i="15"/>
  <c r="C37" i="15"/>
  <c r="D37" i="15"/>
  <c r="E37" i="15"/>
  <c r="F37" i="15"/>
  <c r="A38" i="15"/>
  <c r="B38" i="15"/>
  <c r="C38" i="15"/>
  <c r="D38" i="15"/>
  <c r="E38" i="15"/>
  <c r="F38" i="15"/>
  <c r="A39" i="15"/>
  <c r="B39" i="15"/>
  <c r="C39" i="15"/>
  <c r="D39" i="15"/>
  <c r="E39" i="15"/>
  <c r="F39" i="15"/>
  <c r="A40" i="15"/>
  <c r="B40" i="15"/>
  <c r="C40" i="15"/>
  <c r="D40" i="15"/>
  <c r="E40" i="15"/>
  <c r="F40" i="15"/>
  <c r="A41" i="15"/>
  <c r="B41" i="15"/>
  <c r="C41" i="15"/>
  <c r="D41" i="15"/>
  <c r="E41" i="15"/>
  <c r="F41" i="15"/>
  <c r="A42" i="15"/>
  <c r="B42" i="15"/>
  <c r="C42" i="15"/>
  <c r="D42" i="15"/>
  <c r="E42" i="15"/>
  <c r="F42" i="15"/>
  <c r="A43" i="15"/>
  <c r="B43" i="15"/>
  <c r="C43" i="15"/>
  <c r="D43" i="15"/>
  <c r="E43" i="15"/>
  <c r="F43" i="15"/>
  <c r="A44" i="15"/>
  <c r="B44" i="15"/>
  <c r="C44" i="15"/>
  <c r="D44" i="15"/>
  <c r="E44" i="15"/>
  <c r="F44" i="15"/>
  <c r="A45" i="15"/>
  <c r="B45" i="15"/>
  <c r="C45" i="15"/>
  <c r="D45" i="15"/>
  <c r="E45" i="15"/>
  <c r="F45" i="15"/>
  <c r="A46" i="15"/>
  <c r="B46" i="15"/>
  <c r="C46" i="15"/>
  <c r="D46" i="15"/>
  <c r="E46" i="15"/>
  <c r="F46" i="15"/>
  <c r="A47" i="15"/>
  <c r="B47" i="15"/>
  <c r="C47" i="15"/>
  <c r="D47" i="15"/>
  <c r="E47" i="15"/>
  <c r="F47" i="15"/>
  <c r="A48" i="15"/>
  <c r="B48" i="15"/>
  <c r="C48" i="15"/>
  <c r="D48" i="15"/>
  <c r="E48" i="15"/>
  <c r="F48" i="15"/>
  <c r="A49" i="15"/>
  <c r="B49" i="15"/>
  <c r="C49" i="15"/>
  <c r="D49" i="15"/>
  <c r="E49" i="15"/>
  <c r="F49" i="15"/>
  <c r="A50" i="15"/>
  <c r="B50" i="15"/>
  <c r="C50" i="15"/>
  <c r="D50" i="15"/>
  <c r="E50" i="15"/>
  <c r="F50" i="15"/>
  <c r="A51" i="15"/>
  <c r="B51" i="15"/>
  <c r="C51" i="15"/>
  <c r="D51" i="15"/>
  <c r="E51" i="15"/>
  <c r="F51" i="15"/>
  <c r="A52" i="15"/>
  <c r="B52" i="15"/>
  <c r="C52" i="15"/>
  <c r="D52" i="15"/>
  <c r="E52" i="15"/>
  <c r="F52" i="15"/>
  <c r="A53" i="15"/>
  <c r="B53" i="15"/>
  <c r="C53" i="15"/>
  <c r="D53" i="15"/>
  <c r="E53" i="15"/>
  <c r="F53" i="15"/>
  <c r="A54" i="15"/>
  <c r="B54" i="15"/>
  <c r="C54" i="15"/>
  <c r="D54" i="15"/>
  <c r="E54" i="15"/>
  <c r="F54" i="15"/>
  <c r="A55" i="15"/>
  <c r="B55" i="15"/>
  <c r="C55" i="15"/>
  <c r="D55" i="15"/>
  <c r="E55" i="15"/>
  <c r="F55" i="15"/>
  <c r="A56" i="15"/>
  <c r="B56" i="15"/>
  <c r="C56" i="15"/>
  <c r="D56" i="15"/>
  <c r="E56" i="15"/>
  <c r="F56" i="15"/>
  <c r="A57" i="15"/>
  <c r="B57" i="15"/>
  <c r="C57" i="15"/>
  <c r="D57" i="15"/>
  <c r="E57" i="15"/>
  <c r="F57" i="15"/>
  <c r="A58" i="15"/>
  <c r="B58" i="15"/>
  <c r="C58" i="15"/>
  <c r="D58" i="15"/>
  <c r="E58" i="15"/>
  <c r="F58" i="15"/>
  <c r="A59" i="15"/>
  <c r="B59" i="15"/>
  <c r="C59" i="15"/>
  <c r="D59" i="15"/>
  <c r="E59" i="15"/>
  <c r="F59" i="15"/>
  <c r="A60" i="15"/>
  <c r="B60" i="15"/>
  <c r="C60" i="15"/>
  <c r="D60" i="15"/>
  <c r="E60" i="15"/>
  <c r="F60" i="15"/>
  <c r="A61" i="15"/>
  <c r="B61" i="15"/>
  <c r="C61" i="15"/>
  <c r="D61" i="15"/>
  <c r="E61" i="15"/>
  <c r="F61" i="15"/>
  <c r="A62" i="15"/>
  <c r="B62" i="15"/>
  <c r="C62" i="15"/>
  <c r="D62" i="15"/>
  <c r="E62" i="15"/>
  <c r="F62" i="15"/>
  <c r="A63" i="15"/>
  <c r="B63" i="15"/>
  <c r="C63" i="15"/>
  <c r="D63" i="15"/>
  <c r="E63" i="15"/>
  <c r="F63" i="15"/>
  <c r="A64" i="15"/>
  <c r="B64" i="15"/>
  <c r="C64" i="15"/>
  <c r="D64" i="15"/>
  <c r="E64" i="15"/>
  <c r="F64" i="15"/>
  <c r="A65" i="15"/>
  <c r="B65" i="15"/>
  <c r="C65" i="15"/>
  <c r="D65" i="15"/>
  <c r="E65" i="15"/>
  <c r="F65" i="15"/>
  <c r="A66" i="15"/>
  <c r="B66" i="15"/>
  <c r="C66" i="15"/>
  <c r="D66" i="15"/>
  <c r="E66" i="15"/>
  <c r="F66" i="15"/>
  <c r="A67" i="15"/>
  <c r="B67" i="15"/>
  <c r="C67" i="15"/>
  <c r="D67" i="15"/>
  <c r="E67" i="15"/>
  <c r="F67" i="15"/>
  <c r="A68" i="15"/>
  <c r="B68" i="15"/>
  <c r="C68" i="15"/>
  <c r="D68" i="15"/>
  <c r="E68" i="15"/>
  <c r="F68" i="15"/>
  <c r="A69" i="15"/>
  <c r="B69" i="15"/>
  <c r="C69" i="15"/>
  <c r="D69" i="15"/>
  <c r="E69" i="15"/>
  <c r="F69" i="15"/>
  <c r="A70" i="15"/>
  <c r="B70" i="15"/>
  <c r="C70" i="15"/>
  <c r="D70" i="15"/>
  <c r="E70" i="15"/>
  <c r="F70" i="15"/>
  <c r="A71" i="15"/>
  <c r="B71" i="15"/>
  <c r="C71" i="15"/>
  <c r="D71" i="15"/>
  <c r="E71" i="15"/>
  <c r="F71" i="15"/>
  <c r="A72" i="15"/>
  <c r="B72" i="15"/>
  <c r="C72" i="15"/>
  <c r="D72" i="15"/>
  <c r="E72" i="15"/>
  <c r="F72" i="15"/>
  <c r="A73" i="15"/>
  <c r="B73" i="15"/>
  <c r="C73" i="15"/>
  <c r="D73" i="15"/>
  <c r="E73" i="15"/>
  <c r="F73" i="15"/>
  <c r="A74" i="15"/>
  <c r="B74" i="15"/>
  <c r="C74" i="15"/>
  <c r="D74" i="15"/>
  <c r="E74" i="15"/>
  <c r="F74" i="15"/>
  <c r="A75" i="15"/>
  <c r="B75" i="15"/>
  <c r="C75" i="15"/>
  <c r="D75" i="15"/>
  <c r="E75" i="15"/>
  <c r="F75" i="15"/>
  <c r="A76" i="15"/>
  <c r="B76" i="15"/>
  <c r="C76" i="15"/>
  <c r="D76" i="15"/>
  <c r="E76" i="15"/>
  <c r="F76" i="15"/>
  <c r="A77" i="15"/>
  <c r="B77" i="15"/>
  <c r="C77" i="15"/>
  <c r="D77" i="15"/>
  <c r="E77" i="15"/>
  <c r="F77" i="15"/>
  <c r="A78" i="15"/>
  <c r="B78" i="15"/>
  <c r="C78" i="15"/>
  <c r="D78" i="15"/>
  <c r="E78" i="15"/>
  <c r="F78" i="15"/>
  <c r="A79" i="15"/>
  <c r="B79" i="15"/>
  <c r="C79" i="15"/>
  <c r="D79" i="15"/>
  <c r="E79" i="15"/>
  <c r="F79" i="15"/>
  <c r="A80" i="15"/>
  <c r="B80" i="15"/>
  <c r="C80" i="15"/>
  <c r="D80" i="15"/>
  <c r="E80" i="15"/>
  <c r="F80" i="15"/>
  <c r="A81" i="15"/>
  <c r="B81" i="15"/>
  <c r="C81" i="15"/>
  <c r="D81" i="15"/>
  <c r="E81" i="15"/>
  <c r="F81" i="15"/>
  <c r="A82" i="15"/>
  <c r="B82" i="15"/>
  <c r="C82" i="15"/>
  <c r="D82" i="15"/>
  <c r="E82" i="15"/>
  <c r="F82" i="15"/>
  <c r="A83" i="15"/>
  <c r="B83" i="15"/>
  <c r="C83" i="15"/>
  <c r="D83" i="15"/>
  <c r="E83" i="15"/>
  <c r="F83" i="15"/>
  <c r="A84" i="15"/>
  <c r="B84" i="15"/>
  <c r="C84" i="15"/>
  <c r="D84" i="15"/>
  <c r="E84" i="15"/>
  <c r="F84" i="15"/>
  <c r="A85" i="15"/>
  <c r="B85" i="15"/>
  <c r="C85" i="15"/>
  <c r="D85" i="15"/>
  <c r="E85" i="15"/>
  <c r="F85" i="15"/>
  <c r="A86" i="15"/>
  <c r="B86" i="15"/>
  <c r="C86" i="15"/>
  <c r="D86" i="15"/>
  <c r="E86" i="15"/>
  <c r="F86" i="15"/>
  <c r="A87" i="15"/>
  <c r="B87" i="15"/>
  <c r="C87" i="15"/>
  <c r="D87" i="15"/>
  <c r="E87" i="15"/>
  <c r="F87" i="15"/>
  <c r="A88" i="15"/>
  <c r="B88" i="15"/>
  <c r="C88" i="15"/>
  <c r="D88" i="15"/>
  <c r="E88" i="15"/>
  <c r="F88" i="15"/>
  <c r="A89" i="15"/>
  <c r="B89" i="15"/>
  <c r="C89" i="15"/>
  <c r="D89" i="15"/>
  <c r="E89" i="15"/>
  <c r="F89" i="15"/>
  <c r="A90" i="15"/>
  <c r="B90" i="15"/>
  <c r="C90" i="15"/>
  <c r="D90" i="15"/>
  <c r="E90" i="15"/>
  <c r="F90" i="15"/>
  <c r="A91" i="15"/>
  <c r="B91" i="15"/>
  <c r="C91" i="15"/>
  <c r="D91" i="15"/>
  <c r="E91" i="15"/>
  <c r="F91" i="15"/>
  <c r="A92" i="15"/>
  <c r="B92" i="15"/>
  <c r="C92" i="15"/>
  <c r="D92" i="15"/>
  <c r="E92" i="15"/>
  <c r="F92" i="15"/>
  <c r="A93" i="15"/>
  <c r="B93" i="15"/>
  <c r="C93" i="15"/>
  <c r="D93" i="15"/>
  <c r="E93" i="15"/>
  <c r="F93" i="15"/>
  <c r="A94" i="15"/>
  <c r="B94" i="15"/>
  <c r="C94" i="15"/>
  <c r="D94" i="15"/>
  <c r="E94" i="15"/>
  <c r="F94" i="15"/>
  <c r="A95" i="15"/>
  <c r="B95" i="15"/>
  <c r="C95" i="15"/>
  <c r="D95" i="15"/>
  <c r="E95" i="15"/>
  <c r="F95" i="15"/>
  <c r="A96" i="15"/>
  <c r="B96" i="15"/>
  <c r="C96" i="15"/>
  <c r="D96" i="15"/>
  <c r="E96" i="15"/>
  <c r="F96" i="15"/>
  <c r="A97" i="15"/>
  <c r="B97" i="15"/>
  <c r="C97" i="15"/>
  <c r="D97" i="15"/>
  <c r="E97" i="15"/>
  <c r="F97" i="15"/>
  <c r="A98" i="15"/>
  <c r="B98" i="15"/>
  <c r="C98" i="15"/>
  <c r="D98" i="15"/>
  <c r="E98" i="15"/>
  <c r="F98" i="15"/>
  <c r="A99" i="15"/>
  <c r="B99" i="15"/>
  <c r="C99" i="15"/>
  <c r="D99" i="15"/>
  <c r="E99" i="15"/>
  <c r="F99" i="15"/>
  <c r="A100" i="15"/>
  <c r="B100" i="15"/>
  <c r="C100" i="15"/>
  <c r="D100" i="15"/>
  <c r="E100" i="15"/>
  <c r="F100" i="15"/>
  <c r="A101" i="15"/>
  <c r="B101" i="15"/>
  <c r="C101" i="15"/>
  <c r="D101" i="15"/>
  <c r="E101" i="15"/>
  <c r="F101" i="15"/>
  <c r="A102" i="15"/>
  <c r="B102" i="15"/>
  <c r="C102" i="15"/>
  <c r="D102" i="15"/>
  <c r="E102" i="15"/>
  <c r="F102" i="15"/>
  <c r="A103" i="15"/>
  <c r="B103" i="15"/>
  <c r="C103" i="15"/>
  <c r="D103" i="15"/>
  <c r="E103" i="15"/>
  <c r="F103" i="15"/>
  <c r="A104" i="15"/>
  <c r="B104" i="15"/>
  <c r="C104" i="15"/>
  <c r="D104" i="15"/>
  <c r="E104" i="15"/>
  <c r="F104" i="15"/>
  <c r="A105" i="15"/>
  <c r="B105" i="15"/>
  <c r="C105" i="15"/>
  <c r="D105" i="15"/>
  <c r="E105" i="15"/>
  <c r="F105" i="15"/>
  <c r="A106" i="15"/>
  <c r="B106" i="15"/>
  <c r="C106" i="15"/>
  <c r="D106" i="15"/>
  <c r="E106" i="15"/>
  <c r="F106" i="15"/>
  <c r="A107" i="15"/>
  <c r="B107" i="15"/>
  <c r="C107" i="15"/>
  <c r="D107" i="15"/>
  <c r="E107" i="15"/>
  <c r="F107" i="15"/>
  <c r="A108" i="15"/>
  <c r="B108" i="15"/>
  <c r="C108" i="15"/>
  <c r="D108" i="15"/>
  <c r="E108" i="15"/>
  <c r="F108" i="15"/>
  <c r="A109" i="15"/>
  <c r="B109" i="15"/>
  <c r="C109" i="15"/>
  <c r="D109" i="15"/>
  <c r="E109" i="15"/>
  <c r="F109" i="15"/>
  <c r="A110" i="15"/>
  <c r="B110" i="15"/>
  <c r="C110" i="15"/>
  <c r="D110" i="15"/>
  <c r="E110" i="15"/>
  <c r="F110" i="15"/>
  <c r="A111" i="15"/>
  <c r="B111" i="15"/>
  <c r="C111" i="15"/>
  <c r="D111" i="15"/>
  <c r="E111" i="15"/>
  <c r="F111" i="15"/>
  <c r="A112" i="15"/>
  <c r="B112" i="15"/>
  <c r="C112" i="15"/>
  <c r="D112" i="15"/>
  <c r="E112" i="15"/>
  <c r="F112" i="15"/>
  <c r="A113" i="15"/>
  <c r="B113" i="15"/>
  <c r="C113" i="15"/>
  <c r="D113" i="15"/>
  <c r="E113" i="15"/>
  <c r="F113" i="15"/>
  <c r="A114" i="15"/>
  <c r="B114" i="15"/>
  <c r="C114" i="15"/>
  <c r="D114" i="15"/>
  <c r="E114" i="15"/>
  <c r="F114" i="15"/>
  <c r="A115" i="15"/>
  <c r="B115" i="15"/>
  <c r="C115" i="15"/>
  <c r="D115" i="15"/>
  <c r="E115" i="15"/>
  <c r="F115" i="15"/>
  <c r="A116" i="15"/>
  <c r="B116" i="15"/>
  <c r="C116" i="15"/>
  <c r="D116" i="15"/>
  <c r="E116" i="15"/>
  <c r="F116" i="15"/>
  <c r="A117" i="15"/>
  <c r="B117" i="15"/>
  <c r="C117" i="15"/>
  <c r="D117" i="15"/>
  <c r="E117" i="15"/>
  <c r="F117" i="15"/>
  <c r="A118" i="15"/>
  <c r="B118" i="15"/>
  <c r="C118" i="15"/>
  <c r="D118" i="15"/>
  <c r="E118" i="15"/>
  <c r="F118" i="15"/>
  <c r="A119" i="15"/>
  <c r="B119" i="15"/>
  <c r="C119" i="15"/>
  <c r="D119" i="15"/>
  <c r="E119" i="15"/>
  <c r="F119" i="15"/>
  <c r="A120" i="15"/>
  <c r="B120" i="15"/>
  <c r="C120" i="15"/>
  <c r="D120" i="15"/>
  <c r="E120" i="15"/>
  <c r="F120" i="15"/>
  <c r="A121" i="15"/>
  <c r="B121" i="15"/>
  <c r="C121" i="15"/>
  <c r="D121" i="15"/>
  <c r="E121" i="15"/>
  <c r="F121" i="15"/>
  <c r="A122" i="15"/>
  <c r="B122" i="15"/>
  <c r="C122" i="15"/>
  <c r="D122" i="15"/>
  <c r="E122" i="15"/>
  <c r="F122" i="15"/>
  <c r="A123" i="15"/>
  <c r="B123" i="15"/>
  <c r="C123" i="15"/>
  <c r="D123" i="15"/>
  <c r="E123" i="15"/>
  <c r="F123" i="15"/>
  <c r="A124" i="15"/>
  <c r="B124" i="15"/>
  <c r="C124" i="15"/>
  <c r="D124" i="15"/>
  <c r="E124" i="15"/>
  <c r="F124" i="15"/>
  <c r="A125" i="15"/>
  <c r="B125" i="15"/>
  <c r="C125" i="15"/>
  <c r="D125" i="15"/>
  <c r="E125" i="15"/>
  <c r="F125" i="15"/>
  <c r="A126" i="15"/>
  <c r="B126" i="15"/>
  <c r="C126" i="15"/>
  <c r="D126" i="15"/>
  <c r="E126" i="15"/>
  <c r="F126" i="15"/>
  <c r="A127" i="15"/>
  <c r="B127" i="15"/>
  <c r="C127" i="15"/>
  <c r="D127" i="15"/>
  <c r="E127" i="15"/>
  <c r="F127" i="15"/>
  <c r="A128" i="15"/>
  <c r="B128" i="15"/>
  <c r="C128" i="15"/>
  <c r="D128" i="15"/>
  <c r="E128" i="15"/>
  <c r="F128" i="15"/>
  <c r="A129" i="15"/>
  <c r="B129" i="15"/>
  <c r="C129" i="15"/>
  <c r="D129" i="15"/>
  <c r="E129" i="15"/>
  <c r="F129" i="15"/>
  <c r="A130" i="15"/>
  <c r="B130" i="15"/>
  <c r="C130" i="15"/>
  <c r="D130" i="15"/>
  <c r="E130" i="15"/>
  <c r="F130" i="15"/>
  <c r="A131" i="15"/>
  <c r="B131" i="15"/>
  <c r="C131" i="15"/>
  <c r="D131" i="15"/>
  <c r="E131" i="15"/>
  <c r="F131" i="15"/>
  <c r="A132" i="15"/>
  <c r="B132" i="15"/>
  <c r="C132" i="15"/>
  <c r="D132" i="15"/>
  <c r="E132" i="15"/>
  <c r="F132" i="15"/>
  <c r="A133" i="15"/>
  <c r="B133" i="15"/>
  <c r="C133" i="15"/>
  <c r="D133" i="15"/>
  <c r="E133" i="15"/>
  <c r="F133" i="15"/>
  <c r="A134" i="15"/>
  <c r="B134" i="15"/>
  <c r="C134" i="15"/>
  <c r="D134" i="15"/>
  <c r="E134" i="15"/>
  <c r="F134" i="15"/>
  <c r="A135" i="15"/>
  <c r="B135" i="15"/>
  <c r="C135" i="15"/>
  <c r="D135" i="15"/>
  <c r="E135" i="15"/>
  <c r="F135" i="15"/>
  <c r="A136" i="15"/>
  <c r="B136" i="15"/>
  <c r="C136" i="15"/>
  <c r="D136" i="15"/>
  <c r="E136" i="15"/>
  <c r="F136" i="15"/>
  <c r="A137" i="15"/>
  <c r="B137" i="15"/>
  <c r="C137" i="15"/>
  <c r="D137" i="15"/>
  <c r="E137" i="15"/>
  <c r="F137" i="15"/>
  <c r="A138" i="15"/>
  <c r="B138" i="15"/>
  <c r="C138" i="15"/>
  <c r="D138" i="15"/>
  <c r="E138" i="15"/>
  <c r="F138" i="15"/>
  <c r="A139" i="15"/>
  <c r="B139" i="15"/>
  <c r="C139" i="15"/>
  <c r="D139" i="15"/>
  <c r="E139" i="15"/>
  <c r="F139" i="15"/>
  <c r="A140" i="15"/>
  <c r="B140" i="15"/>
  <c r="C140" i="15"/>
  <c r="D140" i="15"/>
  <c r="E140" i="15"/>
  <c r="F140" i="15"/>
  <c r="A141" i="15"/>
  <c r="B141" i="15"/>
  <c r="C141" i="15"/>
  <c r="D141" i="15"/>
  <c r="E141" i="15"/>
  <c r="F141" i="15"/>
  <c r="A142" i="15"/>
  <c r="B142" i="15"/>
  <c r="C142" i="15"/>
  <c r="D142" i="15"/>
  <c r="E142" i="15"/>
  <c r="F142" i="15"/>
  <c r="A143" i="15"/>
  <c r="B143" i="15"/>
  <c r="C143" i="15"/>
  <c r="D143" i="15"/>
  <c r="E143" i="15"/>
  <c r="F143" i="15"/>
  <c r="A144" i="15"/>
  <c r="B144" i="15"/>
  <c r="C144" i="15"/>
  <c r="D144" i="15"/>
  <c r="E144" i="15"/>
  <c r="F144" i="15"/>
  <c r="A145" i="15"/>
  <c r="B145" i="15"/>
  <c r="C145" i="15"/>
  <c r="D145" i="15"/>
  <c r="E145" i="15"/>
  <c r="F145" i="15"/>
  <c r="A146" i="15"/>
  <c r="B146" i="15"/>
  <c r="C146" i="15"/>
  <c r="D146" i="15"/>
  <c r="E146" i="15"/>
  <c r="F146" i="15"/>
  <c r="A147" i="15"/>
  <c r="B147" i="15"/>
  <c r="C147" i="15"/>
  <c r="D147" i="15"/>
  <c r="E147" i="15"/>
  <c r="F147" i="15"/>
  <c r="A148" i="15"/>
  <c r="B148" i="15"/>
  <c r="C148" i="15"/>
  <c r="D148" i="15"/>
  <c r="E148" i="15"/>
  <c r="F148" i="15"/>
  <c r="A149" i="15"/>
  <c r="B149" i="15"/>
  <c r="C149" i="15"/>
  <c r="D149" i="15"/>
  <c r="E149" i="15"/>
  <c r="F149" i="15"/>
  <c r="A150" i="15"/>
  <c r="B150" i="15"/>
  <c r="C150" i="15"/>
  <c r="D150" i="15"/>
  <c r="E150" i="15"/>
  <c r="F150" i="15"/>
  <c r="A151" i="15"/>
  <c r="B151" i="15"/>
  <c r="C151" i="15"/>
  <c r="D151" i="15"/>
  <c r="E151" i="15"/>
  <c r="F151" i="15"/>
  <c r="A152" i="15"/>
  <c r="B152" i="15"/>
  <c r="C152" i="15"/>
  <c r="D152" i="15"/>
  <c r="E152" i="15"/>
  <c r="F152" i="15"/>
  <c r="A153" i="15"/>
  <c r="B153" i="15"/>
  <c r="C153" i="15"/>
  <c r="D153" i="15"/>
  <c r="E153" i="15"/>
  <c r="F153" i="15"/>
  <c r="A154" i="15"/>
  <c r="B154" i="15"/>
  <c r="C154" i="15"/>
  <c r="D154" i="15"/>
  <c r="E154" i="15"/>
  <c r="F154" i="15"/>
  <c r="A155" i="15"/>
  <c r="B155" i="15"/>
  <c r="C155" i="15"/>
  <c r="D155" i="15"/>
  <c r="E155" i="15"/>
  <c r="F155" i="15"/>
  <c r="A156" i="15"/>
  <c r="B156" i="15"/>
  <c r="C156" i="15"/>
  <c r="D156" i="15"/>
  <c r="E156" i="15"/>
  <c r="F156" i="15"/>
  <c r="A157" i="15"/>
  <c r="B157" i="15"/>
  <c r="C157" i="15"/>
  <c r="D157" i="15"/>
  <c r="E157" i="15"/>
  <c r="F157" i="15"/>
  <c r="A158" i="15"/>
  <c r="B158" i="15"/>
  <c r="C158" i="15"/>
  <c r="D158" i="15"/>
  <c r="E158" i="15"/>
  <c r="F158" i="15"/>
  <c r="Y6" i="11"/>
  <c r="Z6" i="11"/>
  <c r="AB6" i="11"/>
  <c r="AC6" i="11"/>
  <c r="Y7" i="11"/>
  <c r="Z7" i="11"/>
  <c r="AB7" i="11"/>
  <c r="AC7" i="11"/>
  <c r="Y8" i="11"/>
  <c r="Z8" i="11"/>
  <c r="AB8" i="11"/>
  <c r="AC8" i="11"/>
  <c r="Y9" i="11"/>
  <c r="Z9" i="11"/>
  <c r="AB9" i="11"/>
  <c r="AC9" i="11"/>
  <c r="Y10" i="11"/>
  <c r="Z10" i="11"/>
  <c r="AB10" i="11"/>
  <c r="AC10" i="11"/>
  <c r="Y11" i="11"/>
  <c r="Z11" i="11"/>
  <c r="AB11" i="11"/>
  <c r="AC11" i="11"/>
  <c r="Y12" i="11"/>
  <c r="Z12" i="11"/>
  <c r="AB12" i="11"/>
  <c r="AC12" i="11"/>
  <c r="Y13" i="11"/>
  <c r="Z13" i="11"/>
  <c r="AB13" i="11"/>
  <c r="AC13" i="11"/>
  <c r="Y14" i="11"/>
  <c r="Z14" i="11"/>
  <c r="AB14" i="11"/>
  <c r="AC14" i="11"/>
  <c r="Y15" i="11"/>
  <c r="Z15" i="11"/>
  <c r="AB15" i="11"/>
  <c r="AC15" i="11"/>
  <c r="Y16" i="11"/>
  <c r="Z16" i="11"/>
  <c r="AB16" i="11"/>
  <c r="AC16" i="11"/>
  <c r="Y17" i="11"/>
  <c r="Z17" i="11"/>
  <c r="AB17" i="11"/>
  <c r="AC17" i="11"/>
  <c r="Y18" i="11"/>
  <c r="Z18" i="11"/>
  <c r="AB18" i="11"/>
  <c r="AC18" i="11"/>
  <c r="Y19" i="11"/>
  <c r="Z19" i="11"/>
  <c r="AB19" i="11"/>
  <c r="AC19" i="11"/>
  <c r="Y20" i="11"/>
  <c r="Z20" i="11"/>
  <c r="AB20" i="11"/>
  <c r="AC20" i="11"/>
  <c r="Y21" i="11"/>
  <c r="Z21" i="11"/>
  <c r="AB21" i="11"/>
  <c r="AC21" i="11"/>
  <c r="Y22" i="11"/>
  <c r="Z22" i="11"/>
  <c r="AB22" i="11"/>
  <c r="AC22" i="11"/>
  <c r="Y23" i="11"/>
  <c r="Z23" i="11"/>
  <c r="AB23" i="11"/>
  <c r="AC23" i="11"/>
  <c r="Y24" i="11"/>
  <c r="Z24" i="11"/>
  <c r="AB24" i="11"/>
  <c r="AC24" i="11"/>
  <c r="Y25" i="11"/>
  <c r="Z25" i="11"/>
  <c r="AB25" i="11"/>
  <c r="AC25" i="11"/>
  <c r="Y26" i="11"/>
  <c r="Z26" i="11"/>
  <c r="AB26" i="11"/>
  <c r="AC26" i="11"/>
  <c r="Y27" i="11"/>
  <c r="Z27" i="11"/>
  <c r="AB27" i="11"/>
  <c r="AC27" i="11"/>
  <c r="Y28" i="11"/>
  <c r="Z28" i="11"/>
  <c r="AB28" i="11"/>
  <c r="AC28" i="11"/>
  <c r="Y29" i="11"/>
  <c r="Z29" i="11"/>
  <c r="AB29" i="11"/>
  <c r="AC29" i="11"/>
  <c r="Y30" i="11"/>
  <c r="Z30" i="11"/>
  <c r="AB30" i="11"/>
  <c r="AC30" i="11"/>
  <c r="Y31" i="11"/>
  <c r="Z31" i="11"/>
  <c r="AB31" i="11"/>
  <c r="AC31" i="11"/>
  <c r="Y32" i="11"/>
  <c r="Z32" i="11"/>
  <c r="AB32" i="11"/>
  <c r="AC32" i="11"/>
  <c r="Y33" i="11"/>
  <c r="Z33" i="11"/>
  <c r="AB33" i="11"/>
  <c r="AC33" i="11"/>
  <c r="Y34" i="11"/>
  <c r="Z34" i="11"/>
  <c r="AB34" i="11"/>
  <c r="AC34" i="11"/>
  <c r="Y35" i="11"/>
  <c r="Z35" i="11"/>
  <c r="AB35" i="11"/>
  <c r="AC35" i="11"/>
  <c r="Y36" i="11"/>
  <c r="Z36" i="11"/>
  <c r="AB36" i="11"/>
  <c r="AC36" i="11"/>
  <c r="Y37" i="11"/>
  <c r="Z37" i="11"/>
  <c r="AB37" i="11"/>
  <c r="AC37" i="11"/>
  <c r="Y38" i="11"/>
  <c r="Z38" i="11"/>
  <c r="AB38" i="11"/>
  <c r="AC38" i="11"/>
  <c r="Y39" i="11"/>
  <c r="Z39" i="11"/>
  <c r="AB39" i="11"/>
  <c r="AC39" i="11"/>
  <c r="Y40" i="11"/>
  <c r="Z40" i="11"/>
  <c r="AB40" i="11"/>
  <c r="AC40" i="11"/>
  <c r="Y41" i="11"/>
  <c r="Z41" i="11"/>
  <c r="AB41" i="11"/>
  <c r="AC41" i="11"/>
  <c r="Y42" i="11"/>
  <c r="Z42" i="11"/>
  <c r="AB42" i="11"/>
  <c r="AC42" i="11"/>
  <c r="Y43" i="11"/>
  <c r="Z43" i="11"/>
  <c r="AB43" i="11"/>
  <c r="AC43" i="11"/>
  <c r="Y44" i="11"/>
  <c r="Z44" i="11"/>
  <c r="AB44" i="11"/>
  <c r="AC44" i="11"/>
  <c r="Y45" i="11"/>
  <c r="Z45" i="11"/>
  <c r="AB45" i="11"/>
  <c r="AC45" i="11"/>
  <c r="Y46" i="11"/>
  <c r="Z46" i="11"/>
  <c r="AB46" i="11"/>
  <c r="AC46" i="11"/>
  <c r="Y47" i="11"/>
  <c r="Z47" i="11"/>
  <c r="AB47" i="11"/>
  <c r="AC47" i="11"/>
  <c r="Y48" i="11"/>
  <c r="Z48" i="11"/>
  <c r="AB48" i="11"/>
  <c r="AC48" i="11"/>
  <c r="Y49" i="11"/>
  <c r="Z49" i="11"/>
  <c r="AB49" i="11"/>
  <c r="AC49" i="11"/>
  <c r="Y50" i="11"/>
  <c r="Z50" i="11"/>
  <c r="AB50" i="11"/>
  <c r="AC50" i="11"/>
  <c r="Y51" i="11"/>
  <c r="Z51" i="11"/>
  <c r="AB51" i="11"/>
  <c r="AC51" i="11"/>
  <c r="Y52" i="11"/>
  <c r="Z52" i="11"/>
  <c r="AB52" i="11"/>
  <c r="AC52" i="11"/>
  <c r="Y53" i="11"/>
  <c r="Z53" i="11"/>
  <c r="AB53" i="11"/>
  <c r="AC53" i="11"/>
  <c r="Y54" i="11"/>
  <c r="Z54" i="11"/>
  <c r="AB54" i="11"/>
  <c r="AC54" i="11"/>
  <c r="Y55" i="11"/>
  <c r="Z55" i="11"/>
  <c r="AB55" i="11"/>
  <c r="AC55" i="11"/>
  <c r="Y56" i="11"/>
  <c r="Z56" i="11"/>
  <c r="AB56" i="11"/>
  <c r="AC56" i="11"/>
  <c r="Y57" i="11"/>
  <c r="Z57" i="11"/>
  <c r="AB57" i="11"/>
  <c r="AC57" i="11"/>
  <c r="Y58" i="11"/>
  <c r="Z58" i="11"/>
  <c r="AB58" i="11"/>
  <c r="AC58" i="11"/>
  <c r="Y59" i="11"/>
  <c r="Z59" i="11"/>
  <c r="AB59" i="11"/>
  <c r="AC59" i="11"/>
  <c r="Y60" i="11"/>
  <c r="Z60" i="11"/>
  <c r="AB60" i="11"/>
  <c r="AC60" i="11"/>
  <c r="Y61" i="11"/>
  <c r="Z61" i="11"/>
  <c r="AB61" i="11"/>
  <c r="AC61" i="11"/>
  <c r="Y62" i="11"/>
  <c r="Z62" i="11"/>
  <c r="AB62" i="11"/>
  <c r="AC62" i="11"/>
  <c r="Y63" i="11"/>
  <c r="Z63" i="11"/>
  <c r="AB63" i="11"/>
  <c r="AC63" i="11"/>
  <c r="Y64" i="11"/>
  <c r="Z64" i="11"/>
  <c r="AB64" i="11"/>
  <c r="AC64" i="11"/>
  <c r="Y65" i="11"/>
  <c r="Z65" i="11"/>
  <c r="AB65" i="11"/>
  <c r="AC65" i="11"/>
  <c r="Y66" i="11"/>
  <c r="Z66" i="11"/>
  <c r="AB66" i="11"/>
  <c r="AC66" i="11"/>
  <c r="Y67" i="11"/>
  <c r="Z67" i="11"/>
  <c r="AB67" i="11"/>
  <c r="AC67" i="11"/>
  <c r="Y68" i="11"/>
  <c r="Z68" i="11"/>
  <c r="AB68" i="11"/>
  <c r="AC68" i="11"/>
  <c r="Y69" i="11"/>
  <c r="Z69" i="11"/>
  <c r="AB69" i="11"/>
  <c r="AC69" i="11"/>
  <c r="Y70" i="11"/>
  <c r="Z70" i="11"/>
  <c r="AB70" i="11"/>
  <c r="AC70" i="11"/>
  <c r="Y71" i="11"/>
  <c r="Z71" i="11"/>
  <c r="AB71" i="11"/>
  <c r="AC71" i="11"/>
  <c r="Y72" i="11"/>
  <c r="Z72" i="11"/>
  <c r="AB72" i="11"/>
  <c r="AC72" i="11"/>
  <c r="Y73" i="11"/>
  <c r="Z73" i="11"/>
  <c r="AB73" i="11"/>
  <c r="AC73" i="11"/>
  <c r="Y74" i="11"/>
  <c r="Z74" i="11"/>
  <c r="AB74" i="11"/>
  <c r="AC74" i="11"/>
  <c r="Y75" i="11"/>
  <c r="Z75" i="11"/>
  <c r="AB75" i="11"/>
  <c r="AC75" i="11"/>
  <c r="Y76" i="11"/>
  <c r="Z76" i="11"/>
  <c r="AB76" i="11"/>
  <c r="AC76" i="11"/>
  <c r="Y77" i="11"/>
  <c r="Z77" i="11"/>
  <c r="AB77" i="11"/>
  <c r="AC77" i="11"/>
  <c r="Y78" i="11"/>
  <c r="Z78" i="11"/>
  <c r="AB78" i="11"/>
  <c r="AC78" i="11"/>
  <c r="Y79" i="11"/>
  <c r="Z79" i="11"/>
  <c r="AB79" i="11"/>
  <c r="AC79" i="11"/>
  <c r="Y80" i="11"/>
  <c r="Z80" i="11"/>
  <c r="AB80" i="11"/>
  <c r="AC80" i="11"/>
  <c r="Y81" i="11"/>
  <c r="Z81" i="11"/>
  <c r="AB81" i="11"/>
  <c r="AC81" i="11"/>
  <c r="Y82" i="11"/>
  <c r="Z82" i="11"/>
  <c r="AB82" i="11"/>
  <c r="AC82" i="11"/>
  <c r="Y83" i="11"/>
  <c r="Z83" i="11"/>
  <c r="AB83" i="11"/>
  <c r="AC83" i="11"/>
  <c r="Y84" i="11"/>
  <c r="Z84" i="11"/>
  <c r="AB84" i="11"/>
  <c r="AC84" i="11"/>
  <c r="Y85" i="11"/>
  <c r="Z85" i="11"/>
  <c r="AB85" i="11"/>
  <c r="AC85" i="11"/>
  <c r="Y86" i="11"/>
  <c r="Z86" i="11"/>
  <c r="AB86" i="11"/>
  <c r="AC86" i="11"/>
  <c r="Y87" i="11"/>
  <c r="Z87" i="11"/>
  <c r="AB87" i="11"/>
  <c r="AC87" i="11"/>
  <c r="Y88" i="11"/>
  <c r="Z88" i="11"/>
  <c r="AB88" i="11"/>
  <c r="AC88" i="11"/>
  <c r="Y89" i="11"/>
  <c r="Z89" i="11"/>
  <c r="AB89" i="11"/>
  <c r="AC89" i="11"/>
  <c r="Y90" i="11"/>
  <c r="Z90" i="11"/>
  <c r="AB90" i="11"/>
  <c r="AC90" i="11"/>
  <c r="Y91" i="11"/>
  <c r="Z91" i="11"/>
  <c r="AB91" i="11"/>
  <c r="AC91" i="11"/>
  <c r="Y92" i="11"/>
  <c r="Z92" i="11"/>
  <c r="AB92" i="11"/>
  <c r="AC92" i="11"/>
  <c r="Y93" i="11"/>
  <c r="Z93" i="11"/>
  <c r="AB93" i="11"/>
  <c r="AC93" i="11"/>
  <c r="Y94" i="11"/>
  <c r="Z94" i="11"/>
  <c r="AB94" i="11"/>
  <c r="AC94" i="11"/>
  <c r="Y95" i="11"/>
  <c r="Z95" i="11"/>
  <c r="AB95" i="11"/>
  <c r="AC95" i="11"/>
  <c r="Y96" i="11"/>
  <c r="Z96" i="11"/>
  <c r="AB96" i="11"/>
  <c r="AC96" i="11"/>
  <c r="Y97" i="11"/>
  <c r="Z97" i="11"/>
  <c r="AB97" i="11"/>
  <c r="AC97" i="11"/>
  <c r="Y98" i="11"/>
  <c r="Z98" i="11"/>
  <c r="AB98" i="11"/>
  <c r="AC98" i="11"/>
  <c r="Y99" i="11"/>
  <c r="Z99" i="11"/>
  <c r="AB99" i="11"/>
  <c r="AC99" i="11"/>
  <c r="Y100" i="11"/>
  <c r="Z100" i="11"/>
  <c r="AB100" i="11"/>
  <c r="AC100" i="11"/>
  <c r="Y101" i="11"/>
  <c r="Z101" i="11"/>
  <c r="AB101" i="11"/>
  <c r="AC101" i="11"/>
  <c r="Y102" i="11"/>
  <c r="Z102" i="11"/>
  <c r="AB102" i="11"/>
  <c r="AC102" i="11"/>
  <c r="Y103" i="11"/>
  <c r="Z103" i="11"/>
  <c r="AB103" i="11"/>
  <c r="AC103" i="11"/>
  <c r="Y104" i="11"/>
  <c r="Z104" i="11"/>
  <c r="AB104" i="11"/>
  <c r="AC104" i="11"/>
  <c r="Y105" i="11"/>
  <c r="Z105" i="11"/>
  <c r="AB105" i="11"/>
  <c r="AC105" i="11"/>
  <c r="Y106" i="11"/>
  <c r="Z106" i="11"/>
  <c r="AB106" i="11"/>
  <c r="AC106" i="11"/>
  <c r="Y107" i="11"/>
  <c r="Z107" i="11"/>
  <c r="AB107" i="11"/>
  <c r="AC107" i="11"/>
  <c r="Y108" i="11"/>
  <c r="Z108" i="11"/>
  <c r="AB108" i="11"/>
  <c r="AC108" i="11"/>
  <c r="Y109" i="11"/>
  <c r="Z109" i="11"/>
  <c r="AB109" i="11"/>
  <c r="AC109" i="11"/>
  <c r="Y110" i="11"/>
  <c r="Z110" i="11"/>
  <c r="AB110" i="11"/>
  <c r="AC110" i="11"/>
  <c r="Y111" i="11"/>
  <c r="Z111" i="11"/>
  <c r="AB111" i="11"/>
  <c r="AC111" i="11"/>
  <c r="Y112" i="11"/>
  <c r="Z112" i="11"/>
  <c r="AB112" i="11"/>
  <c r="AC112" i="11"/>
  <c r="Y113" i="11"/>
  <c r="Z113" i="11"/>
  <c r="AB113" i="11"/>
  <c r="AC113" i="11"/>
  <c r="Y114" i="11"/>
  <c r="Z114" i="11"/>
  <c r="AB114" i="11"/>
  <c r="AC114" i="11"/>
  <c r="Y115" i="11"/>
  <c r="Z115" i="11"/>
  <c r="AB115" i="11"/>
  <c r="AC115" i="11"/>
  <c r="Y116" i="11"/>
  <c r="Z116" i="11"/>
  <c r="AB116" i="11"/>
  <c r="AC116" i="11"/>
  <c r="Y117" i="11"/>
  <c r="Z117" i="11"/>
  <c r="AB117" i="11"/>
  <c r="AC117" i="11"/>
  <c r="Y118" i="11"/>
  <c r="Z118" i="11"/>
  <c r="AB118" i="11"/>
  <c r="AC118" i="11"/>
  <c r="Y119" i="11"/>
  <c r="Z119" i="11"/>
  <c r="AB119" i="11"/>
  <c r="AC119" i="11"/>
  <c r="Y120" i="11"/>
  <c r="Z120" i="11"/>
  <c r="AB120" i="11"/>
  <c r="AC120" i="11"/>
  <c r="Y121" i="11"/>
  <c r="Z121" i="11"/>
  <c r="AB121" i="11"/>
  <c r="AC121" i="11"/>
  <c r="Y122" i="11"/>
  <c r="Z122" i="11"/>
  <c r="AB122" i="11"/>
  <c r="AC122" i="11"/>
  <c r="Y123" i="11"/>
  <c r="Z123" i="11"/>
  <c r="AB123" i="11"/>
  <c r="AC123" i="11"/>
  <c r="Y124" i="11"/>
  <c r="Z124" i="11"/>
  <c r="AB124" i="11"/>
  <c r="AC124" i="11"/>
  <c r="Y125" i="11"/>
  <c r="Z125" i="11"/>
  <c r="AB125" i="11"/>
  <c r="AC125" i="11"/>
  <c r="Y126" i="11"/>
  <c r="Z126" i="11"/>
  <c r="AB126" i="11"/>
  <c r="AC126" i="11"/>
  <c r="Y127" i="11"/>
  <c r="Z127" i="11"/>
  <c r="AB127" i="11"/>
  <c r="AC127" i="11"/>
  <c r="Y128" i="11"/>
  <c r="Z128" i="11"/>
  <c r="AB128" i="11"/>
  <c r="AC128" i="11"/>
  <c r="Y129" i="11"/>
  <c r="Z129" i="11"/>
  <c r="AB129" i="11"/>
  <c r="AC129" i="11"/>
  <c r="Y130" i="11"/>
  <c r="Z130" i="11"/>
  <c r="AB130" i="11"/>
  <c r="AC130" i="11"/>
  <c r="Y131" i="11"/>
  <c r="Z131" i="11"/>
  <c r="AB131" i="11"/>
  <c r="AC131" i="11"/>
  <c r="Y132" i="11"/>
  <c r="Z132" i="11"/>
  <c r="AB132" i="11"/>
  <c r="AC132" i="11"/>
  <c r="Y133" i="11"/>
  <c r="Z133" i="11"/>
  <c r="AB133" i="11"/>
  <c r="AC133" i="11"/>
  <c r="Y134" i="11"/>
  <c r="Z134" i="11"/>
  <c r="AB134" i="11"/>
  <c r="AC134" i="11"/>
  <c r="Y135" i="11"/>
  <c r="Z135" i="11"/>
  <c r="AB135" i="11"/>
  <c r="AC135" i="11"/>
  <c r="Y136" i="11"/>
  <c r="Z136" i="11"/>
  <c r="AB136" i="11"/>
  <c r="AC136" i="11"/>
  <c r="Y137" i="11"/>
  <c r="Z137" i="11"/>
  <c r="AB137" i="11"/>
  <c r="AC137" i="11"/>
  <c r="Y138" i="11"/>
  <c r="Z138" i="11"/>
  <c r="AB138" i="11"/>
  <c r="AC138" i="11"/>
  <c r="Y139" i="11"/>
  <c r="Z139" i="11"/>
  <c r="AB139" i="11"/>
  <c r="AC139" i="11"/>
  <c r="Y140" i="11"/>
  <c r="Z140" i="11"/>
  <c r="AB140" i="11"/>
  <c r="AC140" i="11"/>
  <c r="Y141" i="11"/>
  <c r="Z141" i="11"/>
  <c r="AB141" i="11"/>
  <c r="AC141" i="11"/>
  <c r="Y142" i="11"/>
  <c r="Z142" i="11"/>
  <c r="AB142" i="11"/>
  <c r="AC142" i="11"/>
  <c r="Y143" i="11"/>
  <c r="Z143" i="11"/>
  <c r="AB143" i="11"/>
  <c r="AC143" i="11"/>
  <c r="Y144" i="11"/>
  <c r="Z144" i="11"/>
  <c r="AB144" i="11"/>
  <c r="AC144" i="11"/>
  <c r="Y145" i="11"/>
  <c r="Z145" i="11"/>
  <c r="AB145" i="11"/>
  <c r="AC145" i="11"/>
  <c r="Y146" i="11"/>
  <c r="Z146" i="11"/>
  <c r="AB146" i="11"/>
  <c r="AC146" i="11"/>
  <c r="Y147" i="11"/>
  <c r="Z147" i="11"/>
  <c r="AB147" i="11"/>
  <c r="AC147" i="11"/>
  <c r="Y148" i="11"/>
  <c r="Z148" i="11"/>
  <c r="AB148" i="11"/>
  <c r="AC148" i="11"/>
  <c r="Y149" i="11"/>
  <c r="Z149" i="11"/>
  <c r="AB149" i="11"/>
  <c r="AC149" i="11"/>
  <c r="Y150" i="11"/>
  <c r="Z150" i="11"/>
  <c r="AB150" i="11"/>
  <c r="AC150" i="11"/>
  <c r="Y151" i="11"/>
  <c r="Z151" i="11"/>
  <c r="AB151" i="11"/>
  <c r="AC151" i="11"/>
  <c r="Y152" i="11"/>
  <c r="Z152" i="11"/>
  <c r="AB152" i="11"/>
  <c r="AC152" i="11"/>
  <c r="Y153" i="11"/>
  <c r="Z153" i="11"/>
  <c r="AB153" i="11"/>
  <c r="AC153" i="11"/>
  <c r="Y154" i="11"/>
  <c r="Z154" i="11"/>
  <c r="AB154" i="11"/>
  <c r="AC154" i="11"/>
  <c r="Y155" i="11"/>
  <c r="Z155" i="11"/>
  <c r="AB155" i="11"/>
  <c r="AC155" i="11"/>
  <c r="Y156" i="11"/>
  <c r="Z156" i="11"/>
  <c r="AB156" i="11"/>
  <c r="AC156" i="11"/>
  <c r="Y157" i="11"/>
  <c r="Z157" i="11"/>
  <c r="AB157" i="11"/>
  <c r="AC157" i="11"/>
  <c r="Y158" i="11"/>
  <c r="Z158" i="11"/>
  <c r="AB158" i="11"/>
  <c r="AC158" i="11"/>
  <c r="Y159" i="11"/>
  <c r="Z159" i="11"/>
  <c r="AB159" i="11"/>
  <c r="AC159" i="11"/>
  <c r="Y160" i="11"/>
  <c r="Z160" i="11"/>
  <c r="AB160" i="11"/>
  <c r="AC160" i="11"/>
  <c r="Y161" i="11"/>
  <c r="Z161" i="11"/>
  <c r="AB161" i="11"/>
  <c r="AC161" i="11"/>
  <c r="Y162" i="11"/>
  <c r="Z162" i="11"/>
  <c r="AB162" i="11"/>
  <c r="AC162" i="11"/>
  <c r="Y163" i="11"/>
  <c r="Z163" i="11"/>
  <c r="AB163" i="11"/>
  <c r="AC163" i="11"/>
  <c r="Y164" i="11"/>
  <c r="Z164" i="11"/>
  <c r="AB164" i="11"/>
  <c r="AC164" i="11"/>
  <c r="Y165" i="11"/>
  <c r="Z165" i="11"/>
  <c r="AB165" i="11"/>
  <c r="AC165" i="11"/>
  <c r="Y166" i="11"/>
  <c r="Z166" i="11"/>
  <c r="AB166" i="11"/>
  <c r="AC166" i="11"/>
  <c r="Y167" i="11"/>
  <c r="Z167" i="11"/>
  <c r="AB167" i="11"/>
  <c r="AC167" i="11"/>
  <c r="Y168" i="11"/>
  <c r="Z168" i="11"/>
  <c r="AB168" i="11"/>
  <c r="AC168" i="11"/>
  <c r="Y169" i="11"/>
  <c r="Z169" i="11"/>
  <c r="AB169" i="11"/>
  <c r="AC169" i="11"/>
  <c r="Y170" i="11"/>
  <c r="Z170" i="11"/>
  <c r="AB170" i="11"/>
  <c r="AC170" i="11"/>
  <c r="Y171" i="11"/>
  <c r="Z171" i="11"/>
  <c r="AB171" i="11"/>
  <c r="AC171" i="11"/>
  <c r="Y172" i="11"/>
  <c r="Z172" i="11"/>
  <c r="AB172" i="11"/>
  <c r="AC172" i="11"/>
  <c r="Y173" i="11"/>
  <c r="Z173" i="11"/>
  <c r="AB173" i="11"/>
  <c r="AC173" i="11"/>
  <c r="Y174" i="11"/>
  <c r="Z174" i="11"/>
  <c r="AB174" i="11"/>
  <c r="AC174" i="11"/>
  <c r="Y175" i="11"/>
  <c r="Z175" i="11"/>
  <c r="AB175" i="11"/>
  <c r="AC175" i="11"/>
  <c r="Y176" i="11"/>
  <c r="Z176" i="11"/>
  <c r="AB176" i="11"/>
  <c r="AC176" i="11"/>
  <c r="Y177" i="11"/>
  <c r="Z177" i="11"/>
  <c r="AB177" i="11"/>
  <c r="AC177" i="11"/>
  <c r="Y178" i="11"/>
  <c r="Z178" i="11"/>
  <c r="AB178" i="11"/>
  <c r="AC178" i="11"/>
  <c r="Y179" i="11"/>
  <c r="Z179" i="11"/>
  <c r="AB179" i="11"/>
  <c r="AC179" i="11"/>
  <c r="Y180" i="11"/>
  <c r="Z180" i="11"/>
  <c r="AB180" i="11"/>
  <c r="AC180" i="11"/>
  <c r="Y181" i="11"/>
  <c r="Z181" i="11"/>
  <c r="AB181" i="11"/>
  <c r="AC181" i="11"/>
  <c r="Y182" i="11"/>
  <c r="Z182" i="11"/>
  <c r="AB182" i="11"/>
  <c r="AC182" i="11"/>
  <c r="Y183" i="11"/>
  <c r="Z183" i="11"/>
  <c r="AB183" i="11"/>
  <c r="AC183" i="11"/>
  <c r="Y184" i="11"/>
  <c r="Z184" i="11"/>
  <c r="AB184" i="11"/>
  <c r="AC184" i="11"/>
  <c r="Y185" i="11"/>
  <c r="Z185" i="11"/>
  <c r="AB185" i="11"/>
  <c r="AC185" i="11"/>
  <c r="Y186" i="11"/>
  <c r="Z186" i="11"/>
  <c r="AB186" i="11"/>
  <c r="AC186" i="11"/>
  <c r="Y187" i="11"/>
  <c r="Z187" i="11"/>
  <c r="AB187" i="11"/>
  <c r="AC187" i="11"/>
  <c r="Y188" i="11"/>
  <c r="Z188" i="11"/>
  <c r="AB188" i="11"/>
  <c r="AC188" i="11"/>
  <c r="Y189" i="11"/>
  <c r="Z189" i="11"/>
  <c r="AB189" i="11"/>
  <c r="AC189" i="11"/>
  <c r="Y190" i="11"/>
  <c r="Z190" i="11"/>
  <c r="AB190" i="11"/>
  <c r="AC190" i="11"/>
  <c r="Y191" i="11"/>
  <c r="Z191" i="11"/>
  <c r="AB191" i="11"/>
  <c r="AC191" i="11"/>
  <c r="Y192" i="11"/>
  <c r="Z192" i="11"/>
  <c r="AB192" i="11"/>
  <c r="AC192" i="11"/>
  <c r="Y193" i="11"/>
  <c r="Z193" i="11"/>
  <c r="AB193" i="11"/>
  <c r="AC193" i="11"/>
  <c r="Y194" i="11"/>
  <c r="Z194" i="11"/>
  <c r="AB194" i="11"/>
  <c r="AC194" i="11"/>
  <c r="Y195" i="11"/>
  <c r="Z195" i="11"/>
  <c r="AB195" i="11"/>
  <c r="AC195" i="11"/>
  <c r="Y196" i="11"/>
  <c r="Z196" i="11"/>
  <c r="AB196" i="11"/>
  <c r="AC196" i="11"/>
  <c r="Y197" i="11"/>
  <c r="Z197" i="11"/>
  <c r="AB197" i="11"/>
  <c r="AC197" i="11"/>
  <c r="Y198" i="11"/>
  <c r="Z198" i="11"/>
  <c r="AB198" i="11"/>
  <c r="AC198" i="11"/>
  <c r="Y199" i="11"/>
  <c r="Z199" i="11"/>
  <c r="AB199" i="11"/>
  <c r="AC199" i="11"/>
  <c r="Y200" i="11"/>
  <c r="Z200" i="11"/>
  <c r="AB200" i="11"/>
  <c r="AC200" i="11"/>
  <c r="Y201" i="11"/>
  <c r="Z201" i="11"/>
  <c r="AB201" i="11"/>
  <c r="AC201" i="11"/>
  <c r="Y202" i="11"/>
  <c r="Z202" i="11"/>
  <c r="AB202" i="11"/>
  <c r="AC202" i="11"/>
  <c r="Y203" i="11"/>
  <c r="Z203" i="11"/>
  <c r="AB203" i="11"/>
  <c r="AC203" i="11"/>
  <c r="Y204" i="11"/>
  <c r="Z204" i="11"/>
  <c r="AB204" i="11"/>
  <c r="AC204" i="11"/>
  <c r="Y205" i="11"/>
  <c r="Z205" i="11"/>
  <c r="AB205" i="11"/>
  <c r="AC205" i="11"/>
  <c r="Y206" i="11"/>
  <c r="Z206" i="11"/>
  <c r="AB206" i="11"/>
  <c r="AC206" i="11"/>
  <c r="Y207" i="11"/>
  <c r="Z207" i="11"/>
  <c r="AB207" i="11"/>
  <c r="AC207" i="11"/>
  <c r="Y208" i="11"/>
  <c r="Z208" i="11"/>
  <c r="AB208" i="11"/>
  <c r="AC208" i="11"/>
  <c r="Y209" i="11"/>
  <c r="Z209" i="11"/>
  <c r="AB209" i="11"/>
  <c r="AC209" i="11"/>
  <c r="Y210" i="11"/>
  <c r="Z210" i="11"/>
  <c r="AB210" i="11"/>
  <c r="AC210" i="11"/>
  <c r="Y211" i="11"/>
  <c r="Z211" i="11"/>
  <c r="AB211" i="11"/>
  <c r="AC211" i="11"/>
  <c r="Y212" i="11"/>
  <c r="Z212" i="11"/>
  <c r="AB212" i="11"/>
  <c r="AC212" i="11"/>
  <c r="Y213" i="11"/>
  <c r="Z213" i="11"/>
  <c r="AB213" i="11"/>
  <c r="AC213" i="11"/>
  <c r="Y214" i="11"/>
  <c r="Z214" i="11"/>
  <c r="AB214" i="11"/>
  <c r="AC214" i="11"/>
  <c r="Y215" i="11"/>
  <c r="Z215" i="11"/>
  <c r="AB215" i="11"/>
  <c r="AC215" i="11"/>
  <c r="Y216" i="11"/>
  <c r="Z216" i="11"/>
  <c r="AB216" i="11"/>
  <c r="AC216" i="11"/>
  <c r="Y217" i="11"/>
  <c r="Z217" i="11"/>
  <c r="AB217" i="11"/>
  <c r="AC217" i="11"/>
  <c r="Y218" i="11"/>
  <c r="Z218" i="11"/>
  <c r="AB218" i="11"/>
  <c r="AC218" i="11"/>
  <c r="Y219" i="11"/>
  <c r="Z219" i="11"/>
  <c r="AB219" i="11"/>
  <c r="AC219" i="11"/>
  <c r="Y220" i="11"/>
  <c r="Z220" i="11"/>
  <c r="AB220" i="11"/>
  <c r="AC220" i="11"/>
  <c r="Y221" i="11"/>
  <c r="Z221" i="11"/>
  <c r="AB221" i="11"/>
  <c r="AC221" i="11"/>
  <c r="Y222" i="11"/>
  <c r="Z222" i="11"/>
  <c r="AB222" i="11"/>
  <c r="AC222" i="11"/>
  <c r="Y223" i="11"/>
  <c r="Z223" i="11"/>
  <c r="AB223" i="11"/>
  <c r="AC223" i="11"/>
  <c r="Y224" i="11"/>
  <c r="Z224" i="11"/>
  <c r="AB224" i="11"/>
  <c r="AC224" i="11"/>
  <c r="Y225" i="11"/>
  <c r="Z225" i="11"/>
  <c r="AB225" i="11"/>
  <c r="AC225" i="11"/>
  <c r="Y226" i="11"/>
  <c r="Z226" i="11"/>
  <c r="AB226" i="11"/>
  <c r="AC226" i="11"/>
  <c r="Y227" i="11"/>
  <c r="Z227" i="11"/>
  <c r="AB227" i="11"/>
  <c r="AC227" i="11"/>
  <c r="Y228" i="11"/>
  <c r="Z228" i="11"/>
  <c r="AB228" i="11"/>
  <c r="AC228" i="11"/>
  <c r="Y229" i="11"/>
  <c r="Z229" i="11"/>
  <c r="AB229" i="11"/>
  <c r="AC229" i="11"/>
  <c r="Y230" i="11"/>
  <c r="Z230" i="11"/>
  <c r="AB230" i="11"/>
  <c r="AC230" i="11"/>
  <c r="Y231" i="11"/>
  <c r="Z231" i="11"/>
  <c r="AB231" i="11"/>
  <c r="AC231" i="11"/>
  <c r="Y232" i="11"/>
  <c r="Z232" i="11"/>
  <c r="AB232" i="11"/>
  <c r="AC232" i="11"/>
  <c r="Y233" i="11"/>
  <c r="Z233" i="11"/>
  <c r="AB233" i="11"/>
  <c r="AC233" i="11"/>
  <c r="Y234" i="11"/>
  <c r="Z234" i="11"/>
  <c r="AB234" i="11"/>
  <c r="AC234" i="11"/>
  <c r="Y235" i="11"/>
  <c r="Z235" i="11"/>
  <c r="AB235" i="11"/>
  <c r="AC235" i="11"/>
  <c r="Y236" i="11"/>
  <c r="Z236" i="11"/>
  <c r="AB236" i="11"/>
  <c r="AC236" i="11"/>
  <c r="Y237" i="11"/>
  <c r="Z237" i="11"/>
  <c r="AB237" i="11"/>
  <c r="AC237" i="11"/>
  <c r="Y238" i="11"/>
  <c r="Z238" i="11"/>
  <c r="AB238" i="11"/>
  <c r="AC238" i="11"/>
  <c r="Y239" i="11"/>
  <c r="Z239" i="11"/>
  <c r="AB239" i="11"/>
  <c r="AC239" i="11"/>
  <c r="Y240" i="11"/>
  <c r="Z240" i="11"/>
  <c r="AB240" i="11"/>
  <c r="AC240" i="11"/>
  <c r="Y241" i="11"/>
  <c r="Z241" i="11"/>
  <c r="AB241" i="11"/>
  <c r="AC241" i="11"/>
  <c r="Y242" i="11"/>
  <c r="Z242" i="11"/>
  <c r="AB242" i="11"/>
  <c r="AC242" i="11"/>
  <c r="Y243" i="11"/>
  <c r="Z243" i="11"/>
  <c r="AB243" i="11"/>
  <c r="AC243" i="11"/>
  <c r="Y244" i="11"/>
  <c r="Z244" i="11"/>
  <c r="AB244" i="11"/>
  <c r="AC244" i="11"/>
  <c r="Y245" i="11"/>
  <c r="Z245" i="11"/>
  <c r="AB245" i="11"/>
  <c r="AC245" i="11"/>
  <c r="Y246" i="11"/>
  <c r="Z246" i="11"/>
  <c r="AB246" i="11"/>
  <c r="AC246" i="11"/>
  <c r="Y247" i="11"/>
  <c r="Z247" i="11"/>
  <c r="AB247" i="11"/>
  <c r="AC247" i="11"/>
  <c r="Y248" i="11"/>
  <c r="Z248" i="11"/>
  <c r="AB248" i="11"/>
  <c r="AC248" i="11"/>
  <c r="Y249" i="11"/>
  <c r="Z249" i="11"/>
  <c r="AB249" i="11"/>
  <c r="AC249" i="11"/>
  <c r="Y250" i="11"/>
  <c r="Z250" i="11"/>
  <c r="AB250" i="11"/>
  <c r="AC250" i="11"/>
  <c r="Y251" i="11"/>
  <c r="Z251" i="11"/>
  <c r="AB251" i="11"/>
  <c r="AC251" i="11"/>
  <c r="Y252" i="11"/>
  <c r="Z252" i="11"/>
  <c r="AB252" i="11"/>
  <c r="AC252" i="11"/>
  <c r="Y253" i="11"/>
  <c r="Z253" i="11"/>
  <c r="AB253" i="11"/>
  <c r="AC253" i="11"/>
  <c r="Y254" i="11"/>
  <c r="Z254" i="11"/>
  <c r="AB254" i="11"/>
  <c r="AC254" i="11"/>
  <c r="Y255" i="11"/>
  <c r="Z255" i="11"/>
  <c r="AB255" i="11"/>
  <c r="AC255" i="11"/>
  <c r="Y256" i="11"/>
  <c r="Z256" i="11"/>
  <c r="AB256" i="11"/>
  <c r="AC256" i="11"/>
  <c r="Y257" i="11"/>
  <c r="Z257" i="11"/>
  <c r="AB257" i="11"/>
  <c r="AC257" i="11"/>
  <c r="Y258" i="11"/>
  <c r="Z258" i="11"/>
  <c r="AB258" i="11"/>
  <c r="AC258" i="11"/>
  <c r="Y259" i="11"/>
  <c r="Z259" i="11"/>
  <c r="AB259" i="11"/>
  <c r="AC259" i="11"/>
  <c r="Y260" i="11"/>
  <c r="Z260" i="11"/>
  <c r="AB260" i="11"/>
  <c r="AC260" i="11"/>
  <c r="Y261" i="11"/>
  <c r="Z261" i="11"/>
  <c r="AB261" i="11"/>
  <c r="AC261" i="11"/>
  <c r="Y262" i="11"/>
  <c r="Z262" i="11"/>
  <c r="AB262" i="11"/>
  <c r="AC262" i="11"/>
  <c r="Y263" i="11"/>
  <c r="Z263" i="11"/>
  <c r="AB263" i="11"/>
  <c r="AC263" i="11"/>
  <c r="Y264" i="11"/>
  <c r="Z264" i="11"/>
  <c r="AB264" i="11"/>
  <c r="AC264" i="11"/>
  <c r="Y265" i="11"/>
  <c r="Z265" i="11"/>
  <c r="AB265" i="11"/>
  <c r="AC265" i="11"/>
  <c r="Y266" i="11"/>
  <c r="Z266" i="11"/>
  <c r="AB266" i="11"/>
  <c r="AC266" i="11"/>
  <c r="Y267" i="11"/>
  <c r="Z267" i="11"/>
  <c r="AB267" i="11"/>
  <c r="AC267" i="11"/>
  <c r="Y268" i="11"/>
  <c r="Z268" i="11"/>
  <c r="AB268" i="11"/>
  <c r="AC268" i="11"/>
  <c r="Y269" i="11"/>
  <c r="Z269" i="11"/>
  <c r="AB269" i="11"/>
  <c r="AC269" i="11"/>
  <c r="Y270" i="11"/>
  <c r="Z270" i="11"/>
  <c r="AB270" i="11"/>
  <c r="AC270" i="11"/>
  <c r="Y271" i="11"/>
  <c r="Z271" i="11"/>
  <c r="AB271" i="11"/>
  <c r="AC271" i="11"/>
  <c r="Y272" i="11"/>
  <c r="Z272" i="11"/>
  <c r="AB272" i="11"/>
  <c r="AC272" i="11"/>
  <c r="Y273" i="11"/>
  <c r="Z273" i="11"/>
  <c r="AB273" i="11"/>
  <c r="AC273" i="11"/>
  <c r="Y274" i="11"/>
  <c r="Z274" i="11"/>
  <c r="AB274" i="11"/>
  <c r="AC274" i="11"/>
  <c r="Y275" i="11"/>
  <c r="Z275" i="11"/>
  <c r="AB275" i="11"/>
  <c r="AC275" i="11"/>
  <c r="Y276" i="11"/>
  <c r="Z276" i="11"/>
  <c r="AB276" i="11"/>
  <c r="AC276" i="11"/>
  <c r="Y277" i="11"/>
  <c r="Z277" i="11"/>
  <c r="AB277" i="11"/>
  <c r="AC277" i="11"/>
  <c r="Y278" i="11"/>
  <c r="Z278" i="11"/>
  <c r="AB278" i="11"/>
  <c r="AC278" i="11"/>
  <c r="Y279" i="11"/>
  <c r="Z279" i="11"/>
  <c r="AB279" i="11"/>
  <c r="AC279" i="11"/>
  <c r="Y280" i="11"/>
  <c r="Z280" i="11"/>
  <c r="AB280" i="11"/>
  <c r="AC280" i="11"/>
  <c r="Y281" i="11"/>
  <c r="Z281" i="11"/>
  <c r="AB281" i="11"/>
  <c r="AC281" i="11"/>
  <c r="Y282" i="11"/>
  <c r="Z282" i="11"/>
  <c r="AB282" i="11"/>
  <c r="AC282" i="11"/>
  <c r="Y283" i="11"/>
  <c r="Z283" i="11"/>
  <c r="AB283" i="11"/>
  <c r="AC283" i="11"/>
  <c r="Y284" i="11"/>
  <c r="Z284" i="11"/>
  <c r="AB284" i="11"/>
  <c r="AC284" i="11"/>
  <c r="Y285" i="11"/>
  <c r="Z285" i="11"/>
  <c r="AB285" i="11"/>
  <c r="AC285" i="11"/>
  <c r="Y286" i="11"/>
  <c r="Z286" i="11"/>
  <c r="AB286" i="11"/>
  <c r="AC286" i="11"/>
  <c r="Y287" i="11"/>
  <c r="Z287" i="11"/>
  <c r="AB287" i="11"/>
  <c r="AC287" i="11"/>
  <c r="Y288" i="11"/>
  <c r="Z288" i="11"/>
  <c r="AB288" i="11"/>
  <c r="AC288" i="11"/>
  <c r="Y289" i="11"/>
  <c r="Z289" i="11"/>
  <c r="AB289" i="11"/>
  <c r="AC289" i="11"/>
  <c r="Y290" i="11"/>
  <c r="Z290" i="11"/>
  <c r="AB290" i="11"/>
  <c r="AC290" i="11"/>
  <c r="Y291" i="11"/>
  <c r="Z291" i="11"/>
  <c r="AB291" i="11"/>
  <c r="AC291" i="11"/>
  <c r="Y292" i="11"/>
  <c r="Z292" i="11"/>
  <c r="AB292" i="11"/>
  <c r="AC292" i="11"/>
  <c r="Y293" i="11"/>
  <c r="Z293" i="11"/>
  <c r="AB293" i="11"/>
  <c r="AC293" i="11"/>
  <c r="Y294" i="11"/>
  <c r="Z294" i="11"/>
  <c r="AB294" i="11"/>
  <c r="AC294" i="11"/>
  <c r="Y295" i="11"/>
  <c r="Z295" i="11"/>
  <c r="AB295" i="11"/>
  <c r="AC295" i="11"/>
  <c r="Y296" i="11"/>
  <c r="Z296" i="11"/>
  <c r="AB296" i="11"/>
  <c r="AC296" i="11"/>
  <c r="Y297" i="11"/>
  <c r="Z297" i="11"/>
  <c r="AB297" i="11"/>
  <c r="AC297" i="11"/>
  <c r="Y298" i="11"/>
  <c r="Z298" i="11"/>
  <c r="AB298" i="11"/>
  <c r="AC298" i="11"/>
  <c r="Y299" i="11"/>
  <c r="Z299" i="11"/>
  <c r="AB299" i="11"/>
  <c r="AC299" i="11"/>
  <c r="Y300" i="11"/>
  <c r="Z300" i="11"/>
  <c r="AB300" i="11"/>
  <c r="AC300" i="11"/>
  <c r="Y301" i="11"/>
  <c r="Z301" i="11"/>
  <c r="AB301" i="11"/>
  <c r="AC301" i="11"/>
  <c r="Y302" i="11"/>
  <c r="Z302" i="11"/>
  <c r="AB302" i="11"/>
  <c r="AC302" i="11"/>
  <c r="Y303" i="11"/>
  <c r="Z303" i="11"/>
  <c r="AB303" i="11"/>
  <c r="AC303" i="11"/>
  <c r="Y304" i="11"/>
  <c r="Z304" i="11"/>
  <c r="AB304" i="11"/>
  <c r="AC304" i="11"/>
  <c r="Y305" i="11"/>
  <c r="Z305" i="11"/>
  <c r="AB305" i="11"/>
  <c r="AC305" i="11"/>
  <c r="Y306" i="11"/>
  <c r="Z306" i="11"/>
  <c r="AB306" i="11"/>
  <c r="AC306" i="11"/>
  <c r="Y307" i="11"/>
  <c r="Z307" i="11"/>
  <c r="AB307" i="11"/>
  <c r="AC307" i="11"/>
  <c r="Y308" i="11"/>
  <c r="Z308" i="11"/>
  <c r="AB308" i="11"/>
  <c r="AC308" i="11"/>
  <c r="Y309" i="11"/>
  <c r="Z309" i="11"/>
  <c r="AB309" i="11"/>
  <c r="AC309" i="11"/>
  <c r="Y310" i="11"/>
  <c r="Z310" i="11"/>
  <c r="AB310" i="11"/>
  <c r="AC310" i="11"/>
  <c r="Y311" i="11"/>
  <c r="Z311" i="11"/>
  <c r="AB311" i="11"/>
  <c r="AC311" i="11"/>
  <c r="Y312" i="11"/>
  <c r="Z312" i="11"/>
  <c r="AB312" i="11"/>
  <c r="AC312" i="11"/>
  <c r="Y313" i="11"/>
  <c r="Z313" i="11"/>
  <c r="AB313" i="11"/>
  <c r="AC313" i="11"/>
  <c r="Y314" i="11"/>
  <c r="Z314" i="11"/>
  <c r="AB314" i="11"/>
  <c r="AC314" i="11"/>
  <c r="Y315" i="11"/>
  <c r="Z315" i="11"/>
  <c r="AB315" i="11"/>
  <c r="AC315" i="11"/>
  <c r="Y316" i="11"/>
  <c r="Z316" i="11"/>
  <c r="AB316" i="11"/>
  <c r="AC316" i="11"/>
  <c r="Y317" i="11"/>
  <c r="Z317" i="11"/>
  <c r="AB317" i="11"/>
  <c r="AC317" i="11"/>
  <c r="Y318" i="11"/>
  <c r="Z318" i="11"/>
  <c r="AB318" i="11"/>
  <c r="AC318" i="11"/>
  <c r="Y319" i="11"/>
  <c r="Z319" i="11"/>
  <c r="AB319" i="11"/>
  <c r="AC319" i="11"/>
  <c r="Y320" i="11"/>
  <c r="Z320" i="11"/>
  <c r="AB320" i="11"/>
  <c r="AC320" i="11"/>
  <c r="Y321" i="11"/>
  <c r="Z321" i="11"/>
  <c r="AB321" i="11"/>
  <c r="AC321" i="11"/>
  <c r="Y322" i="11"/>
  <c r="Z322" i="11"/>
  <c r="AB322" i="11"/>
  <c r="AC322" i="11"/>
  <c r="Y323" i="11"/>
  <c r="Z323" i="11"/>
  <c r="AB323" i="11"/>
  <c r="AC323" i="11"/>
  <c r="Y324" i="11"/>
  <c r="Z324" i="11"/>
  <c r="AB324" i="11"/>
  <c r="AC324" i="11"/>
  <c r="Y325" i="11"/>
  <c r="Z325" i="11"/>
  <c r="AB325" i="11"/>
  <c r="AC325" i="11"/>
  <c r="Y326" i="11"/>
  <c r="Z326" i="11"/>
  <c r="AB326" i="11"/>
  <c r="AC326" i="11"/>
  <c r="Y327" i="11"/>
  <c r="Z327" i="11"/>
  <c r="AB327" i="11"/>
  <c r="AC327" i="11"/>
  <c r="Y328" i="11"/>
  <c r="Z328" i="11"/>
  <c r="AB328" i="11"/>
  <c r="AC328" i="11"/>
  <c r="Y329" i="11"/>
  <c r="Z329" i="11"/>
  <c r="AB329" i="11"/>
  <c r="AC329" i="11"/>
  <c r="Y330" i="11"/>
  <c r="Z330" i="11"/>
  <c r="AB330" i="11"/>
  <c r="AC330" i="11"/>
  <c r="Y331" i="11"/>
  <c r="Z331" i="11"/>
  <c r="AB331" i="11"/>
  <c r="AC331" i="11"/>
  <c r="Y332" i="11"/>
  <c r="Z332" i="11"/>
  <c r="AB332" i="11"/>
  <c r="AC332" i="11"/>
  <c r="Y333" i="11"/>
  <c r="Z333" i="11"/>
  <c r="AB333" i="11"/>
  <c r="AC333" i="11"/>
  <c r="Y334" i="11"/>
  <c r="Z334" i="11"/>
  <c r="AB334" i="11"/>
  <c r="AC334" i="11"/>
  <c r="Y335" i="11"/>
  <c r="Z335" i="11"/>
  <c r="AB335" i="11"/>
  <c r="AC335" i="11"/>
  <c r="Y336" i="11"/>
  <c r="Z336" i="11"/>
  <c r="AB336" i="11"/>
  <c r="AC336" i="11"/>
  <c r="Y337" i="11"/>
  <c r="Z337" i="11"/>
  <c r="AB337" i="11"/>
  <c r="AC337" i="11"/>
  <c r="Y338" i="11"/>
  <c r="Z338" i="11"/>
  <c r="AB338" i="11"/>
  <c r="AC338" i="11"/>
  <c r="Y339" i="11"/>
  <c r="Z339" i="11"/>
  <c r="AB339" i="11"/>
  <c r="AC339" i="11"/>
  <c r="Y340" i="11"/>
  <c r="Z340" i="11"/>
  <c r="AB340" i="11"/>
  <c r="AC340" i="11"/>
  <c r="Y341" i="11"/>
  <c r="Z341" i="11"/>
  <c r="AB341" i="11"/>
  <c r="AC341" i="11"/>
  <c r="Y342" i="11"/>
  <c r="Z342" i="11"/>
  <c r="AB342" i="11"/>
  <c r="AC342" i="11"/>
  <c r="Y343" i="11"/>
  <c r="Z343" i="11"/>
  <c r="AB343" i="11"/>
  <c r="AC343" i="11"/>
  <c r="Y344" i="11"/>
  <c r="Z344" i="11"/>
  <c r="AB344" i="11"/>
  <c r="AC344" i="11"/>
  <c r="Y345" i="11"/>
  <c r="Z345" i="11"/>
  <c r="AB345" i="11"/>
  <c r="AC345" i="11"/>
  <c r="Y346" i="11"/>
  <c r="Z346" i="11"/>
  <c r="AB346" i="11"/>
  <c r="AC346" i="11"/>
  <c r="Y347" i="11"/>
  <c r="Z347" i="11"/>
  <c r="AB347" i="11"/>
  <c r="AC347" i="11"/>
  <c r="Y348" i="11"/>
  <c r="Z348" i="11"/>
  <c r="AB348" i="11"/>
  <c r="AC348" i="11"/>
  <c r="Y349" i="11"/>
  <c r="Z349" i="11"/>
  <c r="AB349" i="11"/>
  <c r="AC349" i="11"/>
  <c r="Y350" i="11"/>
  <c r="Z350" i="11"/>
  <c r="AB350" i="11"/>
  <c r="AC350" i="11"/>
  <c r="Y351" i="11"/>
  <c r="Z351" i="11"/>
  <c r="AB351" i="11"/>
  <c r="AC351" i="11"/>
  <c r="Y352" i="11"/>
  <c r="Z352" i="11"/>
  <c r="AB352" i="11"/>
  <c r="AC352" i="11"/>
  <c r="Y353" i="11"/>
  <c r="Z353" i="11"/>
  <c r="AB353" i="11"/>
  <c r="AC353" i="11"/>
  <c r="Y354" i="11"/>
  <c r="Z354" i="11"/>
  <c r="AB354" i="11"/>
  <c r="AC354" i="11"/>
  <c r="Y355" i="11"/>
  <c r="Z355" i="11"/>
  <c r="AB355" i="11"/>
  <c r="AC355" i="11"/>
  <c r="Y356" i="11"/>
  <c r="Z356" i="11"/>
  <c r="AB356" i="11"/>
  <c r="AC356" i="11"/>
  <c r="Y357" i="11"/>
  <c r="Z357" i="11"/>
  <c r="AB357" i="11"/>
  <c r="AC357" i="11"/>
  <c r="Y358" i="11"/>
  <c r="Z358" i="11"/>
  <c r="AB358" i="11"/>
  <c r="AC358" i="11"/>
  <c r="Y359" i="11"/>
  <c r="Z359" i="11"/>
  <c r="AB359" i="11"/>
  <c r="AC359" i="11"/>
  <c r="Y360" i="11"/>
  <c r="Z360" i="11"/>
  <c r="AB360" i="11"/>
  <c r="AC360" i="11"/>
  <c r="Y361" i="11"/>
  <c r="Z361" i="11"/>
  <c r="AB361" i="11"/>
  <c r="AC361" i="11"/>
  <c r="Y362" i="11"/>
  <c r="Z362" i="11"/>
  <c r="AB362" i="11"/>
  <c r="AC362" i="11"/>
  <c r="Y363" i="11"/>
  <c r="Z363" i="11"/>
  <c r="AB363" i="11"/>
  <c r="AC363" i="11"/>
  <c r="Y364" i="11"/>
  <c r="Z364" i="11"/>
  <c r="AB364" i="11"/>
  <c r="AC364" i="11"/>
  <c r="Y365" i="11"/>
  <c r="Z365" i="11"/>
  <c r="AB365" i="11"/>
  <c r="AC365" i="11"/>
  <c r="Y366" i="11"/>
  <c r="Z366" i="11"/>
  <c r="AB366" i="11"/>
  <c r="AC366" i="11"/>
  <c r="Y367" i="11"/>
  <c r="Z367" i="11"/>
  <c r="AB367" i="11"/>
  <c r="AC367" i="11"/>
  <c r="Y368" i="11"/>
  <c r="Z368" i="11"/>
  <c r="AB368" i="11"/>
  <c r="AC368" i="11"/>
  <c r="Y369" i="11"/>
  <c r="Z369" i="11"/>
  <c r="AB369" i="11"/>
  <c r="AC369" i="11"/>
  <c r="Y370" i="11"/>
  <c r="Z370" i="11"/>
  <c r="AB370" i="11"/>
  <c r="AC370" i="11"/>
  <c r="Y371" i="11"/>
  <c r="Z371" i="11"/>
  <c r="AB371" i="11"/>
  <c r="AC371" i="11"/>
  <c r="Y372" i="11"/>
  <c r="Z372" i="11"/>
  <c r="AB372" i="11"/>
  <c r="AC372" i="11"/>
  <c r="Y373" i="11"/>
  <c r="Z373" i="11"/>
  <c r="AB373" i="11"/>
  <c r="AC373" i="11"/>
  <c r="Y374" i="11"/>
  <c r="Z374" i="11"/>
  <c r="AB374" i="11"/>
  <c r="AC374" i="11"/>
  <c r="Y375" i="11"/>
  <c r="Z375" i="11"/>
  <c r="AB375" i="11"/>
  <c r="AC375" i="11"/>
  <c r="Y376" i="11"/>
  <c r="Z376" i="11"/>
  <c r="AB376" i="11"/>
  <c r="AC376" i="11"/>
  <c r="Y377" i="11"/>
  <c r="Z377" i="11"/>
  <c r="AB377" i="11"/>
  <c r="AC377" i="11"/>
  <c r="Y378" i="11"/>
  <c r="Z378" i="11"/>
  <c r="AB378" i="11"/>
  <c r="AC378" i="11"/>
  <c r="Y379" i="11"/>
  <c r="Z379" i="11"/>
  <c r="AB379" i="11"/>
  <c r="AC379" i="11"/>
  <c r="Y380" i="11"/>
  <c r="Z380" i="11"/>
  <c r="AB380" i="11"/>
  <c r="AC380" i="11"/>
  <c r="Y381" i="11"/>
  <c r="Z381" i="11"/>
  <c r="AB381" i="11"/>
  <c r="AC381" i="11"/>
  <c r="Y382" i="11"/>
  <c r="Z382" i="11"/>
  <c r="AB382" i="11"/>
  <c r="AC382" i="11"/>
  <c r="Y383" i="11"/>
  <c r="Z383" i="11"/>
  <c r="AB383" i="11"/>
  <c r="AC383" i="11"/>
  <c r="Y384" i="11"/>
  <c r="Z384" i="11"/>
  <c r="AB384" i="11"/>
  <c r="AC384" i="11"/>
  <c r="Y385" i="11"/>
  <c r="Z385" i="11"/>
  <c r="AB385" i="11"/>
  <c r="AC385" i="11"/>
  <c r="Y386" i="11"/>
  <c r="Z386" i="11"/>
  <c r="AB386" i="11"/>
  <c r="AC386" i="11"/>
  <c r="Y387" i="11"/>
  <c r="Z387" i="11"/>
  <c r="AB387" i="11"/>
  <c r="AC387" i="11"/>
  <c r="Y388" i="11"/>
  <c r="Z388" i="11"/>
  <c r="AB388" i="11"/>
  <c r="AC388" i="11"/>
  <c r="Y389" i="11"/>
  <c r="Z389" i="11"/>
  <c r="AB389" i="11"/>
  <c r="AC389" i="11"/>
  <c r="Y390" i="11"/>
  <c r="Z390" i="11"/>
  <c r="AB390" i="11"/>
  <c r="AC390" i="11"/>
  <c r="Y391" i="11"/>
  <c r="Z391" i="11"/>
  <c r="AB391" i="11"/>
  <c r="AC391" i="11"/>
  <c r="Y392" i="11"/>
  <c r="Z392" i="11"/>
  <c r="AB392" i="11"/>
  <c r="AC392" i="11"/>
  <c r="Y393" i="11"/>
  <c r="Z393" i="11"/>
  <c r="AB393" i="11"/>
  <c r="AC393" i="11"/>
  <c r="Y394" i="11"/>
  <c r="Z394" i="11"/>
  <c r="AB394" i="11"/>
  <c r="AC394" i="11"/>
  <c r="Y395" i="11"/>
  <c r="Z395" i="11"/>
  <c r="AB395" i="11"/>
  <c r="AC395" i="11"/>
  <c r="Y396" i="11"/>
  <c r="Z396" i="11"/>
  <c r="AB396" i="11"/>
  <c r="AC396" i="11"/>
  <c r="Y397" i="11"/>
  <c r="Z397" i="11"/>
  <c r="AB397" i="11"/>
  <c r="AC397" i="11"/>
  <c r="Y398" i="11"/>
  <c r="Z398" i="11"/>
  <c r="AB398" i="11"/>
  <c r="AC398" i="11"/>
  <c r="Y399" i="11"/>
  <c r="Z399" i="11"/>
  <c r="AB399" i="11"/>
  <c r="AC399" i="11"/>
  <c r="Y400" i="11"/>
  <c r="Z400" i="11"/>
  <c r="AB400" i="11"/>
  <c r="AC400" i="11"/>
  <c r="Y401" i="11"/>
  <c r="Z401" i="11"/>
  <c r="AB401" i="11"/>
  <c r="AC401" i="11"/>
  <c r="Y402" i="11"/>
  <c r="Z402" i="11"/>
  <c r="AB402" i="11"/>
  <c r="AC402" i="11"/>
  <c r="Y403" i="11"/>
  <c r="Z403" i="11"/>
  <c r="AB403" i="11"/>
  <c r="AC403" i="11"/>
  <c r="Y404" i="11"/>
  <c r="Z404" i="11"/>
  <c r="AB404" i="11"/>
  <c r="AC404" i="11"/>
  <c r="Y405" i="11"/>
  <c r="Z405" i="11"/>
  <c r="AB405" i="11"/>
  <c r="AC405" i="11"/>
  <c r="Y406" i="11"/>
  <c r="Z406" i="11"/>
  <c r="AB406" i="11"/>
  <c r="AC406" i="11"/>
  <c r="Y407" i="11"/>
  <c r="Z407" i="11"/>
  <c r="AB407" i="11"/>
  <c r="AC407" i="11"/>
  <c r="Y408" i="11"/>
  <c r="Z408" i="11"/>
  <c r="AB408" i="11"/>
  <c r="AC408" i="11"/>
  <c r="Y409" i="11"/>
  <c r="Z409" i="11"/>
  <c r="AB409" i="11"/>
  <c r="AC409" i="11"/>
  <c r="Y410" i="11"/>
  <c r="Z410" i="11"/>
  <c r="AB410" i="11"/>
  <c r="AC410" i="11"/>
  <c r="Y411" i="11"/>
  <c r="Z411" i="11"/>
  <c r="AB411" i="11"/>
  <c r="AC411" i="11"/>
  <c r="Y412" i="11"/>
  <c r="Z412" i="11"/>
  <c r="AB412" i="11"/>
  <c r="AC412" i="11"/>
  <c r="Y413" i="11"/>
  <c r="Z413" i="11"/>
  <c r="AB413" i="11"/>
  <c r="AC413" i="11"/>
  <c r="Y414" i="11"/>
  <c r="Z414" i="11"/>
  <c r="AB414" i="11"/>
  <c r="AC414" i="11"/>
  <c r="Y415" i="11"/>
  <c r="Z415" i="11"/>
  <c r="AB415" i="11"/>
  <c r="AC415" i="11"/>
  <c r="Y416" i="11"/>
  <c r="Z416" i="11"/>
  <c r="AB416" i="11"/>
  <c r="AC416" i="11"/>
  <c r="Y417" i="11"/>
  <c r="Z417" i="11"/>
  <c r="AB417" i="11"/>
  <c r="AC417" i="11"/>
  <c r="Y418" i="11"/>
  <c r="Z418" i="11"/>
  <c r="AB418" i="11"/>
  <c r="AC418" i="11"/>
  <c r="Y419" i="11"/>
  <c r="Z419" i="11"/>
  <c r="AB419" i="11"/>
  <c r="AC419" i="11"/>
  <c r="Y420" i="11"/>
  <c r="Z420" i="11"/>
  <c r="AB420" i="11"/>
  <c r="AC420" i="11"/>
  <c r="Y421" i="11"/>
  <c r="Z421" i="11"/>
  <c r="AB421" i="11"/>
  <c r="AC421" i="11"/>
  <c r="Y422" i="11"/>
  <c r="Z422" i="11"/>
  <c r="AB422" i="11"/>
  <c r="AC422" i="11"/>
  <c r="Y423" i="11"/>
  <c r="Z423" i="11"/>
  <c r="AB423" i="11"/>
  <c r="AC423" i="11"/>
  <c r="Y424" i="11"/>
  <c r="Z424" i="11"/>
  <c r="AB424" i="11"/>
  <c r="AC424" i="11"/>
  <c r="Y425" i="11"/>
  <c r="Z425" i="11"/>
  <c r="AB425" i="11"/>
  <c r="AC425" i="11"/>
  <c r="Y426" i="11"/>
  <c r="Z426" i="11"/>
  <c r="AB426" i="11"/>
  <c r="AC426" i="11"/>
  <c r="Y427" i="11"/>
  <c r="Z427" i="11"/>
  <c r="AB427" i="11"/>
  <c r="AC427" i="11"/>
  <c r="Y428" i="11"/>
  <c r="Z428" i="11"/>
  <c r="AB428" i="11"/>
  <c r="AC428" i="11"/>
  <c r="Y429" i="11"/>
  <c r="Z429" i="11"/>
  <c r="AB429" i="11"/>
  <c r="AC429" i="11"/>
  <c r="Y430" i="11"/>
  <c r="Z430" i="11"/>
  <c r="AB430" i="11"/>
  <c r="AC430" i="11"/>
  <c r="Y431" i="11"/>
  <c r="Z431" i="11"/>
  <c r="AB431" i="11"/>
  <c r="AC431" i="11"/>
  <c r="Y432" i="11"/>
  <c r="Z432" i="11"/>
  <c r="AB432" i="11"/>
  <c r="AC432" i="11"/>
  <c r="Y433" i="11"/>
  <c r="Z433" i="11"/>
  <c r="AB433" i="11"/>
  <c r="AC433" i="11"/>
  <c r="Y434" i="11"/>
  <c r="Z434" i="11"/>
  <c r="AB434" i="11"/>
  <c r="AC434" i="11"/>
  <c r="Y435" i="11"/>
  <c r="Z435" i="11"/>
  <c r="AB435" i="11"/>
  <c r="AC435" i="11"/>
  <c r="Y436" i="11"/>
  <c r="Z436" i="11"/>
  <c r="AB436" i="11"/>
  <c r="AC436" i="11"/>
  <c r="Y437" i="11"/>
  <c r="Z437" i="11"/>
  <c r="AB437" i="11"/>
  <c r="AC437" i="11"/>
  <c r="Y438" i="11"/>
  <c r="Z438" i="11"/>
  <c r="AB438" i="11"/>
  <c r="AC438" i="11"/>
  <c r="Y439" i="11"/>
  <c r="Z439" i="11"/>
  <c r="AB439" i="11"/>
  <c r="AC439" i="11"/>
  <c r="Y440" i="11"/>
  <c r="Z440" i="11"/>
  <c r="AB440" i="11"/>
  <c r="AC440" i="11"/>
  <c r="Y441" i="11"/>
  <c r="Z441" i="11"/>
  <c r="AB441" i="11"/>
  <c r="AC441" i="11"/>
  <c r="Y442" i="11"/>
  <c r="Z442" i="11"/>
  <c r="AB442" i="11"/>
  <c r="AC442" i="11"/>
  <c r="Y443" i="11"/>
  <c r="Z443" i="11"/>
  <c r="AB443" i="11"/>
  <c r="AC443" i="11"/>
  <c r="Y444" i="11"/>
  <c r="Z444" i="11"/>
  <c r="AB444" i="11"/>
  <c r="AC444" i="11"/>
  <c r="Y445" i="11"/>
  <c r="Z445" i="11"/>
  <c r="AB445" i="11"/>
  <c r="AC445" i="11"/>
  <c r="Y446" i="11"/>
  <c r="Z446" i="11"/>
  <c r="AB446" i="11"/>
  <c r="AC446" i="11"/>
  <c r="Y447" i="11"/>
  <c r="Z447" i="11"/>
  <c r="AB447" i="11"/>
  <c r="AC447" i="11"/>
  <c r="Y448" i="11"/>
  <c r="Z448" i="11"/>
  <c r="AB448" i="11"/>
  <c r="AC448" i="11"/>
  <c r="Y449" i="11"/>
  <c r="Z449" i="11"/>
  <c r="AB449" i="11"/>
  <c r="AC449" i="11"/>
  <c r="Y450" i="11"/>
  <c r="Z450" i="11"/>
  <c r="AB450" i="11"/>
  <c r="AC450" i="11"/>
  <c r="Y451" i="11"/>
  <c r="Z451" i="11"/>
  <c r="AB451" i="11"/>
  <c r="AC451" i="11"/>
  <c r="Y452" i="11"/>
  <c r="Z452" i="11"/>
  <c r="AB452" i="11"/>
  <c r="AC452" i="11"/>
  <c r="Y453" i="11"/>
  <c r="Z453" i="11"/>
  <c r="AB453" i="11"/>
  <c r="AC453" i="11"/>
  <c r="Y454" i="11"/>
  <c r="Z454" i="11"/>
  <c r="AB454" i="11"/>
  <c r="AC454" i="11"/>
  <c r="Y455" i="11"/>
  <c r="Z455" i="11"/>
  <c r="AB455" i="11"/>
  <c r="AC455" i="11"/>
  <c r="Y456" i="11"/>
  <c r="Z456" i="11"/>
  <c r="AB456" i="11"/>
  <c r="AC456" i="11"/>
  <c r="Y457" i="11"/>
  <c r="Z457" i="11"/>
  <c r="AB457" i="11"/>
  <c r="AC457" i="11"/>
  <c r="Y458" i="11"/>
  <c r="Z458" i="11"/>
  <c r="AB458" i="11"/>
  <c r="AC458" i="11"/>
  <c r="Y459" i="11"/>
  <c r="Z459" i="11"/>
  <c r="AB459" i="11"/>
  <c r="AC459" i="11"/>
  <c r="Y460" i="11"/>
  <c r="Z460" i="11"/>
  <c r="AB460" i="11"/>
  <c r="AC460" i="11"/>
  <c r="Y461" i="11"/>
  <c r="Z461" i="11"/>
  <c r="AB461" i="11"/>
  <c r="AC461" i="11"/>
  <c r="Y462" i="11"/>
  <c r="Z462" i="11"/>
  <c r="AB462" i="11"/>
  <c r="AC462" i="11"/>
  <c r="Y463" i="11"/>
  <c r="Z463" i="11"/>
  <c r="AB463" i="11"/>
  <c r="AC463" i="11"/>
  <c r="Y464" i="11"/>
  <c r="Z464" i="11"/>
  <c r="AB464" i="11"/>
  <c r="AC464" i="11"/>
  <c r="Y465" i="11"/>
  <c r="Z465" i="11"/>
  <c r="AB465" i="11"/>
  <c r="AC465" i="11"/>
  <c r="Y466" i="11"/>
  <c r="Z466" i="11"/>
  <c r="AB466" i="11"/>
  <c r="AC466" i="11"/>
  <c r="Y467" i="11"/>
  <c r="Z467" i="11"/>
  <c r="AB467" i="11"/>
  <c r="AC467" i="11"/>
  <c r="Y468" i="11"/>
  <c r="Z468" i="11"/>
  <c r="AB468" i="11"/>
  <c r="AC468" i="11"/>
  <c r="Y469" i="11"/>
  <c r="Z469" i="11"/>
  <c r="AB469" i="11"/>
  <c r="AC469" i="11"/>
  <c r="Y470" i="11"/>
  <c r="Z470" i="11"/>
  <c r="AB470" i="11"/>
  <c r="AC470" i="11"/>
  <c r="Y471" i="11"/>
  <c r="Z471" i="11"/>
  <c r="AB471" i="11"/>
  <c r="AC471" i="11"/>
  <c r="Y472" i="11"/>
  <c r="Z472" i="11"/>
  <c r="AB472" i="11"/>
  <c r="AC472" i="11"/>
  <c r="Y473" i="11"/>
  <c r="Z473" i="11"/>
  <c r="AB473" i="11"/>
  <c r="AC473" i="11"/>
  <c r="Y474" i="11"/>
  <c r="Z474" i="11"/>
  <c r="AB474" i="11"/>
  <c r="AC474" i="11"/>
  <c r="Y475" i="11"/>
  <c r="Z475" i="11"/>
  <c r="AB475" i="11"/>
  <c r="AC475" i="11"/>
  <c r="Y476" i="11"/>
  <c r="Z476" i="11"/>
  <c r="AB476" i="11"/>
  <c r="AC476" i="11"/>
  <c r="Y477" i="11"/>
  <c r="Z477" i="11"/>
  <c r="AB477" i="11"/>
  <c r="AC477" i="11"/>
  <c r="Y478" i="11"/>
  <c r="Z478" i="11"/>
  <c r="AB478" i="11"/>
  <c r="AC478" i="11"/>
  <c r="Y479" i="11"/>
  <c r="Z479" i="11"/>
  <c r="AB479" i="11"/>
  <c r="AC479" i="11"/>
  <c r="Y480" i="11"/>
  <c r="Z480" i="11"/>
  <c r="AB480" i="11"/>
  <c r="AC480" i="11"/>
  <c r="Y481" i="11"/>
  <c r="Z481" i="11"/>
  <c r="AB481" i="11"/>
  <c r="AC481" i="11"/>
  <c r="Y482" i="11"/>
  <c r="Z482" i="11"/>
  <c r="AB482" i="11"/>
  <c r="AC482" i="11"/>
  <c r="Y483" i="11"/>
  <c r="Z483" i="11"/>
  <c r="AB483" i="11"/>
  <c r="AC483" i="11"/>
  <c r="Y484" i="11"/>
  <c r="Z484" i="11"/>
  <c r="AB484" i="11"/>
  <c r="AC484" i="11"/>
  <c r="Y485" i="11"/>
  <c r="Z485" i="11"/>
  <c r="AB485" i="11"/>
  <c r="AC485" i="11"/>
  <c r="Y486" i="11"/>
  <c r="Z486" i="11"/>
  <c r="AB486" i="11"/>
  <c r="AC486" i="11"/>
  <c r="Y487" i="11"/>
  <c r="Z487" i="11"/>
  <c r="AB487" i="11"/>
  <c r="AC487" i="11"/>
  <c r="Y488" i="11"/>
  <c r="Z488" i="11"/>
  <c r="AB488" i="11"/>
  <c r="AC488" i="11"/>
  <c r="Y489" i="11"/>
  <c r="Z489" i="11"/>
  <c r="AB489" i="11"/>
  <c r="AC489" i="11"/>
  <c r="Y490" i="11"/>
  <c r="Z490" i="11"/>
  <c r="AB490" i="11"/>
  <c r="AC490" i="11"/>
  <c r="Y491" i="11"/>
  <c r="Z491" i="11"/>
  <c r="AB491" i="11"/>
  <c r="AC491" i="11"/>
  <c r="Y492" i="11"/>
  <c r="Z492" i="11"/>
  <c r="AB492" i="11"/>
  <c r="AC492" i="11"/>
  <c r="Y493" i="11"/>
  <c r="Z493" i="11"/>
  <c r="AB493" i="11"/>
  <c r="AC493" i="11"/>
  <c r="Y494" i="11"/>
  <c r="Z494" i="11"/>
  <c r="AB494" i="11"/>
  <c r="AC494" i="11"/>
  <c r="Y495" i="11"/>
  <c r="Z495" i="11"/>
  <c r="AB495" i="11"/>
  <c r="AC495" i="11"/>
  <c r="Y496" i="11"/>
  <c r="Z496" i="11"/>
  <c r="AB496" i="11"/>
  <c r="AC496" i="11"/>
  <c r="Y497" i="11"/>
  <c r="Z497" i="11"/>
  <c r="AB497" i="11"/>
  <c r="AC497" i="11"/>
  <c r="Y498" i="11"/>
  <c r="Z498" i="11"/>
  <c r="AB498" i="11"/>
  <c r="AC498" i="11"/>
  <c r="Y499" i="11"/>
  <c r="Z499" i="11"/>
  <c r="AB499" i="11"/>
  <c r="AC499" i="11"/>
  <c r="Y500" i="11"/>
  <c r="Z500" i="11"/>
  <c r="AB500" i="11"/>
  <c r="AC500" i="11"/>
  <c r="Y501" i="11"/>
  <c r="Z501" i="11"/>
  <c r="AB501" i="11"/>
  <c r="AC501" i="11"/>
  <c r="Y502" i="11"/>
  <c r="Z502" i="11"/>
  <c r="AB502" i="11"/>
  <c r="AC502" i="11"/>
  <c r="Y503" i="11"/>
  <c r="Z503" i="11"/>
  <c r="AB503" i="11"/>
  <c r="AC503" i="11"/>
  <c r="Y504" i="11"/>
  <c r="Z504" i="11"/>
  <c r="AB504" i="11"/>
  <c r="AC504" i="11"/>
  <c r="Y505" i="11"/>
  <c r="Z505" i="11"/>
  <c r="AB505" i="11"/>
  <c r="AC505" i="11"/>
  <c r="Y506" i="11"/>
  <c r="Z506" i="11"/>
  <c r="AB506" i="11"/>
  <c r="AC506" i="11"/>
  <c r="Y507" i="11"/>
  <c r="Z507" i="11"/>
  <c r="AB507" i="11"/>
  <c r="AC507" i="11"/>
  <c r="Y508" i="11"/>
  <c r="Z508" i="11"/>
  <c r="AB508" i="11"/>
  <c r="AC508" i="11"/>
  <c r="Y509" i="11"/>
  <c r="Z509" i="11"/>
  <c r="AB509" i="11"/>
  <c r="AC509" i="11"/>
  <c r="Y510" i="11"/>
  <c r="Z510" i="11"/>
  <c r="AB510" i="11"/>
  <c r="AC510" i="11"/>
  <c r="Y511" i="11"/>
  <c r="Z511" i="11"/>
  <c r="AB511" i="11"/>
  <c r="AC511" i="11"/>
  <c r="Y512" i="11"/>
  <c r="Z512" i="11"/>
  <c r="AB512" i="11"/>
  <c r="AC512" i="11"/>
  <c r="Y513" i="11"/>
  <c r="Z513" i="11"/>
  <c r="AB513" i="11"/>
  <c r="AC513" i="11"/>
  <c r="Y514" i="11"/>
  <c r="Z514" i="11"/>
  <c r="AB514" i="11"/>
  <c r="AC514" i="11"/>
  <c r="Y515" i="11"/>
  <c r="Z515" i="11"/>
  <c r="AB515" i="11"/>
  <c r="AC515" i="11"/>
  <c r="Y516" i="11"/>
  <c r="Z516" i="11"/>
  <c r="AB516" i="11"/>
  <c r="AC516" i="11"/>
  <c r="Y517" i="11"/>
  <c r="Z517" i="11"/>
  <c r="AB517" i="11"/>
  <c r="AC517" i="11"/>
  <c r="Y518" i="11"/>
  <c r="Z518" i="11"/>
  <c r="AB518" i="11"/>
  <c r="AC518" i="11"/>
  <c r="Y519" i="11"/>
  <c r="Z519" i="11"/>
  <c r="AB519" i="11"/>
  <c r="AC519" i="11"/>
  <c r="Y520" i="11"/>
  <c r="Z520" i="11"/>
  <c r="AB520" i="11"/>
  <c r="AC520" i="11"/>
  <c r="Y521" i="11"/>
  <c r="Z521" i="11"/>
  <c r="AB521" i="11"/>
  <c r="AC521" i="11"/>
  <c r="Y522" i="11"/>
  <c r="Z522" i="11"/>
  <c r="AB522" i="11"/>
  <c r="AC522" i="11"/>
  <c r="Y523" i="11"/>
  <c r="Z523" i="11"/>
  <c r="AB523" i="11"/>
  <c r="AC523" i="11"/>
  <c r="Y524" i="11"/>
  <c r="Z524" i="11"/>
  <c r="AB524" i="11"/>
  <c r="AC524" i="11"/>
  <c r="Y525" i="11"/>
  <c r="Z525" i="11"/>
  <c r="AB525" i="11"/>
  <c r="AC525" i="11"/>
  <c r="Y526" i="11"/>
  <c r="Z526" i="11"/>
  <c r="AB526" i="11"/>
  <c r="AC526" i="11"/>
  <c r="Y527" i="11"/>
  <c r="Z527" i="11"/>
  <c r="AB527" i="11"/>
  <c r="AC527" i="11"/>
  <c r="Y528" i="11"/>
  <c r="Z528" i="11"/>
  <c r="AB528" i="11"/>
  <c r="AC528" i="11"/>
  <c r="Y529" i="11"/>
  <c r="Z529" i="11"/>
  <c r="AB529" i="11"/>
  <c r="AC529" i="11"/>
  <c r="Y530" i="11"/>
  <c r="Z530" i="11"/>
  <c r="AB530" i="11"/>
  <c r="AC530" i="11"/>
  <c r="Y531" i="11"/>
  <c r="Z531" i="11"/>
  <c r="AB531" i="11"/>
  <c r="AC531" i="11"/>
  <c r="Y532" i="11"/>
  <c r="Z532" i="11"/>
  <c r="AB532" i="11"/>
  <c r="AC532" i="11"/>
  <c r="Y533" i="11"/>
  <c r="Z533" i="11"/>
  <c r="AB533" i="11"/>
  <c r="AC533" i="11"/>
  <c r="Y534" i="11"/>
  <c r="Z534" i="11"/>
  <c r="AB534" i="11"/>
  <c r="AC534" i="11"/>
  <c r="Y535" i="11"/>
  <c r="Z535" i="11"/>
  <c r="AB535" i="11"/>
  <c r="AC535" i="11"/>
  <c r="Y536" i="11"/>
  <c r="Z536" i="11"/>
  <c r="AB536" i="11"/>
  <c r="AC536" i="11"/>
  <c r="Y537" i="11"/>
  <c r="Z537" i="11"/>
  <c r="AB537" i="11"/>
  <c r="AC537" i="11"/>
  <c r="Y538" i="11"/>
  <c r="Z538" i="11"/>
  <c r="AB538" i="11"/>
  <c r="AC538" i="11"/>
  <c r="Y539" i="11"/>
  <c r="Z539" i="11"/>
  <c r="AB539" i="11"/>
  <c r="AC539" i="11"/>
  <c r="Y540" i="11"/>
  <c r="Z540" i="11"/>
  <c r="AB540" i="11"/>
  <c r="AC540" i="11"/>
  <c r="Y541" i="11"/>
  <c r="Z541" i="11"/>
  <c r="AB541" i="11"/>
  <c r="AC541" i="11"/>
  <c r="Y542" i="11"/>
  <c r="Z542" i="11"/>
  <c r="AB542" i="11"/>
  <c r="AC542" i="11"/>
  <c r="Y543" i="11"/>
  <c r="Z543" i="11"/>
  <c r="AB543" i="11"/>
  <c r="AC543" i="11"/>
  <c r="Y544" i="11"/>
  <c r="Z544" i="11"/>
  <c r="AB544" i="11"/>
  <c r="AC544" i="11"/>
  <c r="Y545" i="11"/>
  <c r="Z545" i="11"/>
  <c r="AB545" i="11"/>
  <c r="AC545" i="11"/>
  <c r="Y546" i="11"/>
  <c r="Z546" i="11"/>
  <c r="AB546" i="11"/>
  <c r="AC546" i="11"/>
  <c r="Y547" i="11"/>
  <c r="Z547" i="11"/>
  <c r="AB547" i="11"/>
  <c r="AC547" i="11"/>
  <c r="Y548" i="11"/>
  <c r="Z548" i="11"/>
  <c r="AB548" i="11"/>
  <c r="AC548" i="11"/>
  <c r="Y549" i="11"/>
  <c r="Z549" i="11"/>
  <c r="AB549" i="11"/>
  <c r="AC549" i="11"/>
  <c r="Y550" i="11"/>
  <c r="Z550" i="11"/>
  <c r="AB550" i="11"/>
  <c r="AC550" i="11"/>
  <c r="Y551" i="11"/>
  <c r="Z551" i="11"/>
  <c r="AB551" i="11"/>
  <c r="AC551" i="11"/>
  <c r="Y552" i="11"/>
  <c r="Z552" i="11"/>
  <c r="AB552" i="11"/>
  <c r="AC552" i="11"/>
  <c r="Y553" i="11"/>
  <c r="Z553" i="11"/>
  <c r="AB553" i="11"/>
  <c r="AC553" i="11"/>
  <c r="Y554" i="11"/>
  <c r="Z554" i="11"/>
  <c r="AB554" i="11"/>
  <c r="AC554" i="11"/>
  <c r="Y555" i="11"/>
  <c r="Z555" i="11"/>
  <c r="AB555" i="11"/>
  <c r="AC555" i="11"/>
  <c r="Y556" i="11"/>
  <c r="Z556" i="11"/>
  <c r="AB556" i="11"/>
  <c r="AC556" i="11"/>
  <c r="Y557" i="11"/>
  <c r="Z557" i="11"/>
  <c r="AB557" i="11"/>
  <c r="AC557" i="11"/>
  <c r="Y558" i="11"/>
  <c r="Z558" i="11"/>
  <c r="AB558" i="11"/>
  <c r="AC558" i="11"/>
  <c r="Y559" i="11"/>
  <c r="Z559" i="11"/>
  <c r="AB559" i="11"/>
  <c r="AC559" i="11"/>
  <c r="Y560" i="11"/>
  <c r="Z560" i="11"/>
  <c r="AB560" i="11"/>
  <c r="AC560" i="11"/>
  <c r="Y561" i="11"/>
  <c r="Z561" i="11"/>
  <c r="AB561" i="11"/>
  <c r="AC561" i="11"/>
  <c r="Y562" i="11"/>
  <c r="Z562" i="11"/>
  <c r="AB562" i="11"/>
  <c r="AC562" i="11"/>
  <c r="Y563" i="11"/>
  <c r="Z563" i="11"/>
  <c r="AB563" i="11"/>
  <c r="AC563" i="11"/>
  <c r="Y564" i="11"/>
  <c r="Z564" i="11"/>
  <c r="AB564" i="11"/>
  <c r="AC564" i="11"/>
  <c r="Y565" i="11"/>
  <c r="Z565" i="11"/>
  <c r="AB565" i="11"/>
  <c r="AC565" i="11"/>
  <c r="Y566" i="11"/>
  <c r="Z566" i="11"/>
  <c r="AB566" i="11"/>
  <c r="AC566" i="11"/>
  <c r="Y567" i="11"/>
  <c r="Z567" i="11"/>
  <c r="AB567" i="11"/>
  <c r="AC567" i="11"/>
  <c r="Y568" i="11"/>
  <c r="Z568" i="11"/>
  <c r="AB568" i="11"/>
  <c r="AC568" i="11"/>
  <c r="Y569" i="11"/>
  <c r="Z569" i="11"/>
  <c r="AB569" i="11"/>
  <c r="AC569" i="11"/>
  <c r="Y570" i="11"/>
  <c r="Z570" i="11"/>
  <c r="AB570" i="11"/>
  <c r="AC570" i="11"/>
  <c r="Y571" i="11"/>
  <c r="Z571" i="11"/>
  <c r="AB571" i="11"/>
  <c r="AC571" i="11"/>
  <c r="Y572" i="11"/>
  <c r="Z572" i="11"/>
  <c r="AB572" i="11"/>
  <c r="AC572" i="11"/>
  <c r="Y573" i="11"/>
  <c r="Z573" i="11"/>
  <c r="AB573" i="11"/>
  <c r="AC573" i="11"/>
  <c r="Y574" i="11"/>
  <c r="Z574" i="11"/>
  <c r="AB574" i="11"/>
  <c r="AC574" i="11"/>
  <c r="Y575" i="11"/>
  <c r="Z575" i="11"/>
  <c r="AB575" i="11"/>
  <c r="AC575" i="11"/>
  <c r="Y576" i="11"/>
  <c r="Z576" i="11"/>
  <c r="AB576" i="11"/>
  <c r="AC576" i="11"/>
  <c r="Y577" i="11"/>
  <c r="Z577" i="11"/>
  <c r="AB577" i="11"/>
  <c r="AC577" i="11"/>
  <c r="Y578" i="11"/>
  <c r="Z578" i="11"/>
  <c r="AB578" i="11"/>
  <c r="AC578" i="11"/>
  <c r="Y579" i="11"/>
  <c r="Z579" i="11"/>
  <c r="AB579" i="11"/>
  <c r="AC579" i="11"/>
  <c r="Y580" i="11"/>
  <c r="Z580" i="11"/>
  <c r="AB580" i="11"/>
  <c r="AC580" i="11"/>
  <c r="Y581" i="11"/>
  <c r="Z581" i="11"/>
  <c r="AB581" i="11"/>
  <c r="AC581" i="11"/>
  <c r="Y582" i="11"/>
  <c r="Z582" i="11"/>
  <c r="AB582" i="11"/>
  <c r="AC582" i="11"/>
  <c r="Y583" i="11"/>
  <c r="Z583" i="11"/>
  <c r="AB583" i="11"/>
  <c r="AC583" i="11"/>
  <c r="Y584" i="11"/>
  <c r="Z584" i="11"/>
  <c r="AB584" i="11"/>
  <c r="AC584" i="11"/>
  <c r="Y585" i="11"/>
  <c r="Z585" i="11"/>
  <c r="AB585" i="11"/>
  <c r="AC585" i="11"/>
  <c r="Y586" i="11"/>
  <c r="Z586" i="11"/>
  <c r="AB586" i="11"/>
  <c r="AC586" i="11"/>
  <c r="Y587" i="11"/>
  <c r="Z587" i="11"/>
  <c r="AB587" i="11"/>
  <c r="AC587" i="11"/>
  <c r="Y588" i="11"/>
  <c r="Z588" i="11"/>
  <c r="AB588" i="11"/>
  <c r="AC588" i="11"/>
  <c r="Y589" i="11"/>
  <c r="Z589" i="11"/>
  <c r="AB589" i="11"/>
  <c r="AC589" i="11"/>
  <c r="Y590" i="11"/>
  <c r="Z590" i="11"/>
  <c r="AB590" i="11"/>
  <c r="AC590" i="11"/>
  <c r="Y591" i="11"/>
  <c r="Z591" i="11"/>
  <c r="AB591" i="11"/>
  <c r="AC591" i="11"/>
  <c r="Y592" i="11"/>
  <c r="Z592" i="11"/>
  <c r="AB592" i="11"/>
  <c r="AC592" i="11"/>
  <c r="Y593" i="11"/>
  <c r="Z593" i="11"/>
  <c r="AB593" i="11"/>
  <c r="AC593" i="11"/>
  <c r="Y594" i="11"/>
  <c r="Z594" i="11"/>
  <c r="AB594" i="11"/>
  <c r="AC594" i="11"/>
  <c r="Y595" i="11"/>
  <c r="Z595" i="11"/>
  <c r="AB595" i="11"/>
  <c r="AC595" i="11"/>
  <c r="Y596" i="11"/>
  <c r="Z596" i="11"/>
  <c r="AB596" i="11"/>
  <c r="AC596" i="11"/>
  <c r="Y597" i="11"/>
  <c r="Z597" i="11"/>
  <c r="AB597" i="11"/>
  <c r="AC597" i="11"/>
  <c r="Y598" i="11"/>
  <c r="Z598" i="11"/>
  <c r="AB598" i="11"/>
  <c r="AC598" i="11"/>
  <c r="Y599" i="11"/>
  <c r="Z599" i="11"/>
  <c r="AB599" i="11"/>
  <c r="AC599" i="11"/>
  <c r="Y600" i="11"/>
  <c r="Z600" i="11"/>
  <c r="AB600" i="11"/>
  <c r="AC600" i="11"/>
  <c r="Y601" i="11"/>
  <c r="Z601" i="11"/>
  <c r="AB601" i="11"/>
  <c r="AC601" i="11"/>
  <c r="Y602" i="11"/>
  <c r="Z602" i="11"/>
  <c r="AB602" i="11"/>
  <c r="AC602" i="11"/>
  <c r="Y603" i="11"/>
  <c r="Z603" i="11"/>
  <c r="AB603" i="11"/>
  <c r="AC603" i="11"/>
  <c r="Y604" i="11"/>
  <c r="Z604" i="11"/>
  <c r="AB604" i="11"/>
  <c r="AC604" i="11"/>
  <c r="Y605" i="11"/>
  <c r="Z605" i="11"/>
  <c r="AB605" i="11"/>
  <c r="AC605" i="11"/>
  <c r="Y606" i="11"/>
  <c r="Z606" i="11"/>
  <c r="AB606" i="11"/>
  <c r="AC606" i="11"/>
  <c r="Y607" i="11"/>
  <c r="Z607" i="11"/>
  <c r="AB607" i="11"/>
  <c r="AC607" i="11"/>
  <c r="Y608" i="11"/>
  <c r="Z608" i="11"/>
  <c r="AB608" i="11"/>
  <c r="AC608" i="11"/>
  <c r="Y609" i="11"/>
  <c r="Z609" i="11"/>
  <c r="AB609" i="11"/>
  <c r="AC609" i="11"/>
  <c r="Y610" i="11"/>
  <c r="Z610" i="11"/>
  <c r="AB610" i="11"/>
  <c r="AC610" i="11"/>
  <c r="Y611" i="11"/>
  <c r="Z611" i="11"/>
  <c r="AB611" i="11"/>
  <c r="AC611" i="11"/>
  <c r="Y612" i="11"/>
  <c r="Z612" i="11"/>
  <c r="AB612" i="11"/>
  <c r="AC612" i="11"/>
  <c r="Y613" i="11"/>
  <c r="Z613" i="11"/>
  <c r="AB613" i="11"/>
  <c r="AC613" i="11"/>
  <c r="Y614" i="11"/>
  <c r="Z614" i="11"/>
  <c r="AB614" i="11"/>
  <c r="AC614" i="11"/>
  <c r="Y615" i="11"/>
  <c r="Z615" i="11"/>
  <c r="AB615" i="11"/>
  <c r="AC615" i="11"/>
  <c r="Y616" i="11"/>
  <c r="Z616" i="11"/>
  <c r="AB616" i="11"/>
  <c r="AC616" i="11"/>
  <c r="Y617" i="11"/>
  <c r="Z617" i="11"/>
  <c r="AB617" i="11"/>
  <c r="AC617" i="11"/>
  <c r="Y618" i="11"/>
  <c r="Z618" i="11"/>
  <c r="AB618" i="11"/>
  <c r="AC618" i="11"/>
  <c r="Y619" i="11"/>
  <c r="Z619" i="11"/>
  <c r="AB619" i="11"/>
  <c r="AC619" i="11"/>
  <c r="Y620" i="11"/>
  <c r="Z620" i="11"/>
  <c r="AB620" i="11"/>
  <c r="AC620" i="11"/>
  <c r="Y621" i="11"/>
  <c r="Z621" i="11"/>
  <c r="AB621" i="11"/>
  <c r="AC621" i="11"/>
  <c r="Y622" i="11"/>
  <c r="Z622" i="11"/>
  <c r="AB622" i="11"/>
  <c r="AC622" i="11"/>
  <c r="Y623" i="11"/>
  <c r="Z623" i="11"/>
  <c r="AB623" i="11"/>
  <c r="AC623" i="11"/>
  <c r="Y624" i="11"/>
  <c r="Z624" i="11"/>
  <c r="AB624" i="11"/>
  <c r="AC624" i="11"/>
  <c r="Y625" i="11"/>
  <c r="Z625" i="11"/>
  <c r="AB625" i="11"/>
  <c r="AC625" i="11"/>
  <c r="Y626" i="11"/>
  <c r="Z626" i="11"/>
  <c r="AB626" i="11"/>
  <c r="AC626" i="11"/>
  <c r="Y627" i="11"/>
  <c r="Z627" i="11"/>
  <c r="AB627" i="11"/>
  <c r="AC627" i="11"/>
  <c r="Y628" i="11"/>
  <c r="Z628" i="11"/>
  <c r="AB628" i="11"/>
  <c r="AC628" i="11"/>
  <c r="Y629" i="11"/>
  <c r="Z629" i="11"/>
  <c r="AB629" i="11"/>
  <c r="AC629" i="11"/>
  <c r="Y630" i="11"/>
  <c r="Z630" i="11"/>
  <c r="AB630" i="11"/>
  <c r="AC630" i="11"/>
  <c r="Y631" i="11"/>
  <c r="Z631" i="11"/>
  <c r="AB631" i="11"/>
  <c r="AC631" i="11"/>
  <c r="Y632" i="11"/>
  <c r="Z632" i="11"/>
  <c r="AB632" i="11"/>
  <c r="AC632" i="11"/>
  <c r="N6" i="11"/>
  <c r="N7" i="11"/>
  <c r="N8" i="11"/>
  <c r="N9" i="11"/>
  <c r="AA10" i="11"/>
  <c r="N10" i="11"/>
  <c r="N11" i="11"/>
  <c r="AA12" i="11"/>
  <c r="N12" i="11"/>
  <c r="N13" i="11"/>
  <c r="AA14" i="11"/>
  <c r="N14" i="11"/>
  <c r="AA15" i="11"/>
  <c r="N15" i="11"/>
  <c r="AA16" i="11"/>
  <c r="N16" i="11"/>
  <c r="N17" i="11"/>
  <c r="N18" i="11"/>
  <c r="N19" i="11"/>
  <c r="N20" i="11"/>
  <c r="N21" i="11"/>
  <c r="N22" i="11"/>
  <c r="N23" i="11"/>
  <c r="N24" i="11"/>
  <c r="N25" i="11"/>
  <c r="N26" i="11"/>
  <c r="N27" i="11"/>
  <c r="AA28" i="11"/>
  <c r="N28" i="11"/>
  <c r="AA29" i="11"/>
  <c r="N29" i="11"/>
  <c r="AA30" i="11"/>
  <c r="N30" i="11"/>
  <c r="AA31" i="11"/>
  <c r="N31" i="11"/>
  <c r="N32" i="11"/>
  <c r="N33" i="11"/>
  <c r="N34" i="11"/>
  <c r="N35" i="11"/>
  <c r="N36" i="11"/>
  <c r="AA37" i="11"/>
  <c r="N37" i="11"/>
  <c r="AA38" i="11"/>
  <c r="N38" i="11"/>
  <c r="AA39" i="11"/>
  <c r="N39" i="11"/>
  <c r="N40" i="11"/>
  <c r="N41" i="11"/>
  <c r="AA42" i="11"/>
  <c r="N42" i="11"/>
  <c r="N43" i="11"/>
  <c r="AA44" i="11"/>
  <c r="N44" i="11"/>
  <c r="N45" i="11"/>
  <c r="N46" i="11"/>
  <c r="AA47" i="11"/>
  <c r="N47" i="11"/>
  <c r="AA48" i="11"/>
  <c r="N48" i="11"/>
  <c r="AA49" i="11"/>
  <c r="N49" i="11"/>
  <c r="AA50" i="11"/>
  <c r="N50" i="11"/>
  <c r="AA51" i="11"/>
  <c r="N51" i="11"/>
  <c r="AA52" i="11"/>
  <c r="N52" i="11"/>
  <c r="AA53" i="11"/>
  <c r="N53" i="11"/>
  <c r="AA54" i="11"/>
  <c r="N54" i="11"/>
  <c r="N55" i="11"/>
  <c r="AA56" i="11"/>
  <c r="N56" i="11"/>
  <c r="N57" i="11"/>
  <c r="N58" i="11"/>
  <c r="N59" i="11"/>
  <c r="N60" i="11"/>
  <c r="N61" i="11"/>
  <c r="N62" i="11"/>
  <c r="N63" i="11"/>
  <c r="N64" i="11"/>
  <c r="N65" i="11"/>
  <c r="N66" i="11"/>
  <c r="N67" i="11"/>
  <c r="AA68" i="11"/>
  <c r="N68" i="11"/>
  <c r="N69" i="11"/>
  <c r="N70" i="11"/>
  <c r="N71" i="11"/>
  <c r="N72" i="11"/>
  <c r="N73" i="11"/>
  <c r="N74" i="11"/>
  <c r="N75" i="11"/>
  <c r="AA76" i="11"/>
  <c r="N76" i="11"/>
  <c r="N77" i="11"/>
  <c r="AA78" i="11"/>
  <c r="N78" i="11"/>
  <c r="N79" i="11"/>
  <c r="AA80" i="11"/>
  <c r="N80" i="11"/>
  <c r="N81" i="11"/>
  <c r="N82" i="11"/>
  <c r="N83" i="11"/>
  <c r="N84" i="11"/>
  <c r="AA85" i="11"/>
  <c r="N85" i="11"/>
  <c r="AA86" i="11"/>
  <c r="N86" i="11"/>
  <c r="N87" i="11"/>
  <c r="AA88" i="11"/>
  <c r="N88" i="11"/>
  <c r="N89" i="11"/>
  <c r="N90" i="11"/>
  <c r="N91" i="11"/>
  <c r="AA92" i="11"/>
  <c r="N92" i="11"/>
  <c r="N93" i="11"/>
  <c r="AA94" i="11"/>
  <c r="N94" i="11"/>
  <c r="AA95" i="11"/>
  <c r="N95" i="11"/>
  <c r="AA96" i="11"/>
  <c r="N96" i="11"/>
  <c r="AA97" i="11"/>
  <c r="N97" i="11"/>
  <c r="AA98" i="11"/>
  <c r="N98" i="11"/>
  <c r="N99" i="11"/>
  <c r="N100" i="11"/>
  <c r="N101" i="11"/>
  <c r="N102" i="11"/>
  <c r="AA103" i="11"/>
  <c r="N103" i="11"/>
  <c r="AA104" i="11"/>
  <c r="N104" i="11"/>
  <c r="AA105" i="11"/>
  <c r="N105" i="11"/>
  <c r="N106" i="11"/>
  <c r="AA107" i="11"/>
  <c r="N107" i="11"/>
  <c r="AA108" i="11"/>
  <c r="N108" i="11"/>
  <c r="AA109" i="11"/>
  <c r="N109" i="11"/>
  <c r="N110" i="11"/>
  <c r="N111" i="11"/>
  <c r="AA112" i="11"/>
  <c r="N112" i="11"/>
  <c r="AA113" i="11"/>
  <c r="N113" i="11"/>
  <c r="AA114" i="11"/>
  <c r="N114" i="11"/>
  <c r="N115" i="11"/>
  <c r="AA116" i="11"/>
  <c r="N116" i="11"/>
  <c r="AA117" i="11"/>
  <c r="N117" i="11"/>
  <c r="AA118" i="11"/>
  <c r="N118" i="11"/>
  <c r="N119" i="11"/>
  <c r="AA120" i="11"/>
  <c r="N120" i="11"/>
  <c r="AA121" i="11"/>
  <c r="N121" i="11"/>
  <c r="AA122" i="11"/>
  <c r="N122" i="11"/>
  <c r="AA123" i="11"/>
  <c r="N123" i="11"/>
  <c r="AA124" i="11"/>
  <c r="N124" i="11"/>
  <c r="AA125" i="11"/>
  <c r="N125" i="11"/>
  <c r="AA126" i="11"/>
  <c r="N126" i="11"/>
  <c r="AA127" i="11"/>
  <c r="N127" i="11"/>
  <c r="AA128" i="11"/>
  <c r="N128" i="11"/>
  <c r="N129" i="11"/>
  <c r="AA130" i="11"/>
  <c r="N130" i="11"/>
  <c r="AA131" i="11"/>
  <c r="N131" i="11"/>
  <c r="AA132" i="11"/>
  <c r="N132" i="11"/>
  <c r="AA133" i="11"/>
  <c r="N133" i="11"/>
  <c r="AA134" i="11"/>
  <c r="N134" i="11"/>
  <c r="AA135" i="11"/>
  <c r="N135" i="11"/>
  <c r="AA136" i="11"/>
  <c r="N136" i="11"/>
  <c r="AA137" i="11"/>
  <c r="N137" i="11"/>
  <c r="N138" i="11"/>
  <c r="N139" i="11"/>
  <c r="AA140" i="11"/>
  <c r="N140" i="11"/>
  <c r="AA141" i="11"/>
  <c r="N141" i="11"/>
  <c r="N142" i="11"/>
  <c r="N143" i="11"/>
  <c r="N144" i="11"/>
  <c r="N145" i="11"/>
  <c r="N146" i="11"/>
  <c r="N147" i="11"/>
  <c r="AA148" i="11"/>
  <c r="N148" i="11"/>
  <c r="AA149" i="11"/>
  <c r="N149" i="11"/>
  <c r="N150" i="11"/>
  <c r="N151" i="11"/>
  <c r="N152" i="11"/>
  <c r="N153" i="11"/>
  <c r="N154" i="11"/>
  <c r="AA155" i="11"/>
  <c r="N155" i="11"/>
  <c r="AA156" i="11"/>
  <c r="N156" i="11"/>
  <c r="AA157" i="11"/>
  <c r="N157" i="11"/>
  <c r="N158" i="11"/>
  <c r="N159" i="11"/>
  <c r="N160" i="11"/>
  <c r="N161" i="11"/>
  <c r="AA162" i="11"/>
  <c r="N162" i="11"/>
  <c r="AA163" i="11"/>
  <c r="N163" i="11"/>
  <c r="AA164" i="11"/>
  <c r="N164" i="11"/>
  <c r="N165" i="11"/>
  <c r="N166" i="11"/>
  <c r="N167" i="11"/>
  <c r="N168" i="11"/>
  <c r="N169" i="11"/>
  <c r="N170" i="11"/>
  <c r="N171" i="11"/>
  <c r="AA172" i="11"/>
  <c r="N172" i="11"/>
  <c r="N173" i="11"/>
  <c r="N174" i="11"/>
  <c r="N175" i="11"/>
  <c r="N176" i="11"/>
  <c r="N177" i="11"/>
  <c r="N178" i="11"/>
  <c r="N179" i="11"/>
  <c r="AA180" i="11"/>
  <c r="N180" i="11"/>
  <c r="N181" i="11"/>
  <c r="AA182" i="11"/>
  <c r="N182" i="11"/>
  <c r="N183" i="11"/>
  <c r="AA184" i="11"/>
  <c r="N184" i="11"/>
  <c r="AA185" i="11"/>
  <c r="N185" i="11"/>
  <c r="AA186" i="11"/>
  <c r="N186" i="11"/>
  <c r="AA187" i="11"/>
  <c r="N187" i="11"/>
  <c r="AA188" i="11"/>
  <c r="N188" i="11"/>
  <c r="AA189" i="11"/>
  <c r="N189" i="11"/>
  <c r="AA190" i="11"/>
  <c r="N190" i="11"/>
  <c r="AA191" i="11"/>
  <c r="N191" i="11"/>
  <c r="AA192" i="11"/>
  <c r="N192" i="11"/>
  <c r="AA193" i="11"/>
  <c r="N193" i="11"/>
  <c r="N194" i="11"/>
  <c r="N195" i="11"/>
  <c r="AA196" i="11"/>
  <c r="N196" i="11"/>
  <c r="AA197" i="11"/>
  <c r="N197" i="11"/>
  <c r="N198" i="11"/>
  <c r="AA199" i="11"/>
  <c r="N199" i="11"/>
  <c r="AA200" i="11"/>
  <c r="N200" i="11"/>
  <c r="N201" i="11"/>
  <c r="AA202" i="11"/>
  <c r="N202" i="11"/>
  <c r="N203" i="11"/>
  <c r="AA204" i="11"/>
  <c r="N204" i="11"/>
  <c r="AA205" i="11"/>
  <c r="N205" i="11"/>
  <c r="N206" i="11"/>
  <c r="AA207" i="11"/>
  <c r="N207" i="11"/>
  <c r="AA208" i="11"/>
  <c r="N208" i="11"/>
  <c r="AA209" i="11"/>
  <c r="N209" i="11"/>
  <c r="AA210" i="11"/>
  <c r="N210" i="11"/>
  <c r="AA211" i="11"/>
  <c r="N211" i="11"/>
  <c r="AA212" i="11"/>
  <c r="N212" i="11"/>
  <c r="AA213" i="11"/>
  <c r="N213" i="11"/>
  <c r="AA214" i="11"/>
  <c r="N214" i="11"/>
  <c r="AA215" i="11"/>
  <c r="N215" i="11"/>
  <c r="AA216" i="11"/>
  <c r="N216" i="11"/>
  <c r="AA217" i="11"/>
  <c r="N217" i="11"/>
  <c r="AA218" i="11"/>
  <c r="N218" i="11"/>
  <c r="AA219" i="11"/>
  <c r="N219" i="11"/>
  <c r="AA220" i="11"/>
  <c r="N220" i="11"/>
  <c r="AA221" i="11"/>
  <c r="N221" i="11"/>
  <c r="AA222" i="11"/>
  <c r="N222" i="11"/>
  <c r="AA223" i="11"/>
  <c r="N223" i="11"/>
  <c r="AA224" i="11"/>
  <c r="N224" i="11"/>
  <c r="AA225" i="11"/>
  <c r="N225" i="11"/>
  <c r="N226" i="11"/>
  <c r="AA227" i="11"/>
  <c r="N227" i="11"/>
  <c r="AA228" i="11"/>
  <c r="N228" i="11"/>
  <c r="N229" i="11"/>
  <c r="AA230" i="11"/>
  <c r="N230" i="11"/>
  <c r="N231" i="11"/>
  <c r="AA232" i="11"/>
  <c r="N232" i="11"/>
  <c r="AA233" i="11"/>
  <c r="N233" i="11"/>
  <c r="N234" i="11"/>
  <c r="AA235" i="11"/>
  <c r="N235" i="11"/>
  <c r="AA236" i="11"/>
  <c r="N236" i="11"/>
  <c r="N237" i="11"/>
  <c r="AA238" i="11"/>
  <c r="N238" i="11"/>
  <c r="AA239" i="11"/>
  <c r="N239" i="11"/>
  <c r="AA240" i="11"/>
  <c r="N240" i="11"/>
  <c r="AA241" i="11"/>
  <c r="N241" i="11"/>
  <c r="AA242" i="11"/>
  <c r="N242" i="11"/>
  <c r="AA243" i="11"/>
  <c r="N243" i="11"/>
  <c r="AA244" i="11"/>
  <c r="N244" i="11"/>
  <c r="AA245" i="11"/>
  <c r="N245" i="11"/>
  <c r="AA246" i="11"/>
  <c r="N246" i="11"/>
  <c r="AA247" i="11"/>
  <c r="N247" i="11"/>
  <c r="AA248" i="11"/>
  <c r="N248" i="11"/>
  <c r="AA249" i="11"/>
  <c r="N249" i="11"/>
  <c r="N250" i="11"/>
  <c r="N251" i="11"/>
  <c r="N252" i="11"/>
  <c r="N253" i="11"/>
  <c r="N254" i="11"/>
  <c r="N255" i="11"/>
  <c r="N256" i="11"/>
  <c r="N257" i="11"/>
  <c r="N258" i="11"/>
  <c r="N259" i="11"/>
  <c r="N260" i="11"/>
  <c r="N261" i="11"/>
  <c r="N262" i="11"/>
  <c r="N263" i="11"/>
  <c r="N264" i="11"/>
  <c r="N265" i="11"/>
  <c r="N266" i="11"/>
  <c r="N267" i="11"/>
  <c r="N268" i="11"/>
  <c r="N269" i="11"/>
  <c r="N270" i="11"/>
  <c r="N271" i="11"/>
  <c r="AA272" i="11"/>
  <c r="N272" i="11"/>
  <c r="AA273" i="11"/>
  <c r="N273" i="11"/>
  <c r="AA274" i="11"/>
  <c r="N274" i="11"/>
  <c r="N275" i="11"/>
  <c r="AA276" i="11"/>
  <c r="N276" i="11"/>
  <c r="AA277" i="11"/>
  <c r="N277" i="11"/>
  <c r="N278" i="11"/>
  <c r="N279" i="11"/>
  <c r="AA280" i="11"/>
  <c r="N280" i="11"/>
  <c r="N281" i="11"/>
  <c r="AA282" i="11"/>
  <c r="N282" i="11"/>
  <c r="AA283" i="11"/>
  <c r="N283" i="11"/>
  <c r="AA284" i="11"/>
  <c r="N284" i="11"/>
  <c r="N285" i="11"/>
  <c r="AA286" i="11"/>
  <c r="N286" i="11"/>
  <c r="AA287" i="11"/>
  <c r="N287" i="11"/>
  <c r="AA288" i="11"/>
  <c r="N288" i="11"/>
  <c r="N289" i="11"/>
  <c r="N290" i="11"/>
  <c r="N291" i="11"/>
  <c r="AA292" i="11"/>
  <c r="N292" i="11"/>
  <c r="AA293" i="11"/>
  <c r="N293" i="11"/>
  <c r="AA294" i="11"/>
  <c r="N294" i="11"/>
  <c r="N295" i="11"/>
  <c r="AA296" i="11"/>
  <c r="N296" i="11"/>
  <c r="N297" i="11"/>
  <c r="AA298" i="11"/>
  <c r="N298" i="11"/>
  <c r="AA299" i="11"/>
  <c r="N299" i="11"/>
  <c r="AA300" i="11"/>
  <c r="N300" i="11"/>
  <c r="N301" i="11"/>
  <c r="AA302" i="11"/>
  <c r="N302" i="11"/>
  <c r="AA303" i="11"/>
  <c r="N303" i="11"/>
  <c r="AA304" i="11"/>
  <c r="N304" i="11"/>
  <c r="AA305" i="11"/>
  <c r="N305" i="11"/>
  <c r="N306" i="11"/>
  <c r="AA307" i="11"/>
  <c r="N307" i="11"/>
  <c r="AA308" i="11"/>
  <c r="N308" i="11"/>
  <c r="N309" i="11"/>
  <c r="N310" i="11"/>
  <c r="N311" i="11"/>
  <c r="AA312" i="11"/>
  <c r="N312" i="11"/>
  <c r="AA313" i="11"/>
  <c r="N313" i="11"/>
  <c r="AA314" i="11"/>
  <c r="N314" i="11"/>
  <c r="AA315" i="11"/>
  <c r="N315" i="11"/>
  <c r="AA316" i="11"/>
  <c r="N316" i="11"/>
  <c r="N317" i="11"/>
  <c r="AA318" i="11"/>
  <c r="N318" i="11"/>
  <c r="AA319" i="11"/>
  <c r="N319" i="11"/>
  <c r="AA320" i="11"/>
  <c r="N320" i="11"/>
  <c r="N321" i="11"/>
  <c r="N322" i="11"/>
  <c r="AA323" i="11"/>
  <c r="N323" i="11"/>
  <c r="AA324" i="11"/>
  <c r="N324" i="11"/>
  <c r="AA325" i="11"/>
  <c r="N325" i="11"/>
  <c r="AA326" i="11"/>
  <c r="N326" i="11"/>
  <c r="AA327" i="11"/>
  <c r="N327" i="11"/>
  <c r="AA328" i="11"/>
  <c r="N328" i="11"/>
  <c r="AA329" i="11"/>
  <c r="N329" i="11"/>
  <c r="AA330" i="11"/>
  <c r="N330" i="11"/>
  <c r="N331" i="11"/>
  <c r="AA332" i="11"/>
  <c r="N332" i="11"/>
  <c r="AA333" i="11"/>
  <c r="N333" i="11"/>
  <c r="AA334" i="11"/>
  <c r="N334" i="11"/>
  <c r="AA335" i="11"/>
  <c r="N335" i="11"/>
  <c r="AA336" i="11"/>
  <c r="N336" i="11"/>
  <c r="N337" i="11"/>
  <c r="AA338" i="11"/>
  <c r="N338" i="11"/>
  <c r="AA339" i="11"/>
  <c r="N339" i="11"/>
  <c r="AA340" i="11"/>
  <c r="N340" i="11"/>
  <c r="AA341" i="11"/>
  <c r="N341" i="11"/>
  <c r="AA342" i="11"/>
  <c r="N342" i="11"/>
  <c r="N343" i="11"/>
  <c r="AA344" i="11"/>
  <c r="N344" i="11"/>
  <c r="N345" i="11"/>
  <c r="AA346" i="11"/>
  <c r="N346" i="11"/>
  <c r="AA347" i="11"/>
  <c r="N347" i="11"/>
  <c r="AA348" i="11"/>
  <c r="N348" i="11"/>
  <c r="AA349" i="11"/>
  <c r="N349" i="11"/>
  <c r="AA350" i="11"/>
  <c r="N350" i="11"/>
  <c r="AA351" i="11"/>
  <c r="N351" i="11"/>
  <c r="AA352" i="11"/>
  <c r="N352" i="11"/>
  <c r="AA353" i="11"/>
  <c r="N353" i="11"/>
  <c r="AA354" i="11"/>
  <c r="N354" i="11"/>
  <c r="AA355" i="11"/>
  <c r="N355" i="11"/>
  <c r="AA356" i="11"/>
  <c r="N356" i="11"/>
  <c r="AA357" i="11"/>
  <c r="N357" i="11"/>
  <c r="AA358" i="11"/>
  <c r="N358" i="11"/>
  <c r="AA359" i="11"/>
  <c r="N359" i="11"/>
  <c r="AA360" i="11"/>
  <c r="N360" i="11"/>
  <c r="AA361" i="11"/>
  <c r="N361" i="11"/>
  <c r="AA362" i="11"/>
  <c r="N362" i="11"/>
  <c r="AA363" i="11"/>
  <c r="N363" i="11"/>
  <c r="AA364" i="11"/>
  <c r="N364" i="11"/>
  <c r="AA365" i="11"/>
  <c r="N365" i="11"/>
  <c r="AA366" i="11"/>
  <c r="N366" i="11"/>
  <c r="AA367" i="11"/>
  <c r="N367" i="11"/>
  <c r="AA368" i="11"/>
  <c r="N368" i="11"/>
  <c r="AA369" i="11"/>
  <c r="N369" i="11"/>
  <c r="AA370" i="11"/>
  <c r="N370" i="11"/>
  <c r="AA371" i="11"/>
  <c r="N371" i="11"/>
  <c r="AA372" i="11"/>
  <c r="N372" i="11"/>
  <c r="AA373" i="11"/>
  <c r="N373" i="11"/>
  <c r="AA374" i="11"/>
  <c r="N374" i="11"/>
  <c r="AA375" i="11"/>
  <c r="N375" i="11"/>
  <c r="AA376" i="11"/>
  <c r="N376" i="11"/>
  <c r="AA377" i="11"/>
  <c r="N377" i="11"/>
  <c r="AA378" i="11"/>
  <c r="N378" i="11"/>
  <c r="AA379" i="11"/>
  <c r="N379" i="11"/>
  <c r="AA380" i="11"/>
  <c r="N380" i="11"/>
  <c r="AA381" i="11"/>
  <c r="N381" i="11"/>
  <c r="N382" i="11"/>
  <c r="N383" i="11"/>
  <c r="N384" i="11"/>
  <c r="N385" i="11"/>
  <c r="N386" i="11"/>
  <c r="N387" i="11"/>
  <c r="N388" i="11"/>
  <c r="N389" i="11"/>
  <c r="N390" i="11"/>
  <c r="N391" i="11"/>
  <c r="AA392" i="11"/>
  <c r="N392" i="11"/>
  <c r="AA393" i="11"/>
  <c r="N393" i="11"/>
  <c r="AA394" i="11"/>
  <c r="N394" i="11"/>
  <c r="AA395" i="11"/>
  <c r="N395" i="11"/>
  <c r="AA396" i="11"/>
  <c r="N396" i="11"/>
  <c r="AA397" i="11"/>
  <c r="N397" i="11"/>
  <c r="AA398" i="11"/>
  <c r="N398" i="11"/>
  <c r="AA399" i="11"/>
  <c r="N399" i="11"/>
  <c r="AA400" i="11"/>
  <c r="N400" i="11"/>
  <c r="AA401" i="11"/>
  <c r="N401" i="11"/>
  <c r="AA402" i="11"/>
  <c r="N402" i="11"/>
  <c r="AA403" i="11"/>
  <c r="N403" i="11"/>
  <c r="AA404" i="11"/>
  <c r="N404" i="11"/>
  <c r="AA405" i="11"/>
  <c r="N405" i="11"/>
  <c r="AA406" i="11"/>
  <c r="N406" i="11"/>
  <c r="AA407" i="11"/>
  <c r="N407" i="11"/>
  <c r="AA408" i="11"/>
  <c r="N408" i="11"/>
  <c r="AA409" i="11"/>
  <c r="N409" i="11"/>
  <c r="AA410" i="11"/>
  <c r="N410" i="11"/>
  <c r="AA411" i="11"/>
  <c r="N411" i="11"/>
  <c r="AA412" i="11"/>
  <c r="N412" i="11"/>
  <c r="AA413" i="11"/>
  <c r="N413" i="11"/>
  <c r="AA414" i="11"/>
  <c r="N414" i="11"/>
  <c r="N415" i="11"/>
  <c r="AA416" i="11"/>
  <c r="N416" i="11"/>
  <c r="AA417" i="11"/>
  <c r="N417" i="11"/>
  <c r="AA418" i="11"/>
  <c r="N418" i="11"/>
  <c r="N419" i="11"/>
  <c r="AA420" i="11"/>
  <c r="N420" i="11"/>
  <c r="N421" i="11"/>
  <c r="AA422" i="11"/>
  <c r="N422" i="11"/>
  <c r="AA423" i="11"/>
  <c r="N423" i="11"/>
  <c r="AA424" i="11"/>
  <c r="N424" i="11"/>
  <c r="N425" i="11"/>
  <c r="AA426" i="11"/>
  <c r="N426" i="11"/>
  <c r="N427" i="11"/>
  <c r="AA428" i="11"/>
  <c r="N428" i="11"/>
  <c r="AA429" i="11"/>
  <c r="N429" i="11"/>
  <c r="AA430" i="11"/>
  <c r="N430" i="11"/>
  <c r="AA431" i="11"/>
  <c r="N431" i="11"/>
  <c r="AA432" i="11"/>
  <c r="N432" i="11"/>
  <c r="AA433" i="11"/>
  <c r="N433" i="11"/>
  <c r="AA434" i="11"/>
  <c r="N434" i="11"/>
  <c r="N435" i="11"/>
  <c r="N436" i="11"/>
  <c r="N437" i="11"/>
  <c r="N438" i="11"/>
  <c r="N439" i="11"/>
  <c r="N440" i="11"/>
  <c r="N441" i="11"/>
  <c r="N442" i="11"/>
  <c r="N443" i="11"/>
  <c r="AA444" i="11"/>
  <c r="N444" i="11"/>
  <c r="AA445" i="11"/>
  <c r="N445" i="11"/>
  <c r="AA446" i="11"/>
  <c r="N446" i="11"/>
  <c r="AA447" i="11"/>
  <c r="N447" i="11"/>
  <c r="AA448" i="11"/>
  <c r="N448" i="11"/>
  <c r="AA449" i="11"/>
  <c r="N449" i="11"/>
  <c r="N450" i="11"/>
  <c r="N451" i="11"/>
  <c r="AA452" i="11"/>
  <c r="N452" i="11"/>
  <c r="N453" i="11"/>
  <c r="N454" i="11"/>
  <c r="AA455" i="11"/>
  <c r="N455" i="11"/>
  <c r="AA456" i="11"/>
  <c r="N456" i="11"/>
  <c r="AA457" i="11"/>
  <c r="N457" i="11"/>
  <c r="N458" i="11"/>
  <c r="AA459" i="11"/>
  <c r="N459" i="11"/>
  <c r="AA460" i="11"/>
  <c r="N460" i="11"/>
  <c r="AA461" i="11"/>
  <c r="N461" i="11"/>
  <c r="AA462" i="11"/>
  <c r="N462" i="11"/>
  <c r="N463" i="11"/>
  <c r="AA464" i="11"/>
  <c r="N464" i="11"/>
  <c r="AA465" i="11"/>
  <c r="N465" i="11"/>
  <c r="AA466" i="11"/>
  <c r="N466" i="11"/>
  <c r="N467" i="11"/>
  <c r="AA468" i="11"/>
  <c r="N468" i="11"/>
  <c r="AA469" i="11"/>
  <c r="N469" i="11"/>
  <c r="N470" i="11"/>
  <c r="AA471" i="11"/>
  <c r="N471" i="11"/>
  <c r="AA472" i="11"/>
  <c r="N472" i="11"/>
  <c r="AA473" i="11"/>
  <c r="N473" i="11"/>
  <c r="AA474" i="11"/>
  <c r="N474" i="11"/>
  <c r="N475" i="11"/>
  <c r="AA476" i="11"/>
  <c r="N476" i="11"/>
  <c r="N477" i="11"/>
  <c r="AA478" i="11"/>
  <c r="N478" i="11"/>
  <c r="AA479" i="11"/>
  <c r="N479" i="11"/>
  <c r="AA480" i="11"/>
  <c r="N480" i="11"/>
  <c r="AA481" i="11"/>
  <c r="N481" i="11"/>
  <c r="AA482" i="11"/>
  <c r="N482" i="11"/>
  <c r="AA483" i="11"/>
  <c r="N483" i="11"/>
  <c r="AA484" i="11"/>
  <c r="N484" i="11"/>
  <c r="N485" i="11"/>
  <c r="AA486" i="11"/>
  <c r="N486" i="11"/>
  <c r="N487" i="11"/>
  <c r="AA488" i="11"/>
  <c r="N488" i="11"/>
  <c r="AA489" i="11"/>
  <c r="N489" i="11"/>
  <c r="N490" i="11"/>
  <c r="AA491" i="11"/>
  <c r="N491" i="11"/>
  <c r="AA492" i="11"/>
  <c r="N492" i="11"/>
  <c r="AA493" i="11"/>
  <c r="N493" i="11"/>
  <c r="AA494" i="11"/>
  <c r="N494" i="11"/>
  <c r="N495" i="11"/>
  <c r="AA496" i="11"/>
  <c r="N496" i="11"/>
  <c r="AA497" i="11"/>
  <c r="N497" i="11"/>
  <c r="N498" i="11"/>
  <c r="AA499" i="11"/>
  <c r="N499" i="11"/>
  <c r="AA500" i="11"/>
  <c r="N500" i="11"/>
  <c r="N501" i="11"/>
  <c r="AA502" i="11"/>
  <c r="N502" i="11"/>
  <c r="AA503" i="11"/>
  <c r="N503" i="11"/>
  <c r="AA504" i="11"/>
  <c r="N504" i="11"/>
  <c r="AA505" i="11"/>
  <c r="N505" i="11"/>
  <c r="AA506" i="11"/>
  <c r="N506" i="11"/>
  <c r="AA507" i="11"/>
  <c r="N507" i="11"/>
  <c r="AA508" i="11"/>
  <c r="N508" i="11"/>
  <c r="AA509" i="11"/>
  <c r="N509" i="11"/>
  <c r="AA510" i="11"/>
  <c r="N510" i="11"/>
  <c r="AA511" i="11"/>
  <c r="N511" i="11"/>
  <c r="AA512" i="11"/>
  <c r="N512" i="11"/>
  <c r="AA513" i="11"/>
  <c r="N513" i="11"/>
  <c r="N514" i="11"/>
  <c r="N515" i="11"/>
  <c r="N516" i="11"/>
  <c r="N517" i="11"/>
  <c r="N518" i="11"/>
  <c r="N519" i="11"/>
  <c r="N520" i="11"/>
  <c r="N521" i="11"/>
  <c r="N522" i="11"/>
  <c r="AA523" i="11"/>
  <c r="N523" i="11"/>
  <c r="AA524" i="11"/>
  <c r="N524" i="11"/>
  <c r="AA525" i="11"/>
  <c r="N525" i="11"/>
  <c r="N526" i="11"/>
  <c r="AA527" i="11"/>
  <c r="N527" i="11"/>
  <c r="AA528" i="11"/>
  <c r="N528" i="11"/>
  <c r="AA529" i="11"/>
  <c r="N529" i="11"/>
  <c r="N530" i="11"/>
  <c r="AA531" i="11"/>
  <c r="N531" i="11"/>
  <c r="AA532" i="11"/>
  <c r="N532" i="11"/>
  <c r="N533" i="11"/>
  <c r="AA534" i="11"/>
  <c r="N534" i="11"/>
  <c r="AA535" i="11"/>
  <c r="N535" i="11"/>
  <c r="AA536" i="11"/>
  <c r="N536" i="11"/>
  <c r="N537" i="11"/>
  <c r="AA538" i="11"/>
  <c r="N538" i="11"/>
  <c r="AA539" i="11"/>
  <c r="N539" i="11"/>
  <c r="AA540" i="11"/>
  <c r="N540" i="11"/>
  <c r="N541" i="11"/>
  <c r="AA542" i="11"/>
  <c r="N542" i="11"/>
  <c r="AA543" i="11"/>
  <c r="N543" i="11"/>
  <c r="AA544" i="11"/>
  <c r="N544" i="11"/>
  <c r="AA545" i="11"/>
  <c r="N545" i="11"/>
  <c r="AA546" i="11"/>
  <c r="N546" i="11"/>
  <c r="AA547" i="11"/>
  <c r="N547" i="11"/>
  <c r="AA548" i="11"/>
  <c r="N548" i="11"/>
  <c r="AA549" i="11"/>
  <c r="N549" i="11"/>
  <c r="AA550" i="11"/>
  <c r="N550" i="11"/>
  <c r="AA551" i="11"/>
  <c r="N551" i="11"/>
  <c r="AA552" i="11"/>
  <c r="N552" i="11"/>
  <c r="AA553" i="11"/>
  <c r="N553" i="11"/>
  <c r="N554" i="11"/>
  <c r="AA555" i="11"/>
  <c r="N555" i="11"/>
  <c r="AA556" i="11"/>
  <c r="N556" i="11"/>
  <c r="AA557" i="11"/>
  <c r="N557" i="11"/>
  <c r="N558" i="11"/>
  <c r="AA559" i="11"/>
  <c r="N559" i="11"/>
  <c r="AA560" i="11"/>
  <c r="N560" i="11"/>
  <c r="AA561" i="11"/>
  <c r="N561" i="11"/>
  <c r="AA562" i="11"/>
  <c r="N562" i="11"/>
  <c r="AA563" i="11"/>
  <c r="N563" i="11"/>
  <c r="AA564" i="11"/>
  <c r="N564" i="11"/>
  <c r="AA565" i="11"/>
  <c r="N565" i="11"/>
  <c r="AA566" i="11"/>
  <c r="N566" i="11"/>
  <c r="AA567" i="11"/>
  <c r="N567" i="11"/>
  <c r="AA568" i="11"/>
  <c r="N568" i="11"/>
  <c r="AA569" i="11"/>
  <c r="N569" i="11"/>
  <c r="AA570" i="11"/>
  <c r="N570" i="11"/>
  <c r="AA571" i="11"/>
  <c r="N571" i="11"/>
  <c r="AA572" i="11"/>
  <c r="N572" i="11"/>
  <c r="AA573" i="11"/>
  <c r="N573" i="11"/>
  <c r="AA574" i="11"/>
  <c r="N574" i="11"/>
  <c r="AA575" i="11"/>
  <c r="N575" i="11"/>
  <c r="AA576" i="11"/>
  <c r="N576" i="11"/>
  <c r="AA577" i="11"/>
  <c r="N577" i="11"/>
  <c r="N578" i="11"/>
  <c r="AA579" i="11"/>
  <c r="N579" i="11"/>
  <c r="AA580" i="11"/>
  <c r="N580" i="11"/>
  <c r="AA581" i="11"/>
  <c r="N581" i="11"/>
  <c r="AA582" i="11"/>
  <c r="N582" i="11"/>
  <c r="AA583" i="11"/>
  <c r="N583" i="11"/>
  <c r="AA584" i="11"/>
  <c r="N584" i="11"/>
  <c r="AA585" i="11"/>
  <c r="N585" i="11"/>
  <c r="N586" i="11"/>
  <c r="AA587" i="11"/>
  <c r="N587" i="11"/>
  <c r="AA588" i="11"/>
  <c r="N588" i="11"/>
  <c r="AA589" i="11"/>
  <c r="N589" i="11"/>
  <c r="AA590" i="11"/>
  <c r="N590" i="11"/>
  <c r="AA591" i="11"/>
  <c r="N591" i="11"/>
  <c r="AA592" i="11"/>
  <c r="N592" i="11"/>
  <c r="AA593" i="11"/>
  <c r="N593" i="11"/>
  <c r="AA594" i="11"/>
  <c r="N594" i="11"/>
  <c r="AA595" i="11"/>
  <c r="N595" i="11"/>
  <c r="AA596" i="11"/>
  <c r="N596" i="11"/>
  <c r="AA597" i="11"/>
  <c r="N597" i="11"/>
  <c r="N598" i="11"/>
  <c r="N599" i="11"/>
  <c r="AA600" i="11"/>
  <c r="N600" i="11"/>
  <c r="N601" i="11"/>
  <c r="N602" i="11"/>
  <c r="N603" i="11"/>
  <c r="AA604" i="11"/>
  <c r="N604" i="11"/>
  <c r="AA605" i="11"/>
  <c r="N605" i="11"/>
  <c r="AA606" i="11"/>
  <c r="N606" i="11"/>
  <c r="AA607" i="11"/>
  <c r="N607" i="11"/>
  <c r="AA608" i="11"/>
  <c r="N608" i="11"/>
  <c r="N609" i="11"/>
  <c r="AA610" i="11"/>
  <c r="N610" i="11"/>
  <c r="AA611" i="11"/>
  <c r="N611" i="11"/>
  <c r="AA612" i="11"/>
  <c r="N612" i="11"/>
  <c r="AA613" i="11"/>
  <c r="N613" i="11"/>
  <c r="AA614" i="11"/>
  <c r="N614" i="11"/>
  <c r="AA615" i="11"/>
  <c r="N615" i="11"/>
  <c r="AA616" i="11"/>
  <c r="N616" i="11"/>
  <c r="AA617" i="11"/>
  <c r="N617" i="11"/>
  <c r="AA618" i="11"/>
  <c r="N618" i="11"/>
  <c r="AA619" i="11"/>
  <c r="N619" i="11"/>
  <c r="AA620" i="11"/>
  <c r="N620" i="11"/>
  <c r="AA621" i="11"/>
  <c r="N621" i="11"/>
  <c r="AA622" i="11"/>
  <c r="N622" i="11"/>
  <c r="AA623" i="11"/>
  <c r="N623" i="11"/>
  <c r="AA624" i="11"/>
  <c r="N624" i="11"/>
  <c r="AA625" i="11"/>
  <c r="N625" i="11"/>
  <c r="AA626" i="11"/>
  <c r="N626" i="11"/>
  <c r="N627" i="11"/>
  <c r="AA628" i="11"/>
  <c r="N628" i="11"/>
  <c r="AA629" i="11"/>
  <c r="N629" i="11"/>
  <c r="AA630" i="11"/>
  <c r="N630" i="11"/>
  <c r="AA631" i="11"/>
  <c r="N631" i="11"/>
  <c r="AA632" i="11"/>
  <c r="N632" i="11"/>
  <c r="AF2" i="11"/>
  <c r="AO2" i="11" s="1"/>
  <c r="AG2" i="11"/>
  <c r="AP2" i="11" s="1"/>
  <c r="AH2" i="11"/>
  <c r="AQ2" i="11" s="1"/>
  <c r="AI2" i="11"/>
  <c r="AR2" i="11" s="1"/>
  <c r="AF3" i="11"/>
  <c r="AO3" i="11" s="1"/>
  <c r="AG3" i="11"/>
  <c r="AP3" i="11" s="1"/>
  <c r="AH3" i="11"/>
  <c r="AQ3" i="11" s="1"/>
  <c r="AI3" i="11"/>
  <c r="AR3" i="11" s="1"/>
  <c r="AF4" i="11"/>
  <c r="AO4" i="11" s="1"/>
  <c r="AG4" i="11"/>
  <c r="AP4" i="11" s="1"/>
  <c r="AH4" i="11"/>
  <c r="AQ4" i="11" s="1"/>
  <c r="AI4" i="11"/>
  <c r="AR4" i="11" s="1"/>
  <c r="A8" i="9"/>
  <c r="B8" i="9" s="1"/>
  <c r="E8" i="9"/>
  <c r="F8" i="9"/>
  <c r="D8" i="9" s="1"/>
  <c r="I8" i="9"/>
  <c r="A9" i="9"/>
  <c r="B9" i="9" s="1"/>
  <c r="E9" i="9"/>
  <c r="F9" i="9"/>
  <c r="G9" i="9" s="1"/>
  <c r="H9" i="9" s="1"/>
  <c r="C9" i="9" s="1"/>
  <c r="I9" i="9"/>
  <c r="A10" i="9"/>
  <c r="B10" i="9" s="1"/>
  <c r="D10" i="9"/>
  <c r="E10" i="9"/>
  <c r="F10" i="9"/>
  <c r="G10" i="9" s="1"/>
  <c r="H10" i="9" s="1"/>
  <c r="C10" i="9" s="1"/>
  <c r="I10" i="9"/>
  <c r="A11" i="9"/>
  <c r="B11" i="9"/>
  <c r="E11" i="9"/>
  <c r="F11" i="9"/>
  <c r="G11" i="9" s="1"/>
  <c r="H11" i="9" s="1"/>
  <c r="C11" i="9" s="1"/>
  <c r="I11" i="9"/>
  <c r="A12" i="9"/>
  <c r="B12" i="9" s="1"/>
  <c r="E12" i="9"/>
  <c r="F12" i="9"/>
  <c r="G12" i="9" s="1"/>
  <c r="H12" i="9" s="1"/>
  <c r="C12" i="9" s="1"/>
  <c r="I12" i="9"/>
  <c r="A13" i="9"/>
  <c r="B13" i="9" s="1"/>
  <c r="E13" i="9"/>
  <c r="F13" i="9"/>
  <c r="G13" i="9" s="1"/>
  <c r="H13" i="9" s="1"/>
  <c r="C13" i="9" s="1"/>
  <c r="I13" i="9"/>
  <c r="A14" i="9"/>
  <c r="B14" i="9" s="1"/>
  <c r="D14" i="9"/>
  <c r="E14" i="9"/>
  <c r="F14" i="9"/>
  <c r="G14" i="9"/>
  <c r="H14" i="9" s="1"/>
  <c r="C14" i="9" s="1"/>
  <c r="I14" i="9"/>
  <c r="A15" i="9"/>
  <c r="B15" i="9" s="1"/>
  <c r="E15" i="9"/>
  <c r="F15" i="9"/>
  <c r="D15" i="9" s="1"/>
  <c r="I15" i="9"/>
  <c r="A16" i="9"/>
  <c r="B16" i="9" s="1"/>
  <c r="E16" i="9"/>
  <c r="F16" i="9"/>
  <c r="D16" i="9" s="1"/>
  <c r="I16" i="9"/>
  <c r="A17" i="9"/>
  <c r="B17" i="9" s="1"/>
  <c r="E17" i="9"/>
  <c r="F17" i="9"/>
  <c r="G17" i="9" s="1"/>
  <c r="H17" i="9" s="1"/>
  <c r="C17" i="9" s="1"/>
  <c r="I17" i="9"/>
  <c r="A18" i="9"/>
  <c r="B18" i="9" s="1"/>
  <c r="E18" i="9"/>
  <c r="F18" i="9"/>
  <c r="G18" i="9" s="1"/>
  <c r="H18" i="9" s="1"/>
  <c r="C18" i="9" s="1"/>
  <c r="I18" i="9"/>
  <c r="A19" i="9"/>
  <c r="B19" i="9"/>
  <c r="E19" i="9"/>
  <c r="F19" i="9"/>
  <c r="G19" i="9" s="1"/>
  <c r="H19" i="9" s="1"/>
  <c r="C19" i="9" s="1"/>
  <c r="I19" i="9"/>
  <c r="A20" i="9"/>
  <c r="B20" i="9" s="1"/>
  <c r="E20" i="9"/>
  <c r="F20" i="9"/>
  <c r="G20" i="9" s="1"/>
  <c r="H20" i="9" s="1"/>
  <c r="C20" i="9" s="1"/>
  <c r="I20" i="9"/>
  <c r="A21" i="9"/>
  <c r="B21" i="9" s="1"/>
  <c r="E21" i="9"/>
  <c r="F21" i="9"/>
  <c r="G21" i="9" s="1"/>
  <c r="H21" i="9" s="1"/>
  <c r="C21" i="9" s="1"/>
  <c r="I21" i="9"/>
  <c r="A22" i="9"/>
  <c r="B22" i="9" s="1"/>
  <c r="E22" i="9"/>
  <c r="F22" i="9"/>
  <c r="D22" i="9" s="1"/>
  <c r="G22" i="9"/>
  <c r="H22" i="9" s="1"/>
  <c r="C22" i="9" s="1"/>
  <c r="I22" i="9"/>
  <c r="A23" i="9"/>
  <c r="B23" i="9" s="1"/>
  <c r="E23" i="9"/>
  <c r="F23" i="9"/>
  <c r="D23" i="9" s="1"/>
  <c r="I23" i="9"/>
  <c r="A24" i="9"/>
  <c r="B24" i="9" s="1"/>
  <c r="E24" i="9"/>
  <c r="F24" i="9"/>
  <c r="D24" i="9" s="1"/>
  <c r="I24" i="9"/>
  <c r="A25" i="9"/>
  <c r="B25" i="9" s="1"/>
  <c r="E25" i="9"/>
  <c r="F25" i="9"/>
  <c r="G25" i="9" s="1"/>
  <c r="H25" i="9" s="1"/>
  <c r="C25" i="9" s="1"/>
  <c r="I25" i="9"/>
  <c r="A26" i="9"/>
  <c r="B26" i="9" s="1"/>
  <c r="E26" i="9"/>
  <c r="F26" i="9"/>
  <c r="G26" i="9" s="1"/>
  <c r="H26" i="9" s="1"/>
  <c r="C26" i="9" s="1"/>
  <c r="I26" i="9"/>
  <c r="A27" i="9"/>
  <c r="B27" i="9"/>
  <c r="E27" i="9"/>
  <c r="F27" i="9"/>
  <c r="G27" i="9" s="1"/>
  <c r="H27" i="9" s="1"/>
  <c r="C27" i="9" s="1"/>
  <c r="I27" i="9"/>
  <c r="A28" i="9"/>
  <c r="B28" i="9" s="1"/>
  <c r="E28" i="9"/>
  <c r="F28" i="9"/>
  <c r="G28" i="9" s="1"/>
  <c r="H28" i="9" s="1"/>
  <c r="C28" i="9" s="1"/>
  <c r="I28" i="9"/>
  <c r="A29" i="9"/>
  <c r="B29" i="9" s="1"/>
  <c r="E29" i="9"/>
  <c r="F29" i="9"/>
  <c r="G29" i="9" s="1"/>
  <c r="H29" i="9" s="1"/>
  <c r="C29" i="9" s="1"/>
  <c r="I29" i="9"/>
  <c r="A30" i="9"/>
  <c r="B30" i="9" s="1"/>
  <c r="E30" i="9"/>
  <c r="F30" i="9"/>
  <c r="G30" i="9" s="1"/>
  <c r="H30" i="9" s="1"/>
  <c r="C30" i="9" s="1"/>
  <c r="I30" i="9"/>
  <c r="A31" i="9"/>
  <c r="B31" i="9"/>
  <c r="E31" i="9"/>
  <c r="F31" i="9"/>
  <c r="D31" i="9" s="1"/>
  <c r="I31" i="9"/>
  <c r="A32" i="9"/>
  <c r="B32" i="9" s="1"/>
  <c r="E32" i="9"/>
  <c r="F32" i="9"/>
  <c r="D32" i="9" s="1"/>
  <c r="I32" i="9"/>
  <c r="A33" i="9"/>
  <c r="B33" i="9" s="1"/>
  <c r="E33" i="9"/>
  <c r="F33" i="9"/>
  <c r="G33" i="9" s="1"/>
  <c r="H33" i="9" s="1"/>
  <c r="C33" i="9" s="1"/>
  <c r="I33" i="9"/>
  <c r="A34" i="9"/>
  <c r="B34" i="9" s="1"/>
  <c r="E34" i="9"/>
  <c r="F34" i="9"/>
  <c r="D34" i="9" s="1"/>
  <c r="I34" i="9"/>
  <c r="A35" i="9"/>
  <c r="B35" i="9"/>
  <c r="E35" i="9"/>
  <c r="F35" i="9"/>
  <c r="G35" i="9" s="1"/>
  <c r="H35" i="9" s="1"/>
  <c r="C35" i="9" s="1"/>
  <c r="I35" i="9"/>
  <c r="A36" i="9"/>
  <c r="B36" i="9" s="1"/>
  <c r="E36" i="9"/>
  <c r="F36" i="9"/>
  <c r="G36" i="9" s="1"/>
  <c r="H36" i="9" s="1"/>
  <c r="C36" i="9" s="1"/>
  <c r="I36" i="9"/>
  <c r="A37" i="9"/>
  <c r="B37" i="9" s="1"/>
  <c r="E37" i="9"/>
  <c r="F37" i="9"/>
  <c r="G37" i="9" s="1"/>
  <c r="H37" i="9" s="1"/>
  <c r="C37" i="9" s="1"/>
  <c r="I37" i="9"/>
  <c r="A38" i="9"/>
  <c r="B38" i="9" s="1"/>
  <c r="D38" i="9"/>
  <c r="E38" i="9"/>
  <c r="F38" i="9"/>
  <c r="G38" i="9" s="1"/>
  <c r="H38" i="9" s="1"/>
  <c r="C38" i="9" s="1"/>
  <c r="I38" i="9"/>
  <c r="A39" i="9"/>
  <c r="B39" i="9"/>
  <c r="E39" i="9"/>
  <c r="F39" i="9"/>
  <c r="D39" i="9" s="1"/>
  <c r="I39" i="9"/>
  <c r="A40" i="9"/>
  <c r="B40" i="9" s="1"/>
  <c r="E40" i="9"/>
  <c r="F40" i="9"/>
  <c r="D40" i="9" s="1"/>
  <c r="I40" i="9"/>
  <c r="A41" i="9"/>
  <c r="B41" i="9" s="1"/>
  <c r="E41" i="9"/>
  <c r="F41" i="9"/>
  <c r="G41" i="9" s="1"/>
  <c r="H41" i="9" s="1"/>
  <c r="C41" i="9" s="1"/>
  <c r="I41" i="9"/>
  <c r="A42" i="9"/>
  <c r="B42" i="9" s="1"/>
  <c r="E42" i="9"/>
  <c r="F42" i="9"/>
  <c r="D42" i="9" s="1"/>
  <c r="I42" i="9"/>
  <c r="A43" i="9"/>
  <c r="B43" i="9"/>
  <c r="E43" i="9"/>
  <c r="F43" i="9"/>
  <c r="G43" i="9" s="1"/>
  <c r="H43" i="9" s="1"/>
  <c r="C43" i="9" s="1"/>
  <c r="I43" i="9"/>
  <c r="A44" i="9"/>
  <c r="B44" i="9" s="1"/>
  <c r="E44" i="9"/>
  <c r="F44" i="9"/>
  <c r="G44" i="9" s="1"/>
  <c r="H44" i="9" s="1"/>
  <c r="C44" i="9" s="1"/>
  <c r="I44" i="9"/>
  <c r="A45" i="9"/>
  <c r="B45" i="9" s="1"/>
  <c r="E45" i="9"/>
  <c r="F45" i="9"/>
  <c r="G45" i="9" s="1"/>
  <c r="H45" i="9" s="1"/>
  <c r="C45" i="9" s="1"/>
  <c r="I45" i="9"/>
  <c r="A46" i="9"/>
  <c r="B46" i="9" s="1"/>
  <c r="E46" i="9"/>
  <c r="F46" i="9"/>
  <c r="G46" i="9" s="1"/>
  <c r="H46" i="9" s="1"/>
  <c r="C46" i="9" s="1"/>
  <c r="I46" i="9"/>
  <c r="A47" i="9"/>
  <c r="B47" i="9"/>
  <c r="E47" i="9"/>
  <c r="F47" i="9"/>
  <c r="D47" i="9" s="1"/>
  <c r="I47" i="9"/>
  <c r="A48" i="9"/>
  <c r="B48" i="9" s="1"/>
  <c r="E48" i="9"/>
  <c r="F48" i="9"/>
  <c r="D48" i="9" s="1"/>
  <c r="I48" i="9"/>
  <c r="A49" i="9"/>
  <c r="B49" i="9" s="1"/>
  <c r="E49" i="9"/>
  <c r="F49" i="9"/>
  <c r="G49" i="9" s="1"/>
  <c r="H49" i="9" s="1"/>
  <c r="C49" i="9" s="1"/>
  <c r="I49" i="9"/>
  <c r="A50" i="9"/>
  <c r="B50" i="9" s="1"/>
  <c r="E50" i="9"/>
  <c r="F50" i="9"/>
  <c r="D50" i="9" s="1"/>
  <c r="I50" i="9"/>
  <c r="A51" i="9"/>
  <c r="B51" i="9"/>
  <c r="E51" i="9"/>
  <c r="F51" i="9"/>
  <c r="G51" i="9" s="1"/>
  <c r="H51" i="9" s="1"/>
  <c r="C51" i="9" s="1"/>
  <c r="I51" i="9"/>
  <c r="A52" i="9"/>
  <c r="B52" i="9" s="1"/>
  <c r="E52" i="9"/>
  <c r="F52" i="9"/>
  <c r="G52" i="9" s="1"/>
  <c r="H52" i="9" s="1"/>
  <c r="C52" i="9" s="1"/>
  <c r="I52" i="9"/>
  <c r="A53" i="9"/>
  <c r="B53" i="9" s="1"/>
  <c r="E53" i="9"/>
  <c r="F53" i="9"/>
  <c r="G53" i="9" s="1"/>
  <c r="H53" i="9" s="1"/>
  <c r="C53" i="9" s="1"/>
  <c r="I53" i="9"/>
  <c r="A54" i="9"/>
  <c r="B54" i="9" s="1"/>
  <c r="E54" i="9"/>
  <c r="F54" i="9"/>
  <c r="D54" i="9" s="1"/>
  <c r="I54" i="9"/>
  <c r="A55" i="9"/>
  <c r="B55" i="9"/>
  <c r="E55" i="9"/>
  <c r="F55" i="9"/>
  <c r="D55" i="9" s="1"/>
  <c r="I55" i="9"/>
  <c r="A56" i="9"/>
  <c r="B56" i="9" s="1"/>
  <c r="E56" i="9"/>
  <c r="F56" i="9"/>
  <c r="D56" i="9" s="1"/>
  <c r="I56" i="9"/>
  <c r="A57" i="9"/>
  <c r="B57" i="9" s="1"/>
  <c r="E57" i="9"/>
  <c r="F57" i="9"/>
  <c r="G57" i="9" s="1"/>
  <c r="H57" i="9" s="1"/>
  <c r="C57" i="9" s="1"/>
  <c r="I57" i="9"/>
  <c r="A58" i="9"/>
  <c r="B58" i="9" s="1"/>
  <c r="E58" i="9"/>
  <c r="F58" i="9"/>
  <c r="D58" i="9" s="1"/>
  <c r="I58" i="9"/>
  <c r="A59" i="9"/>
  <c r="B59" i="9"/>
  <c r="E59" i="9"/>
  <c r="F59" i="9"/>
  <c r="G59" i="9" s="1"/>
  <c r="H59" i="9" s="1"/>
  <c r="C59" i="9" s="1"/>
  <c r="I59" i="9"/>
  <c r="A60" i="9"/>
  <c r="B60" i="9" s="1"/>
  <c r="E60" i="9"/>
  <c r="F60" i="9"/>
  <c r="G60" i="9" s="1"/>
  <c r="H60" i="9" s="1"/>
  <c r="C60" i="9" s="1"/>
  <c r="I60" i="9"/>
  <c r="A61" i="9"/>
  <c r="B61" i="9" s="1"/>
  <c r="E61" i="9"/>
  <c r="F61" i="9"/>
  <c r="G61" i="9" s="1"/>
  <c r="H61" i="9" s="1"/>
  <c r="C61" i="9" s="1"/>
  <c r="I61" i="9"/>
  <c r="A62" i="9"/>
  <c r="B62" i="9" s="1"/>
  <c r="E62" i="9"/>
  <c r="F62" i="9"/>
  <c r="D62" i="9" s="1"/>
  <c r="I62" i="9"/>
  <c r="A63" i="9"/>
  <c r="B63" i="9"/>
  <c r="E63" i="9"/>
  <c r="F63" i="9"/>
  <c r="D63" i="9" s="1"/>
  <c r="I63" i="9"/>
  <c r="A64" i="9"/>
  <c r="B64" i="9" s="1"/>
  <c r="E64" i="9"/>
  <c r="F64" i="9"/>
  <c r="D64" i="9" s="1"/>
  <c r="I64" i="9"/>
  <c r="A65" i="9"/>
  <c r="B65" i="9" s="1"/>
  <c r="E65" i="9"/>
  <c r="F65" i="9"/>
  <c r="G65" i="9" s="1"/>
  <c r="H65" i="9" s="1"/>
  <c r="C65" i="9" s="1"/>
  <c r="I65" i="9"/>
  <c r="A66" i="9"/>
  <c r="B66" i="9" s="1"/>
  <c r="E66" i="9"/>
  <c r="F66" i="9"/>
  <c r="G66" i="9" s="1"/>
  <c r="H66" i="9" s="1"/>
  <c r="C66" i="9" s="1"/>
  <c r="I66" i="9"/>
  <c r="A67" i="9"/>
  <c r="B67" i="9"/>
  <c r="E67" i="9"/>
  <c r="F67" i="9"/>
  <c r="G67" i="9" s="1"/>
  <c r="H67" i="9" s="1"/>
  <c r="C67" i="9" s="1"/>
  <c r="I67" i="9"/>
  <c r="A68" i="9"/>
  <c r="B68" i="9" s="1"/>
  <c r="E68" i="9"/>
  <c r="F68" i="9"/>
  <c r="G68" i="9" s="1"/>
  <c r="H68" i="9" s="1"/>
  <c r="C68" i="9" s="1"/>
  <c r="I68" i="9"/>
  <c r="A69" i="9"/>
  <c r="B69" i="9" s="1"/>
  <c r="E69" i="9"/>
  <c r="F69" i="9"/>
  <c r="G69" i="9" s="1"/>
  <c r="H69" i="9" s="1"/>
  <c r="C69" i="9" s="1"/>
  <c r="I69" i="9"/>
  <c r="A70" i="9"/>
  <c r="B70" i="9" s="1"/>
  <c r="E70" i="9"/>
  <c r="F70" i="9"/>
  <c r="G70" i="9" s="1"/>
  <c r="H70" i="9" s="1"/>
  <c r="C70" i="9" s="1"/>
  <c r="I70" i="9"/>
  <c r="A71" i="9"/>
  <c r="B71" i="9"/>
  <c r="E71" i="9"/>
  <c r="F71" i="9"/>
  <c r="D71" i="9" s="1"/>
  <c r="I71" i="9"/>
  <c r="A72" i="9"/>
  <c r="B72" i="9" s="1"/>
  <c r="E72" i="9"/>
  <c r="F72" i="9"/>
  <c r="D72" i="9" s="1"/>
  <c r="I72" i="9"/>
  <c r="A73" i="9"/>
  <c r="B73" i="9" s="1"/>
  <c r="E73" i="9"/>
  <c r="F73" i="9"/>
  <c r="G73" i="9" s="1"/>
  <c r="H73" i="9" s="1"/>
  <c r="C73" i="9" s="1"/>
  <c r="I73" i="9"/>
  <c r="A74" i="9"/>
  <c r="B74" i="9" s="1"/>
  <c r="E74" i="9"/>
  <c r="F74" i="9"/>
  <c r="G74" i="9" s="1"/>
  <c r="H74" i="9" s="1"/>
  <c r="C74" i="9" s="1"/>
  <c r="I74" i="9"/>
  <c r="A75" i="9"/>
  <c r="B75" i="9"/>
  <c r="E75" i="9"/>
  <c r="F75" i="9"/>
  <c r="G75" i="9" s="1"/>
  <c r="H75" i="9" s="1"/>
  <c r="C75" i="9" s="1"/>
  <c r="I75" i="9"/>
  <c r="A76" i="9"/>
  <c r="B76" i="9" s="1"/>
  <c r="E76" i="9"/>
  <c r="F76" i="9"/>
  <c r="G76" i="9" s="1"/>
  <c r="H76" i="9" s="1"/>
  <c r="C76" i="9" s="1"/>
  <c r="I76" i="9"/>
  <c r="A77" i="9"/>
  <c r="B77" i="9" s="1"/>
  <c r="E77" i="9"/>
  <c r="F77" i="9"/>
  <c r="G77" i="9" s="1"/>
  <c r="H77" i="9" s="1"/>
  <c r="C77" i="9" s="1"/>
  <c r="I77" i="9"/>
  <c r="A78" i="9"/>
  <c r="B78" i="9" s="1"/>
  <c r="E78" i="9"/>
  <c r="F78" i="9"/>
  <c r="D78" i="9" s="1"/>
  <c r="I78" i="9"/>
  <c r="A79" i="9"/>
  <c r="B79" i="9"/>
  <c r="E79" i="9"/>
  <c r="F79" i="9"/>
  <c r="I79" i="9"/>
  <c r="A80" i="9"/>
  <c r="B80" i="9" s="1"/>
  <c r="E80" i="9"/>
  <c r="F80" i="9"/>
  <c r="D80" i="9" s="1"/>
  <c r="I80" i="9"/>
  <c r="A81" i="9"/>
  <c r="B81" i="9"/>
  <c r="E81" i="9"/>
  <c r="F81" i="9"/>
  <c r="G81" i="9" s="1"/>
  <c r="H81" i="9" s="1"/>
  <c r="C81" i="9" s="1"/>
  <c r="I81" i="9"/>
  <c r="A82" i="9"/>
  <c r="B82" i="9" s="1"/>
  <c r="E82" i="9"/>
  <c r="F82" i="9"/>
  <c r="D82" i="9" s="1"/>
  <c r="I82" i="9"/>
  <c r="A83" i="9"/>
  <c r="B83" i="9"/>
  <c r="E83" i="9"/>
  <c r="F83" i="9"/>
  <c r="I83" i="9"/>
  <c r="A84" i="9"/>
  <c r="B84" i="9" s="1"/>
  <c r="E84" i="9"/>
  <c r="F84" i="9"/>
  <c r="G84" i="9" s="1"/>
  <c r="H84" i="9" s="1"/>
  <c r="C84" i="9" s="1"/>
  <c r="I84" i="9"/>
  <c r="A85" i="9"/>
  <c r="B85" i="9" s="1"/>
  <c r="E85" i="9"/>
  <c r="F85" i="9"/>
  <c r="G85" i="9" s="1"/>
  <c r="H85" i="9"/>
  <c r="C85" i="9" s="1"/>
  <c r="I85" i="9"/>
  <c r="A86" i="9"/>
  <c r="B86" i="9" s="1"/>
  <c r="E86" i="9"/>
  <c r="F86" i="9"/>
  <c r="D86" i="9" s="1"/>
  <c r="I86" i="9"/>
  <c r="A87" i="9"/>
  <c r="B87" i="9"/>
  <c r="E87" i="9"/>
  <c r="F87" i="9"/>
  <c r="I87" i="9"/>
  <c r="A88" i="9"/>
  <c r="B88" i="9" s="1"/>
  <c r="E88" i="9"/>
  <c r="F88" i="9"/>
  <c r="D88" i="9" s="1"/>
  <c r="I88" i="9"/>
  <c r="A89" i="9"/>
  <c r="B89" i="9"/>
  <c r="E89" i="9"/>
  <c r="F89" i="9"/>
  <c r="G89" i="9" s="1"/>
  <c r="H89" i="9" s="1"/>
  <c r="C89" i="9" s="1"/>
  <c r="I89" i="9"/>
  <c r="A90" i="9"/>
  <c r="B90" i="9" s="1"/>
  <c r="E90" i="9"/>
  <c r="F90" i="9"/>
  <c r="G90" i="9" s="1"/>
  <c r="H90" i="9" s="1"/>
  <c r="C90" i="9" s="1"/>
  <c r="I90" i="9"/>
  <c r="A91" i="9"/>
  <c r="B91" i="9"/>
  <c r="E91" i="9"/>
  <c r="F91" i="9"/>
  <c r="I91" i="9"/>
  <c r="A92" i="9"/>
  <c r="B92" i="9" s="1"/>
  <c r="E92" i="9"/>
  <c r="F92" i="9"/>
  <c r="G92" i="9" s="1"/>
  <c r="H92" i="9" s="1"/>
  <c r="C92" i="9" s="1"/>
  <c r="I92" i="9"/>
  <c r="A93" i="9"/>
  <c r="B93" i="9" s="1"/>
  <c r="E93" i="9"/>
  <c r="F93" i="9"/>
  <c r="G93" i="9" s="1"/>
  <c r="H93" i="9" s="1"/>
  <c r="C93" i="9" s="1"/>
  <c r="I93" i="9"/>
  <c r="A94" i="9"/>
  <c r="B94" i="9" s="1"/>
  <c r="E94" i="9"/>
  <c r="F94" i="9"/>
  <c r="G94" i="9" s="1"/>
  <c r="H94" i="9" s="1"/>
  <c r="C94" i="9" s="1"/>
  <c r="I94" i="9"/>
  <c r="A95" i="9"/>
  <c r="B95" i="9"/>
  <c r="E95" i="9"/>
  <c r="F95" i="9"/>
  <c r="I95" i="9"/>
  <c r="A96" i="9"/>
  <c r="B96" i="9" s="1"/>
  <c r="E96" i="9"/>
  <c r="F96" i="9"/>
  <c r="D96" i="9" s="1"/>
  <c r="I96" i="9"/>
  <c r="A97" i="9"/>
  <c r="B97" i="9"/>
  <c r="E97" i="9"/>
  <c r="F97" i="9"/>
  <c r="G97" i="9" s="1"/>
  <c r="H97" i="9" s="1"/>
  <c r="C97" i="9" s="1"/>
  <c r="I97" i="9"/>
  <c r="A98" i="9"/>
  <c r="B98" i="9" s="1"/>
  <c r="E98" i="9"/>
  <c r="F98" i="9"/>
  <c r="D98" i="9" s="1"/>
  <c r="I98" i="9"/>
  <c r="A99" i="9"/>
  <c r="B99" i="9"/>
  <c r="E99" i="9"/>
  <c r="F99" i="9"/>
  <c r="I99" i="9"/>
  <c r="A100" i="9"/>
  <c r="B100" i="9" s="1"/>
  <c r="E100" i="9"/>
  <c r="F100" i="9"/>
  <c r="D100" i="9" s="1"/>
  <c r="I100" i="9"/>
  <c r="A101" i="9"/>
  <c r="B101" i="9"/>
  <c r="E101" i="9"/>
  <c r="F101" i="9"/>
  <c r="G101" i="9" s="1"/>
  <c r="H101" i="9" s="1"/>
  <c r="C101" i="9" s="1"/>
  <c r="I101" i="9"/>
  <c r="A102" i="9"/>
  <c r="B102" i="9" s="1"/>
  <c r="E102" i="9"/>
  <c r="F102" i="9"/>
  <c r="D102" i="9" s="1"/>
  <c r="I102" i="9"/>
  <c r="A103" i="9"/>
  <c r="B103" i="9"/>
  <c r="E103" i="9"/>
  <c r="F103" i="9"/>
  <c r="I103" i="9"/>
  <c r="A104" i="9"/>
  <c r="B104" i="9" s="1"/>
  <c r="E104" i="9"/>
  <c r="F104" i="9"/>
  <c r="D104" i="9" s="1"/>
  <c r="I104" i="9"/>
  <c r="A105" i="9"/>
  <c r="B105" i="9"/>
  <c r="E105" i="9"/>
  <c r="F105" i="9"/>
  <c r="G105" i="9" s="1"/>
  <c r="H105" i="9" s="1"/>
  <c r="C105" i="9" s="1"/>
  <c r="I105" i="9"/>
  <c r="A106" i="9"/>
  <c r="B106" i="9" s="1"/>
  <c r="E106" i="9"/>
  <c r="F106" i="9"/>
  <c r="G106" i="9" s="1"/>
  <c r="H106" i="9" s="1"/>
  <c r="C106" i="9" s="1"/>
  <c r="I106" i="9"/>
  <c r="A107" i="9"/>
  <c r="B107" i="9"/>
  <c r="E107" i="9"/>
  <c r="F107" i="9"/>
  <c r="I107" i="9"/>
  <c r="A108" i="9"/>
  <c r="B108" i="9" s="1"/>
  <c r="E108" i="9"/>
  <c r="F108" i="9"/>
  <c r="D108" i="9" s="1"/>
  <c r="I108" i="9"/>
  <c r="A109" i="9"/>
  <c r="B109" i="9"/>
  <c r="E109" i="9"/>
  <c r="F109" i="9"/>
  <c r="G109" i="9" s="1"/>
  <c r="H109" i="9" s="1"/>
  <c r="C109" i="9" s="1"/>
  <c r="I109" i="9"/>
  <c r="A110" i="9"/>
  <c r="B110" i="9" s="1"/>
  <c r="E110" i="9"/>
  <c r="F110" i="9"/>
  <c r="D110" i="9" s="1"/>
  <c r="I110" i="9"/>
  <c r="A111" i="9"/>
  <c r="B111" i="9"/>
  <c r="E111" i="9"/>
  <c r="F111" i="9"/>
  <c r="G111" i="9" s="1"/>
  <c r="H111" i="9" s="1"/>
  <c r="C111" i="9" s="1"/>
  <c r="I111" i="9"/>
  <c r="A112" i="9"/>
  <c r="B112" i="9" s="1"/>
  <c r="E112" i="9"/>
  <c r="F112" i="9"/>
  <c r="D112" i="9" s="1"/>
  <c r="I112" i="9"/>
  <c r="A113" i="9"/>
  <c r="B113" i="9"/>
  <c r="E113" i="9"/>
  <c r="F113" i="9"/>
  <c r="G113" i="9" s="1"/>
  <c r="H113" i="9" s="1"/>
  <c r="C113" i="9" s="1"/>
  <c r="I113" i="9"/>
  <c r="A114" i="9"/>
  <c r="B114" i="9" s="1"/>
  <c r="E114" i="9"/>
  <c r="F114" i="9"/>
  <c r="D114" i="9" s="1"/>
  <c r="I114" i="9"/>
  <c r="A115" i="9"/>
  <c r="B115" i="9"/>
  <c r="E115" i="9"/>
  <c r="F115" i="9"/>
  <c r="G115" i="9" s="1"/>
  <c r="H115" i="9" s="1"/>
  <c r="C115" i="9" s="1"/>
  <c r="I115" i="9"/>
  <c r="A116" i="9"/>
  <c r="B116" i="9" s="1"/>
  <c r="E116" i="9"/>
  <c r="F116" i="9"/>
  <c r="D116" i="9" s="1"/>
  <c r="I116" i="9"/>
  <c r="A117" i="9"/>
  <c r="B117" i="9"/>
  <c r="E117" i="9"/>
  <c r="F117" i="9"/>
  <c r="G117" i="9" s="1"/>
  <c r="H117" i="9" s="1"/>
  <c r="C117" i="9" s="1"/>
  <c r="I117" i="9"/>
  <c r="A118" i="9"/>
  <c r="B118" i="9" s="1"/>
  <c r="E118" i="9"/>
  <c r="F118" i="9"/>
  <c r="D118" i="9" s="1"/>
  <c r="I118" i="9"/>
  <c r="A119" i="9"/>
  <c r="B119" i="9"/>
  <c r="E119" i="9"/>
  <c r="F119" i="9"/>
  <c r="G119" i="9" s="1"/>
  <c r="H119" i="9" s="1"/>
  <c r="C119" i="9" s="1"/>
  <c r="I119" i="9"/>
  <c r="A120" i="9"/>
  <c r="B120" i="9" s="1"/>
  <c r="E120" i="9"/>
  <c r="F120" i="9"/>
  <c r="D120" i="9" s="1"/>
  <c r="I120" i="9"/>
  <c r="A121" i="9"/>
  <c r="B121" i="9"/>
  <c r="E121" i="9"/>
  <c r="F121" i="9"/>
  <c r="G121" i="9" s="1"/>
  <c r="H121" i="9" s="1"/>
  <c r="C121" i="9" s="1"/>
  <c r="I121" i="9"/>
  <c r="A122" i="9"/>
  <c r="B122" i="9" s="1"/>
  <c r="E122" i="9"/>
  <c r="F122" i="9"/>
  <c r="D122" i="9" s="1"/>
  <c r="I122" i="9"/>
  <c r="A123" i="9"/>
  <c r="B123" i="9"/>
  <c r="E123" i="9"/>
  <c r="F123" i="9"/>
  <c r="G123" i="9" s="1"/>
  <c r="H123" i="9" s="1"/>
  <c r="C123" i="9" s="1"/>
  <c r="I123" i="9"/>
  <c r="A124" i="9"/>
  <c r="B124" i="9" s="1"/>
  <c r="E124" i="9"/>
  <c r="F124" i="9"/>
  <c r="G124" i="9" s="1"/>
  <c r="H124" i="9" s="1"/>
  <c r="C124" i="9" s="1"/>
  <c r="I124" i="9"/>
  <c r="A125" i="9"/>
  <c r="B125" i="9"/>
  <c r="E125" i="9"/>
  <c r="F125" i="9"/>
  <c r="G125" i="9" s="1"/>
  <c r="H125" i="9" s="1"/>
  <c r="C125" i="9" s="1"/>
  <c r="I125" i="9"/>
  <c r="A126" i="9"/>
  <c r="B126" i="9" s="1"/>
  <c r="E126" i="9"/>
  <c r="F126" i="9"/>
  <c r="D126" i="9" s="1"/>
  <c r="I126" i="9"/>
  <c r="A127" i="9"/>
  <c r="B127" i="9"/>
  <c r="E127" i="9"/>
  <c r="F127" i="9"/>
  <c r="G127" i="9" s="1"/>
  <c r="H127" i="9" s="1"/>
  <c r="C127" i="9" s="1"/>
  <c r="I127" i="9"/>
  <c r="A128" i="9"/>
  <c r="B128" i="9" s="1"/>
  <c r="E128" i="9"/>
  <c r="F128" i="9"/>
  <c r="D128" i="9" s="1"/>
  <c r="I128" i="9"/>
  <c r="A129" i="9"/>
  <c r="B129" i="9"/>
  <c r="E129" i="9"/>
  <c r="F129" i="9"/>
  <c r="G129" i="9" s="1"/>
  <c r="H129" i="9" s="1"/>
  <c r="C129" i="9" s="1"/>
  <c r="I129" i="9"/>
  <c r="A130" i="9"/>
  <c r="B130" i="9" s="1"/>
  <c r="E130" i="9"/>
  <c r="F130" i="9"/>
  <c r="G130" i="9" s="1"/>
  <c r="H130" i="9" s="1"/>
  <c r="C130" i="9" s="1"/>
  <c r="I130" i="9"/>
  <c r="A131" i="9"/>
  <c r="B131" i="9"/>
  <c r="E131" i="9"/>
  <c r="F131" i="9"/>
  <c r="G131" i="9" s="1"/>
  <c r="H131" i="9" s="1"/>
  <c r="C131" i="9" s="1"/>
  <c r="I131" i="9"/>
  <c r="A132" i="9"/>
  <c r="B132" i="9" s="1"/>
  <c r="E132" i="9"/>
  <c r="F132" i="9"/>
  <c r="D132" i="9" s="1"/>
  <c r="I132" i="9"/>
  <c r="A133" i="9"/>
  <c r="B133" i="9"/>
  <c r="E133" i="9"/>
  <c r="F133" i="9"/>
  <c r="G133" i="9" s="1"/>
  <c r="H133" i="9" s="1"/>
  <c r="C133" i="9" s="1"/>
  <c r="I133" i="9"/>
  <c r="A134" i="9"/>
  <c r="B134" i="9" s="1"/>
  <c r="E134" i="9"/>
  <c r="F134" i="9"/>
  <c r="D134" i="9" s="1"/>
  <c r="I134" i="9"/>
  <c r="A135" i="9"/>
  <c r="B135" i="9"/>
  <c r="E135" i="9"/>
  <c r="F135" i="9"/>
  <c r="G135" i="9" s="1"/>
  <c r="H135" i="9" s="1"/>
  <c r="C135" i="9" s="1"/>
  <c r="I135" i="9"/>
  <c r="A136" i="9"/>
  <c r="B136" i="9" s="1"/>
  <c r="E136" i="9"/>
  <c r="F136" i="9"/>
  <c r="D136" i="9" s="1"/>
  <c r="I136" i="9"/>
  <c r="A137" i="9"/>
  <c r="B137" i="9"/>
  <c r="E137" i="9"/>
  <c r="F137" i="9"/>
  <c r="G137" i="9" s="1"/>
  <c r="H137" i="9" s="1"/>
  <c r="C137" i="9" s="1"/>
  <c r="I137" i="9"/>
  <c r="A138" i="9"/>
  <c r="B138" i="9" s="1"/>
  <c r="E138" i="9"/>
  <c r="F138" i="9"/>
  <c r="G138" i="9" s="1"/>
  <c r="H138" i="9" s="1"/>
  <c r="C138" i="9" s="1"/>
  <c r="I138" i="9"/>
  <c r="A139" i="9"/>
  <c r="B139" i="9"/>
  <c r="E139" i="9"/>
  <c r="F139" i="9"/>
  <c r="G139" i="9" s="1"/>
  <c r="H139" i="9" s="1"/>
  <c r="C139" i="9" s="1"/>
  <c r="I139" i="9"/>
  <c r="A140" i="9"/>
  <c r="B140" i="9" s="1"/>
  <c r="E140" i="9"/>
  <c r="F140" i="9"/>
  <c r="G140" i="9" s="1"/>
  <c r="H140" i="9" s="1"/>
  <c r="C140" i="9" s="1"/>
  <c r="I140" i="9"/>
  <c r="A141" i="9"/>
  <c r="B141" i="9" s="1"/>
  <c r="E141" i="9"/>
  <c r="F141" i="9"/>
  <c r="G141" i="9" s="1"/>
  <c r="H141" i="9" s="1"/>
  <c r="C141" i="9" s="1"/>
  <c r="I141" i="9"/>
  <c r="A142" i="9"/>
  <c r="B142" i="9" s="1"/>
  <c r="E142" i="9"/>
  <c r="F142" i="9"/>
  <c r="G142" i="9" s="1"/>
  <c r="H142" i="9" s="1"/>
  <c r="C142" i="9" s="1"/>
  <c r="I142" i="9"/>
  <c r="A143" i="9"/>
  <c r="B143" i="9"/>
  <c r="E143" i="9"/>
  <c r="F143" i="9"/>
  <c r="D143" i="9" s="1"/>
  <c r="I143" i="9"/>
  <c r="A144" i="9"/>
  <c r="B144" i="9" s="1"/>
  <c r="E144" i="9"/>
  <c r="F144" i="9"/>
  <c r="D144" i="9" s="1"/>
  <c r="I144" i="9"/>
  <c r="A145" i="9"/>
  <c r="B145" i="9"/>
  <c r="E145" i="9"/>
  <c r="F145" i="9"/>
  <c r="D145" i="9" s="1"/>
  <c r="I145" i="9"/>
  <c r="A146" i="9"/>
  <c r="B146" i="9" s="1"/>
  <c r="E146" i="9"/>
  <c r="F146" i="9"/>
  <c r="D146" i="9" s="1"/>
  <c r="I146" i="9"/>
  <c r="A147" i="9"/>
  <c r="B147" i="9" s="1"/>
  <c r="E147" i="9"/>
  <c r="F147" i="9"/>
  <c r="D147" i="9" s="1"/>
  <c r="I147" i="9"/>
  <c r="A148" i="9"/>
  <c r="B148" i="9"/>
  <c r="E148" i="9"/>
  <c r="F148" i="9"/>
  <c r="D148" i="9" s="1"/>
  <c r="I148" i="9"/>
  <c r="A149" i="9"/>
  <c r="B149" i="9"/>
  <c r="E149" i="9"/>
  <c r="F149" i="9"/>
  <c r="D149" i="9" s="1"/>
  <c r="I149" i="9"/>
  <c r="A150" i="9"/>
  <c r="B150" i="9" s="1"/>
  <c r="E150" i="9"/>
  <c r="F150" i="9"/>
  <c r="G150" i="9" s="1"/>
  <c r="H150" i="9" s="1"/>
  <c r="C150" i="9" s="1"/>
  <c r="I150" i="9"/>
  <c r="A151" i="9"/>
  <c r="B151" i="9"/>
  <c r="E151" i="9"/>
  <c r="F151" i="9"/>
  <c r="D151" i="9" s="1"/>
  <c r="I151" i="9"/>
  <c r="A152" i="9"/>
  <c r="B152" i="9" s="1"/>
  <c r="E152" i="9"/>
  <c r="F152" i="9"/>
  <c r="D152" i="9" s="1"/>
  <c r="I152" i="9"/>
  <c r="A153" i="9"/>
  <c r="B153" i="9"/>
  <c r="E153" i="9"/>
  <c r="F153" i="9"/>
  <c r="D153" i="9" s="1"/>
  <c r="I153" i="9"/>
  <c r="A154" i="9"/>
  <c r="B154" i="9" s="1"/>
  <c r="E154" i="9"/>
  <c r="F154" i="9"/>
  <c r="D154" i="9" s="1"/>
  <c r="I154" i="9"/>
  <c r="A155" i="9"/>
  <c r="B155" i="9" s="1"/>
  <c r="E155" i="9"/>
  <c r="F155" i="9"/>
  <c r="D155" i="9" s="1"/>
  <c r="I155" i="9"/>
  <c r="A156" i="9"/>
  <c r="B156" i="9"/>
  <c r="E156" i="9"/>
  <c r="F156" i="9"/>
  <c r="D156" i="9" s="1"/>
  <c r="I156" i="9"/>
  <c r="A157" i="9"/>
  <c r="B157" i="9"/>
  <c r="E157" i="9"/>
  <c r="F157" i="9"/>
  <c r="D157" i="9" s="1"/>
  <c r="I157" i="9"/>
  <c r="A158" i="9"/>
  <c r="B158" i="9" s="1"/>
  <c r="E158" i="9"/>
  <c r="F158" i="9"/>
  <c r="G158" i="9" s="1"/>
  <c r="H158" i="9" s="1"/>
  <c r="C158" i="9" s="1"/>
  <c r="I158" i="9"/>
  <c r="A159" i="9"/>
  <c r="B159" i="9"/>
  <c r="E159" i="9"/>
  <c r="F159" i="9"/>
  <c r="D159" i="9" s="1"/>
  <c r="I159" i="9"/>
  <c r="A160" i="9"/>
  <c r="B160" i="9" s="1"/>
  <c r="E160" i="9"/>
  <c r="F160" i="9"/>
  <c r="G160" i="9" s="1"/>
  <c r="H160" i="9" s="1"/>
  <c r="C160" i="9" s="1"/>
  <c r="I160" i="9"/>
  <c r="A161" i="9"/>
  <c r="B161" i="9"/>
  <c r="E161" i="9"/>
  <c r="F161" i="9"/>
  <c r="D161" i="9" s="1"/>
  <c r="I161" i="9"/>
  <c r="A162" i="9"/>
  <c r="B162" i="9" s="1"/>
  <c r="E162" i="9"/>
  <c r="F162" i="9"/>
  <c r="D162" i="9" s="1"/>
  <c r="I162" i="9"/>
  <c r="A163" i="9"/>
  <c r="B163" i="9" s="1"/>
  <c r="E163" i="9"/>
  <c r="F163" i="9"/>
  <c r="D163" i="9" s="1"/>
  <c r="I163"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D2" i="9"/>
  <c r="BE2" i="9"/>
  <c r="BF2" i="9"/>
  <c r="BG2" i="9"/>
  <c r="BH2" i="9"/>
  <c r="BI2" i="9"/>
  <c r="BJ2" i="9"/>
  <c r="BK2" i="9"/>
  <c r="BL2" i="9"/>
  <c r="BM2" i="9"/>
  <c r="BN2" i="9"/>
  <c r="BO2" i="9"/>
  <c r="BP2" i="9"/>
  <c r="BQ2" i="9"/>
  <c r="BR2" i="9"/>
  <c r="BS2" i="9"/>
  <c r="BT2" i="9"/>
  <c r="BU2" i="9"/>
  <c r="BV2" i="9"/>
  <c r="BW2" i="9"/>
  <c r="BX2" i="9"/>
  <c r="BY2" i="9"/>
  <c r="BZ2" i="9"/>
  <c r="CA2" i="9"/>
  <c r="CB2" i="9"/>
  <c r="CC2" i="9"/>
  <c r="CD2" i="9"/>
  <c r="CE2" i="9"/>
  <c r="CF2" i="9"/>
  <c r="CG2" i="9"/>
  <c r="CH2" i="9"/>
  <c r="CI2" i="9"/>
  <c r="CJ2" i="9"/>
  <c r="CK2" i="9"/>
  <c r="CL2" i="9"/>
  <c r="T3" i="9"/>
  <c r="AB3" i="9"/>
  <c r="AJ3" i="9"/>
  <c r="AR3" i="9"/>
  <c r="AZ3" i="9"/>
  <c r="BH3" i="9"/>
  <c r="BP3" i="9"/>
  <c r="BX3" i="9"/>
  <c r="CF3" i="9"/>
  <c r="W7" i="10"/>
  <c r="O4" i="10"/>
  <c r="P4" i="10" s="1"/>
  <c r="S4" i="10"/>
  <c r="T4" i="10" s="1"/>
  <c r="O5" i="10"/>
  <c r="S5" i="10" s="1"/>
  <c r="T5" i="10" s="1"/>
  <c r="P5" i="10"/>
  <c r="Q5" i="10"/>
  <c r="R5" i="10" s="1"/>
  <c r="O6" i="10"/>
  <c r="S6" i="10" s="1"/>
  <c r="T6" i="10" s="1"/>
  <c r="O7" i="10"/>
  <c r="P7" i="10" s="1"/>
  <c r="Q7" i="10"/>
  <c r="R7" i="10" s="1"/>
  <c r="S7" i="10"/>
  <c r="T7" i="10"/>
  <c r="O8" i="10"/>
  <c r="P8" i="10" s="1"/>
  <c r="S8" i="10"/>
  <c r="T8" i="10" s="1"/>
  <c r="O9" i="10"/>
  <c r="S9" i="10" s="1"/>
  <c r="T9" i="10" s="1"/>
  <c r="P9" i="10"/>
  <c r="Q9" i="10"/>
  <c r="R9" i="10" s="1"/>
  <c r="O10" i="10"/>
  <c r="S10" i="10" s="1"/>
  <c r="T10" i="10" s="1"/>
  <c r="O11" i="10"/>
  <c r="P11" i="10" s="1"/>
  <c r="Q11" i="10"/>
  <c r="R11" i="10" s="1"/>
  <c r="S11" i="10"/>
  <c r="T11" i="10" s="1"/>
  <c r="O12" i="10"/>
  <c r="P12" i="10" s="1"/>
  <c r="S12" i="10"/>
  <c r="T12" i="10" s="1"/>
  <c r="O13" i="10"/>
  <c r="S13" i="10" s="1"/>
  <c r="T13" i="10" s="1"/>
  <c r="P13" i="10"/>
  <c r="Q13" i="10"/>
  <c r="R13" i="10" s="1"/>
  <c r="O14" i="10"/>
  <c r="S14" i="10" s="1"/>
  <c r="T14" i="10" s="1"/>
  <c r="O15" i="10"/>
  <c r="P15" i="10" s="1"/>
  <c r="Q15" i="10"/>
  <c r="R15" i="10" s="1"/>
  <c r="S15" i="10"/>
  <c r="T15" i="10" s="1"/>
  <c r="O16" i="10"/>
  <c r="P16" i="10" s="1"/>
  <c r="S16" i="10"/>
  <c r="T16" i="10" s="1"/>
  <c r="O17" i="10"/>
  <c r="Q17" i="10" s="1"/>
  <c r="R17" i="10" s="1"/>
  <c r="P17" i="10"/>
  <c r="O18" i="10"/>
  <c r="S18" i="10" s="1"/>
  <c r="T18" i="10" s="1"/>
  <c r="O19" i="10"/>
  <c r="P19" i="10" s="1"/>
  <c r="Q19" i="10"/>
  <c r="R19" i="10" s="1"/>
  <c r="S19" i="10"/>
  <c r="T19" i="10"/>
  <c r="O20" i="10"/>
  <c r="P20" i="10" s="1"/>
  <c r="S20" i="10"/>
  <c r="T20" i="10" s="1"/>
  <c r="O21" i="10"/>
  <c r="Q21" i="10" s="1"/>
  <c r="R21" i="10" s="1"/>
  <c r="P21" i="10"/>
  <c r="O22" i="10"/>
  <c r="S22" i="10" s="1"/>
  <c r="T22" i="10" s="1"/>
  <c r="O23" i="10"/>
  <c r="P23" i="10" s="1"/>
  <c r="Q23" i="10"/>
  <c r="R23" i="10" s="1"/>
  <c r="S23" i="10"/>
  <c r="T23" i="10" s="1"/>
  <c r="O24" i="10"/>
  <c r="P24" i="10" s="1"/>
  <c r="S24" i="10"/>
  <c r="T24" i="10" s="1"/>
  <c r="O25" i="10"/>
  <c r="Q25" i="10" s="1"/>
  <c r="R25" i="10" s="1"/>
  <c r="P25" i="10"/>
  <c r="O26" i="10"/>
  <c r="S26" i="10" s="1"/>
  <c r="T26" i="10" s="1"/>
  <c r="O27" i="10"/>
  <c r="P27" i="10" s="1"/>
  <c r="Q27" i="10"/>
  <c r="R27" i="10" s="1"/>
  <c r="S27" i="10"/>
  <c r="T27" i="10" s="1"/>
  <c r="O28" i="10"/>
  <c r="P28" i="10" s="1"/>
  <c r="S28" i="10"/>
  <c r="T28" i="10" s="1"/>
  <c r="O29" i="10"/>
  <c r="Q29" i="10" s="1"/>
  <c r="R29" i="10" s="1"/>
  <c r="P29" i="10"/>
  <c r="O30" i="10"/>
  <c r="S30" i="10" s="1"/>
  <c r="T30" i="10" s="1"/>
  <c r="O31" i="10"/>
  <c r="P31" i="10" s="1"/>
  <c r="Q31" i="10"/>
  <c r="R31" i="10" s="1"/>
  <c r="S31" i="10"/>
  <c r="T31" i="10"/>
  <c r="O32" i="10"/>
  <c r="P32" i="10" s="1"/>
  <c r="S32" i="10"/>
  <c r="T32" i="10" s="1"/>
  <c r="O33" i="10"/>
  <c r="Q33" i="10" s="1"/>
  <c r="R33" i="10" s="1"/>
  <c r="P33" i="10"/>
  <c r="O34" i="10"/>
  <c r="S34" i="10" s="1"/>
  <c r="T34" i="10" s="1"/>
  <c r="O35" i="10"/>
  <c r="P35" i="10" s="1"/>
  <c r="Q35" i="10"/>
  <c r="R35" i="10" s="1"/>
  <c r="S35" i="10"/>
  <c r="T35" i="10" s="1"/>
  <c r="O36" i="10"/>
  <c r="P36" i="10" s="1"/>
  <c r="S36" i="10"/>
  <c r="T36" i="10" s="1"/>
  <c r="O37" i="10"/>
  <c r="Q37" i="10" s="1"/>
  <c r="R37" i="10" s="1"/>
  <c r="P37" i="10"/>
  <c r="O38" i="10"/>
  <c r="S38" i="10" s="1"/>
  <c r="T38" i="10" s="1"/>
  <c r="O39" i="10"/>
  <c r="P39" i="10" s="1"/>
  <c r="Q39" i="10"/>
  <c r="R39" i="10" s="1"/>
  <c r="S39" i="10"/>
  <c r="T39" i="10" s="1"/>
  <c r="O40" i="10"/>
  <c r="P40" i="10" s="1"/>
  <c r="S40" i="10"/>
  <c r="T40" i="10" s="1"/>
  <c r="O41" i="10"/>
  <c r="Q41" i="10" s="1"/>
  <c r="R41" i="10" s="1"/>
  <c r="P41" i="10"/>
  <c r="O42" i="10"/>
  <c r="S42" i="10" s="1"/>
  <c r="T42" i="10" s="1"/>
  <c r="O43" i="10"/>
  <c r="P43" i="10" s="1"/>
  <c r="Q43" i="10"/>
  <c r="R43" i="10" s="1"/>
  <c r="S43" i="10"/>
  <c r="T43" i="10"/>
  <c r="O44" i="10"/>
  <c r="P44" i="10" s="1"/>
  <c r="S44" i="10"/>
  <c r="T44" i="10" s="1"/>
  <c r="O45" i="10"/>
  <c r="Q45" i="10" s="1"/>
  <c r="R45" i="10" s="1"/>
  <c r="P45" i="10"/>
  <c r="O46" i="10"/>
  <c r="S46" i="10" s="1"/>
  <c r="T46" i="10" s="1"/>
  <c r="O47" i="10"/>
  <c r="P47" i="10" s="1"/>
  <c r="Q47" i="10"/>
  <c r="R47" i="10" s="1"/>
  <c r="S47" i="10"/>
  <c r="T47" i="10" s="1"/>
  <c r="O48" i="10"/>
  <c r="P48" i="10" s="1"/>
  <c r="S48" i="10"/>
  <c r="T48" i="10" s="1"/>
  <c r="O49" i="10"/>
  <c r="Q49" i="10" s="1"/>
  <c r="R49" i="10" s="1"/>
  <c r="P49" i="10"/>
  <c r="O50" i="10"/>
  <c r="S50" i="10" s="1"/>
  <c r="T50" i="10" s="1"/>
  <c r="O51" i="10"/>
  <c r="P51" i="10" s="1"/>
  <c r="Q51" i="10"/>
  <c r="R51" i="10" s="1"/>
  <c r="S51" i="10"/>
  <c r="T51" i="10" s="1"/>
  <c r="O52" i="10"/>
  <c r="P52" i="10" s="1"/>
  <c r="S52" i="10"/>
  <c r="T52" i="10" s="1"/>
  <c r="O53" i="10"/>
  <c r="Q53" i="10" s="1"/>
  <c r="R53" i="10" s="1"/>
  <c r="P53" i="10"/>
  <c r="O54" i="10"/>
  <c r="S54" i="10" s="1"/>
  <c r="T54" i="10" s="1"/>
  <c r="O55" i="10"/>
  <c r="P55" i="10" s="1"/>
  <c r="Q55" i="10"/>
  <c r="R55" i="10" s="1"/>
  <c r="S55" i="10"/>
  <c r="T55" i="10" s="1"/>
  <c r="O56" i="10"/>
  <c r="P56" i="10" s="1"/>
  <c r="S56" i="10"/>
  <c r="T56" i="10" s="1"/>
  <c r="O57" i="10"/>
  <c r="Q57" i="10" s="1"/>
  <c r="R57" i="10" s="1"/>
  <c r="P57" i="10"/>
  <c r="O58" i="10"/>
  <c r="S58" i="10" s="1"/>
  <c r="T58" i="10" s="1"/>
  <c r="O59" i="10"/>
  <c r="P59" i="10" s="1"/>
  <c r="Q59" i="10"/>
  <c r="R59" i="10" s="1"/>
  <c r="S59" i="10"/>
  <c r="T59" i="10"/>
  <c r="O60" i="10"/>
  <c r="P60" i="10" s="1"/>
  <c r="S60" i="10"/>
  <c r="T60" i="10" s="1"/>
  <c r="O61" i="10"/>
  <c r="Q61" i="10" s="1"/>
  <c r="R61" i="10" s="1"/>
  <c r="P61" i="10"/>
  <c r="O62" i="10"/>
  <c r="S62" i="10" s="1"/>
  <c r="T62" i="10" s="1"/>
  <c r="O63" i="10"/>
  <c r="P63" i="10" s="1"/>
  <c r="Q63" i="10"/>
  <c r="R63" i="10" s="1"/>
  <c r="S63" i="10"/>
  <c r="T63" i="10"/>
  <c r="O64" i="10"/>
  <c r="P64" i="10" s="1"/>
  <c r="S64" i="10"/>
  <c r="T64" i="10" s="1"/>
  <c r="O65" i="10"/>
  <c r="Q65" i="10" s="1"/>
  <c r="R65" i="10" s="1"/>
  <c r="P65" i="10"/>
  <c r="O66" i="10"/>
  <c r="S66" i="10" s="1"/>
  <c r="T66" i="10" s="1"/>
  <c r="O67" i="10"/>
  <c r="P67" i="10" s="1"/>
  <c r="Q67" i="10"/>
  <c r="R67" i="10" s="1"/>
  <c r="S67" i="10"/>
  <c r="T67" i="10" s="1"/>
  <c r="O68" i="10"/>
  <c r="P68" i="10" s="1"/>
  <c r="S68" i="10"/>
  <c r="T68" i="10" s="1"/>
  <c r="O69" i="10"/>
  <c r="Q69" i="10" s="1"/>
  <c r="R69" i="10" s="1"/>
  <c r="P69" i="10"/>
  <c r="O70" i="10"/>
  <c r="S70" i="10" s="1"/>
  <c r="T70" i="10" s="1"/>
  <c r="O71" i="10"/>
  <c r="P71" i="10" s="1"/>
  <c r="Q71" i="10"/>
  <c r="R71" i="10" s="1"/>
  <c r="S71" i="10"/>
  <c r="T71" i="10" s="1"/>
  <c r="O72" i="10"/>
  <c r="P72" i="10" s="1"/>
  <c r="S72" i="10"/>
  <c r="T72" i="10" s="1"/>
  <c r="O73" i="10"/>
  <c r="Q73" i="10" s="1"/>
  <c r="R73" i="10" s="1"/>
  <c r="P73" i="10"/>
  <c r="O74" i="10"/>
  <c r="S74" i="10" s="1"/>
  <c r="T74" i="10" s="1"/>
  <c r="A4" i="10"/>
  <c r="B4" i="10"/>
  <c r="C4" i="10"/>
  <c r="D4" i="10"/>
  <c r="E4" i="10" s="1"/>
  <c r="A5" i="10"/>
  <c r="B5" i="10"/>
  <c r="C5" i="10"/>
  <c r="D5" i="10"/>
  <c r="E5" i="10" s="1"/>
  <c r="A6" i="10"/>
  <c r="B6" i="10"/>
  <c r="C6" i="10"/>
  <c r="D6" i="10"/>
  <c r="E6" i="10" s="1"/>
  <c r="A7" i="10"/>
  <c r="B7" i="10"/>
  <c r="C7" i="10"/>
  <c r="D7" i="10"/>
  <c r="E7" i="10" s="1"/>
  <c r="A8" i="10"/>
  <c r="B8" i="10"/>
  <c r="C8" i="10"/>
  <c r="D8" i="10"/>
  <c r="E8" i="10" s="1"/>
  <c r="A9" i="10"/>
  <c r="B9" i="10"/>
  <c r="C9" i="10"/>
  <c r="D9" i="10"/>
  <c r="E9" i="10" s="1"/>
  <c r="A10" i="10"/>
  <c r="B10" i="10"/>
  <c r="C10" i="10"/>
  <c r="D10" i="10"/>
  <c r="E10" i="10" s="1"/>
  <c r="A11" i="10"/>
  <c r="B11" i="10"/>
  <c r="C11" i="10"/>
  <c r="D11" i="10"/>
  <c r="E11" i="10" s="1"/>
  <c r="A12" i="10"/>
  <c r="B12" i="10"/>
  <c r="C12" i="10"/>
  <c r="D12" i="10"/>
  <c r="E12" i="10" s="1"/>
  <c r="A13" i="10"/>
  <c r="B13" i="10"/>
  <c r="C13" i="10"/>
  <c r="D13" i="10"/>
  <c r="E13" i="10" s="1"/>
  <c r="A14" i="10"/>
  <c r="B14" i="10"/>
  <c r="C14" i="10"/>
  <c r="D14" i="10"/>
  <c r="E14" i="10" s="1"/>
  <c r="A15" i="10"/>
  <c r="B15" i="10"/>
  <c r="C15" i="10"/>
  <c r="D15" i="10"/>
  <c r="E15" i="10" s="1"/>
  <c r="A16" i="10"/>
  <c r="B16" i="10"/>
  <c r="C16" i="10"/>
  <c r="D16" i="10"/>
  <c r="E16" i="10" s="1"/>
  <c r="A17" i="10"/>
  <c r="B17" i="10"/>
  <c r="C17" i="10"/>
  <c r="D17" i="10"/>
  <c r="E17" i="10" s="1"/>
  <c r="A18" i="10"/>
  <c r="B18" i="10"/>
  <c r="C18" i="10"/>
  <c r="D18" i="10"/>
  <c r="E18" i="10" s="1"/>
  <c r="A19" i="10"/>
  <c r="B19" i="10"/>
  <c r="C19" i="10"/>
  <c r="D19" i="10"/>
  <c r="E19" i="10" s="1"/>
  <c r="A20" i="10"/>
  <c r="B20" i="10"/>
  <c r="C20" i="10"/>
  <c r="D20" i="10"/>
  <c r="E20" i="10" s="1"/>
  <c r="A21" i="10"/>
  <c r="B21" i="10"/>
  <c r="C21" i="10"/>
  <c r="D21" i="10"/>
  <c r="E21" i="10" s="1"/>
  <c r="A22" i="10"/>
  <c r="B22" i="10"/>
  <c r="C22" i="10"/>
  <c r="D22" i="10"/>
  <c r="E22" i="10" s="1"/>
  <c r="A23" i="10"/>
  <c r="B23" i="10"/>
  <c r="C23" i="10"/>
  <c r="D23" i="10"/>
  <c r="E23" i="10" s="1"/>
  <c r="A24" i="10"/>
  <c r="B24" i="10"/>
  <c r="C24" i="10"/>
  <c r="D24" i="10"/>
  <c r="E24" i="10" s="1"/>
  <c r="A25" i="10"/>
  <c r="B25" i="10"/>
  <c r="C25" i="10"/>
  <c r="D25" i="10"/>
  <c r="E25" i="10" s="1"/>
  <c r="A26" i="10"/>
  <c r="B26" i="10"/>
  <c r="C26" i="10"/>
  <c r="D26" i="10"/>
  <c r="E26" i="10" s="1"/>
  <c r="A27" i="10"/>
  <c r="B27" i="10"/>
  <c r="C27" i="10"/>
  <c r="D27" i="10"/>
  <c r="E27" i="10" s="1"/>
  <c r="A28" i="10"/>
  <c r="B28" i="10"/>
  <c r="C28" i="10"/>
  <c r="D28" i="10"/>
  <c r="E28" i="10" s="1"/>
  <c r="A29" i="10"/>
  <c r="B29" i="10"/>
  <c r="C29" i="10"/>
  <c r="D29" i="10"/>
  <c r="E29" i="10" s="1"/>
  <c r="A30" i="10"/>
  <c r="B30" i="10"/>
  <c r="C30" i="10"/>
  <c r="D30" i="10"/>
  <c r="E30" i="10" s="1"/>
  <c r="A31" i="10"/>
  <c r="B31" i="10"/>
  <c r="C31" i="10"/>
  <c r="D31" i="10"/>
  <c r="E31" i="10" s="1"/>
  <c r="A32" i="10"/>
  <c r="B32" i="10"/>
  <c r="C32" i="10"/>
  <c r="D32" i="10"/>
  <c r="E32" i="10" s="1"/>
  <c r="A33" i="10"/>
  <c r="B33" i="10"/>
  <c r="C33" i="10"/>
  <c r="D33" i="10"/>
  <c r="E33" i="10" s="1"/>
  <c r="A34" i="10"/>
  <c r="B34" i="10"/>
  <c r="C34" i="10"/>
  <c r="D34" i="10"/>
  <c r="E34" i="10" s="1"/>
  <c r="A35" i="10"/>
  <c r="B35" i="10"/>
  <c r="C35" i="10"/>
  <c r="D35" i="10"/>
  <c r="E35" i="10" s="1"/>
  <c r="A36" i="10"/>
  <c r="B36" i="10"/>
  <c r="C36" i="10"/>
  <c r="D36" i="10"/>
  <c r="E36" i="10" s="1"/>
  <c r="A37" i="10"/>
  <c r="B37" i="10"/>
  <c r="C37" i="10"/>
  <c r="D37" i="10"/>
  <c r="E37" i="10" s="1"/>
  <c r="A38" i="10"/>
  <c r="B38" i="10"/>
  <c r="C38" i="10"/>
  <c r="D38" i="10"/>
  <c r="E38" i="10" s="1"/>
  <c r="A39" i="10"/>
  <c r="B39" i="10"/>
  <c r="C39" i="10"/>
  <c r="D39" i="10"/>
  <c r="E39" i="10" s="1"/>
  <c r="A40" i="10"/>
  <c r="B40" i="10"/>
  <c r="C40" i="10"/>
  <c r="D40" i="10"/>
  <c r="E40" i="10" s="1"/>
  <c r="A41" i="10"/>
  <c r="B41" i="10"/>
  <c r="C41" i="10"/>
  <c r="D41" i="10"/>
  <c r="E41" i="10" s="1"/>
  <c r="A42" i="10"/>
  <c r="B42" i="10"/>
  <c r="C42" i="10"/>
  <c r="D42" i="10"/>
  <c r="E42" i="10" s="1"/>
  <c r="A43" i="10"/>
  <c r="B43" i="10"/>
  <c r="C43" i="10"/>
  <c r="D43" i="10"/>
  <c r="E43" i="10" s="1"/>
  <c r="A44" i="10"/>
  <c r="B44" i="10"/>
  <c r="C44" i="10"/>
  <c r="D44" i="10"/>
  <c r="E44" i="10" s="1"/>
  <c r="A45" i="10"/>
  <c r="B45" i="10"/>
  <c r="C45" i="10"/>
  <c r="D45" i="10"/>
  <c r="E45" i="10" s="1"/>
  <c r="A46" i="10"/>
  <c r="B46" i="10"/>
  <c r="C46" i="10"/>
  <c r="D46" i="10"/>
  <c r="E46" i="10" s="1"/>
  <c r="A47" i="10"/>
  <c r="B47" i="10"/>
  <c r="C47" i="10"/>
  <c r="D47" i="10"/>
  <c r="E47" i="10" s="1"/>
  <c r="A48" i="10"/>
  <c r="B48" i="10"/>
  <c r="C48" i="10"/>
  <c r="D48" i="10"/>
  <c r="E48" i="10" s="1"/>
  <c r="A49" i="10"/>
  <c r="B49" i="10"/>
  <c r="C49" i="10"/>
  <c r="D49" i="10"/>
  <c r="E49" i="10" s="1"/>
  <c r="A50" i="10"/>
  <c r="B50" i="10"/>
  <c r="C50" i="10"/>
  <c r="D50" i="10"/>
  <c r="E50" i="10" s="1"/>
  <c r="A51" i="10"/>
  <c r="B51" i="10"/>
  <c r="C51" i="10"/>
  <c r="D51" i="10"/>
  <c r="E51" i="10" s="1"/>
  <c r="A52" i="10"/>
  <c r="B52" i="10"/>
  <c r="C52" i="10"/>
  <c r="D52" i="10"/>
  <c r="E52" i="10" s="1"/>
  <c r="A53" i="10"/>
  <c r="B53" i="10"/>
  <c r="C53" i="10"/>
  <c r="D53" i="10"/>
  <c r="E53" i="10" s="1"/>
  <c r="A54" i="10"/>
  <c r="B54" i="10"/>
  <c r="C54" i="10"/>
  <c r="D54" i="10"/>
  <c r="E54" i="10" s="1"/>
  <c r="A55" i="10"/>
  <c r="B55" i="10"/>
  <c r="C55" i="10"/>
  <c r="D55" i="10"/>
  <c r="E55" i="10" s="1"/>
  <c r="A56" i="10"/>
  <c r="B56" i="10"/>
  <c r="C56" i="10"/>
  <c r="D56" i="10"/>
  <c r="E56" i="10" s="1"/>
  <c r="A57" i="10"/>
  <c r="B57" i="10"/>
  <c r="C57" i="10"/>
  <c r="D57" i="10"/>
  <c r="E57" i="10" s="1"/>
  <c r="A58" i="10"/>
  <c r="B58" i="10"/>
  <c r="C58" i="10"/>
  <c r="D58" i="10"/>
  <c r="E58" i="10" s="1"/>
  <c r="A59" i="10"/>
  <c r="B59" i="10"/>
  <c r="C59" i="10"/>
  <c r="D59" i="10"/>
  <c r="E59" i="10" s="1"/>
  <c r="A60" i="10"/>
  <c r="B60" i="10"/>
  <c r="C60" i="10"/>
  <c r="D60" i="10"/>
  <c r="E60" i="10" s="1"/>
  <c r="A61" i="10"/>
  <c r="B61" i="10"/>
  <c r="C61" i="10"/>
  <c r="D61" i="10"/>
  <c r="E61" i="10" s="1"/>
  <c r="A62" i="10"/>
  <c r="B62" i="10"/>
  <c r="C62" i="10"/>
  <c r="D62" i="10"/>
  <c r="E62" i="10" s="1"/>
  <c r="A63" i="10"/>
  <c r="B63" i="10"/>
  <c r="C63" i="10"/>
  <c r="D63" i="10"/>
  <c r="E63" i="10" s="1"/>
  <c r="A64" i="10"/>
  <c r="B64" i="10"/>
  <c r="C64" i="10"/>
  <c r="D64" i="10"/>
  <c r="E64" i="10" s="1"/>
  <c r="A65" i="10"/>
  <c r="B65" i="10"/>
  <c r="C65" i="10"/>
  <c r="D65" i="10"/>
  <c r="E65" i="10" s="1"/>
  <c r="A66" i="10"/>
  <c r="B66" i="10"/>
  <c r="C66" i="10"/>
  <c r="D66" i="10"/>
  <c r="E66" i="10" s="1"/>
  <c r="A67" i="10"/>
  <c r="B67" i="10"/>
  <c r="C67" i="10"/>
  <c r="D67" i="10"/>
  <c r="E67" i="10" s="1"/>
  <c r="A68" i="10"/>
  <c r="B68" i="10"/>
  <c r="C68" i="10"/>
  <c r="D68" i="10"/>
  <c r="E68" i="10" s="1"/>
  <c r="A69" i="10"/>
  <c r="B69" i="10"/>
  <c r="C69" i="10"/>
  <c r="D69" i="10"/>
  <c r="E69" i="10" s="1"/>
  <c r="A70" i="10"/>
  <c r="B70" i="10"/>
  <c r="C70" i="10"/>
  <c r="D70" i="10"/>
  <c r="E70" i="10" s="1"/>
  <c r="A71" i="10"/>
  <c r="B71" i="10"/>
  <c r="C71" i="10"/>
  <c r="D71" i="10"/>
  <c r="E71" i="10" s="1"/>
  <c r="A72" i="10"/>
  <c r="B72" i="10"/>
  <c r="C72" i="10"/>
  <c r="D72" i="10"/>
  <c r="E72" i="10" s="1"/>
  <c r="A73" i="10"/>
  <c r="B73" i="10"/>
  <c r="C73" i="10"/>
  <c r="D73" i="10"/>
  <c r="E73" i="10" s="1"/>
  <c r="A74" i="10"/>
  <c r="B74" i="10"/>
  <c r="C74" i="10"/>
  <c r="D74" i="10"/>
  <c r="E74" i="10" s="1"/>
  <c r="A75" i="10"/>
  <c r="B75" i="10"/>
  <c r="C75" i="10"/>
  <c r="D75" i="10"/>
  <c r="E75" i="10" s="1"/>
  <c r="A76" i="10"/>
  <c r="B76" i="10"/>
  <c r="C76" i="10"/>
  <c r="D76" i="10"/>
  <c r="E76" i="10" s="1"/>
  <c r="A77" i="10"/>
  <c r="B77" i="10"/>
  <c r="C77" i="10"/>
  <c r="D77" i="10"/>
  <c r="E77" i="10" s="1"/>
  <c r="A78" i="10"/>
  <c r="B78" i="10"/>
  <c r="C78" i="10"/>
  <c r="D78" i="10"/>
  <c r="E78" i="10" s="1"/>
  <c r="A79" i="10"/>
  <c r="B79" i="10"/>
  <c r="C79" i="10"/>
  <c r="D79" i="10"/>
  <c r="E79" i="10" s="1"/>
  <c r="A80" i="10"/>
  <c r="B80" i="10"/>
  <c r="C80" i="10"/>
  <c r="D80" i="10"/>
  <c r="E80" i="10" s="1"/>
  <c r="A81" i="10"/>
  <c r="B81" i="10"/>
  <c r="C81" i="10"/>
  <c r="D81" i="10"/>
  <c r="E81" i="10" s="1"/>
  <c r="A82" i="10"/>
  <c r="B82" i="10"/>
  <c r="C82" i="10"/>
  <c r="D82" i="10"/>
  <c r="E82" i="10" s="1"/>
  <c r="A83" i="10"/>
  <c r="B83" i="10"/>
  <c r="C83" i="10"/>
  <c r="D83" i="10"/>
  <c r="E83" i="10" s="1"/>
  <c r="A84" i="10"/>
  <c r="B84" i="10"/>
  <c r="C84" i="10"/>
  <c r="D84" i="10"/>
  <c r="E84" i="10" s="1"/>
  <c r="A85" i="10"/>
  <c r="B85" i="10"/>
  <c r="C85" i="10"/>
  <c r="D85" i="10"/>
  <c r="E85" i="10" s="1"/>
  <c r="A86" i="10"/>
  <c r="B86" i="10"/>
  <c r="C86" i="10"/>
  <c r="D86" i="10"/>
  <c r="E86" i="10" s="1"/>
  <c r="A87" i="10"/>
  <c r="B87" i="10"/>
  <c r="C87" i="10"/>
  <c r="D87" i="10"/>
  <c r="E87" i="10" s="1"/>
  <c r="A88" i="10"/>
  <c r="B88" i="10"/>
  <c r="C88" i="10"/>
  <c r="D88" i="10"/>
  <c r="E88" i="10" s="1"/>
  <c r="A89" i="10"/>
  <c r="B89" i="10"/>
  <c r="C89" i="10"/>
  <c r="D89" i="10"/>
  <c r="E89" i="10" s="1"/>
  <c r="A90" i="10"/>
  <c r="B90" i="10"/>
  <c r="C90" i="10"/>
  <c r="D90" i="10"/>
  <c r="E90" i="10" s="1"/>
  <c r="A91" i="10"/>
  <c r="B91" i="10"/>
  <c r="C91" i="10"/>
  <c r="D91" i="10"/>
  <c r="E91" i="10" s="1"/>
  <c r="A92" i="10"/>
  <c r="B92" i="10"/>
  <c r="C92" i="10"/>
  <c r="D92" i="10"/>
  <c r="E92" i="10" s="1"/>
  <c r="A93" i="10"/>
  <c r="B93" i="10"/>
  <c r="C93" i="10"/>
  <c r="D93" i="10"/>
  <c r="E93" i="10" s="1"/>
  <c r="A94" i="10"/>
  <c r="B94" i="10"/>
  <c r="C94" i="10"/>
  <c r="D94" i="10"/>
  <c r="E94" i="10" s="1"/>
  <c r="A95" i="10"/>
  <c r="B95" i="10"/>
  <c r="C95" i="10"/>
  <c r="D95" i="10"/>
  <c r="E95" i="10" s="1"/>
  <c r="A96" i="10"/>
  <c r="B96" i="10"/>
  <c r="C96" i="10"/>
  <c r="D96" i="10"/>
  <c r="E96" i="10" s="1"/>
  <c r="A97" i="10"/>
  <c r="B97" i="10"/>
  <c r="C97" i="10"/>
  <c r="D97" i="10"/>
  <c r="E97" i="10" s="1"/>
  <c r="A98" i="10"/>
  <c r="B98" i="10"/>
  <c r="C98" i="10"/>
  <c r="D98" i="10"/>
  <c r="E98" i="10" s="1"/>
  <c r="A99" i="10"/>
  <c r="B99" i="10"/>
  <c r="C99" i="10"/>
  <c r="D99" i="10"/>
  <c r="E99" i="10" s="1"/>
  <c r="A100" i="10"/>
  <c r="B100" i="10"/>
  <c r="C100" i="10"/>
  <c r="D100" i="10"/>
  <c r="E100" i="10" s="1"/>
  <c r="A101" i="10"/>
  <c r="B101" i="10"/>
  <c r="C101" i="10"/>
  <c r="D101" i="10"/>
  <c r="E101" i="10" s="1"/>
  <c r="A102" i="10"/>
  <c r="B102" i="10"/>
  <c r="C102" i="10"/>
  <c r="D102" i="10"/>
  <c r="E102" i="10" s="1"/>
  <c r="A103" i="10"/>
  <c r="B103" i="10"/>
  <c r="C103" i="10"/>
  <c r="D103" i="10"/>
  <c r="E103" i="10" s="1"/>
  <c r="A104" i="10"/>
  <c r="B104" i="10"/>
  <c r="C104" i="10"/>
  <c r="D104" i="10"/>
  <c r="E104" i="10" s="1"/>
  <c r="A105" i="10"/>
  <c r="B105" i="10"/>
  <c r="C105" i="10"/>
  <c r="D105" i="10"/>
  <c r="E105" i="10" s="1"/>
  <c r="A106" i="10"/>
  <c r="B106" i="10"/>
  <c r="C106" i="10"/>
  <c r="D106" i="10"/>
  <c r="E106" i="10" s="1"/>
  <c r="A107" i="10"/>
  <c r="B107" i="10"/>
  <c r="C107" i="10"/>
  <c r="D107" i="10"/>
  <c r="E107" i="10" s="1"/>
  <c r="A108" i="10"/>
  <c r="B108" i="10"/>
  <c r="C108" i="10"/>
  <c r="D108" i="10"/>
  <c r="E108" i="10" s="1"/>
  <c r="A109" i="10"/>
  <c r="B109" i="10"/>
  <c r="C109" i="10"/>
  <c r="D109" i="10"/>
  <c r="E109" i="10" s="1"/>
  <c r="A110" i="10"/>
  <c r="B110" i="10"/>
  <c r="C110" i="10"/>
  <c r="D110" i="10"/>
  <c r="E110" i="10" s="1"/>
  <c r="A111" i="10"/>
  <c r="B111" i="10"/>
  <c r="C111" i="10"/>
  <c r="D111" i="10"/>
  <c r="E111" i="10" s="1"/>
  <c r="A112" i="10"/>
  <c r="B112" i="10"/>
  <c r="C112" i="10"/>
  <c r="D112" i="10"/>
  <c r="E112" i="10" s="1"/>
  <c r="A113" i="10"/>
  <c r="B113" i="10"/>
  <c r="C113" i="10"/>
  <c r="D113" i="10"/>
  <c r="E113" i="10" s="1"/>
  <c r="A114" i="10"/>
  <c r="B114" i="10"/>
  <c r="C114" i="10"/>
  <c r="D114" i="10"/>
  <c r="E114" i="10" s="1"/>
  <c r="A115" i="10"/>
  <c r="B115" i="10"/>
  <c r="C115" i="10"/>
  <c r="D115" i="10"/>
  <c r="E115" i="10" s="1"/>
  <c r="A116" i="10"/>
  <c r="B116" i="10"/>
  <c r="C116" i="10"/>
  <c r="D116" i="10"/>
  <c r="E116" i="10" s="1"/>
  <c r="A117" i="10"/>
  <c r="B117" i="10"/>
  <c r="C117" i="10"/>
  <c r="D117" i="10"/>
  <c r="E117" i="10" s="1"/>
  <c r="A118" i="10"/>
  <c r="B118" i="10"/>
  <c r="C118" i="10"/>
  <c r="D118" i="10"/>
  <c r="E118" i="10" s="1"/>
  <c r="A119" i="10"/>
  <c r="B119" i="10"/>
  <c r="C119" i="10"/>
  <c r="D119" i="10"/>
  <c r="E119" i="10" s="1"/>
  <c r="A120" i="10"/>
  <c r="B120" i="10"/>
  <c r="C120" i="10"/>
  <c r="D120" i="10"/>
  <c r="E120" i="10" s="1"/>
  <c r="A121" i="10"/>
  <c r="B121" i="10"/>
  <c r="C121" i="10"/>
  <c r="D121" i="10"/>
  <c r="E121" i="10" s="1"/>
  <c r="A122" i="10"/>
  <c r="B122" i="10"/>
  <c r="C122" i="10"/>
  <c r="D122" i="10"/>
  <c r="E122" i="10" s="1"/>
  <c r="A123" i="10"/>
  <c r="B123" i="10"/>
  <c r="C123" i="10"/>
  <c r="D123" i="10"/>
  <c r="E123" i="10" s="1"/>
  <c r="A124" i="10"/>
  <c r="B124" i="10"/>
  <c r="C124" i="10"/>
  <c r="D124" i="10"/>
  <c r="E124" i="10" s="1"/>
  <c r="A125" i="10"/>
  <c r="B125" i="10"/>
  <c r="C125" i="10"/>
  <c r="D125" i="10"/>
  <c r="E125" i="10" s="1"/>
  <c r="A126" i="10"/>
  <c r="B126" i="10"/>
  <c r="C126" i="10"/>
  <c r="D126" i="10"/>
  <c r="E126" i="10" s="1"/>
  <c r="A127" i="10"/>
  <c r="B127" i="10"/>
  <c r="C127" i="10"/>
  <c r="D127" i="10"/>
  <c r="E127" i="10" s="1"/>
  <c r="A128" i="10"/>
  <c r="B128" i="10"/>
  <c r="C128" i="10"/>
  <c r="D128" i="10"/>
  <c r="E128" i="10" s="1"/>
  <c r="A129" i="10"/>
  <c r="B129" i="10"/>
  <c r="C129" i="10"/>
  <c r="D129" i="10"/>
  <c r="E129" i="10" s="1"/>
  <c r="A130" i="10"/>
  <c r="B130" i="10"/>
  <c r="C130" i="10"/>
  <c r="D130" i="10"/>
  <c r="E130" i="10" s="1"/>
  <c r="A131" i="10"/>
  <c r="B131" i="10"/>
  <c r="C131" i="10"/>
  <c r="D131" i="10"/>
  <c r="E131" i="10" s="1"/>
  <c r="A132" i="10"/>
  <c r="B132" i="10"/>
  <c r="C132" i="10"/>
  <c r="D132" i="10"/>
  <c r="E132" i="10" s="1"/>
  <c r="A133" i="10"/>
  <c r="B133" i="10"/>
  <c r="C133" i="10"/>
  <c r="D133" i="10"/>
  <c r="E133" i="10" s="1"/>
  <c r="A134" i="10"/>
  <c r="B134" i="10"/>
  <c r="C134" i="10"/>
  <c r="D134" i="10"/>
  <c r="E134" i="10" s="1"/>
  <c r="A135" i="10"/>
  <c r="B135" i="10"/>
  <c r="C135" i="10"/>
  <c r="D135" i="10"/>
  <c r="E135" i="10" s="1"/>
  <c r="A136" i="10"/>
  <c r="B136" i="10"/>
  <c r="C136" i="10"/>
  <c r="D136" i="10"/>
  <c r="E136" i="10" s="1"/>
  <c r="A137" i="10"/>
  <c r="B137" i="10"/>
  <c r="C137" i="10"/>
  <c r="D137" i="10"/>
  <c r="E137" i="10" s="1"/>
  <c r="A138" i="10"/>
  <c r="B138" i="10"/>
  <c r="C138" i="10"/>
  <c r="D138" i="10"/>
  <c r="E138" i="10" s="1"/>
  <c r="A139" i="10"/>
  <c r="B139" i="10"/>
  <c r="C139" i="10"/>
  <c r="D139" i="10"/>
  <c r="E139" i="10" s="1"/>
  <c r="A140" i="10"/>
  <c r="B140" i="10"/>
  <c r="C140" i="10"/>
  <c r="D140" i="10"/>
  <c r="E140" i="10" s="1"/>
  <c r="A141" i="10"/>
  <c r="B141" i="10"/>
  <c r="C141" i="10"/>
  <c r="D141" i="10"/>
  <c r="E141" i="10" s="1"/>
  <c r="A142" i="10"/>
  <c r="B142" i="10"/>
  <c r="C142" i="10"/>
  <c r="D142" i="10"/>
  <c r="E142" i="10" s="1"/>
  <c r="A143" i="10"/>
  <c r="B143" i="10"/>
  <c r="C143" i="10"/>
  <c r="D143" i="10"/>
  <c r="E143" i="10" s="1"/>
  <c r="A144" i="10"/>
  <c r="B144" i="10"/>
  <c r="C144" i="10"/>
  <c r="D144" i="10"/>
  <c r="E144" i="10" s="1"/>
  <c r="A145" i="10"/>
  <c r="B145" i="10"/>
  <c r="C145" i="10"/>
  <c r="D145" i="10"/>
  <c r="E145" i="10" s="1"/>
  <c r="A146" i="10"/>
  <c r="B146" i="10"/>
  <c r="C146" i="10"/>
  <c r="D146" i="10"/>
  <c r="E146" i="10" s="1"/>
  <c r="A147" i="10"/>
  <c r="B147" i="10"/>
  <c r="C147" i="10"/>
  <c r="D147" i="10"/>
  <c r="E147" i="10" s="1"/>
  <c r="A148" i="10"/>
  <c r="B148" i="10"/>
  <c r="C148" i="10"/>
  <c r="D148" i="10"/>
  <c r="E148" i="10" s="1"/>
  <c r="A149" i="10"/>
  <c r="B149" i="10"/>
  <c r="C149" i="10"/>
  <c r="D149" i="10"/>
  <c r="E149" i="10" s="1"/>
  <c r="A150" i="10"/>
  <c r="B150" i="10"/>
  <c r="C150" i="10"/>
  <c r="D150" i="10"/>
  <c r="E150" i="10" s="1"/>
  <c r="A151" i="10"/>
  <c r="B151" i="10"/>
  <c r="C151" i="10"/>
  <c r="D151" i="10"/>
  <c r="E151" i="10" s="1"/>
  <c r="A152" i="10"/>
  <c r="B152" i="10"/>
  <c r="C152" i="10"/>
  <c r="D152" i="10"/>
  <c r="E152" i="10" s="1"/>
  <c r="A153" i="10"/>
  <c r="B153" i="10"/>
  <c r="C153" i="10"/>
  <c r="D153" i="10"/>
  <c r="E153" i="10" s="1"/>
  <c r="A154" i="10"/>
  <c r="B154" i="10"/>
  <c r="C154" i="10"/>
  <c r="D154" i="10"/>
  <c r="E154" i="10" s="1"/>
  <c r="A155" i="10"/>
  <c r="B155" i="10"/>
  <c r="C155" i="10"/>
  <c r="D155" i="10"/>
  <c r="E155" i="10" s="1"/>
  <c r="A156" i="10"/>
  <c r="B156" i="10"/>
  <c r="C156" i="10"/>
  <c r="D156" i="10"/>
  <c r="E156" i="10" s="1"/>
  <c r="A157" i="10"/>
  <c r="B157" i="10"/>
  <c r="C157" i="10"/>
  <c r="D157" i="10"/>
  <c r="E157" i="10" s="1"/>
  <c r="A158" i="10"/>
  <c r="B158" i="10"/>
  <c r="C158" i="10"/>
  <c r="D158" i="10"/>
  <c r="E158" i="10" s="1"/>
  <c r="A159" i="10"/>
  <c r="B159" i="10"/>
  <c r="C159" i="10"/>
  <c r="D159" i="10"/>
  <c r="E159" i="10" s="1"/>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B93" i="8"/>
  <c r="C93" i="8"/>
  <c r="B94" i="8"/>
  <c r="C94" i="8"/>
  <c r="B95" i="8"/>
  <c r="C95" i="8"/>
  <c r="B96" i="8"/>
  <c r="C96" i="8"/>
  <c r="B97" i="8"/>
  <c r="C97" i="8"/>
  <c r="B98" i="8"/>
  <c r="C98" i="8"/>
  <c r="B99" i="8"/>
  <c r="C99" i="8"/>
  <c r="B100" i="8"/>
  <c r="C100" i="8"/>
  <c r="B101" i="8"/>
  <c r="C101" i="8"/>
  <c r="B102" i="8"/>
  <c r="C102" i="8"/>
  <c r="B103" i="8"/>
  <c r="C103" i="8"/>
  <c r="B104" i="8"/>
  <c r="C104" i="8"/>
  <c r="B105" i="8"/>
  <c r="C105" i="8"/>
  <c r="B106" i="8"/>
  <c r="C106" i="8"/>
  <c r="B107" i="8"/>
  <c r="C107" i="8"/>
  <c r="B108" i="8"/>
  <c r="C108" i="8"/>
  <c r="B109" i="8"/>
  <c r="C109" i="8"/>
  <c r="B110" i="8"/>
  <c r="C110" i="8"/>
  <c r="B111" i="8"/>
  <c r="C111" i="8"/>
  <c r="B112" i="8"/>
  <c r="C112" i="8"/>
  <c r="B113" i="8"/>
  <c r="C113" i="8"/>
  <c r="B114" i="8"/>
  <c r="C114" i="8"/>
  <c r="B115" i="8"/>
  <c r="C115" i="8"/>
  <c r="B116" i="8"/>
  <c r="C116" i="8"/>
  <c r="B117" i="8"/>
  <c r="C117" i="8"/>
  <c r="B118" i="8"/>
  <c r="C118" i="8"/>
  <c r="B119" i="8"/>
  <c r="C119" i="8"/>
  <c r="B120" i="8"/>
  <c r="C120" i="8"/>
  <c r="B121" i="8"/>
  <c r="C121" i="8"/>
  <c r="B122" i="8"/>
  <c r="C122" i="8"/>
  <c r="B123" i="8"/>
  <c r="C123" i="8"/>
  <c r="B124" i="8"/>
  <c r="C124" i="8"/>
  <c r="B125" i="8"/>
  <c r="C125" i="8"/>
  <c r="B126" i="8"/>
  <c r="C126" i="8"/>
  <c r="B127" i="8"/>
  <c r="C127" i="8"/>
  <c r="B128" i="8"/>
  <c r="C128" i="8"/>
  <c r="B129" i="8"/>
  <c r="C129" i="8"/>
  <c r="B130" i="8"/>
  <c r="C130" i="8"/>
  <c r="B131" i="8"/>
  <c r="C131" i="8"/>
  <c r="B132" i="8"/>
  <c r="C132" i="8"/>
  <c r="B133" i="8"/>
  <c r="C133" i="8"/>
  <c r="B134" i="8"/>
  <c r="C134" i="8"/>
  <c r="B135" i="8"/>
  <c r="C135" i="8"/>
  <c r="B136" i="8"/>
  <c r="C136" i="8"/>
  <c r="B137" i="8"/>
  <c r="C137" i="8"/>
  <c r="B138" i="8"/>
  <c r="C138" i="8"/>
  <c r="B139" i="8"/>
  <c r="C139" i="8"/>
  <c r="B140" i="8"/>
  <c r="C140" i="8"/>
  <c r="B141" i="8"/>
  <c r="C141" i="8"/>
  <c r="B142" i="8"/>
  <c r="C142" i="8"/>
  <c r="B143" i="8"/>
  <c r="C143" i="8"/>
  <c r="B144" i="8"/>
  <c r="C144" i="8"/>
  <c r="B145" i="8"/>
  <c r="C145" i="8"/>
  <c r="B146" i="8"/>
  <c r="C146" i="8"/>
  <c r="B147" i="8"/>
  <c r="C147" i="8"/>
  <c r="B148" i="8"/>
  <c r="C148" i="8"/>
  <c r="B149" i="8"/>
  <c r="C149" i="8"/>
  <c r="B150" i="8"/>
  <c r="C150" i="8"/>
  <c r="B151" i="8"/>
  <c r="C151" i="8"/>
  <c r="B152" i="8"/>
  <c r="C152" i="8"/>
  <c r="B153" i="8"/>
  <c r="C153" i="8"/>
  <c r="B154" i="8"/>
  <c r="C154" i="8"/>
  <c r="B155" i="8"/>
  <c r="C155" i="8"/>
  <c r="B156" i="8"/>
  <c r="C156" i="8"/>
  <c r="B157" i="8"/>
  <c r="C157" i="8"/>
  <c r="B158" i="8"/>
  <c r="C158" i="8"/>
  <c r="B159" i="8"/>
  <c r="C159" i="8"/>
  <c r="B160" i="8"/>
  <c r="C160"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A5" i="7"/>
  <c r="T5" i="7" s="1"/>
  <c r="B5" i="7"/>
  <c r="R5" i="7"/>
  <c r="U5" i="7"/>
  <c r="V5" i="7"/>
  <c r="W5" i="7"/>
  <c r="X5" i="7"/>
  <c r="Y5" i="7"/>
  <c r="Z5" i="7"/>
  <c r="AA5" i="7"/>
  <c r="AB5" i="7"/>
  <c r="AC5" i="7"/>
  <c r="AD5" i="7"/>
  <c r="AE5" i="7"/>
  <c r="AF5" i="7"/>
  <c r="AG5" i="7"/>
  <c r="AH5" i="7"/>
  <c r="AI5" i="7"/>
  <c r="A6" i="7"/>
  <c r="T6" i="7" s="1"/>
  <c r="B6" i="7"/>
  <c r="R6" i="7"/>
  <c r="U6" i="7"/>
  <c r="V6" i="7"/>
  <c r="W6" i="7"/>
  <c r="X6" i="7"/>
  <c r="Y6" i="7"/>
  <c r="Z6" i="7"/>
  <c r="AA6" i="7"/>
  <c r="AB6" i="7"/>
  <c r="AC6" i="7"/>
  <c r="AD6" i="7"/>
  <c r="AE6" i="7"/>
  <c r="AF6" i="7"/>
  <c r="AG6" i="7"/>
  <c r="AH6" i="7"/>
  <c r="AI6" i="7"/>
  <c r="A7" i="7"/>
  <c r="T7" i="7" s="1"/>
  <c r="B7" i="7"/>
  <c r="R7" i="7"/>
  <c r="U7" i="7"/>
  <c r="V7" i="7"/>
  <c r="W7" i="7"/>
  <c r="X7" i="7"/>
  <c r="Y7" i="7"/>
  <c r="Z7" i="7"/>
  <c r="AA7" i="7"/>
  <c r="AB7" i="7"/>
  <c r="AC7" i="7"/>
  <c r="AD7" i="7"/>
  <c r="AE7" i="7"/>
  <c r="AF7" i="7"/>
  <c r="AG7" i="7"/>
  <c r="AH7" i="7"/>
  <c r="AI7" i="7"/>
  <c r="A8" i="7"/>
  <c r="T8" i="7" s="1"/>
  <c r="B8" i="7"/>
  <c r="R8" i="7"/>
  <c r="U8" i="7"/>
  <c r="V8" i="7"/>
  <c r="W8" i="7"/>
  <c r="X8" i="7"/>
  <c r="Y8" i="7"/>
  <c r="Z8" i="7"/>
  <c r="AA8" i="7"/>
  <c r="AB8" i="7"/>
  <c r="AC8" i="7"/>
  <c r="AD8" i="7"/>
  <c r="AE8" i="7"/>
  <c r="AF8" i="7"/>
  <c r="AG8" i="7"/>
  <c r="AH8" i="7"/>
  <c r="AI8" i="7"/>
  <c r="A9" i="7"/>
  <c r="T9" i="7" s="1"/>
  <c r="B9" i="7"/>
  <c r="R9" i="7"/>
  <c r="U9" i="7"/>
  <c r="V9" i="7"/>
  <c r="W9" i="7"/>
  <c r="X9" i="7"/>
  <c r="Y9" i="7"/>
  <c r="Z9" i="7"/>
  <c r="AA9" i="7"/>
  <c r="AB9" i="7"/>
  <c r="AC9" i="7"/>
  <c r="AD9" i="7"/>
  <c r="AE9" i="7"/>
  <c r="AF9" i="7"/>
  <c r="AG9" i="7"/>
  <c r="AH9" i="7"/>
  <c r="AI9" i="7"/>
  <c r="A10" i="7"/>
  <c r="T10" i="7" s="1"/>
  <c r="B10" i="7"/>
  <c r="R10" i="7"/>
  <c r="U10" i="7"/>
  <c r="V10" i="7"/>
  <c r="W10" i="7"/>
  <c r="X10" i="7"/>
  <c r="Y10" i="7"/>
  <c r="Z10" i="7"/>
  <c r="AA10" i="7"/>
  <c r="AB10" i="7"/>
  <c r="AC10" i="7"/>
  <c r="AD10" i="7"/>
  <c r="AE10" i="7"/>
  <c r="AF10" i="7"/>
  <c r="AG10" i="7"/>
  <c r="AH10" i="7"/>
  <c r="AI10" i="7"/>
  <c r="A11" i="7"/>
  <c r="T11" i="7" s="1"/>
  <c r="B11" i="7"/>
  <c r="R11" i="7"/>
  <c r="U11" i="7"/>
  <c r="V11" i="7"/>
  <c r="W11" i="7"/>
  <c r="X11" i="7"/>
  <c r="Y11" i="7"/>
  <c r="Z11" i="7"/>
  <c r="AA11" i="7"/>
  <c r="AB11" i="7"/>
  <c r="AC11" i="7"/>
  <c r="AD11" i="7"/>
  <c r="AE11" i="7"/>
  <c r="AF11" i="7"/>
  <c r="AG11" i="7"/>
  <c r="AH11" i="7"/>
  <c r="AI11" i="7"/>
  <c r="A12" i="7"/>
  <c r="T12" i="7" s="1"/>
  <c r="B12" i="7"/>
  <c r="R12" i="7"/>
  <c r="U12" i="7"/>
  <c r="V12" i="7"/>
  <c r="W12" i="7"/>
  <c r="X12" i="7"/>
  <c r="Y12" i="7"/>
  <c r="Z12" i="7"/>
  <c r="AA12" i="7"/>
  <c r="AB12" i="7"/>
  <c r="AC12" i="7"/>
  <c r="AD12" i="7"/>
  <c r="AE12" i="7"/>
  <c r="AF12" i="7"/>
  <c r="AG12" i="7"/>
  <c r="AH12" i="7"/>
  <c r="AI12" i="7"/>
  <c r="A13" i="7"/>
  <c r="T13" i="7" s="1"/>
  <c r="B13" i="7"/>
  <c r="R13" i="7"/>
  <c r="U13" i="7"/>
  <c r="V13" i="7"/>
  <c r="W13" i="7"/>
  <c r="X13" i="7"/>
  <c r="Y13" i="7"/>
  <c r="Z13" i="7"/>
  <c r="AA13" i="7"/>
  <c r="AB13" i="7"/>
  <c r="AC13" i="7"/>
  <c r="AD13" i="7"/>
  <c r="AE13" i="7"/>
  <c r="AF13" i="7"/>
  <c r="AG13" i="7"/>
  <c r="AH13" i="7"/>
  <c r="AI13" i="7"/>
  <c r="A14" i="7"/>
  <c r="T14" i="7" s="1"/>
  <c r="B14" i="7"/>
  <c r="R14" i="7"/>
  <c r="U14" i="7"/>
  <c r="V14" i="7"/>
  <c r="W14" i="7"/>
  <c r="X14" i="7"/>
  <c r="Y14" i="7"/>
  <c r="Z14" i="7"/>
  <c r="AA14" i="7"/>
  <c r="AB14" i="7"/>
  <c r="AC14" i="7"/>
  <c r="AD14" i="7"/>
  <c r="AE14" i="7"/>
  <c r="AF14" i="7"/>
  <c r="AG14" i="7"/>
  <c r="AH14" i="7"/>
  <c r="AI14" i="7"/>
  <c r="A15" i="7"/>
  <c r="T15" i="7" s="1"/>
  <c r="B15" i="7"/>
  <c r="R15" i="7"/>
  <c r="U15" i="7"/>
  <c r="V15" i="7"/>
  <c r="W15" i="7"/>
  <c r="X15" i="7"/>
  <c r="Y15" i="7"/>
  <c r="Z15" i="7"/>
  <c r="AA15" i="7"/>
  <c r="AB15" i="7"/>
  <c r="AC15" i="7"/>
  <c r="AD15" i="7"/>
  <c r="AE15" i="7"/>
  <c r="AF15" i="7"/>
  <c r="AG15" i="7"/>
  <c r="AH15" i="7"/>
  <c r="AI15" i="7"/>
  <c r="A16" i="7"/>
  <c r="T16" i="7" s="1"/>
  <c r="B16" i="7"/>
  <c r="R16" i="7"/>
  <c r="U16" i="7"/>
  <c r="V16" i="7"/>
  <c r="W16" i="7"/>
  <c r="X16" i="7"/>
  <c r="Y16" i="7"/>
  <c r="Z16" i="7"/>
  <c r="AA16" i="7"/>
  <c r="AB16" i="7"/>
  <c r="AC16" i="7"/>
  <c r="AD16" i="7"/>
  <c r="AE16" i="7"/>
  <c r="AF16" i="7"/>
  <c r="AG16" i="7"/>
  <c r="AH16" i="7"/>
  <c r="AI16" i="7"/>
  <c r="A17" i="7"/>
  <c r="T17" i="7" s="1"/>
  <c r="B17" i="7"/>
  <c r="R17" i="7"/>
  <c r="U17" i="7"/>
  <c r="V17" i="7"/>
  <c r="W17" i="7"/>
  <c r="X17" i="7"/>
  <c r="Y17" i="7"/>
  <c r="Z17" i="7"/>
  <c r="AA17" i="7"/>
  <c r="AB17" i="7"/>
  <c r="AC17" i="7"/>
  <c r="AD17" i="7"/>
  <c r="AE17" i="7"/>
  <c r="AF17" i="7"/>
  <c r="AG17" i="7"/>
  <c r="AH17" i="7"/>
  <c r="AI17" i="7"/>
  <c r="A18" i="7"/>
  <c r="T18" i="7" s="1"/>
  <c r="B18" i="7"/>
  <c r="R18" i="7"/>
  <c r="U18" i="7"/>
  <c r="V18" i="7"/>
  <c r="W18" i="7"/>
  <c r="X18" i="7"/>
  <c r="Y18" i="7"/>
  <c r="Z18" i="7"/>
  <c r="AA18" i="7"/>
  <c r="AB18" i="7"/>
  <c r="AC18" i="7"/>
  <c r="AD18" i="7"/>
  <c r="AE18" i="7"/>
  <c r="AF18" i="7"/>
  <c r="AG18" i="7"/>
  <c r="AH18" i="7"/>
  <c r="AI18" i="7"/>
  <c r="A19" i="7"/>
  <c r="T19" i="7" s="1"/>
  <c r="B19" i="7"/>
  <c r="R19" i="7"/>
  <c r="U19" i="7"/>
  <c r="V19" i="7"/>
  <c r="W19" i="7"/>
  <c r="X19" i="7"/>
  <c r="Y19" i="7"/>
  <c r="Z19" i="7"/>
  <c r="AA19" i="7"/>
  <c r="AB19" i="7"/>
  <c r="AC19" i="7"/>
  <c r="AD19" i="7"/>
  <c r="AE19" i="7"/>
  <c r="AF19" i="7"/>
  <c r="AG19" i="7"/>
  <c r="AH19" i="7"/>
  <c r="AI19" i="7"/>
  <c r="A20" i="7"/>
  <c r="T20" i="7" s="1"/>
  <c r="B20" i="7"/>
  <c r="R20" i="7"/>
  <c r="U20" i="7"/>
  <c r="V20" i="7"/>
  <c r="W20" i="7"/>
  <c r="X20" i="7"/>
  <c r="Y20" i="7"/>
  <c r="Z20" i="7"/>
  <c r="AA20" i="7"/>
  <c r="AB20" i="7"/>
  <c r="AC20" i="7"/>
  <c r="AD20" i="7"/>
  <c r="AE20" i="7"/>
  <c r="AF20" i="7"/>
  <c r="AG20" i="7"/>
  <c r="AH20" i="7"/>
  <c r="AI20" i="7"/>
  <c r="A21" i="7"/>
  <c r="T21" i="7" s="1"/>
  <c r="B21" i="7"/>
  <c r="R21" i="7"/>
  <c r="U21" i="7"/>
  <c r="V21" i="7"/>
  <c r="W21" i="7"/>
  <c r="X21" i="7"/>
  <c r="Y21" i="7"/>
  <c r="Z21" i="7"/>
  <c r="AA21" i="7"/>
  <c r="AB21" i="7"/>
  <c r="AC21" i="7"/>
  <c r="AD21" i="7"/>
  <c r="AE21" i="7"/>
  <c r="AF21" i="7"/>
  <c r="AG21" i="7"/>
  <c r="AH21" i="7"/>
  <c r="AI21" i="7"/>
  <c r="A22" i="7"/>
  <c r="T22" i="7" s="1"/>
  <c r="B22" i="7"/>
  <c r="R22" i="7"/>
  <c r="U22" i="7"/>
  <c r="V22" i="7"/>
  <c r="W22" i="7"/>
  <c r="X22" i="7"/>
  <c r="Y22" i="7"/>
  <c r="Z22" i="7"/>
  <c r="AA22" i="7"/>
  <c r="AB22" i="7"/>
  <c r="AC22" i="7"/>
  <c r="AD22" i="7"/>
  <c r="AE22" i="7"/>
  <c r="AF22" i="7"/>
  <c r="AG22" i="7"/>
  <c r="AH22" i="7"/>
  <c r="AI22" i="7"/>
  <c r="A23" i="7"/>
  <c r="T23" i="7" s="1"/>
  <c r="B23" i="7"/>
  <c r="R23" i="7"/>
  <c r="U23" i="7"/>
  <c r="V23" i="7"/>
  <c r="W23" i="7"/>
  <c r="X23" i="7"/>
  <c r="Y23" i="7"/>
  <c r="Z23" i="7"/>
  <c r="AA23" i="7"/>
  <c r="AB23" i="7"/>
  <c r="AC23" i="7"/>
  <c r="AD23" i="7"/>
  <c r="AE23" i="7"/>
  <c r="AF23" i="7"/>
  <c r="AG23" i="7"/>
  <c r="AH23" i="7"/>
  <c r="AI23" i="7"/>
  <c r="A24" i="7"/>
  <c r="T24" i="7" s="1"/>
  <c r="B24" i="7"/>
  <c r="R24" i="7"/>
  <c r="U24" i="7"/>
  <c r="V24" i="7"/>
  <c r="W24" i="7"/>
  <c r="X24" i="7"/>
  <c r="Y24" i="7"/>
  <c r="Z24" i="7"/>
  <c r="AA24" i="7"/>
  <c r="AB24" i="7"/>
  <c r="AC24" i="7"/>
  <c r="AD24" i="7"/>
  <c r="AE24" i="7"/>
  <c r="AF24" i="7"/>
  <c r="AG24" i="7"/>
  <c r="AH24" i="7"/>
  <c r="AI24" i="7"/>
  <c r="A25" i="7"/>
  <c r="T25" i="7" s="1"/>
  <c r="B25" i="7"/>
  <c r="R25" i="7"/>
  <c r="U25" i="7"/>
  <c r="V25" i="7"/>
  <c r="W25" i="7"/>
  <c r="X25" i="7"/>
  <c r="Y25" i="7"/>
  <c r="Z25" i="7"/>
  <c r="AA25" i="7"/>
  <c r="AB25" i="7"/>
  <c r="AC25" i="7"/>
  <c r="AD25" i="7"/>
  <c r="AE25" i="7"/>
  <c r="AF25" i="7"/>
  <c r="AG25" i="7"/>
  <c r="AH25" i="7"/>
  <c r="AI25" i="7"/>
  <c r="A26" i="7"/>
  <c r="T26" i="7" s="1"/>
  <c r="B26" i="7"/>
  <c r="R26" i="7"/>
  <c r="U26" i="7"/>
  <c r="V26" i="7"/>
  <c r="W26" i="7"/>
  <c r="X26" i="7"/>
  <c r="Y26" i="7"/>
  <c r="Z26" i="7"/>
  <c r="AA26" i="7"/>
  <c r="AB26" i="7"/>
  <c r="AC26" i="7"/>
  <c r="AD26" i="7"/>
  <c r="AE26" i="7"/>
  <c r="AF26" i="7"/>
  <c r="AG26" i="7"/>
  <c r="AH26" i="7"/>
  <c r="AI26" i="7"/>
  <c r="A27" i="7"/>
  <c r="T27" i="7" s="1"/>
  <c r="B27" i="7"/>
  <c r="R27" i="7"/>
  <c r="U27" i="7"/>
  <c r="V27" i="7"/>
  <c r="W27" i="7"/>
  <c r="X27" i="7"/>
  <c r="Y27" i="7"/>
  <c r="Z27" i="7"/>
  <c r="AA27" i="7"/>
  <c r="AB27" i="7"/>
  <c r="AC27" i="7"/>
  <c r="AD27" i="7"/>
  <c r="AE27" i="7"/>
  <c r="AF27" i="7"/>
  <c r="AG27" i="7"/>
  <c r="AH27" i="7"/>
  <c r="AI27" i="7"/>
  <c r="A28" i="7"/>
  <c r="T28" i="7" s="1"/>
  <c r="B28" i="7"/>
  <c r="R28" i="7"/>
  <c r="U28" i="7"/>
  <c r="V28" i="7"/>
  <c r="W28" i="7"/>
  <c r="X28" i="7"/>
  <c r="Y28" i="7"/>
  <c r="Z28" i="7"/>
  <c r="AA28" i="7"/>
  <c r="AB28" i="7"/>
  <c r="AC28" i="7"/>
  <c r="AD28" i="7"/>
  <c r="AE28" i="7"/>
  <c r="AF28" i="7"/>
  <c r="AG28" i="7"/>
  <c r="AH28" i="7"/>
  <c r="AI28" i="7"/>
  <c r="A29" i="7"/>
  <c r="T29" i="7" s="1"/>
  <c r="B29" i="7"/>
  <c r="R29" i="7"/>
  <c r="U29" i="7"/>
  <c r="V29" i="7"/>
  <c r="W29" i="7"/>
  <c r="X29" i="7"/>
  <c r="Y29" i="7"/>
  <c r="Z29" i="7"/>
  <c r="AA29" i="7"/>
  <c r="AB29" i="7"/>
  <c r="AC29" i="7"/>
  <c r="AD29" i="7"/>
  <c r="AE29" i="7"/>
  <c r="AF29" i="7"/>
  <c r="AG29" i="7"/>
  <c r="AH29" i="7"/>
  <c r="AI29" i="7"/>
  <c r="A30" i="7"/>
  <c r="T30" i="7" s="1"/>
  <c r="B30" i="7"/>
  <c r="R30" i="7"/>
  <c r="U30" i="7"/>
  <c r="V30" i="7"/>
  <c r="W30" i="7"/>
  <c r="X30" i="7"/>
  <c r="Y30" i="7"/>
  <c r="Z30" i="7"/>
  <c r="AA30" i="7"/>
  <c r="AB30" i="7"/>
  <c r="AC30" i="7"/>
  <c r="AD30" i="7"/>
  <c r="AE30" i="7"/>
  <c r="AF30" i="7"/>
  <c r="AG30" i="7"/>
  <c r="AH30" i="7"/>
  <c r="AI30" i="7"/>
  <c r="A31" i="7"/>
  <c r="T31" i="7" s="1"/>
  <c r="B31" i="7"/>
  <c r="R31" i="7"/>
  <c r="U31" i="7"/>
  <c r="V31" i="7"/>
  <c r="W31" i="7"/>
  <c r="X31" i="7"/>
  <c r="Y31" i="7"/>
  <c r="Z31" i="7"/>
  <c r="AA31" i="7"/>
  <c r="AB31" i="7"/>
  <c r="AC31" i="7"/>
  <c r="AD31" i="7"/>
  <c r="AE31" i="7"/>
  <c r="AF31" i="7"/>
  <c r="AG31" i="7"/>
  <c r="AH31" i="7"/>
  <c r="AI31" i="7"/>
  <c r="A32" i="7"/>
  <c r="T32" i="7" s="1"/>
  <c r="B32" i="7"/>
  <c r="R32" i="7"/>
  <c r="U32" i="7"/>
  <c r="V32" i="7"/>
  <c r="W32" i="7"/>
  <c r="X32" i="7"/>
  <c r="Y32" i="7"/>
  <c r="Z32" i="7"/>
  <c r="AA32" i="7"/>
  <c r="AB32" i="7"/>
  <c r="AC32" i="7"/>
  <c r="AD32" i="7"/>
  <c r="AE32" i="7"/>
  <c r="AF32" i="7"/>
  <c r="AG32" i="7"/>
  <c r="AH32" i="7"/>
  <c r="AI32" i="7"/>
  <c r="A33" i="7"/>
  <c r="T33" i="7" s="1"/>
  <c r="B33" i="7"/>
  <c r="R33" i="7"/>
  <c r="U33" i="7"/>
  <c r="V33" i="7"/>
  <c r="W33" i="7"/>
  <c r="X33" i="7"/>
  <c r="Y33" i="7"/>
  <c r="Z33" i="7"/>
  <c r="AA33" i="7"/>
  <c r="AB33" i="7"/>
  <c r="AC33" i="7"/>
  <c r="AD33" i="7"/>
  <c r="AE33" i="7"/>
  <c r="AF33" i="7"/>
  <c r="AG33" i="7"/>
  <c r="AH33" i="7"/>
  <c r="AI33" i="7"/>
  <c r="A34" i="7"/>
  <c r="T34" i="7" s="1"/>
  <c r="B34" i="7"/>
  <c r="R34" i="7"/>
  <c r="U34" i="7"/>
  <c r="V34" i="7"/>
  <c r="W34" i="7"/>
  <c r="X34" i="7"/>
  <c r="Y34" i="7"/>
  <c r="Z34" i="7"/>
  <c r="AA34" i="7"/>
  <c r="AB34" i="7"/>
  <c r="AC34" i="7"/>
  <c r="AD34" i="7"/>
  <c r="AE34" i="7"/>
  <c r="AF34" i="7"/>
  <c r="AG34" i="7"/>
  <c r="AH34" i="7"/>
  <c r="AI34" i="7"/>
  <c r="A35" i="7"/>
  <c r="T35" i="7" s="1"/>
  <c r="B35" i="7"/>
  <c r="R35" i="7"/>
  <c r="U35" i="7"/>
  <c r="V35" i="7"/>
  <c r="W35" i="7"/>
  <c r="X35" i="7"/>
  <c r="Y35" i="7"/>
  <c r="Z35" i="7"/>
  <c r="AA35" i="7"/>
  <c r="AB35" i="7"/>
  <c r="AC35" i="7"/>
  <c r="AD35" i="7"/>
  <c r="AE35" i="7"/>
  <c r="AF35" i="7"/>
  <c r="AG35" i="7"/>
  <c r="AH35" i="7"/>
  <c r="AI35" i="7"/>
  <c r="A36" i="7"/>
  <c r="T36" i="7" s="1"/>
  <c r="B36" i="7"/>
  <c r="R36" i="7"/>
  <c r="U36" i="7"/>
  <c r="V36" i="7"/>
  <c r="W36" i="7"/>
  <c r="X36" i="7"/>
  <c r="Y36" i="7"/>
  <c r="Z36" i="7"/>
  <c r="AA36" i="7"/>
  <c r="AB36" i="7"/>
  <c r="AC36" i="7"/>
  <c r="AD36" i="7"/>
  <c r="AE36" i="7"/>
  <c r="AF36" i="7"/>
  <c r="AG36" i="7"/>
  <c r="AH36" i="7"/>
  <c r="AI36" i="7"/>
  <c r="A37" i="7"/>
  <c r="T37" i="7" s="1"/>
  <c r="B37" i="7"/>
  <c r="R37" i="7"/>
  <c r="U37" i="7"/>
  <c r="V37" i="7"/>
  <c r="W37" i="7"/>
  <c r="X37" i="7"/>
  <c r="Y37" i="7"/>
  <c r="Z37" i="7"/>
  <c r="AA37" i="7"/>
  <c r="AB37" i="7"/>
  <c r="AC37" i="7"/>
  <c r="AD37" i="7"/>
  <c r="AE37" i="7"/>
  <c r="AF37" i="7"/>
  <c r="AG37" i="7"/>
  <c r="AH37" i="7"/>
  <c r="AI37" i="7"/>
  <c r="A38" i="7"/>
  <c r="B38" i="7"/>
  <c r="R38" i="7"/>
  <c r="T38" i="7"/>
  <c r="U38" i="7"/>
  <c r="V38" i="7"/>
  <c r="W38" i="7"/>
  <c r="X38" i="7"/>
  <c r="Y38" i="7"/>
  <c r="Z38" i="7"/>
  <c r="AA38" i="7"/>
  <c r="AB38" i="7"/>
  <c r="AC38" i="7"/>
  <c r="AD38" i="7"/>
  <c r="AE38" i="7"/>
  <c r="AF38" i="7"/>
  <c r="AG38" i="7"/>
  <c r="AH38" i="7"/>
  <c r="AI38" i="7"/>
  <c r="A39" i="7"/>
  <c r="T39" i="7" s="1"/>
  <c r="B39" i="7"/>
  <c r="R39" i="7"/>
  <c r="U39" i="7"/>
  <c r="V39" i="7"/>
  <c r="W39" i="7"/>
  <c r="X39" i="7"/>
  <c r="Y39" i="7"/>
  <c r="Z39" i="7"/>
  <c r="AA39" i="7"/>
  <c r="AB39" i="7"/>
  <c r="AC39" i="7"/>
  <c r="AD39" i="7"/>
  <c r="AE39" i="7"/>
  <c r="AF39" i="7"/>
  <c r="AG39" i="7"/>
  <c r="AH39" i="7"/>
  <c r="AI39" i="7"/>
  <c r="A40" i="7"/>
  <c r="B40" i="7"/>
  <c r="R40" i="7"/>
  <c r="T40" i="7"/>
  <c r="U40" i="7"/>
  <c r="V40" i="7"/>
  <c r="W40" i="7"/>
  <c r="X40" i="7"/>
  <c r="Y40" i="7"/>
  <c r="Z40" i="7"/>
  <c r="AA40" i="7"/>
  <c r="AB40" i="7"/>
  <c r="AC40" i="7"/>
  <c r="AD40" i="7"/>
  <c r="AE40" i="7"/>
  <c r="AF40" i="7"/>
  <c r="AG40" i="7"/>
  <c r="AH40" i="7"/>
  <c r="AI40" i="7"/>
  <c r="A41" i="7"/>
  <c r="T41" i="7" s="1"/>
  <c r="B41" i="7"/>
  <c r="R41" i="7"/>
  <c r="U41" i="7"/>
  <c r="V41" i="7"/>
  <c r="W41" i="7"/>
  <c r="X41" i="7"/>
  <c r="Y41" i="7"/>
  <c r="Z41" i="7"/>
  <c r="AA41" i="7"/>
  <c r="AB41" i="7"/>
  <c r="AC41" i="7"/>
  <c r="AD41" i="7"/>
  <c r="AE41" i="7"/>
  <c r="AF41" i="7"/>
  <c r="AG41" i="7"/>
  <c r="AH41" i="7"/>
  <c r="AI41" i="7"/>
  <c r="A42" i="7"/>
  <c r="B42" i="7"/>
  <c r="R42" i="7"/>
  <c r="T42" i="7"/>
  <c r="U42" i="7"/>
  <c r="V42" i="7"/>
  <c r="W42" i="7"/>
  <c r="X42" i="7"/>
  <c r="Y42" i="7"/>
  <c r="Z42" i="7"/>
  <c r="AA42" i="7"/>
  <c r="AB42" i="7"/>
  <c r="AC42" i="7"/>
  <c r="AD42" i="7"/>
  <c r="AE42" i="7"/>
  <c r="AF42" i="7"/>
  <c r="AG42" i="7"/>
  <c r="AH42" i="7"/>
  <c r="AI42" i="7"/>
  <c r="A43" i="7"/>
  <c r="T43" i="7" s="1"/>
  <c r="B43" i="7"/>
  <c r="R43" i="7"/>
  <c r="U43" i="7"/>
  <c r="V43" i="7"/>
  <c r="W43" i="7"/>
  <c r="X43" i="7"/>
  <c r="Y43" i="7"/>
  <c r="Z43" i="7"/>
  <c r="AA43" i="7"/>
  <c r="AB43" i="7"/>
  <c r="AC43" i="7"/>
  <c r="AD43" i="7"/>
  <c r="AE43" i="7"/>
  <c r="AF43" i="7"/>
  <c r="AG43" i="7"/>
  <c r="AH43" i="7"/>
  <c r="AI43" i="7"/>
  <c r="A44" i="7"/>
  <c r="B44" i="7"/>
  <c r="R44" i="7"/>
  <c r="T44" i="7"/>
  <c r="U44" i="7"/>
  <c r="V44" i="7"/>
  <c r="W44" i="7"/>
  <c r="X44" i="7"/>
  <c r="Y44" i="7"/>
  <c r="Z44" i="7"/>
  <c r="AA44" i="7"/>
  <c r="AB44" i="7"/>
  <c r="AC44" i="7"/>
  <c r="AD44" i="7"/>
  <c r="AE44" i="7"/>
  <c r="AF44" i="7"/>
  <c r="AG44" i="7"/>
  <c r="AH44" i="7"/>
  <c r="AI44" i="7"/>
  <c r="A45" i="7"/>
  <c r="T45" i="7" s="1"/>
  <c r="B45" i="7"/>
  <c r="R45" i="7"/>
  <c r="U45" i="7"/>
  <c r="V45" i="7"/>
  <c r="W45" i="7"/>
  <c r="X45" i="7"/>
  <c r="Y45" i="7"/>
  <c r="Z45" i="7"/>
  <c r="AA45" i="7"/>
  <c r="AB45" i="7"/>
  <c r="AC45" i="7"/>
  <c r="AD45" i="7"/>
  <c r="AE45" i="7"/>
  <c r="AF45" i="7"/>
  <c r="AG45" i="7"/>
  <c r="AH45" i="7"/>
  <c r="AI45" i="7"/>
  <c r="A46" i="7"/>
  <c r="B46" i="7"/>
  <c r="R46" i="7"/>
  <c r="T46" i="7"/>
  <c r="U46" i="7"/>
  <c r="V46" i="7"/>
  <c r="W46" i="7"/>
  <c r="X46" i="7"/>
  <c r="Y46" i="7"/>
  <c r="Z46" i="7"/>
  <c r="AA46" i="7"/>
  <c r="AB46" i="7"/>
  <c r="AC46" i="7"/>
  <c r="AD46" i="7"/>
  <c r="AE46" i="7"/>
  <c r="AF46" i="7"/>
  <c r="AG46" i="7"/>
  <c r="AH46" i="7"/>
  <c r="AI46" i="7"/>
  <c r="A47" i="7"/>
  <c r="T47" i="7" s="1"/>
  <c r="B47" i="7"/>
  <c r="R47" i="7"/>
  <c r="U47" i="7"/>
  <c r="V47" i="7"/>
  <c r="W47" i="7"/>
  <c r="X47" i="7"/>
  <c r="Y47" i="7"/>
  <c r="Z47" i="7"/>
  <c r="AA47" i="7"/>
  <c r="AB47" i="7"/>
  <c r="AC47" i="7"/>
  <c r="AD47" i="7"/>
  <c r="AE47" i="7"/>
  <c r="AF47" i="7"/>
  <c r="AG47" i="7"/>
  <c r="AH47" i="7"/>
  <c r="AI47" i="7"/>
  <c r="A48" i="7"/>
  <c r="B48" i="7"/>
  <c r="R48" i="7"/>
  <c r="T48" i="7"/>
  <c r="U48" i="7"/>
  <c r="V48" i="7"/>
  <c r="W48" i="7"/>
  <c r="X48" i="7"/>
  <c r="Y48" i="7"/>
  <c r="Z48" i="7"/>
  <c r="AA48" i="7"/>
  <c r="AB48" i="7"/>
  <c r="AC48" i="7"/>
  <c r="AD48" i="7"/>
  <c r="AE48" i="7"/>
  <c r="AF48" i="7"/>
  <c r="AG48" i="7"/>
  <c r="AH48" i="7"/>
  <c r="AI48" i="7"/>
  <c r="A49" i="7"/>
  <c r="T49" i="7" s="1"/>
  <c r="B49" i="7"/>
  <c r="R49" i="7"/>
  <c r="U49" i="7"/>
  <c r="V49" i="7"/>
  <c r="W49" i="7"/>
  <c r="X49" i="7"/>
  <c r="Y49" i="7"/>
  <c r="Z49" i="7"/>
  <c r="AA49" i="7"/>
  <c r="AB49" i="7"/>
  <c r="AC49" i="7"/>
  <c r="AD49" i="7"/>
  <c r="AE49" i="7"/>
  <c r="AF49" i="7"/>
  <c r="AG49" i="7"/>
  <c r="AH49" i="7"/>
  <c r="AI49" i="7"/>
  <c r="A50" i="7"/>
  <c r="B50" i="7"/>
  <c r="R50" i="7"/>
  <c r="T50" i="7"/>
  <c r="U50" i="7"/>
  <c r="V50" i="7"/>
  <c r="W50" i="7"/>
  <c r="X50" i="7"/>
  <c r="Y50" i="7"/>
  <c r="Z50" i="7"/>
  <c r="AA50" i="7"/>
  <c r="AB50" i="7"/>
  <c r="AC50" i="7"/>
  <c r="AD50" i="7"/>
  <c r="AE50" i="7"/>
  <c r="AF50" i="7"/>
  <c r="AG50" i="7"/>
  <c r="AH50" i="7"/>
  <c r="AI50" i="7"/>
  <c r="A51" i="7"/>
  <c r="T51" i="7" s="1"/>
  <c r="B51" i="7"/>
  <c r="R51" i="7"/>
  <c r="U51" i="7"/>
  <c r="V51" i="7"/>
  <c r="W51" i="7"/>
  <c r="X51" i="7"/>
  <c r="Y51" i="7"/>
  <c r="Z51" i="7"/>
  <c r="AA51" i="7"/>
  <c r="AB51" i="7"/>
  <c r="AC51" i="7"/>
  <c r="AD51" i="7"/>
  <c r="AE51" i="7"/>
  <c r="AF51" i="7"/>
  <c r="AG51" i="7"/>
  <c r="AH51" i="7"/>
  <c r="AI51" i="7"/>
  <c r="A52" i="7"/>
  <c r="B52" i="7"/>
  <c r="R52" i="7"/>
  <c r="T52" i="7"/>
  <c r="U52" i="7"/>
  <c r="V52" i="7"/>
  <c r="W52" i="7"/>
  <c r="X52" i="7"/>
  <c r="Y52" i="7"/>
  <c r="Z52" i="7"/>
  <c r="AA52" i="7"/>
  <c r="AB52" i="7"/>
  <c r="AC52" i="7"/>
  <c r="AD52" i="7"/>
  <c r="AE52" i="7"/>
  <c r="AF52" i="7"/>
  <c r="AG52" i="7"/>
  <c r="AH52" i="7"/>
  <c r="AI52" i="7"/>
  <c r="A53" i="7"/>
  <c r="T53" i="7" s="1"/>
  <c r="B53" i="7"/>
  <c r="R53" i="7"/>
  <c r="U53" i="7"/>
  <c r="V53" i="7"/>
  <c r="W53" i="7"/>
  <c r="X53" i="7"/>
  <c r="Y53" i="7"/>
  <c r="Z53" i="7"/>
  <c r="AA53" i="7"/>
  <c r="AB53" i="7"/>
  <c r="AC53" i="7"/>
  <c r="AD53" i="7"/>
  <c r="AE53" i="7"/>
  <c r="AF53" i="7"/>
  <c r="AG53" i="7"/>
  <c r="AH53" i="7"/>
  <c r="AI53" i="7"/>
  <c r="A54" i="7"/>
  <c r="B54" i="7"/>
  <c r="R54" i="7"/>
  <c r="T54" i="7"/>
  <c r="U54" i="7"/>
  <c r="V54" i="7"/>
  <c r="W54" i="7"/>
  <c r="X54" i="7"/>
  <c r="Y54" i="7"/>
  <c r="Z54" i="7"/>
  <c r="AA54" i="7"/>
  <c r="AB54" i="7"/>
  <c r="AC54" i="7"/>
  <c r="AD54" i="7"/>
  <c r="AE54" i="7"/>
  <c r="AF54" i="7"/>
  <c r="AG54" i="7"/>
  <c r="AH54" i="7"/>
  <c r="AI54" i="7"/>
  <c r="A55" i="7"/>
  <c r="T55" i="7" s="1"/>
  <c r="B55" i="7"/>
  <c r="R55" i="7"/>
  <c r="U55" i="7"/>
  <c r="V55" i="7"/>
  <c r="W55" i="7"/>
  <c r="X55" i="7"/>
  <c r="Y55" i="7"/>
  <c r="Z55" i="7"/>
  <c r="AA55" i="7"/>
  <c r="AB55" i="7"/>
  <c r="AC55" i="7"/>
  <c r="AD55" i="7"/>
  <c r="AE55" i="7"/>
  <c r="AF55" i="7"/>
  <c r="AG55" i="7"/>
  <c r="AH55" i="7"/>
  <c r="AI55" i="7"/>
  <c r="A56" i="7"/>
  <c r="B56" i="7"/>
  <c r="R56" i="7"/>
  <c r="T56" i="7"/>
  <c r="U56" i="7"/>
  <c r="V56" i="7"/>
  <c r="W56" i="7"/>
  <c r="X56" i="7"/>
  <c r="Y56" i="7"/>
  <c r="Z56" i="7"/>
  <c r="AA56" i="7"/>
  <c r="AB56" i="7"/>
  <c r="AC56" i="7"/>
  <c r="AD56" i="7"/>
  <c r="AE56" i="7"/>
  <c r="AF56" i="7"/>
  <c r="AG56" i="7"/>
  <c r="AH56" i="7"/>
  <c r="AI56" i="7"/>
  <c r="A57" i="7"/>
  <c r="T57" i="7" s="1"/>
  <c r="B57" i="7"/>
  <c r="R57" i="7"/>
  <c r="U57" i="7"/>
  <c r="V57" i="7"/>
  <c r="W57" i="7"/>
  <c r="X57" i="7"/>
  <c r="Y57" i="7"/>
  <c r="Z57" i="7"/>
  <c r="AA57" i="7"/>
  <c r="AB57" i="7"/>
  <c r="AC57" i="7"/>
  <c r="AD57" i="7"/>
  <c r="AE57" i="7"/>
  <c r="AF57" i="7"/>
  <c r="AG57" i="7"/>
  <c r="AH57" i="7"/>
  <c r="AI57" i="7"/>
  <c r="A58" i="7"/>
  <c r="B58" i="7"/>
  <c r="R58" i="7"/>
  <c r="T58" i="7"/>
  <c r="U58" i="7"/>
  <c r="V58" i="7"/>
  <c r="W58" i="7"/>
  <c r="X58" i="7"/>
  <c r="Y58" i="7"/>
  <c r="Z58" i="7"/>
  <c r="AA58" i="7"/>
  <c r="AB58" i="7"/>
  <c r="AC58" i="7"/>
  <c r="AD58" i="7"/>
  <c r="AE58" i="7"/>
  <c r="AF58" i="7"/>
  <c r="AG58" i="7"/>
  <c r="AH58" i="7"/>
  <c r="AI58" i="7"/>
  <c r="A59" i="7"/>
  <c r="T59" i="7" s="1"/>
  <c r="B59" i="7"/>
  <c r="R59" i="7"/>
  <c r="U59" i="7"/>
  <c r="V59" i="7"/>
  <c r="W59" i="7"/>
  <c r="X59" i="7"/>
  <c r="Y59" i="7"/>
  <c r="Z59" i="7"/>
  <c r="AA59" i="7"/>
  <c r="AB59" i="7"/>
  <c r="AC59" i="7"/>
  <c r="AD59" i="7"/>
  <c r="AE59" i="7"/>
  <c r="AF59" i="7"/>
  <c r="AG59" i="7"/>
  <c r="AH59" i="7"/>
  <c r="AI59" i="7"/>
  <c r="A60" i="7"/>
  <c r="B60" i="7"/>
  <c r="R60" i="7"/>
  <c r="T60" i="7"/>
  <c r="U60" i="7"/>
  <c r="V60" i="7"/>
  <c r="W60" i="7"/>
  <c r="X60" i="7"/>
  <c r="Y60" i="7"/>
  <c r="Z60" i="7"/>
  <c r="AA60" i="7"/>
  <c r="AB60" i="7"/>
  <c r="AC60" i="7"/>
  <c r="AD60" i="7"/>
  <c r="AE60" i="7"/>
  <c r="AF60" i="7"/>
  <c r="AG60" i="7"/>
  <c r="AH60" i="7"/>
  <c r="AI60" i="7"/>
  <c r="A61" i="7"/>
  <c r="T61" i="7" s="1"/>
  <c r="B61" i="7"/>
  <c r="R61" i="7"/>
  <c r="U61" i="7"/>
  <c r="V61" i="7"/>
  <c r="W61" i="7"/>
  <c r="X61" i="7"/>
  <c r="Y61" i="7"/>
  <c r="Z61" i="7"/>
  <c r="AA61" i="7"/>
  <c r="AB61" i="7"/>
  <c r="AC61" i="7"/>
  <c r="AD61" i="7"/>
  <c r="AE61" i="7"/>
  <c r="AF61" i="7"/>
  <c r="AG61" i="7"/>
  <c r="AH61" i="7"/>
  <c r="AI61" i="7"/>
  <c r="A62" i="7"/>
  <c r="B62" i="7"/>
  <c r="R62" i="7"/>
  <c r="T62" i="7"/>
  <c r="U62" i="7"/>
  <c r="V62" i="7"/>
  <c r="W62" i="7"/>
  <c r="X62" i="7"/>
  <c r="Y62" i="7"/>
  <c r="Z62" i="7"/>
  <c r="AA62" i="7"/>
  <c r="AB62" i="7"/>
  <c r="AC62" i="7"/>
  <c r="AD62" i="7"/>
  <c r="AE62" i="7"/>
  <c r="AF62" i="7"/>
  <c r="AG62" i="7"/>
  <c r="AH62" i="7"/>
  <c r="AI62" i="7"/>
  <c r="A63" i="7"/>
  <c r="T63" i="7" s="1"/>
  <c r="B63" i="7"/>
  <c r="R63" i="7"/>
  <c r="U63" i="7"/>
  <c r="V63" i="7"/>
  <c r="W63" i="7"/>
  <c r="X63" i="7"/>
  <c r="Y63" i="7"/>
  <c r="Z63" i="7"/>
  <c r="AA63" i="7"/>
  <c r="AB63" i="7"/>
  <c r="AC63" i="7"/>
  <c r="AD63" i="7"/>
  <c r="AE63" i="7"/>
  <c r="AF63" i="7"/>
  <c r="AG63" i="7"/>
  <c r="AH63" i="7"/>
  <c r="AI63" i="7"/>
  <c r="A64" i="7"/>
  <c r="B64" i="7"/>
  <c r="R64" i="7"/>
  <c r="T64" i="7"/>
  <c r="U64" i="7"/>
  <c r="V64" i="7"/>
  <c r="W64" i="7"/>
  <c r="X64" i="7"/>
  <c r="Y64" i="7"/>
  <c r="Z64" i="7"/>
  <c r="AA64" i="7"/>
  <c r="AB64" i="7"/>
  <c r="AC64" i="7"/>
  <c r="AD64" i="7"/>
  <c r="AE64" i="7"/>
  <c r="AF64" i="7"/>
  <c r="AG64" i="7"/>
  <c r="AH64" i="7"/>
  <c r="AI64" i="7"/>
  <c r="A65" i="7"/>
  <c r="T65" i="7" s="1"/>
  <c r="B65" i="7"/>
  <c r="R65" i="7"/>
  <c r="U65" i="7"/>
  <c r="V65" i="7"/>
  <c r="W65" i="7"/>
  <c r="X65" i="7"/>
  <c r="Y65" i="7"/>
  <c r="Z65" i="7"/>
  <c r="AA65" i="7"/>
  <c r="AB65" i="7"/>
  <c r="AC65" i="7"/>
  <c r="AD65" i="7"/>
  <c r="AE65" i="7"/>
  <c r="AF65" i="7"/>
  <c r="AG65" i="7"/>
  <c r="AH65" i="7"/>
  <c r="AI65" i="7"/>
  <c r="A66" i="7"/>
  <c r="B66" i="7"/>
  <c r="R66" i="7"/>
  <c r="T66" i="7"/>
  <c r="U66" i="7"/>
  <c r="V66" i="7"/>
  <c r="W66" i="7"/>
  <c r="X66" i="7"/>
  <c r="Y66" i="7"/>
  <c r="Z66" i="7"/>
  <c r="AA66" i="7"/>
  <c r="AB66" i="7"/>
  <c r="AC66" i="7"/>
  <c r="AD66" i="7"/>
  <c r="AE66" i="7"/>
  <c r="AF66" i="7"/>
  <c r="AG66" i="7"/>
  <c r="AH66" i="7"/>
  <c r="AI66" i="7"/>
  <c r="A67" i="7"/>
  <c r="T67" i="7" s="1"/>
  <c r="B67" i="7"/>
  <c r="R67" i="7"/>
  <c r="U67" i="7"/>
  <c r="V67" i="7"/>
  <c r="W67" i="7"/>
  <c r="X67" i="7"/>
  <c r="Y67" i="7"/>
  <c r="Z67" i="7"/>
  <c r="AA67" i="7"/>
  <c r="AB67" i="7"/>
  <c r="AC67" i="7"/>
  <c r="AD67" i="7"/>
  <c r="AE67" i="7"/>
  <c r="AF67" i="7"/>
  <c r="AG67" i="7"/>
  <c r="AH67" i="7"/>
  <c r="AI67" i="7"/>
  <c r="A68" i="7"/>
  <c r="B68" i="7"/>
  <c r="R68" i="7"/>
  <c r="T68" i="7"/>
  <c r="U68" i="7"/>
  <c r="V68" i="7"/>
  <c r="W68" i="7"/>
  <c r="X68" i="7"/>
  <c r="Y68" i="7"/>
  <c r="Z68" i="7"/>
  <c r="AA68" i="7"/>
  <c r="AB68" i="7"/>
  <c r="AC68" i="7"/>
  <c r="AD68" i="7"/>
  <c r="AE68" i="7"/>
  <c r="AF68" i="7"/>
  <c r="AG68" i="7"/>
  <c r="AH68" i="7"/>
  <c r="AI68" i="7"/>
  <c r="A69" i="7"/>
  <c r="T69" i="7" s="1"/>
  <c r="B69" i="7"/>
  <c r="R69" i="7"/>
  <c r="U69" i="7"/>
  <c r="V69" i="7"/>
  <c r="W69" i="7"/>
  <c r="X69" i="7"/>
  <c r="Y69" i="7"/>
  <c r="Z69" i="7"/>
  <c r="AA69" i="7"/>
  <c r="AB69" i="7"/>
  <c r="AC69" i="7"/>
  <c r="AD69" i="7"/>
  <c r="AE69" i="7"/>
  <c r="AF69" i="7"/>
  <c r="AG69" i="7"/>
  <c r="AH69" i="7"/>
  <c r="AI69" i="7"/>
  <c r="A70" i="7"/>
  <c r="B70" i="7"/>
  <c r="R70" i="7"/>
  <c r="T70" i="7"/>
  <c r="U70" i="7"/>
  <c r="V70" i="7"/>
  <c r="W70" i="7"/>
  <c r="X70" i="7"/>
  <c r="Y70" i="7"/>
  <c r="Z70" i="7"/>
  <c r="AA70" i="7"/>
  <c r="AB70" i="7"/>
  <c r="AC70" i="7"/>
  <c r="AD70" i="7"/>
  <c r="AE70" i="7"/>
  <c r="AF70" i="7"/>
  <c r="AG70" i="7"/>
  <c r="AH70" i="7"/>
  <c r="AI70" i="7"/>
  <c r="A71" i="7"/>
  <c r="T71" i="7" s="1"/>
  <c r="B71" i="7"/>
  <c r="R71" i="7"/>
  <c r="U71" i="7"/>
  <c r="V71" i="7"/>
  <c r="W71" i="7"/>
  <c r="X71" i="7"/>
  <c r="Y71" i="7"/>
  <c r="Z71" i="7"/>
  <c r="AA71" i="7"/>
  <c r="AB71" i="7"/>
  <c r="AC71" i="7"/>
  <c r="AD71" i="7"/>
  <c r="AE71" i="7"/>
  <c r="AF71" i="7"/>
  <c r="AG71" i="7"/>
  <c r="AH71" i="7"/>
  <c r="AI71" i="7"/>
  <c r="A72" i="7"/>
  <c r="B72" i="7"/>
  <c r="R72" i="7"/>
  <c r="T72" i="7"/>
  <c r="U72" i="7"/>
  <c r="V72" i="7"/>
  <c r="W72" i="7"/>
  <c r="X72" i="7"/>
  <c r="Y72" i="7"/>
  <c r="Z72" i="7"/>
  <c r="AA72" i="7"/>
  <c r="AB72" i="7"/>
  <c r="AC72" i="7"/>
  <c r="AD72" i="7"/>
  <c r="AE72" i="7"/>
  <c r="AF72" i="7"/>
  <c r="AG72" i="7"/>
  <c r="AH72" i="7"/>
  <c r="AI72" i="7"/>
  <c r="A73" i="7"/>
  <c r="T73" i="7" s="1"/>
  <c r="B73" i="7"/>
  <c r="R73" i="7"/>
  <c r="U73" i="7"/>
  <c r="V73" i="7"/>
  <c r="W73" i="7"/>
  <c r="X73" i="7"/>
  <c r="Y73" i="7"/>
  <c r="Z73" i="7"/>
  <c r="AA73" i="7"/>
  <c r="AB73" i="7"/>
  <c r="AC73" i="7"/>
  <c r="AD73" i="7"/>
  <c r="AE73" i="7"/>
  <c r="AF73" i="7"/>
  <c r="AG73" i="7"/>
  <c r="AH73" i="7"/>
  <c r="AI73" i="7"/>
  <c r="A74" i="7"/>
  <c r="B74" i="7"/>
  <c r="R74" i="7"/>
  <c r="T74" i="7"/>
  <c r="U74" i="7"/>
  <c r="V74" i="7"/>
  <c r="W74" i="7"/>
  <c r="X74" i="7"/>
  <c r="Y74" i="7"/>
  <c r="Z74" i="7"/>
  <c r="AA74" i="7"/>
  <c r="AB74" i="7"/>
  <c r="AC74" i="7"/>
  <c r="AD74" i="7"/>
  <c r="AE74" i="7"/>
  <c r="AF74" i="7"/>
  <c r="AG74" i="7"/>
  <c r="AH74" i="7"/>
  <c r="AI74" i="7"/>
  <c r="A75" i="7"/>
  <c r="T75" i="7" s="1"/>
  <c r="B75" i="7"/>
  <c r="R75" i="7"/>
  <c r="U75" i="7"/>
  <c r="V75" i="7"/>
  <c r="W75" i="7"/>
  <c r="X75" i="7"/>
  <c r="Y75" i="7"/>
  <c r="Z75" i="7"/>
  <c r="AA75" i="7"/>
  <c r="AB75" i="7"/>
  <c r="AC75" i="7"/>
  <c r="AD75" i="7"/>
  <c r="AE75" i="7"/>
  <c r="AF75" i="7"/>
  <c r="AG75" i="7"/>
  <c r="AH75" i="7"/>
  <c r="AI75" i="7"/>
  <c r="R4" i="7"/>
  <c r="V4" i="7"/>
  <c r="W4" i="7"/>
  <c r="X4" i="7"/>
  <c r="Y4" i="7"/>
  <c r="Z4" i="7"/>
  <c r="AA4" i="7"/>
  <c r="AB4" i="7"/>
  <c r="AC4" i="7"/>
  <c r="AD4" i="7"/>
  <c r="AE4" i="7"/>
  <c r="AF4" i="7"/>
  <c r="AG4" i="7"/>
  <c r="AH4" i="7"/>
  <c r="AI4" i="7"/>
  <c r="D2" i="7"/>
  <c r="V2" i="7" s="1"/>
  <c r="E2" i="7"/>
  <c r="W2" i="7" s="1"/>
  <c r="F2" i="7"/>
  <c r="X2" i="7" s="1"/>
  <c r="G2" i="7"/>
  <c r="Y2" i="7" s="1"/>
  <c r="H2" i="7"/>
  <c r="Z2" i="7" s="1"/>
  <c r="I2" i="7"/>
  <c r="AA2" i="7" s="1"/>
  <c r="J2" i="7"/>
  <c r="AB2" i="7" s="1"/>
  <c r="K2" i="7"/>
  <c r="AC2" i="7" s="1"/>
  <c r="L2" i="7"/>
  <c r="AD2" i="7" s="1"/>
  <c r="M2" i="7"/>
  <c r="AE2" i="7" s="1"/>
  <c r="N2" i="7"/>
  <c r="AF2" i="7" s="1"/>
  <c r="O2" i="7"/>
  <c r="AG2" i="7" s="1"/>
  <c r="P2" i="7"/>
  <c r="AH2" i="7" s="1"/>
  <c r="Q2" i="7"/>
  <c r="AI2" i="7" s="1"/>
  <c r="K3" i="7"/>
  <c r="B5" i="6"/>
  <c r="R5" i="6"/>
  <c r="T5" i="6"/>
  <c r="U5" i="6"/>
  <c r="V5" i="6"/>
  <c r="W5" i="6"/>
  <c r="X5" i="6"/>
  <c r="Y5" i="6"/>
  <c r="Z5" i="6"/>
  <c r="AA5" i="6"/>
  <c r="AB5" i="6"/>
  <c r="AC5" i="6"/>
  <c r="AD5" i="6"/>
  <c r="AE5" i="6"/>
  <c r="AF5" i="6"/>
  <c r="AG5" i="6"/>
  <c r="AH5" i="6"/>
  <c r="AI5" i="6"/>
  <c r="B6" i="6"/>
  <c r="R6" i="6"/>
  <c r="T6" i="6"/>
  <c r="U6" i="6"/>
  <c r="V6" i="6"/>
  <c r="W6" i="6"/>
  <c r="X6" i="6"/>
  <c r="Y6" i="6"/>
  <c r="Z6" i="6"/>
  <c r="AA6" i="6"/>
  <c r="AB6" i="6"/>
  <c r="AC6" i="6"/>
  <c r="AD6" i="6"/>
  <c r="AE6" i="6"/>
  <c r="AF6" i="6"/>
  <c r="AG6" i="6"/>
  <c r="AH6" i="6"/>
  <c r="AI6" i="6"/>
  <c r="B7" i="6"/>
  <c r="R7" i="6"/>
  <c r="T7" i="6"/>
  <c r="U7" i="6"/>
  <c r="V7" i="6"/>
  <c r="W7" i="6"/>
  <c r="X7" i="6"/>
  <c r="Y7" i="6"/>
  <c r="Z7" i="6"/>
  <c r="AA7" i="6"/>
  <c r="AB7" i="6"/>
  <c r="AC7" i="6"/>
  <c r="AD7" i="6"/>
  <c r="AE7" i="6"/>
  <c r="AF7" i="6"/>
  <c r="AG7" i="6"/>
  <c r="AH7" i="6"/>
  <c r="AI7" i="6"/>
  <c r="B8" i="6"/>
  <c r="R8" i="6"/>
  <c r="T8" i="6"/>
  <c r="U8" i="6"/>
  <c r="AJ8" i="6" s="1"/>
  <c r="V8" i="6"/>
  <c r="W8" i="6"/>
  <c r="X8" i="6"/>
  <c r="Y8" i="6"/>
  <c r="Z8" i="6"/>
  <c r="AA8" i="6"/>
  <c r="AB8" i="6"/>
  <c r="AC8" i="6"/>
  <c r="AD8" i="6"/>
  <c r="AE8" i="6"/>
  <c r="AF8" i="6"/>
  <c r="AG8" i="6"/>
  <c r="AH8" i="6"/>
  <c r="AI8" i="6"/>
  <c r="B9" i="6"/>
  <c r="R9" i="6"/>
  <c r="T9" i="6"/>
  <c r="U9" i="6"/>
  <c r="V9" i="6"/>
  <c r="W9" i="6"/>
  <c r="X9" i="6"/>
  <c r="Y9" i="6"/>
  <c r="Z9" i="6"/>
  <c r="AA9" i="6"/>
  <c r="AJ9" i="6" s="1"/>
  <c r="AB9" i="6"/>
  <c r="AC9" i="6"/>
  <c r="AD9" i="6"/>
  <c r="AE9" i="6"/>
  <c r="AF9" i="6"/>
  <c r="AG9" i="6"/>
  <c r="AH9" i="6"/>
  <c r="AI9" i="6"/>
  <c r="B10" i="6"/>
  <c r="R10" i="6"/>
  <c r="T10" i="6"/>
  <c r="U10" i="6"/>
  <c r="V10" i="6"/>
  <c r="W10" i="6"/>
  <c r="X10" i="6"/>
  <c r="Y10" i="6"/>
  <c r="Z10" i="6"/>
  <c r="AA10" i="6"/>
  <c r="AB10" i="6"/>
  <c r="AC10" i="6"/>
  <c r="AD10" i="6"/>
  <c r="AE10" i="6"/>
  <c r="AF10" i="6"/>
  <c r="AG10" i="6"/>
  <c r="AH10" i="6"/>
  <c r="AI10" i="6"/>
  <c r="B11" i="6"/>
  <c r="R11" i="6"/>
  <c r="T11" i="6"/>
  <c r="U11" i="6"/>
  <c r="V11" i="6"/>
  <c r="W11" i="6"/>
  <c r="X11" i="6"/>
  <c r="Y11" i="6"/>
  <c r="Z11" i="6"/>
  <c r="AA11" i="6"/>
  <c r="AB11" i="6"/>
  <c r="AC11" i="6"/>
  <c r="AD11" i="6"/>
  <c r="AE11" i="6"/>
  <c r="AF11" i="6"/>
  <c r="AG11" i="6"/>
  <c r="AH11" i="6"/>
  <c r="AI11" i="6"/>
  <c r="B12" i="6"/>
  <c r="R12" i="6"/>
  <c r="T12" i="6"/>
  <c r="U12" i="6"/>
  <c r="V12" i="6"/>
  <c r="W12" i="6"/>
  <c r="X12" i="6"/>
  <c r="Y12" i="6"/>
  <c r="Z12" i="6"/>
  <c r="AA12" i="6"/>
  <c r="AB12" i="6"/>
  <c r="AC12" i="6"/>
  <c r="AD12" i="6"/>
  <c r="AE12" i="6"/>
  <c r="AF12" i="6"/>
  <c r="AG12" i="6"/>
  <c r="AH12" i="6"/>
  <c r="AI12" i="6"/>
  <c r="B13" i="6"/>
  <c r="R13" i="6"/>
  <c r="T13" i="6"/>
  <c r="U13" i="6"/>
  <c r="V13" i="6"/>
  <c r="W13" i="6"/>
  <c r="X13" i="6"/>
  <c r="Y13" i="6"/>
  <c r="Z13" i="6"/>
  <c r="AA13" i="6"/>
  <c r="AB13" i="6"/>
  <c r="AC13" i="6"/>
  <c r="AD13" i="6"/>
  <c r="AE13" i="6"/>
  <c r="AF13" i="6"/>
  <c r="AG13" i="6"/>
  <c r="AH13" i="6"/>
  <c r="AI13" i="6"/>
  <c r="B14" i="6"/>
  <c r="R14" i="6"/>
  <c r="T14" i="6"/>
  <c r="U14" i="6"/>
  <c r="V14" i="6"/>
  <c r="W14" i="6"/>
  <c r="X14" i="6"/>
  <c r="Y14" i="6"/>
  <c r="Z14" i="6"/>
  <c r="AA14" i="6"/>
  <c r="AB14" i="6"/>
  <c r="AC14" i="6"/>
  <c r="AD14" i="6"/>
  <c r="AE14" i="6"/>
  <c r="AF14" i="6"/>
  <c r="AG14" i="6"/>
  <c r="AH14" i="6"/>
  <c r="AI14" i="6"/>
  <c r="B15" i="6"/>
  <c r="R15" i="6"/>
  <c r="T15" i="6"/>
  <c r="U15" i="6"/>
  <c r="V15" i="6"/>
  <c r="W15" i="6"/>
  <c r="X15" i="6"/>
  <c r="Y15" i="6"/>
  <c r="Z15" i="6"/>
  <c r="AA15" i="6"/>
  <c r="AB15" i="6"/>
  <c r="AC15" i="6"/>
  <c r="AD15" i="6"/>
  <c r="AE15" i="6"/>
  <c r="AF15" i="6"/>
  <c r="AG15" i="6"/>
  <c r="AH15" i="6"/>
  <c r="AI15" i="6"/>
  <c r="B16" i="6"/>
  <c r="R16" i="6"/>
  <c r="T16" i="6"/>
  <c r="U16" i="6"/>
  <c r="V16" i="6"/>
  <c r="W16" i="6"/>
  <c r="X16" i="6"/>
  <c r="Y16" i="6"/>
  <c r="Z16" i="6"/>
  <c r="AA16" i="6"/>
  <c r="AB16" i="6"/>
  <c r="AC16" i="6"/>
  <c r="AD16" i="6"/>
  <c r="AE16" i="6"/>
  <c r="AF16" i="6"/>
  <c r="AG16" i="6"/>
  <c r="AH16" i="6"/>
  <c r="AI16" i="6"/>
  <c r="B17" i="6"/>
  <c r="R17" i="6"/>
  <c r="T17" i="6"/>
  <c r="U17" i="6"/>
  <c r="V17" i="6"/>
  <c r="W17" i="6"/>
  <c r="X17" i="6"/>
  <c r="Y17" i="6"/>
  <c r="Z17" i="6"/>
  <c r="AA17" i="6"/>
  <c r="AB17" i="6"/>
  <c r="AC17" i="6"/>
  <c r="AD17" i="6"/>
  <c r="AE17" i="6"/>
  <c r="AF17" i="6"/>
  <c r="AG17" i="6"/>
  <c r="AH17" i="6"/>
  <c r="AI17" i="6"/>
  <c r="B18" i="6"/>
  <c r="R18" i="6"/>
  <c r="T18" i="6"/>
  <c r="U18" i="6"/>
  <c r="V18" i="6"/>
  <c r="W18" i="6"/>
  <c r="X18" i="6"/>
  <c r="Y18" i="6"/>
  <c r="Z18" i="6"/>
  <c r="AA18" i="6"/>
  <c r="AB18" i="6"/>
  <c r="AC18" i="6"/>
  <c r="AD18" i="6"/>
  <c r="AE18" i="6"/>
  <c r="AF18" i="6"/>
  <c r="AG18" i="6"/>
  <c r="AH18" i="6"/>
  <c r="AI18" i="6"/>
  <c r="B19" i="6"/>
  <c r="R19" i="6"/>
  <c r="T19" i="6"/>
  <c r="U19" i="6"/>
  <c r="V19" i="6"/>
  <c r="W19" i="6"/>
  <c r="X19" i="6"/>
  <c r="Y19" i="6"/>
  <c r="Z19" i="6"/>
  <c r="AA19" i="6"/>
  <c r="AB19" i="6"/>
  <c r="AC19" i="6"/>
  <c r="AD19" i="6"/>
  <c r="AE19" i="6"/>
  <c r="AF19" i="6"/>
  <c r="AG19" i="6"/>
  <c r="AH19" i="6"/>
  <c r="AI19" i="6"/>
  <c r="B20" i="6"/>
  <c r="R20" i="6"/>
  <c r="T20" i="6"/>
  <c r="U20" i="6"/>
  <c r="V20" i="6"/>
  <c r="W20" i="6"/>
  <c r="X20" i="6"/>
  <c r="Y20" i="6"/>
  <c r="Z20" i="6"/>
  <c r="AA20" i="6"/>
  <c r="AB20" i="6"/>
  <c r="AC20" i="6"/>
  <c r="AD20" i="6"/>
  <c r="AE20" i="6"/>
  <c r="AF20" i="6"/>
  <c r="AG20" i="6"/>
  <c r="AH20" i="6"/>
  <c r="AI20" i="6"/>
  <c r="B21" i="6"/>
  <c r="R21" i="6"/>
  <c r="T21" i="6"/>
  <c r="U21" i="6"/>
  <c r="V21" i="6"/>
  <c r="W21" i="6"/>
  <c r="X21" i="6"/>
  <c r="Y21" i="6"/>
  <c r="Z21" i="6"/>
  <c r="AA21" i="6"/>
  <c r="AB21" i="6"/>
  <c r="AC21" i="6"/>
  <c r="AD21" i="6"/>
  <c r="AE21" i="6"/>
  <c r="AF21" i="6"/>
  <c r="AG21" i="6"/>
  <c r="AH21" i="6"/>
  <c r="AI21" i="6"/>
  <c r="B22" i="6"/>
  <c r="R22" i="6"/>
  <c r="T22" i="6"/>
  <c r="U22" i="6"/>
  <c r="V22" i="6"/>
  <c r="W22" i="6"/>
  <c r="X22" i="6"/>
  <c r="Y22" i="6"/>
  <c r="Z22" i="6"/>
  <c r="AA22" i="6"/>
  <c r="AB22" i="6"/>
  <c r="AC22" i="6"/>
  <c r="AD22" i="6"/>
  <c r="AE22" i="6"/>
  <c r="AF22" i="6"/>
  <c r="AG22" i="6"/>
  <c r="AH22" i="6"/>
  <c r="AI22" i="6"/>
  <c r="B23" i="6"/>
  <c r="R23" i="6"/>
  <c r="T23" i="6"/>
  <c r="U23" i="6"/>
  <c r="V23" i="6"/>
  <c r="W23" i="6"/>
  <c r="X23" i="6"/>
  <c r="Y23" i="6"/>
  <c r="Z23" i="6"/>
  <c r="AA23" i="6"/>
  <c r="AB23" i="6"/>
  <c r="AC23" i="6"/>
  <c r="AD23" i="6"/>
  <c r="AE23" i="6"/>
  <c r="AF23" i="6"/>
  <c r="AG23" i="6"/>
  <c r="AH23" i="6"/>
  <c r="AI23" i="6"/>
  <c r="B24" i="6"/>
  <c r="R24" i="6"/>
  <c r="T24" i="6"/>
  <c r="U24" i="6"/>
  <c r="V24" i="6"/>
  <c r="W24" i="6"/>
  <c r="X24" i="6"/>
  <c r="Y24" i="6"/>
  <c r="Z24" i="6"/>
  <c r="AA24" i="6"/>
  <c r="AB24" i="6"/>
  <c r="AC24" i="6"/>
  <c r="AD24" i="6"/>
  <c r="AE24" i="6"/>
  <c r="AF24" i="6"/>
  <c r="AG24" i="6"/>
  <c r="AH24" i="6"/>
  <c r="AI24" i="6"/>
  <c r="B25" i="6"/>
  <c r="R25" i="6"/>
  <c r="T25" i="6"/>
  <c r="U25" i="6"/>
  <c r="V25" i="6"/>
  <c r="W25" i="6"/>
  <c r="X25" i="6"/>
  <c r="Y25" i="6"/>
  <c r="Z25" i="6"/>
  <c r="AA25" i="6"/>
  <c r="AJ25" i="6" s="1"/>
  <c r="AB25" i="6"/>
  <c r="AC25" i="6"/>
  <c r="AD25" i="6"/>
  <c r="AE25" i="6"/>
  <c r="AF25" i="6"/>
  <c r="AG25" i="6"/>
  <c r="AH25" i="6"/>
  <c r="AI25" i="6"/>
  <c r="B26" i="6"/>
  <c r="R26" i="6"/>
  <c r="T26" i="6"/>
  <c r="U26" i="6"/>
  <c r="V26" i="6"/>
  <c r="W26" i="6"/>
  <c r="X26" i="6"/>
  <c r="Y26" i="6"/>
  <c r="Z26" i="6"/>
  <c r="AA26" i="6"/>
  <c r="AB26" i="6"/>
  <c r="AC26" i="6"/>
  <c r="AD26" i="6"/>
  <c r="AE26" i="6"/>
  <c r="AF26" i="6"/>
  <c r="AG26" i="6"/>
  <c r="AH26" i="6"/>
  <c r="AI26" i="6"/>
  <c r="B27" i="6"/>
  <c r="R27" i="6"/>
  <c r="T27" i="6"/>
  <c r="U27" i="6"/>
  <c r="V27" i="6"/>
  <c r="W27" i="6"/>
  <c r="X27" i="6"/>
  <c r="Y27" i="6"/>
  <c r="Z27" i="6"/>
  <c r="AA27" i="6"/>
  <c r="AB27" i="6"/>
  <c r="AC27" i="6"/>
  <c r="AD27" i="6"/>
  <c r="AE27" i="6"/>
  <c r="AF27" i="6"/>
  <c r="AG27" i="6"/>
  <c r="AH27" i="6"/>
  <c r="AI27" i="6"/>
  <c r="B28" i="6"/>
  <c r="R28" i="6"/>
  <c r="T28" i="6"/>
  <c r="U28" i="6"/>
  <c r="V28" i="6"/>
  <c r="W28" i="6"/>
  <c r="X28" i="6"/>
  <c r="Y28" i="6"/>
  <c r="Z28" i="6"/>
  <c r="AA28" i="6"/>
  <c r="AB28" i="6"/>
  <c r="AC28" i="6"/>
  <c r="AD28" i="6"/>
  <c r="AE28" i="6"/>
  <c r="AF28" i="6"/>
  <c r="AG28" i="6"/>
  <c r="AH28" i="6"/>
  <c r="AI28" i="6"/>
  <c r="B29" i="6"/>
  <c r="R29" i="6"/>
  <c r="T29" i="6"/>
  <c r="U29" i="6"/>
  <c r="V29" i="6"/>
  <c r="W29" i="6"/>
  <c r="X29" i="6"/>
  <c r="Y29" i="6"/>
  <c r="Z29" i="6"/>
  <c r="AA29" i="6"/>
  <c r="AB29" i="6"/>
  <c r="AC29" i="6"/>
  <c r="AD29" i="6"/>
  <c r="AE29" i="6"/>
  <c r="AF29" i="6"/>
  <c r="AG29" i="6"/>
  <c r="AH29" i="6"/>
  <c r="AI29" i="6"/>
  <c r="B30" i="6"/>
  <c r="R30" i="6"/>
  <c r="T30" i="6"/>
  <c r="U30" i="6"/>
  <c r="V30" i="6"/>
  <c r="W30" i="6"/>
  <c r="X30" i="6"/>
  <c r="Y30" i="6"/>
  <c r="Z30" i="6"/>
  <c r="AA30" i="6"/>
  <c r="AB30" i="6"/>
  <c r="AC30" i="6"/>
  <c r="AD30" i="6"/>
  <c r="AE30" i="6"/>
  <c r="AF30" i="6"/>
  <c r="AG30" i="6"/>
  <c r="AH30" i="6"/>
  <c r="AI30" i="6"/>
  <c r="B31" i="6"/>
  <c r="R31" i="6"/>
  <c r="T31" i="6"/>
  <c r="U31" i="6"/>
  <c r="V31" i="6"/>
  <c r="W31" i="6"/>
  <c r="X31" i="6"/>
  <c r="Y31" i="6"/>
  <c r="Z31" i="6"/>
  <c r="AA31" i="6"/>
  <c r="AB31" i="6"/>
  <c r="AC31" i="6"/>
  <c r="AD31" i="6"/>
  <c r="AE31" i="6"/>
  <c r="AF31" i="6"/>
  <c r="AG31" i="6"/>
  <c r="AH31" i="6"/>
  <c r="AI31" i="6"/>
  <c r="B32" i="6"/>
  <c r="R32" i="6"/>
  <c r="T32" i="6"/>
  <c r="U32" i="6"/>
  <c r="AJ32" i="6" s="1"/>
  <c r="V32" i="6"/>
  <c r="W32" i="6"/>
  <c r="X32" i="6"/>
  <c r="Y32" i="6"/>
  <c r="Z32" i="6"/>
  <c r="AA32" i="6"/>
  <c r="AB32" i="6"/>
  <c r="AC32" i="6"/>
  <c r="AD32" i="6"/>
  <c r="AE32" i="6"/>
  <c r="AF32" i="6"/>
  <c r="AG32" i="6"/>
  <c r="AH32" i="6"/>
  <c r="AI32" i="6"/>
  <c r="B33" i="6"/>
  <c r="R33" i="6"/>
  <c r="T33" i="6"/>
  <c r="U33" i="6"/>
  <c r="AJ33" i="6" s="1"/>
  <c r="V33" i="6"/>
  <c r="W33" i="6"/>
  <c r="X33" i="6"/>
  <c r="Y33" i="6"/>
  <c r="Z33" i="6"/>
  <c r="AA33" i="6"/>
  <c r="AB33" i="6"/>
  <c r="AC33" i="6"/>
  <c r="AD33" i="6"/>
  <c r="AE33" i="6"/>
  <c r="AF33" i="6"/>
  <c r="AG33" i="6"/>
  <c r="AH33" i="6"/>
  <c r="AI33" i="6"/>
  <c r="B34" i="6"/>
  <c r="R34" i="6"/>
  <c r="T34" i="6"/>
  <c r="U34" i="6"/>
  <c r="V34" i="6"/>
  <c r="W34" i="6"/>
  <c r="X34" i="6"/>
  <c r="Y34" i="6"/>
  <c r="Z34" i="6"/>
  <c r="AA34" i="6"/>
  <c r="AB34" i="6"/>
  <c r="AC34" i="6"/>
  <c r="AD34" i="6"/>
  <c r="AE34" i="6"/>
  <c r="AF34" i="6"/>
  <c r="AG34" i="6"/>
  <c r="AH34" i="6"/>
  <c r="AI34" i="6"/>
  <c r="B35" i="6"/>
  <c r="R35" i="6"/>
  <c r="T35" i="6"/>
  <c r="U35" i="6"/>
  <c r="V35" i="6"/>
  <c r="W35" i="6"/>
  <c r="X35" i="6"/>
  <c r="Y35" i="6"/>
  <c r="Z35" i="6"/>
  <c r="AA35" i="6"/>
  <c r="AB35" i="6"/>
  <c r="AC35" i="6"/>
  <c r="AD35" i="6"/>
  <c r="AE35" i="6"/>
  <c r="AF35" i="6"/>
  <c r="AG35" i="6"/>
  <c r="AH35" i="6"/>
  <c r="AI35" i="6"/>
  <c r="B36" i="6"/>
  <c r="R36" i="6"/>
  <c r="T36" i="6"/>
  <c r="U36" i="6"/>
  <c r="V36" i="6"/>
  <c r="W36" i="6"/>
  <c r="X36" i="6"/>
  <c r="Y36" i="6"/>
  <c r="Z36" i="6"/>
  <c r="AA36" i="6"/>
  <c r="AB36" i="6"/>
  <c r="AC36" i="6"/>
  <c r="AD36" i="6"/>
  <c r="AE36" i="6"/>
  <c r="AF36" i="6"/>
  <c r="AG36" i="6"/>
  <c r="AH36" i="6"/>
  <c r="AI36" i="6"/>
  <c r="B37" i="6"/>
  <c r="R37" i="6"/>
  <c r="T37" i="6"/>
  <c r="U37" i="6"/>
  <c r="V37" i="6"/>
  <c r="W37" i="6"/>
  <c r="X37" i="6"/>
  <c r="Y37" i="6"/>
  <c r="Z37" i="6"/>
  <c r="AA37" i="6"/>
  <c r="AB37" i="6"/>
  <c r="AC37" i="6"/>
  <c r="AD37" i="6"/>
  <c r="AE37" i="6"/>
  <c r="AF37" i="6"/>
  <c r="AG37" i="6"/>
  <c r="AH37" i="6"/>
  <c r="AI37" i="6"/>
  <c r="B38" i="6"/>
  <c r="R38" i="6"/>
  <c r="T38" i="6"/>
  <c r="U38" i="6"/>
  <c r="V38" i="6"/>
  <c r="W38" i="6"/>
  <c r="X38" i="6"/>
  <c r="Y38" i="6"/>
  <c r="Z38" i="6"/>
  <c r="AA38" i="6"/>
  <c r="AB38" i="6"/>
  <c r="AC38" i="6"/>
  <c r="AD38" i="6"/>
  <c r="AE38" i="6"/>
  <c r="AF38" i="6"/>
  <c r="AG38" i="6"/>
  <c r="AH38" i="6"/>
  <c r="AI38" i="6"/>
  <c r="B39" i="6"/>
  <c r="R39" i="6"/>
  <c r="T39" i="6"/>
  <c r="U39" i="6"/>
  <c r="V39" i="6"/>
  <c r="W39" i="6"/>
  <c r="X39" i="6"/>
  <c r="Y39" i="6"/>
  <c r="Z39" i="6"/>
  <c r="AA39" i="6"/>
  <c r="AB39" i="6"/>
  <c r="AC39" i="6"/>
  <c r="AD39" i="6"/>
  <c r="AE39" i="6"/>
  <c r="AF39" i="6"/>
  <c r="AG39" i="6"/>
  <c r="AH39" i="6"/>
  <c r="AI39" i="6"/>
  <c r="B40" i="6"/>
  <c r="R40" i="6"/>
  <c r="T40" i="6"/>
  <c r="U40" i="6"/>
  <c r="V40" i="6"/>
  <c r="W40" i="6"/>
  <c r="X40" i="6"/>
  <c r="Y40" i="6"/>
  <c r="Z40" i="6"/>
  <c r="AA40" i="6"/>
  <c r="AB40" i="6"/>
  <c r="AC40" i="6"/>
  <c r="AD40" i="6"/>
  <c r="AE40" i="6"/>
  <c r="AF40" i="6"/>
  <c r="AG40" i="6"/>
  <c r="AH40" i="6"/>
  <c r="AI40" i="6"/>
  <c r="B41" i="6"/>
  <c r="R41" i="6"/>
  <c r="T41" i="6"/>
  <c r="U41" i="6"/>
  <c r="V41" i="6"/>
  <c r="AJ41" i="6" s="1"/>
  <c r="W41" i="6"/>
  <c r="X41" i="6"/>
  <c r="Y41" i="6"/>
  <c r="Z41" i="6"/>
  <c r="AA41" i="6"/>
  <c r="AB41" i="6"/>
  <c r="AC41" i="6"/>
  <c r="AD41" i="6"/>
  <c r="AE41" i="6"/>
  <c r="AF41" i="6"/>
  <c r="AG41" i="6"/>
  <c r="AH41" i="6"/>
  <c r="AI41" i="6"/>
  <c r="B42" i="6"/>
  <c r="R42" i="6"/>
  <c r="T42" i="6"/>
  <c r="U42" i="6"/>
  <c r="V42" i="6"/>
  <c r="W42" i="6"/>
  <c r="X42" i="6"/>
  <c r="Y42" i="6"/>
  <c r="Z42" i="6"/>
  <c r="AA42" i="6"/>
  <c r="AB42" i="6"/>
  <c r="AC42" i="6"/>
  <c r="AD42" i="6"/>
  <c r="AE42" i="6"/>
  <c r="AF42" i="6"/>
  <c r="AG42" i="6"/>
  <c r="AH42" i="6"/>
  <c r="AI42" i="6"/>
  <c r="B43" i="6"/>
  <c r="R43" i="6"/>
  <c r="T43" i="6"/>
  <c r="U43" i="6"/>
  <c r="AJ43" i="6" s="1"/>
  <c r="V43" i="6"/>
  <c r="W43" i="6"/>
  <c r="X43" i="6"/>
  <c r="Y43" i="6"/>
  <c r="Z43" i="6"/>
  <c r="AA43" i="6"/>
  <c r="AB43" i="6"/>
  <c r="AC43" i="6"/>
  <c r="AD43" i="6"/>
  <c r="AE43" i="6"/>
  <c r="AF43" i="6"/>
  <c r="AG43" i="6"/>
  <c r="AH43" i="6"/>
  <c r="AI43" i="6"/>
  <c r="B44" i="6"/>
  <c r="R44" i="6"/>
  <c r="T44" i="6"/>
  <c r="U44" i="6"/>
  <c r="V44" i="6"/>
  <c r="W44" i="6"/>
  <c r="X44" i="6"/>
  <c r="Y44" i="6"/>
  <c r="Z44" i="6"/>
  <c r="AA44" i="6"/>
  <c r="AB44" i="6"/>
  <c r="AC44" i="6"/>
  <c r="AD44" i="6"/>
  <c r="AE44" i="6"/>
  <c r="AF44" i="6"/>
  <c r="AG44" i="6"/>
  <c r="AH44" i="6"/>
  <c r="AI44" i="6"/>
  <c r="B45" i="6"/>
  <c r="R45" i="6"/>
  <c r="T45" i="6"/>
  <c r="U45" i="6"/>
  <c r="V45" i="6"/>
  <c r="W45" i="6"/>
  <c r="X45" i="6"/>
  <c r="Y45" i="6"/>
  <c r="Z45" i="6"/>
  <c r="AA45" i="6"/>
  <c r="AB45" i="6"/>
  <c r="AC45" i="6"/>
  <c r="AD45" i="6"/>
  <c r="AE45" i="6"/>
  <c r="AF45" i="6"/>
  <c r="AG45" i="6"/>
  <c r="AH45" i="6"/>
  <c r="AI45" i="6"/>
  <c r="B46" i="6"/>
  <c r="R46" i="6"/>
  <c r="T46" i="6"/>
  <c r="U46" i="6"/>
  <c r="V46" i="6"/>
  <c r="W46" i="6"/>
  <c r="X46" i="6"/>
  <c r="Y46" i="6"/>
  <c r="Z46" i="6"/>
  <c r="AA46" i="6"/>
  <c r="AB46" i="6"/>
  <c r="AC46" i="6"/>
  <c r="AD46" i="6"/>
  <c r="AE46" i="6"/>
  <c r="AF46" i="6"/>
  <c r="AG46" i="6"/>
  <c r="AH46" i="6"/>
  <c r="AI46" i="6"/>
  <c r="B47" i="6"/>
  <c r="R47" i="6"/>
  <c r="T47" i="6"/>
  <c r="U47" i="6"/>
  <c r="V47" i="6"/>
  <c r="W47" i="6"/>
  <c r="X47" i="6"/>
  <c r="Y47" i="6"/>
  <c r="Z47" i="6"/>
  <c r="AA47" i="6"/>
  <c r="AB47" i="6"/>
  <c r="AC47" i="6"/>
  <c r="AD47" i="6"/>
  <c r="AE47" i="6"/>
  <c r="AF47" i="6"/>
  <c r="AG47" i="6"/>
  <c r="AH47" i="6"/>
  <c r="AI47" i="6"/>
  <c r="B48" i="6"/>
  <c r="R48" i="6"/>
  <c r="T48" i="6"/>
  <c r="U48" i="6"/>
  <c r="V48" i="6"/>
  <c r="W48" i="6"/>
  <c r="X48" i="6"/>
  <c r="Y48" i="6"/>
  <c r="Z48" i="6"/>
  <c r="AA48" i="6"/>
  <c r="AB48" i="6"/>
  <c r="AC48" i="6"/>
  <c r="AD48" i="6"/>
  <c r="AE48" i="6"/>
  <c r="AF48" i="6"/>
  <c r="AG48" i="6"/>
  <c r="AH48" i="6"/>
  <c r="AI48" i="6"/>
  <c r="B49" i="6"/>
  <c r="R49" i="6"/>
  <c r="T49" i="6"/>
  <c r="U49" i="6"/>
  <c r="AJ49" i="6" s="1"/>
  <c r="V49" i="6"/>
  <c r="W49" i="6"/>
  <c r="X49" i="6"/>
  <c r="Y49" i="6"/>
  <c r="Z49" i="6"/>
  <c r="AA49" i="6"/>
  <c r="AB49" i="6"/>
  <c r="AC49" i="6"/>
  <c r="AD49" i="6"/>
  <c r="AE49" i="6"/>
  <c r="AF49" i="6"/>
  <c r="AG49" i="6"/>
  <c r="AH49" i="6"/>
  <c r="AI49" i="6"/>
  <c r="B50" i="6"/>
  <c r="R50" i="6"/>
  <c r="T50" i="6"/>
  <c r="U50" i="6"/>
  <c r="V50" i="6"/>
  <c r="W50" i="6"/>
  <c r="X50" i="6"/>
  <c r="Y50" i="6"/>
  <c r="Z50" i="6"/>
  <c r="AA50" i="6"/>
  <c r="AB50" i="6"/>
  <c r="AC50" i="6"/>
  <c r="AD50" i="6"/>
  <c r="AE50" i="6"/>
  <c r="AF50" i="6"/>
  <c r="AG50" i="6"/>
  <c r="AH50" i="6"/>
  <c r="AI50" i="6"/>
  <c r="B51" i="6"/>
  <c r="R51" i="6"/>
  <c r="T51" i="6"/>
  <c r="U51" i="6"/>
  <c r="V51" i="6"/>
  <c r="W51" i="6"/>
  <c r="X51" i="6"/>
  <c r="Y51" i="6"/>
  <c r="Z51" i="6"/>
  <c r="AA51" i="6"/>
  <c r="AB51" i="6"/>
  <c r="AC51" i="6"/>
  <c r="AD51" i="6"/>
  <c r="AE51" i="6"/>
  <c r="AF51" i="6"/>
  <c r="AG51" i="6"/>
  <c r="AH51" i="6"/>
  <c r="AI51" i="6"/>
  <c r="B52" i="6"/>
  <c r="R52" i="6"/>
  <c r="T52" i="6"/>
  <c r="U52" i="6"/>
  <c r="V52" i="6"/>
  <c r="W52" i="6"/>
  <c r="X52" i="6"/>
  <c r="Y52" i="6"/>
  <c r="Z52" i="6"/>
  <c r="AA52" i="6"/>
  <c r="AB52" i="6"/>
  <c r="AC52" i="6"/>
  <c r="AD52" i="6"/>
  <c r="AE52" i="6"/>
  <c r="AF52" i="6"/>
  <c r="AG52" i="6"/>
  <c r="AH52" i="6"/>
  <c r="AI52" i="6"/>
  <c r="B53" i="6"/>
  <c r="R53" i="6"/>
  <c r="T53" i="6"/>
  <c r="U53" i="6"/>
  <c r="V53" i="6"/>
  <c r="W53" i="6"/>
  <c r="X53" i="6"/>
  <c r="Y53" i="6"/>
  <c r="Z53" i="6"/>
  <c r="AA53" i="6"/>
  <c r="AB53" i="6"/>
  <c r="AC53" i="6"/>
  <c r="AD53" i="6"/>
  <c r="AE53" i="6"/>
  <c r="AF53" i="6"/>
  <c r="AG53" i="6"/>
  <c r="AH53" i="6"/>
  <c r="AI53" i="6"/>
  <c r="B54" i="6"/>
  <c r="R54" i="6"/>
  <c r="T54" i="6"/>
  <c r="U54" i="6"/>
  <c r="V54" i="6"/>
  <c r="W54" i="6"/>
  <c r="X54" i="6"/>
  <c r="Y54" i="6"/>
  <c r="Z54" i="6"/>
  <c r="AA54" i="6"/>
  <c r="AB54" i="6"/>
  <c r="AC54" i="6"/>
  <c r="AD54" i="6"/>
  <c r="AE54" i="6"/>
  <c r="AF54" i="6"/>
  <c r="AG54" i="6"/>
  <c r="AH54" i="6"/>
  <c r="AI54" i="6"/>
  <c r="B55" i="6"/>
  <c r="R55" i="6"/>
  <c r="T55" i="6"/>
  <c r="U55" i="6"/>
  <c r="V55" i="6"/>
  <c r="W55" i="6"/>
  <c r="X55" i="6"/>
  <c r="Y55" i="6"/>
  <c r="Z55" i="6"/>
  <c r="AA55" i="6"/>
  <c r="AB55" i="6"/>
  <c r="AC55" i="6"/>
  <c r="AD55" i="6"/>
  <c r="AE55" i="6"/>
  <c r="AF55" i="6"/>
  <c r="AG55" i="6"/>
  <c r="AH55" i="6"/>
  <c r="AI55" i="6"/>
  <c r="B56" i="6"/>
  <c r="R56" i="6"/>
  <c r="T56" i="6"/>
  <c r="U56" i="6"/>
  <c r="V56" i="6"/>
  <c r="W56" i="6"/>
  <c r="X56" i="6"/>
  <c r="Y56" i="6"/>
  <c r="Z56" i="6"/>
  <c r="AA56" i="6"/>
  <c r="AB56" i="6"/>
  <c r="AC56" i="6"/>
  <c r="AD56" i="6"/>
  <c r="AE56" i="6"/>
  <c r="AF56" i="6"/>
  <c r="AG56" i="6"/>
  <c r="AH56" i="6"/>
  <c r="AI56" i="6"/>
  <c r="B57" i="6"/>
  <c r="R57" i="6"/>
  <c r="T57" i="6"/>
  <c r="U57" i="6"/>
  <c r="V57" i="6"/>
  <c r="AJ57" i="6" s="1"/>
  <c r="W57" i="6"/>
  <c r="X57" i="6"/>
  <c r="Y57" i="6"/>
  <c r="Z57" i="6"/>
  <c r="AA57" i="6"/>
  <c r="AB57" i="6"/>
  <c r="AC57" i="6"/>
  <c r="AD57" i="6"/>
  <c r="AE57" i="6"/>
  <c r="AF57" i="6"/>
  <c r="AG57" i="6"/>
  <c r="AH57" i="6"/>
  <c r="AI57" i="6"/>
  <c r="B58" i="6"/>
  <c r="R58" i="6"/>
  <c r="T58" i="6"/>
  <c r="U58" i="6"/>
  <c r="V58" i="6"/>
  <c r="W58" i="6"/>
  <c r="X58" i="6"/>
  <c r="Y58" i="6"/>
  <c r="Z58" i="6"/>
  <c r="AA58" i="6"/>
  <c r="AB58" i="6"/>
  <c r="AC58" i="6"/>
  <c r="AD58" i="6"/>
  <c r="AE58" i="6"/>
  <c r="AF58" i="6"/>
  <c r="AG58" i="6"/>
  <c r="AH58" i="6"/>
  <c r="AI58" i="6"/>
  <c r="B59" i="6"/>
  <c r="R59" i="6"/>
  <c r="T59" i="6"/>
  <c r="U59" i="6"/>
  <c r="V59" i="6"/>
  <c r="W59" i="6"/>
  <c r="X59" i="6"/>
  <c r="Y59" i="6"/>
  <c r="Z59" i="6"/>
  <c r="AA59" i="6"/>
  <c r="AB59" i="6"/>
  <c r="AC59" i="6"/>
  <c r="AD59" i="6"/>
  <c r="AE59" i="6"/>
  <c r="AF59" i="6"/>
  <c r="AG59" i="6"/>
  <c r="AH59" i="6"/>
  <c r="AI59" i="6"/>
  <c r="B60" i="6"/>
  <c r="R60" i="6"/>
  <c r="T60" i="6"/>
  <c r="U60" i="6"/>
  <c r="V60" i="6"/>
  <c r="W60" i="6"/>
  <c r="X60" i="6"/>
  <c r="Y60" i="6"/>
  <c r="Z60" i="6"/>
  <c r="AA60" i="6"/>
  <c r="AB60" i="6"/>
  <c r="AC60" i="6"/>
  <c r="AD60" i="6"/>
  <c r="AE60" i="6"/>
  <c r="AF60" i="6"/>
  <c r="AG60" i="6"/>
  <c r="AH60" i="6"/>
  <c r="AI60" i="6"/>
  <c r="B61" i="6"/>
  <c r="R61" i="6"/>
  <c r="T61" i="6"/>
  <c r="U61" i="6"/>
  <c r="V61" i="6"/>
  <c r="W61" i="6"/>
  <c r="X61" i="6"/>
  <c r="Y61" i="6"/>
  <c r="Z61" i="6"/>
  <c r="AA61" i="6"/>
  <c r="AB61" i="6"/>
  <c r="AC61" i="6"/>
  <c r="AD61" i="6"/>
  <c r="AE61" i="6"/>
  <c r="AF61" i="6"/>
  <c r="AG61" i="6"/>
  <c r="AH61" i="6"/>
  <c r="AI61" i="6"/>
  <c r="B62" i="6"/>
  <c r="R62" i="6"/>
  <c r="T62" i="6"/>
  <c r="U62" i="6"/>
  <c r="AJ62" i="6" s="1"/>
  <c r="V62" i="6"/>
  <c r="W62" i="6"/>
  <c r="X62" i="6"/>
  <c r="Y62" i="6"/>
  <c r="Z62" i="6"/>
  <c r="AA62" i="6"/>
  <c r="AB62" i="6"/>
  <c r="AC62" i="6"/>
  <c r="AD62" i="6"/>
  <c r="AE62" i="6"/>
  <c r="AF62" i="6"/>
  <c r="AG62" i="6"/>
  <c r="AH62" i="6"/>
  <c r="AI62" i="6"/>
  <c r="B63" i="6"/>
  <c r="R63" i="6"/>
  <c r="T63" i="6"/>
  <c r="U63" i="6"/>
  <c r="V63" i="6"/>
  <c r="W63" i="6"/>
  <c r="X63" i="6"/>
  <c r="Y63" i="6"/>
  <c r="Z63" i="6"/>
  <c r="AA63" i="6"/>
  <c r="AB63" i="6"/>
  <c r="AC63" i="6"/>
  <c r="AD63" i="6"/>
  <c r="AE63" i="6"/>
  <c r="AF63" i="6"/>
  <c r="AG63" i="6"/>
  <c r="AH63" i="6"/>
  <c r="AI63" i="6"/>
  <c r="B64" i="6"/>
  <c r="R64" i="6"/>
  <c r="T64" i="6"/>
  <c r="U64" i="6"/>
  <c r="V64" i="6"/>
  <c r="W64" i="6"/>
  <c r="X64" i="6"/>
  <c r="Y64" i="6"/>
  <c r="Z64" i="6"/>
  <c r="AA64" i="6"/>
  <c r="AB64" i="6"/>
  <c r="AC64" i="6"/>
  <c r="AD64" i="6"/>
  <c r="AE64" i="6"/>
  <c r="AF64" i="6"/>
  <c r="AG64" i="6"/>
  <c r="AH64" i="6"/>
  <c r="AI64" i="6"/>
  <c r="B65" i="6"/>
  <c r="R65" i="6"/>
  <c r="T65" i="6"/>
  <c r="U65" i="6"/>
  <c r="AJ65" i="6" s="1"/>
  <c r="V65" i="6"/>
  <c r="W65" i="6"/>
  <c r="X65" i="6"/>
  <c r="Y65" i="6"/>
  <c r="Z65" i="6"/>
  <c r="AA65" i="6"/>
  <c r="AB65" i="6"/>
  <c r="AC65" i="6"/>
  <c r="AD65" i="6"/>
  <c r="AE65" i="6"/>
  <c r="AF65" i="6"/>
  <c r="AG65" i="6"/>
  <c r="AH65" i="6"/>
  <c r="AI65" i="6"/>
  <c r="B66" i="6"/>
  <c r="R66" i="6"/>
  <c r="T66" i="6"/>
  <c r="U66" i="6"/>
  <c r="V66" i="6"/>
  <c r="W66" i="6"/>
  <c r="X66" i="6"/>
  <c r="Y66" i="6"/>
  <c r="Z66" i="6"/>
  <c r="AA66" i="6"/>
  <c r="AB66" i="6"/>
  <c r="AC66" i="6"/>
  <c r="AD66" i="6"/>
  <c r="AE66" i="6"/>
  <c r="AF66" i="6"/>
  <c r="AG66" i="6"/>
  <c r="AH66" i="6"/>
  <c r="AI66" i="6"/>
  <c r="B67" i="6"/>
  <c r="R67" i="6"/>
  <c r="T67" i="6"/>
  <c r="U67" i="6"/>
  <c r="V67" i="6"/>
  <c r="W67" i="6"/>
  <c r="X67" i="6"/>
  <c r="Y67" i="6"/>
  <c r="Z67" i="6"/>
  <c r="AA67" i="6"/>
  <c r="AB67" i="6"/>
  <c r="AC67" i="6"/>
  <c r="AD67" i="6"/>
  <c r="AE67" i="6"/>
  <c r="AF67" i="6"/>
  <c r="AG67" i="6"/>
  <c r="AH67" i="6"/>
  <c r="AI67" i="6"/>
  <c r="B68" i="6"/>
  <c r="R68" i="6"/>
  <c r="T68" i="6"/>
  <c r="U68" i="6"/>
  <c r="V68" i="6"/>
  <c r="W68" i="6"/>
  <c r="X68" i="6"/>
  <c r="Y68" i="6"/>
  <c r="Z68" i="6"/>
  <c r="AA68" i="6"/>
  <c r="AB68" i="6"/>
  <c r="AC68" i="6"/>
  <c r="AD68" i="6"/>
  <c r="AE68" i="6"/>
  <c r="AF68" i="6"/>
  <c r="AG68" i="6"/>
  <c r="AH68" i="6"/>
  <c r="AI68" i="6"/>
  <c r="B69" i="6"/>
  <c r="R69" i="6"/>
  <c r="T69" i="6"/>
  <c r="U69" i="6"/>
  <c r="V69" i="6"/>
  <c r="W69" i="6"/>
  <c r="X69" i="6"/>
  <c r="Y69" i="6"/>
  <c r="Z69" i="6"/>
  <c r="AA69" i="6"/>
  <c r="AB69" i="6"/>
  <c r="AC69" i="6"/>
  <c r="AD69" i="6"/>
  <c r="AE69" i="6"/>
  <c r="AF69" i="6"/>
  <c r="AG69" i="6"/>
  <c r="AH69" i="6"/>
  <c r="AI69" i="6"/>
  <c r="B70" i="6"/>
  <c r="R70" i="6"/>
  <c r="T70" i="6"/>
  <c r="U70" i="6"/>
  <c r="V70" i="6"/>
  <c r="W70" i="6"/>
  <c r="X70" i="6"/>
  <c r="Y70" i="6"/>
  <c r="Z70" i="6"/>
  <c r="AA70" i="6"/>
  <c r="AB70" i="6"/>
  <c r="AC70" i="6"/>
  <c r="AD70" i="6"/>
  <c r="AE70" i="6"/>
  <c r="AF70" i="6"/>
  <c r="AG70" i="6"/>
  <c r="AH70" i="6"/>
  <c r="AI70" i="6"/>
  <c r="B71" i="6"/>
  <c r="R71" i="6"/>
  <c r="T71" i="6"/>
  <c r="U71" i="6"/>
  <c r="V71" i="6"/>
  <c r="W71" i="6"/>
  <c r="X71" i="6"/>
  <c r="Y71" i="6"/>
  <c r="Z71" i="6"/>
  <c r="AA71" i="6"/>
  <c r="AB71" i="6"/>
  <c r="AC71" i="6"/>
  <c r="AD71" i="6"/>
  <c r="AE71" i="6"/>
  <c r="AF71" i="6"/>
  <c r="AG71" i="6"/>
  <c r="AH71" i="6"/>
  <c r="AI71" i="6"/>
  <c r="B72" i="6"/>
  <c r="R72" i="6"/>
  <c r="T72" i="6"/>
  <c r="U72" i="6"/>
  <c r="V72" i="6"/>
  <c r="W72" i="6"/>
  <c r="X72" i="6"/>
  <c r="Y72" i="6"/>
  <c r="Z72" i="6"/>
  <c r="AA72" i="6"/>
  <c r="AB72" i="6"/>
  <c r="AC72" i="6"/>
  <c r="AD72" i="6"/>
  <c r="AE72" i="6"/>
  <c r="AF72" i="6"/>
  <c r="AG72" i="6"/>
  <c r="AH72" i="6"/>
  <c r="AI72" i="6"/>
  <c r="B73" i="6"/>
  <c r="R73" i="6"/>
  <c r="T73" i="6"/>
  <c r="U73" i="6"/>
  <c r="V73" i="6"/>
  <c r="AJ73" i="6" s="1"/>
  <c r="W73" i="6"/>
  <c r="X73" i="6"/>
  <c r="Y73" i="6"/>
  <c r="Z73" i="6"/>
  <c r="AA73" i="6"/>
  <c r="AB73" i="6"/>
  <c r="AC73" i="6"/>
  <c r="AD73" i="6"/>
  <c r="AE73" i="6"/>
  <c r="AF73" i="6"/>
  <c r="AG73" i="6"/>
  <c r="AH73" i="6"/>
  <c r="AI73" i="6"/>
  <c r="B74" i="6"/>
  <c r="R74" i="6"/>
  <c r="T74" i="6"/>
  <c r="U74" i="6"/>
  <c r="V74" i="6"/>
  <c r="W74" i="6"/>
  <c r="X74" i="6"/>
  <c r="Y74" i="6"/>
  <c r="Z74" i="6"/>
  <c r="AA74" i="6"/>
  <c r="AB74" i="6"/>
  <c r="AC74" i="6"/>
  <c r="AD74" i="6"/>
  <c r="AE74" i="6"/>
  <c r="AF74" i="6"/>
  <c r="AG74" i="6"/>
  <c r="AH74" i="6"/>
  <c r="AI74" i="6"/>
  <c r="B75" i="6"/>
  <c r="R75" i="6"/>
  <c r="T75" i="6"/>
  <c r="U75" i="6"/>
  <c r="V75" i="6"/>
  <c r="W75" i="6"/>
  <c r="X75" i="6"/>
  <c r="Y75" i="6"/>
  <c r="Z75" i="6"/>
  <c r="AA75" i="6"/>
  <c r="AB75" i="6"/>
  <c r="AC75" i="6"/>
  <c r="AD75" i="6"/>
  <c r="AE75" i="6"/>
  <c r="AF75" i="6"/>
  <c r="AG75" i="6"/>
  <c r="AH75" i="6"/>
  <c r="AI75" i="6"/>
  <c r="B76" i="6"/>
  <c r="R76" i="6"/>
  <c r="T76" i="6"/>
  <c r="U76" i="6"/>
  <c r="V76" i="6"/>
  <c r="W76" i="6"/>
  <c r="X76" i="6"/>
  <c r="Y76" i="6"/>
  <c r="Z76" i="6"/>
  <c r="AA76" i="6"/>
  <c r="AB76" i="6"/>
  <c r="AC76" i="6"/>
  <c r="AD76" i="6"/>
  <c r="AE76" i="6"/>
  <c r="AF76" i="6"/>
  <c r="AG76" i="6"/>
  <c r="AH76" i="6"/>
  <c r="AI76" i="6"/>
  <c r="B77" i="6"/>
  <c r="R77" i="6"/>
  <c r="T77" i="6"/>
  <c r="U77" i="6"/>
  <c r="V77" i="6"/>
  <c r="W77" i="6"/>
  <c r="X77" i="6"/>
  <c r="Y77" i="6"/>
  <c r="Z77" i="6"/>
  <c r="AA77" i="6"/>
  <c r="AB77" i="6"/>
  <c r="AC77" i="6"/>
  <c r="AD77" i="6"/>
  <c r="AE77" i="6"/>
  <c r="AF77" i="6"/>
  <c r="AG77" i="6"/>
  <c r="AH77" i="6"/>
  <c r="AI77" i="6"/>
  <c r="B78" i="6"/>
  <c r="R78" i="6"/>
  <c r="T78" i="6"/>
  <c r="U78" i="6"/>
  <c r="V78" i="6"/>
  <c r="W78" i="6"/>
  <c r="X78" i="6"/>
  <c r="Y78" i="6"/>
  <c r="Z78" i="6"/>
  <c r="AA78" i="6"/>
  <c r="AB78" i="6"/>
  <c r="AC78" i="6"/>
  <c r="AD78" i="6"/>
  <c r="AE78" i="6"/>
  <c r="AF78" i="6"/>
  <c r="AG78" i="6"/>
  <c r="AH78" i="6"/>
  <c r="AI78" i="6"/>
  <c r="B79" i="6"/>
  <c r="R79" i="6"/>
  <c r="T79" i="6"/>
  <c r="U79" i="6"/>
  <c r="V79" i="6"/>
  <c r="W79" i="6"/>
  <c r="X79" i="6"/>
  <c r="Y79" i="6"/>
  <c r="Z79" i="6"/>
  <c r="AA79" i="6"/>
  <c r="AB79" i="6"/>
  <c r="AC79" i="6"/>
  <c r="AD79" i="6"/>
  <c r="AE79" i="6"/>
  <c r="AF79" i="6"/>
  <c r="AG79" i="6"/>
  <c r="AH79" i="6"/>
  <c r="AI79" i="6"/>
  <c r="B80" i="6"/>
  <c r="R80" i="6"/>
  <c r="T80" i="6"/>
  <c r="U80" i="6"/>
  <c r="V80" i="6"/>
  <c r="W80" i="6"/>
  <c r="X80" i="6"/>
  <c r="Y80" i="6"/>
  <c r="Z80" i="6"/>
  <c r="AA80" i="6"/>
  <c r="AB80" i="6"/>
  <c r="AC80" i="6"/>
  <c r="AD80" i="6"/>
  <c r="AE80" i="6"/>
  <c r="AF80" i="6"/>
  <c r="AG80" i="6"/>
  <c r="AH80" i="6"/>
  <c r="AI80" i="6"/>
  <c r="B81" i="6"/>
  <c r="R81" i="6"/>
  <c r="T81" i="6"/>
  <c r="U81" i="6"/>
  <c r="AJ81" i="6" s="1"/>
  <c r="V81" i="6"/>
  <c r="W81" i="6"/>
  <c r="X81" i="6"/>
  <c r="Y81" i="6"/>
  <c r="Z81" i="6"/>
  <c r="AA81" i="6"/>
  <c r="AB81" i="6"/>
  <c r="AC81" i="6"/>
  <c r="AD81" i="6"/>
  <c r="AE81" i="6"/>
  <c r="AF81" i="6"/>
  <c r="AG81" i="6"/>
  <c r="AH81" i="6"/>
  <c r="AI81" i="6"/>
  <c r="B82" i="6"/>
  <c r="R82" i="6"/>
  <c r="T82" i="6"/>
  <c r="U82" i="6"/>
  <c r="V82" i="6"/>
  <c r="W82" i="6"/>
  <c r="X82" i="6"/>
  <c r="Y82" i="6"/>
  <c r="Z82" i="6"/>
  <c r="AA82" i="6"/>
  <c r="AB82" i="6"/>
  <c r="AC82" i="6"/>
  <c r="AD82" i="6"/>
  <c r="AE82" i="6"/>
  <c r="AF82" i="6"/>
  <c r="AG82" i="6"/>
  <c r="AH82" i="6"/>
  <c r="AI82" i="6"/>
  <c r="B83" i="6"/>
  <c r="R83" i="6"/>
  <c r="T83" i="6"/>
  <c r="U83" i="6"/>
  <c r="V83" i="6"/>
  <c r="W83" i="6"/>
  <c r="X83" i="6"/>
  <c r="Y83" i="6"/>
  <c r="Z83" i="6"/>
  <c r="AA83" i="6"/>
  <c r="AB83" i="6"/>
  <c r="AC83" i="6"/>
  <c r="AD83" i="6"/>
  <c r="AE83" i="6"/>
  <c r="AF83" i="6"/>
  <c r="AG83" i="6"/>
  <c r="AH83" i="6"/>
  <c r="AI83" i="6"/>
  <c r="B84" i="6"/>
  <c r="R84" i="6"/>
  <c r="T84" i="6"/>
  <c r="U84" i="6"/>
  <c r="V84" i="6"/>
  <c r="W84" i="6"/>
  <c r="X84" i="6"/>
  <c r="Y84" i="6"/>
  <c r="Z84" i="6"/>
  <c r="AA84" i="6"/>
  <c r="AB84" i="6"/>
  <c r="AC84" i="6"/>
  <c r="AD84" i="6"/>
  <c r="AE84" i="6"/>
  <c r="AF84" i="6"/>
  <c r="AG84" i="6"/>
  <c r="AH84" i="6"/>
  <c r="AI84" i="6"/>
  <c r="B85" i="6"/>
  <c r="R85" i="6"/>
  <c r="T85" i="6"/>
  <c r="U85" i="6"/>
  <c r="V85" i="6"/>
  <c r="W85" i="6"/>
  <c r="X85" i="6"/>
  <c r="Y85" i="6"/>
  <c r="Z85" i="6"/>
  <c r="AA85" i="6"/>
  <c r="AB85" i="6"/>
  <c r="AC85" i="6"/>
  <c r="AD85" i="6"/>
  <c r="AE85" i="6"/>
  <c r="AF85" i="6"/>
  <c r="AG85" i="6"/>
  <c r="AH85" i="6"/>
  <c r="AI85" i="6"/>
  <c r="B86" i="6"/>
  <c r="R86" i="6"/>
  <c r="T86" i="6"/>
  <c r="U86" i="6"/>
  <c r="V86" i="6"/>
  <c r="W86" i="6"/>
  <c r="X86" i="6"/>
  <c r="Y86" i="6"/>
  <c r="Z86" i="6"/>
  <c r="AA86" i="6"/>
  <c r="AB86" i="6"/>
  <c r="AC86" i="6"/>
  <c r="AD86" i="6"/>
  <c r="AE86" i="6"/>
  <c r="AF86" i="6"/>
  <c r="AG86" i="6"/>
  <c r="AH86" i="6"/>
  <c r="AI86" i="6"/>
  <c r="B87" i="6"/>
  <c r="R87" i="6"/>
  <c r="T87" i="6"/>
  <c r="U87" i="6"/>
  <c r="V87" i="6"/>
  <c r="W87" i="6"/>
  <c r="X87" i="6"/>
  <c r="Y87" i="6"/>
  <c r="Z87" i="6"/>
  <c r="AA87" i="6"/>
  <c r="AB87" i="6"/>
  <c r="AC87" i="6"/>
  <c r="AD87" i="6"/>
  <c r="AE87" i="6"/>
  <c r="AF87" i="6"/>
  <c r="AG87" i="6"/>
  <c r="AH87" i="6"/>
  <c r="AI87" i="6"/>
  <c r="B88" i="6"/>
  <c r="R88" i="6"/>
  <c r="T88" i="6"/>
  <c r="U88" i="6"/>
  <c r="V88" i="6"/>
  <c r="W88" i="6"/>
  <c r="X88" i="6"/>
  <c r="Y88" i="6"/>
  <c r="Z88" i="6"/>
  <c r="AA88" i="6"/>
  <c r="AB88" i="6"/>
  <c r="AC88" i="6"/>
  <c r="AD88" i="6"/>
  <c r="AE88" i="6"/>
  <c r="AF88" i="6"/>
  <c r="AG88" i="6"/>
  <c r="AH88" i="6"/>
  <c r="AI88" i="6"/>
  <c r="B89" i="6"/>
  <c r="R89" i="6"/>
  <c r="T89" i="6"/>
  <c r="U89" i="6"/>
  <c r="V89" i="6"/>
  <c r="W89" i="6"/>
  <c r="X89" i="6"/>
  <c r="Y89" i="6"/>
  <c r="Z89" i="6"/>
  <c r="AA89" i="6"/>
  <c r="AB89" i="6"/>
  <c r="AJ89" i="6" s="1"/>
  <c r="AC89" i="6"/>
  <c r="AD89" i="6"/>
  <c r="AE89" i="6"/>
  <c r="AF89" i="6"/>
  <c r="AG89" i="6"/>
  <c r="AH89" i="6"/>
  <c r="AI89" i="6"/>
  <c r="B90" i="6"/>
  <c r="R90" i="6"/>
  <c r="T90" i="6"/>
  <c r="U90" i="6"/>
  <c r="V90" i="6"/>
  <c r="W90" i="6"/>
  <c r="X90" i="6"/>
  <c r="Y90" i="6"/>
  <c r="Z90" i="6"/>
  <c r="AA90" i="6"/>
  <c r="AB90" i="6"/>
  <c r="AC90" i="6"/>
  <c r="AD90" i="6"/>
  <c r="AE90" i="6"/>
  <c r="AF90" i="6"/>
  <c r="AG90" i="6"/>
  <c r="AH90" i="6"/>
  <c r="AI90" i="6"/>
  <c r="B91" i="6"/>
  <c r="R91" i="6"/>
  <c r="T91" i="6"/>
  <c r="U91" i="6"/>
  <c r="V91" i="6"/>
  <c r="W91" i="6"/>
  <c r="X91" i="6"/>
  <c r="Y91" i="6"/>
  <c r="Z91" i="6"/>
  <c r="AA91" i="6"/>
  <c r="AB91" i="6"/>
  <c r="AC91" i="6"/>
  <c r="AD91" i="6"/>
  <c r="AE91" i="6"/>
  <c r="AF91" i="6"/>
  <c r="AG91" i="6"/>
  <c r="AH91" i="6"/>
  <c r="AI91" i="6"/>
  <c r="B92" i="6"/>
  <c r="R92" i="6"/>
  <c r="T92" i="6"/>
  <c r="U92" i="6"/>
  <c r="AJ92" i="6" s="1"/>
  <c r="V92" i="6"/>
  <c r="W92" i="6"/>
  <c r="X92" i="6"/>
  <c r="Y92" i="6"/>
  <c r="Z92" i="6"/>
  <c r="AA92" i="6"/>
  <c r="AB92" i="6"/>
  <c r="AC92" i="6"/>
  <c r="AD92" i="6"/>
  <c r="AE92" i="6"/>
  <c r="AF92" i="6"/>
  <c r="AG92" i="6"/>
  <c r="AH92" i="6"/>
  <c r="AI92" i="6"/>
  <c r="B93" i="6"/>
  <c r="R93" i="6"/>
  <c r="T93" i="6"/>
  <c r="U93" i="6"/>
  <c r="V93" i="6"/>
  <c r="W93" i="6"/>
  <c r="X93" i="6"/>
  <c r="Y93" i="6"/>
  <c r="Z93" i="6"/>
  <c r="AA93" i="6"/>
  <c r="AB93" i="6"/>
  <c r="AC93" i="6"/>
  <c r="AD93" i="6"/>
  <c r="AE93" i="6"/>
  <c r="AF93" i="6"/>
  <c r="AG93" i="6"/>
  <c r="AH93" i="6"/>
  <c r="AI93" i="6"/>
  <c r="B94" i="6"/>
  <c r="R94" i="6"/>
  <c r="T94" i="6"/>
  <c r="U94" i="6"/>
  <c r="V94" i="6"/>
  <c r="W94" i="6"/>
  <c r="X94" i="6"/>
  <c r="Y94" i="6"/>
  <c r="Z94" i="6"/>
  <c r="AA94" i="6"/>
  <c r="AB94" i="6"/>
  <c r="AC94" i="6"/>
  <c r="AD94" i="6"/>
  <c r="AE94" i="6"/>
  <c r="AF94" i="6"/>
  <c r="AG94" i="6"/>
  <c r="AH94" i="6"/>
  <c r="AI94" i="6"/>
  <c r="B95" i="6"/>
  <c r="R95" i="6"/>
  <c r="T95" i="6"/>
  <c r="U95" i="6"/>
  <c r="V95" i="6"/>
  <c r="W95" i="6"/>
  <c r="X95" i="6"/>
  <c r="Y95" i="6"/>
  <c r="Z95" i="6"/>
  <c r="AA95" i="6"/>
  <c r="AB95" i="6"/>
  <c r="AC95" i="6"/>
  <c r="AD95" i="6"/>
  <c r="AE95" i="6"/>
  <c r="AF95" i="6"/>
  <c r="AG95" i="6"/>
  <c r="AH95" i="6"/>
  <c r="AI95" i="6"/>
  <c r="B96" i="6"/>
  <c r="R96" i="6"/>
  <c r="T96" i="6"/>
  <c r="U96" i="6"/>
  <c r="AJ96" i="6" s="1"/>
  <c r="V96" i="6"/>
  <c r="W96" i="6"/>
  <c r="X96" i="6"/>
  <c r="Y96" i="6"/>
  <c r="Z96" i="6"/>
  <c r="AA96" i="6"/>
  <c r="AB96" i="6"/>
  <c r="AC96" i="6"/>
  <c r="AD96" i="6"/>
  <c r="AE96" i="6"/>
  <c r="AF96" i="6"/>
  <c r="AG96" i="6"/>
  <c r="AH96" i="6"/>
  <c r="AI96" i="6"/>
  <c r="B97" i="6"/>
  <c r="R97" i="6"/>
  <c r="T97" i="6"/>
  <c r="U97" i="6"/>
  <c r="AJ97" i="6" s="1"/>
  <c r="V97" i="6"/>
  <c r="W97" i="6"/>
  <c r="X97" i="6"/>
  <c r="Y97" i="6"/>
  <c r="Z97" i="6"/>
  <c r="AA97" i="6"/>
  <c r="AB97" i="6"/>
  <c r="AC97" i="6"/>
  <c r="AD97" i="6"/>
  <c r="AE97" i="6"/>
  <c r="AF97" i="6"/>
  <c r="AG97" i="6"/>
  <c r="AH97" i="6"/>
  <c r="AI97" i="6"/>
  <c r="B98" i="6"/>
  <c r="R98" i="6"/>
  <c r="T98" i="6"/>
  <c r="U98" i="6"/>
  <c r="V98" i="6"/>
  <c r="W98" i="6"/>
  <c r="X98" i="6"/>
  <c r="Y98" i="6"/>
  <c r="Z98" i="6"/>
  <c r="AA98" i="6"/>
  <c r="AB98" i="6"/>
  <c r="AC98" i="6"/>
  <c r="AD98" i="6"/>
  <c r="AE98" i="6"/>
  <c r="AF98" i="6"/>
  <c r="AG98" i="6"/>
  <c r="AH98" i="6"/>
  <c r="AI98" i="6"/>
  <c r="B99" i="6"/>
  <c r="R99" i="6"/>
  <c r="T99" i="6"/>
  <c r="U99" i="6"/>
  <c r="V99" i="6"/>
  <c r="W99" i="6"/>
  <c r="X99" i="6"/>
  <c r="Y99" i="6"/>
  <c r="Z99" i="6"/>
  <c r="AA99" i="6"/>
  <c r="AB99" i="6"/>
  <c r="AC99" i="6"/>
  <c r="AD99" i="6"/>
  <c r="AE99" i="6"/>
  <c r="AF99" i="6"/>
  <c r="AG99" i="6"/>
  <c r="AH99" i="6"/>
  <c r="AI99" i="6"/>
  <c r="B100" i="6"/>
  <c r="R100" i="6"/>
  <c r="T100" i="6"/>
  <c r="U100" i="6"/>
  <c r="V100" i="6"/>
  <c r="W100" i="6"/>
  <c r="X100" i="6"/>
  <c r="Y100" i="6"/>
  <c r="Z100" i="6"/>
  <c r="AA100" i="6"/>
  <c r="AB100" i="6"/>
  <c r="AC100" i="6"/>
  <c r="AD100" i="6"/>
  <c r="AE100" i="6"/>
  <c r="AF100" i="6"/>
  <c r="AG100" i="6"/>
  <c r="AH100" i="6"/>
  <c r="AI100" i="6"/>
  <c r="B101" i="6"/>
  <c r="R101" i="6"/>
  <c r="T101" i="6"/>
  <c r="U101" i="6"/>
  <c r="V101" i="6"/>
  <c r="W101" i="6"/>
  <c r="X101" i="6"/>
  <c r="Y101" i="6"/>
  <c r="Z101" i="6"/>
  <c r="AA101" i="6"/>
  <c r="AB101" i="6"/>
  <c r="AC101" i="6"/>
  <c r="AD101" i="6"/>
  <c r="AE101" i="6"/>
  <c r="AF101" i="6"/>
  <c r="AG101" i="6"/>
  <c r="AH101" i="6"/>
  <c r="AI101" i="6"/>
  <c r="B102" i="6"/>
  <c r="R102" i="6"/>
  <c r="T102" i="6"/>
  <c r="U102" i="6"/>
  <c r="V102" i="6"/>
  <c r="W102" i="6"/>
  <c r="X102" i="6"/>
  <c r="Y102" i="6"/>
  <c r="Z102" i="6"/>
  <c r="AA102" i="6"/>
  <c r="AB102" i="6"/>
  <c r="AC102" i="6"/>
  <c r="AD102" i="6"/>
  <c r="AE102" i="6"/>
  <c r="AF102" i="6"/>
  <c r="AG102" i="6"/>
  <c r="AH102" i="6"/>
  <c r="AI102" i="6"/>
  <c r="B103" i="6"/>
  <c r="R103" i="6"/>
  <c r="T103" i="6"/>
  <c r="U103" i="6"/>
  <c r="V103" i="6"/>
  <c r="W103" i="6"/>
  <c r="X103" i="6"/>
  <c r="Y103" i="6"/>
  <c r="Z103" i="6"/>
  <c r="AA103" i="6"/>
  <c r="AB103" i="6"/>
  <c r="AC103" i="6"/>
  <c r="AD103" i="6"/>
  <c r="AE103" i="6"/>
  <c r="AF103" i="6"/>
  <c r="AG103" i="6"/>
  <c r="AH103" i="6"/>
  <c r="AI103" i="6"/>
  <c r="B104" i="6"/>
  <c r="R104" i="6"/>
  <c r="T104" i="6"/>
  <c r="U104" i="6"/>
  <c r="V104" i="6"/>
  <c r="W104" i="6"/>
  <c r="X104" i="6"/>
  <c r="Y104" i="6"/>
  <c r="Z104" i="6"/>
  <c r="AA104" i="6"/>
  <c r="AB104" i="6"/>
  <c r="AC104" i="6"/>
  <c r="AD104" i="6"/>
  <c r="AE104" i="6"/>
  <c r="AF104" i="6"/>
  <c r="AG104" i="6"/>
  <c r="AH104" i="6"/>
  <c r="AI104" i="6"/>
  <c r="B105" i="6"/>
  <c r="R105" i="6"/>
  <c r="T105" i="6"/>
  <c r="U105" i="6"/>
  <c r="V105" i="6"/>
  <c r="AJ105" i="6" s="1"/>
  <c r="W105" i="6"/>
  <c r="X105" i="6"/>
  <c r="Y105" i="6"/>
  <c r="Z105" i="6"/>
  <c r="AA105" i="6"/>
  <c r="AB105" i="6"/>
  <c r="AC105" i="6"/>
  <c r="AD105" i="6"/>
  <c r="AE105" i="6"/>
  <c r="AF105" i="6"/>
  <c r="AG105" i="6"/>
  <c r="AH105" i="6"/>
  <c r="AI105" i="6"/>
  <c r="B106" i="6"/>
  <c r="R106" i="6"/>
  <c r="T106" i="6"/>
  <c r="U106" i="6"/>
  <c r="V106" i="6"/>
  <c r="W106" i="6"/>
  <c r="X106" i="6"/>
  <c r="Y106" i="6"/>
  <c r="Z106" i="6"/>
  <c r="AA106" i="6"/>
  <c r="AB106" i="6"/>
  <c r="AC106" i="6"/>
  <c r="AD106" i="6"/>
  <c r="AE106" i="6"/>
  <c r="AF106" i="6"/>
  <c r="AG106" i="6"/>
  <c r="AH106" i="6"/>
  <c r="AI106" i="6"/>
  <c r="B107" i="6"/>
  <c r="R107" i="6"/>
  <c r="T107" i="6"/>
  <c r="U107" i="6"/>
  <c r="AJ107" i="6" s="1"/>
  <c r="V107" i="6"/>
  <c r="W107" i="6"/>
  <c r="X107" i="6"/>
  <c r="Y107" i="6"/>
  <c r="Z107" i="6"/>
  <c r="AA107" i="6"/>
  <c r="AB107" i="6"/>
  <c r="AC107" i="6"/>
  <c r="AD107" i="6"/>
  <c r="AE107" i="6"/>
  <c r="AF107" i="6"/>
  <c r="AG107" i="6"/>
  <c r="AH107" i="6"/>
  <c r="AI107" i="6"/>
  <c r="B108" i="6"/>
  <c r="R108" i="6"/>
  <c r="T108" i="6"/>
  <c r="U108" i="6"/>
  <c r="V108" i="6"/>
  <c r="W108" i="6"/>
  <c r="X108" i="6"/>
  <c r="Y108" i="6"/>
  <c r="Z108" i="6"/>
  <c r="AA108" i="6"/>
  <c r="AB108" i="6"/>
  <c r="AC108" i="6"/>
  <c r="AD108" i="6"/>
  <c r="AE108" i="6"/>
  <c r="AF108" i="6"/>
  <c r="AG108" i="6"/>
  <c r="AH108" i="6"/>
  <c r="AI108" i="6"/>
  <c r="B109" i="6"/>
  <c r="R109" i="6"/>
  <c r="T109" i="6"/>
  <c r="U109" i="6"/>
  <c r="V109" i="6"/>
  <c r="W109" i="6"/>
  <c r="X109" i="6"/>
  <c r="Y109" i="6"/>
  <c r="Z109" i="6"/>
  <c r="AA109" i="6"/>
  <c r="AB109" i="6"/>
  <c r="AC109" i="6"/>
  <c r="AD109" i="6"/>
  <c r="AE109" i="6"/>
  <c r="AF109" i="6"/>
  <c r="AG109" i="6"/>
  <c r="AH109" i="6"/>
  <c r="AI109" i="6"/>
  <c r="B110" i="6"/>
  <c r="R110" i="6"/>
  <c r="T110" i="6"/>
  <c r="U110" i="6"/>
  <c r="V110" i="6"/>
  <c r="W110" i="6"/>
  <c r="X110" i="6"/>
  <c r="Y110" i="6"/>
  <c r="Z110" i="6"/>
  <c r="AA110" i="6"/>
  <c r="AB110" i="6"/>
  <c r="AC110" i="6"/>
  <c r="AD110" i="6"/>
  <c r="AE110" i="6"/>
  <c r="AF110" i="6"/>
  <c r="AG110" i="6"/>
  <c r="AH110" i="6"/>
  <c r="AI110" i="6"/>
  <c r="B111" i="6"/>
  <c r="R111" i="6"/>
  <c r="T111" i="6"/>
  <c r="U111" i="6"/>
  <c r="V111" i="6"/>
  <c r="W111" i="6"/>
  <c r="X111" i="6"/>
  <c r="Y111" i="6"/>
  <c r="Z111" i="6"/>
  <c r="AA111" i="6"/>
  <c r="AB111" i="6"/>
  <c r="AC111" i="6"/>
  <c r="AD111" i="6"/>
  <c r="AE111" i="6"/>
  <c r="AF111" i="6"/>
  <c r="AG111" i="6"/>
  <c r="AH111" i="6"/>
  <c r="AI111" i="6"/>
  <c r="B112" i="6"/>
  <c r="R112" i="6"/>
  <c r="T112" i="6"/>
  <c r="U112" i="6"/>
  <c r="V112" i="6"/>
  <c r="W112" i="6"/>
  <c r="X112" i="6"/>
  <c r="Y112" i="6"/>
  <c r="Z112" i="6"/>
  <c r="AA112" i="6"/>
  <c r="AB112" i="6"/>
  <c r="AC112" i="6"/>
  <c r="AD112" i="6"/>
  <c r="AE112" i="6"/>
  <c r="AF112" i="6"/>
  <c r="AG112" i="6"/>
  <c r="AH112" i="6"/>
  <c r="AI112" i="6"/>
  <c r="B113" i="6"/>
  <c r="R113" i="6"/>
  <c r="T113" i="6"/>
  <c r="U113" i="6"/>
  <c r="AJ113" i="6" s="1"/>
  <c r="V113" i="6"/>
  <c r="W113" i="6"/>
  <c r="X113" i="6"/>
  <c r="Y113" i="6"/>
  <c r="Z113" i="6"/>
  <c r="AA113" i="6"/>
  <c r="AB113" i="6"/>
  <c r="AC113" i="6"/>
  <c r="AD113" i="6"/>
  <c r="AE113" i="6"/>
  <c r="AF113" i="6"/>
  <c r="AG113" i="6"/>
  <c r="AH113" i="6"/>
  <c r="AI113" i="6"/>
  <c r="B114" i="6"/>
  <c r="R114" i="6"/>
  <c r="T114" i="6"/>
  <c r="U114" i="6"/>
  <c r="V114" i="6"/>
  <c r="W114" i="6"/>
  <c r="X114" i="6"/>
  <c r="Y114" i="6"/>
  <c r="Z114" i="6"/>
  <c r="AA114" i="6"/>
  <c r="AB114" i="6"/>
  <c r="AC114" i="6"/>
  <c r="AD114" i="6"/>
  <c r="AE114" i="6"/>
  <c r="AF114" i="6"/>
  <c r="AG114" i="6"/>
  <c r="AH114" i="6"/>
  <c r="AI114" i="6"/>
  <c r="B115" i="6"/>
  <c r="R115" i="6"/>
  <c r="T115" i="6"/>
  <c r="U115" i="6"/>
  <c r="V115" i="6"/>
  <c r="W115" i="6"/>
  <c r="X115" i="6"/>
  <c r="Y115" i="6"/>
  <c r="Z115" i="6"/>
  <c r="AA115" i="6"/>
  <c r="AB115" i="6"/>
  <c r="AC115" i="6"/>
  <c r="AD115" i="6"/>
  <c r="AE115" i="6"/>
  <c r="AF115" i="6"/>
  <c r="AG115" i="6"/>
  <c r="AH115" i="6"/>
  <c r="AI115" i="6"/>
  <c r="B116" i="6"/>
  <c r="R116" i="6"/>
  <c r="T116" i="6"/>
  <c r="U116" i="6"/>
  <c r="V116" i="6"/>
  <c r="W116" i="6"/>
  <c r="X116" i="6"/>
  <c r="Y116" i="6"/>
  <c r="Z116" i="6"/>
  <c r="AA116" i="6"/>
  <c r="AB116" i="6"/>
  <c r="AC116" i="6"/>
  <c r="AD116" i="6"/>
  <c r="AE116" i="6"/>
  <c r="AF116" i="6"/>
  <c r="AG116" i="6"/>
  <c r="AH116" i="6"/>
  <c r="AI116" i="6"/>
  <c r="B117" i="6"/>
  <c r="R117" i="6"/>
  <c r="T117" i="6"/>
  <c r="U117" i="6"/>
  <c r="V117" i="6"/>
  <c r="W117" i="6"/>
  <c r="X117" i="6"/>
  <c r="Y117" i="6"/>
  <c r="Z117" i="6"/>
  <c r="AA117" i="6"/>
  <c r="AB117" i="6"/>
  <c r="AC117" i="6"/>
  <c r="AD117" i="6"/>
  <c r="AE117" i="6"/>
  <c r="AF117" i="6"/>
  <c r="AG117" i="6"/>
  <c r="AH117" i="6"/>
  <c r="AI117" i="6"/>
  <c r="B118" i="6"/>
  <c r="R118" i="6"/>
  <c r="T118" i="6"/>
  <c r="U118" i="6"/>
  <c r="V118" i="6"/>
  <c r="W118" i="6"/>
  <c r="X118" i="6"/>
  <c r="Y118" i="6"/>
  <c r="Z118" i="6"/>
  <c r="AA118" i="6"/>
  <c r="AB118" i="6"/>
  <c r="AC118" i="6"/>
  <c r="AD118" i="6"/>
  <c r="AE118" i="6"/>
  <c r="AF118" i="6"/>
  <c r="AG118" i="6"/>
  <c r="AH118" i="6"/>
  <c r="AI118" i="6"/>
  <c r="B119" i="6"/>
  <c r="R119" i="6"/>
  <c r="T119" i="6"/>
  <c r="U119" i="6"/>
  <c r="V119" i="6"/>
  <c r="W119" i="6"/>
  <c r="X119" i="6"/>
  <c r="Y119" i="6"/>
  <c r="Z119" i="6"/>
  <c r="AA119" i="6"/>
  <c r="AB119" i="6"/>
  <c r="AC119" i="6"/>
  <c r="AD119" i="6"/>
  <c r="AE119" i="6"/>
  <c r="AF119" i="6"/>
  <c r="AG119" i="6"/>
  <c r="AH119" i="6"/>
  <c r="AI119" i="6"/>
  <c r="B120" i="6"/>
  <c r="R120" i="6"/>
  <c r="T120" i="6"/>
  <c r="U120" i="6"/>
  <c r="V120" i="6"/>
  <c r="W120" i="6"/>
  <c r="X120" i="6"/>
  <c r="Y120" i="6"/>
  <c r="Z120" i="6"/>
  <c r="AA120" i="6"/>
  <c r="AB120" i="6"/>
  <c r="AC120" i="6"/>
  <c r="AD120" i="6"/>
  <c r="AE120" i="6"/>
  <c r="AF120" i="6"/>
  <c r="AG120" i="6"/>
  <c r="AH120" i="6"/>
  <c r="AI120" i="6"/>
  <c r="B121" i="6"/>
  <c r="R121" i="6"/>
  <c r="T121" i="6"/>
  <c r="U121" i="6"/>
  <c r="V121" i="6"/>
  <c r="W121" i="6"/>
  <c r="X121" i="6"/>
  <c r="AJ121" i="6" s="1"/>
  <c r="Y121" i="6"/>
  <c r="Z121" i="6"/>
  <c r="AA121" i="6"/>
  <c r="AB121" i="6"/>
  <c r="AC121" i="6"/>
  <c r="AD121" i="6"/>
  <c r="AE121" i="6"/>
  <c r="AF121" i="6"/>
  <c r="AG121" i="6"/>
  <c r="AH121" i="6"/>
  <c r="AI121" i="6"/>
  <c r="B122" i="6"/>
  <c r="R122" i="6"/>
  <c r="T122" i="6"/>
  <c r="U122" i="6"/>
  <c r="AJ122" i="6" s="1"/>
  <c r="V122" i="6"/>
  <c r="W122" i="6"/>
  <c r="X122" i="6"/>
  <c r="Y122" i="6"/>
  <c r="Z122" i="6"/>
  <c r="AA122" i="6"/>
  <c r="AB122" i="6"/>
  <c r="AC122" i="6"/>
  <c r="AD122" i="6"/>
  <c r="AE122" i="6"/>
  <c r="AF122" i="6"/>
  <c r="AG122" i="6"/>
  <c r="AH122" i="6"/>
  <c r="AI122" i="6"/>
  <c r="B123" i="6"/>
  <c r="R123" i="6"/>
  <c r="T123" i="6"/>
  <c r="U123" i="6"/>
  <c r="V123" i="6"/>
  <c r="W123" i="6"/>
  <c r="X123" i="6"/>
  <c r="Y123" i="6"/>
  <c r="Z123" i="6"/>
  <c r="AA123" i="6"/>
  <c r="AB123" i="6"/>
  <c r="AC123" i="6"/>
  <c r="AD123" i="6"/>
  <c r="AE123" i="6"/>
  <c r="AF123" i="6"/>
  <c r="AG123" i="6"/>
  <c r="AH123" i="6"/>
  <c r="AI123" i="6"/>
  <c r="B124" i="6"/>
  <c r="R124" i="6"/>
  <c r="T124" i="6"/>
  <c r="U124" i="6"/>
  <c r="V124" i="6"/>
  <c r="W124" i="6"/>
  <c r="X124" i="6"/>
  <c r="Y124" i="6"/>
  <c r="Z124" i="6"/>
  <c r="AA124" i="6"/>
  <c r="AB124" i="6"/>
  <c r="AC124" i="6"/>
  <c r="AD124" i="6"/>
  <c r="AE124" i="6"/>
  <c r="AF124" i="6"/>
  <c r="AG124" i="6"/>
  <c r="AH124" i="6"/>
  <c r="AI124" i="6"/>
  <c r="B125" i="6"/>
  <c r="R125" i="6"/>
  <c r="T125" i="6"/>
  <c r="U125" i="6"/>
  <c r="V125" i="6"/>
  <c r="W125" i="6"/>
  <c r="AJ125" i="6" s="1"/>
  <c r="X125" i="6"/>
  <c r="Y125" i="6"/>
  <c r="Z125" i="6"/>
  <c r="AA125" i="6"/>
  <c r="AB125" i="6"/>
  <c r="AC125" i="6"/>
  <c r="AD125" i="6"/>
  <c r="AE125" i="6"/>
  <c r="AF125" i="6"/>
  <c r="AG125" i="6"/>
  <c r="AH125" i="6"/>
  <c r="AI125" i="6"/>
  <c r="B126" i="6"/>
  <c r="R126" i="6"/>
  <c r="T126" i="6"/>
  <c r="U126" i="6"/>
  <c r="V126" i="6"/>
  <c r="W126" i="6"/>
  <c r="X126" i="6"/>
  <c r="Y126" i="6"/>
  <c r="Z126" i="6"/>
  <c r="AA126" i="6"/>
  <c r="AB126" i="6"/>
  <c r="AC126" i="6"/>
  <c r="AD126" i="6"/>
  <c r="AE126" i="6"/>
  <c r="AF126" i="6"/>
  <c r="AG126" i="6"/>
  <c r="AH126" i="6"/>
  <c r="AI126" i="6"/>
  <c r="B127" i="6"/>
  <c r="R127" i="6"/>
  <c r="T127" i="6"/>
  <c r="U127" i="6"/>
  <c r="V127" i="6"/>
  <c r="W127" i="6"/>
  <c r="X127" i="6"/>
  <c r="Y127" i="6"/>
  <c r="Z127" i="6"/>
  <c r="AA127" i="6"/>
  <c r="AB127" i="6"/>
  <c r="AC127" i="6"/>
  <c r="AD127" i="6"/>
  <c r="AE127" i="6"/>
  <c r="AF127" i="6"/>
  <c r="AG127" i="6"/>
  <c r="AH127" i="6"/>
  <c r="AI127" i="6"/>
  <c r="B128" i="6"/>
  <c r="R128" i="6"/>
  <c r="T128" i="6"/>
  <c r="U128" i="6"/>
  <c r="V128" i="6"/>
  <c r="W128" i="6"/>
  <c r="X128" i="6"/>
  <c r="Y128" i="6"/>
  <c r="Z128" i="6"/>
  <c r="AA128" i="6"/>
  <c r="AB128" i="6"/>
  <c r="AC128" i="6"/>
  <c r="AD128" i="6"/>
  <c r="AE128" i="6"/>
  <c r="AF128" i="6"/>
  <c r="AG128" i="6"/>
  <c r="AH128" i="6"/>
  <c r="AI128" i="6"/>
  <c r="B129" i="6"/>
  <c r="R129" i="6"/>
  <c r="T129" i="6"/>
  <c r="U129" i="6"/>
  <c r="AJ129" i="6" s="1"/>
  <c r="V129" i="6"/>
  <c r="W129" i="6"/>
  <c r="X129" i="6"/>
  <c r="Y129" i="6"/>
  <c r="Z129" i="6"/>
  <c r="AA129" i="6"/>
  <c r="AB129" i="6"/>
  <c r="AC129" i="6"/>
  <c r="AD129" i="6"/>
  <c r="AE129" i="6"/>
  <c r="AF129" i="6"/>
  <c r="AG129" i="6"/>
  <c r="AH129" i="6"/>
  <c r="AI129" i="6"/>
  <c r="B130" i="6"/>
  <c r="R130" i="6"/>
  <c r="T130" i="6"/>
  <c r="U130" i="6"/>
  <c r="V130" i="6"/>
  <c r="W130" i="6"/>
  <c r="X130" i="6"/>
  <c r="Y130" i="6"/>
  <c r="Z130" i="6"/>
  <c r="AA130" i="6"/>
  <c r="AB130" i="6"/>
  <c r="AC130" i="6"/>
  <c r="AD130" i="6"/>
  <c r="AE130" i="6"/>
  <c r="AF130" i="6"/>
  <c r="AG130" i="6"/>
  <c r="AH130" i="6"/>
  <c r="AI130" i="6"/>
  <c r="B131" i="6"/>
  <c r="R131" i="6"/>
  <c r="T131" i="6"/>
  <c r="U131" i="6"/>
  <c r="V131" i="6"/>
  <c r="W131" i="6"/>
  <c r="X131" i="6"/>
  <c r="Y131" i="6"/>
  <c r="Z131" i="6"/>
  <c r="AA131" i="6"/>
  <c r="AB131" i="6"/>
  <c r="AC131" i="6"/>
  <c r="AD131" i="6"/>
  <c r="AE131" i="6"/>
  <c r="AF131" i="6"/>
  <c r="AG131" i="6"/>
  <c r="AH131" i="6"/>
  <c r="AI131" i="6"/>
  <c r="B132" i="6"/>
  <c r="R132" i="6"/>
  <c r="T132" i="6"/>
  <c r="U132" i="6"/>
  <c r="V132" i="6"/>
  <c r="W132" i="6"/>
  <c r="X132" i="6"/>
  <c r="Y132" i="6"/>
  <c r="Z132" i="6"/>
  <c r="AA132" i="6"/>
  <c r="AB132" i="6"/>
  <c r="AC132" i="6"/>
  <c r="AD132" i="6"/>
  <c r="AE132" i="6"/>
  <c r="AF132" i="6"/>
  <c r="AG132" i="6"/>
  <c r="AH132" i="6"/>
  <c r="AI132" i="6"/>
  <c r="B133" i="6"/>
  <c r="R133" i="6"/>
  <c r="T133" i="6"/>
  <c r="U133" i="6"/>
  <c r="V133" i="6"/>
  <c r="W133" i="6"/>
  <c r="X133" i="6"/>
  <c r="Y133" i="6"/>
  <c r="Z133" i="6"/>
  <c r="AA133" i="6"/>
  <c r="AB133" i="6"/>
  <c r="AC133" i="6"/>
  <c r="AD133" i="6"/>
  <c r="AE133" i="6"/>
  <c r="AF133" i="6"/>
  <c r="AG133" i="6"/>
  <c r="AH133" i="6"/>
  <c r="AI133" i="6"/>
  <c r="B134" i="6"/>
  <c r="R134" i="6"/>
  <c r="T134" i="6"/>
  <c r="U134" i="6"/>
  <c r="V134" i="6"/>
  <c r="W134" i="6"/>
  <c r="X134" i="6"/>
  <c r="Y134" i="6"/>
  <c r="Z134" i="6"/>
  <c r="AA134" i="6"/>
  <c r="AB134" i="6"/>
  <c r="AC134" i="6"/>
  <c r="AD134" i="6"/>
  <c r="AE134" i="6"/>
  <c r="AF134" i="6"/>
  <c r="AG134" i="6"/>
  <c r="AH134" i="6"/>
  <c r="AI134" i="6"/>
  <c r="B135" i="6"/>
  <c r="R135" i="6"/>
  <c r="T135" i="6"/>
  <c r="U135" i="6"/>
  <c r="V135" i="6"/>
  <c r="W135" i="6"/>
  <c r="X135" i="6"/>
  <c r="Y135" i="6"/>
  <c r="Z135" i="6"/>
  <c r="AA135" i="6"/>
  <c r="AB135" i="6"/>
  <c r="AC135" i="6"/>
  <c r="AD135" i="6"/>
  <c r="AE135" i="6"/>
  <c r="AF135" i="6"/>
  <c r="AG135" i="6"/>
  <c r="AH135" i="6"/>
  <c r="AI135" i="6"/>
  <c r="B136" i="6"/>
  <c r="R136" i="6"/>
  <c r="T136" i="6"/>
  <c r="U136" i="6"/>
  <c r="V136" i="6"/>
  <c r="W136" i="6"/>
  <c r="X136" i="6"/>
  <c r="Y136" i="6"/>
  <c r="Z136" i="6"/>
  <c r="AA136" i="6"/>
  <c r="AB136" i="6"/>
  <c r="AC136" i="6"/>
  <c r="AD136" i="6"/>
  <c r="AE136" i="6"/>
  <c r="AF136" i="6"/>
  <c r="AG136" i="6"/>
  <c r="AH136" i="6"/>
  <c r="AI136" i="6"/>
  <c r="B137" i="6"/>
  <c r="R137" i="6"/>
  <c r="T137" i="6"/>
  <c r="U137" i="6"/>
  <c r="V137" i="6"/>
  <c r="AJ137" i="6" s="1"/>
  <c r="W137" i="6"/>
  <c r="X137" i="6"/>
  <c r="Y137" i="6"/>
  <c r="Z137" i="6"/>
  <c r="AA137" i="6"/>
  <c r="AB137" i="6"/>
  <c r="AC137" i="6"/>
  <c r="AD137" i="6"/>
  <c r="AE137" i="6"/>
  <c r="AF137" i="6"/>
  <c r="AG137" i="6"/>
  <c r="AH137" i="6"/>
  <c r="AI137" i="6"/>
  <c r="B138" i="6"/>
  <c r="R138" i="6"/>
  <c r="T138" i="6"/>
  <c r="U138" i="6"/>
  <c r="V138" i="6"/>
  <c r="W138" i="6"/>
  <c r="X138" i="6"/>
  <c r="Y138" i="6"/>
  <c r="Z138" i="6"/>
  <c r="AA138" i="6"/>
  <c r="AB138" i="6"/>
  <c r="AC138" i="6"/>
  <c r="AD138" i="6"/>
  <c r="AE138" i="6"/>
  <c r="AF138" i="6"/>
  <c r="AG138" i="6"/>
  <c r="AH138" i="6"/>
  <c r="AI138" i="6"/>
  <c r="B139" i="6"/>
  <c r="R139" i="6"/>
  <c r="T139" i="6"/>
  <c r="U139" i="6"/>
  <c r="V139" i="6"/>
  <c r="W139" i="6"/>
  <c r="X139" i="6"/>
  <c r="Y139" i="6"/>
  <c r="Z139" i="6"/>
  <c r="AA139" i="6"/>
  <c r="AB139" i="6"/>
  <c r="AC139" i="6"/>
  <c r="AD139" i="6"/>
  <c r="AE139" i="6"/>
  <c r="AF139" i="6"/>
  <c r="AG139" i="6"/>
  <c r="AH139" i="6"/>
  <c r="AI139" i="6"/>
  <c r="B140" i="6"/>
  <c r="R140" i="6"/>
  <c r="T140" i="6"/>
  <c r="U140" i="6"/>
  <c r="V140" i="6"/>
  <c r="W140" i="6"/>
  <c r="X140" i="6"/>
  <c r="Y140" i="6"/>
  <c r="Z140" i="6"/>
  <c r="AA140" i="6"/>
  <c r="AB140" i="6"/>
  <c r="AC140" i="6"/>
  <c r="AD140" i="6"/>
  <c r="AE140" i="6"/>
  <c r="AF140" i="6"/>
  <c r="AG140" i="6"/>
  <c r="AH140" i="6"/>
  <c r="AI140" i="6"/>
  <c r="B141" i="6"/>
  <c r="R141" i="6"/>
  <c r="T141" i="6"/>
  <c r="U141" i="6"/>
  <c r="V141" i="6"/>
  <c r="W141" i="6"/>
  <c r="X141" i="6"/>
  <c r="Y141" i="6"/>
  <c r="Z141" i="6"/>
  <c r="AA141" i="6"/>
  <c r="AB141" i="6"/>
  <c r="AC141" i="6"/>
  <c r="AD141" i="6"/>
  <c r="AE141" i="6"/>
  <c r="AF141" i="6"/>
  <c r="AG141" i="6"/>
  <c r="AH141" i="6"/>
  <c r="AI141" i="6"/>
  <c r="B142" i="6"/>
  <c r="R142" i="6"/>
  <c r="T142" i="6"/>
  <c r="U142" i="6"/>
  <c r="V142" i="6"/>
  <c r="W142" i="6"/>
  <c r="X142" i="6"/>
  <c r="Y142" i="6"/>
  <c r="Z142" i="6"/>
  <c r="AA142" i="6"/>
  <c r="AB142" i="6"/>
  <c r="AC142" i="6"/>
  <c r="AD142" i="6"/>
  <c r="AE142" i="6"/>
  <c r="AF142" i="6"/>
  <c r="AG142" i="6"/>
  <c r="AH142" i="6"/>
  <c r="AI142" i="6"/>
  <c r="B143" i="6"/>
  <c r="R143" i="6"/>
  <c r="T143" i="6"/>
  <c r="U143" i="6"/>
  <c r="V143" i="6"/>
  <c r="W143" i="6"/>
  <c r="X143" i="6"/>
  <c r="Y143" i="6"/>
  <c r="Z143" i="6"/>
  <c r="AA143" i="6"/>
  <c r="AB143" i="6"/>
  <c r="AC143" i="6"/>
  <c r="AD143" i="6"/>
  <c r="AE143" i="6"/>
  <c r="AF143" i="6"/>
  <c r="AG143" i="6"/>
  <c r="AH143" i="6"/>
  <c r="AI143" i="6"/>
  <c r="B144" i="6"/>
  <c r="R144" i="6"/>
  <c r="T144" i="6"/>
  <c r="U144" i="6"/>
  <c r="V144" i="6"/>
  <c r="W144" i="6"/>
  <c r="X144" i="6"/>
  <c r="Y144" i="6"/>
  <c r="Z144" i="6"/>
  <c r="AA144" i="6"/>
  <c r="AB144" i="6"/>
  <c r="AC144" i="6"/>
  <c r="AD144" i="6"/>
  <c r="AE144" i="6"/>
  <c r="AF144" i="6"/>
  <c r="AG144" i="6"/>
  <c r="AH144" i="6"/>
  <c r="AI144" i="6"/>
  <c r="B145" i="6"/>
  <c r="R145" i="6"/>
  <c r="T145" i="6"/>
  <c r="U145" i="6"/>
  <c r="AJ145" i="6" s="1"/>
  <c r="V145" i="6"/>
  <c r="W145" i="6"/>
  <c r="X145" i="6"/>
  <c r="Y145" i="6"/>
  <c r="Z145" i="6"/>
  <c r="AA145" i="6"/>
  <c r="AB145" i="6"/>
  <c r="AC145" i="6"/>
  <c r="AD145" i="6"/>
  <c r="AE145" i="6"/>
  <c r="AF145" i="6"/>
  <c r="AG145" i="6"/>
  <c r="AH145" i="6"/>
  <c r="AI145" i="6"/>
  <c r="B146" i="6"/>
  <c r="R146" i="6"/>
  <c r="T146" i="6"/>
  <c r="U146" i="6"/>
  <c r="V146" i="6"/>
  <c r="W146" i="6"/>
  <c r="X146" i="6"/>
  <c r="Y146" i="6"/>
  <c r="Z146" i="6"/>
  <c r="AA146" i="6"/>
  <c r="AB146" i="6"/>
  <c r="AC146" i="6"/>
  <c r="AD146" i="6"/>
  <c r="AE146" i="6"/>
  <c r="AF146" i="6"/>
  <c r="AG146" i="6"/>
  <c r="AH146" i="6"/>
  <c r="AI146" i="6"/>
  <c r="B147" i="6"/>
  <c r="R147" i="6"/>
  <c r="T147" i="6"/>
  <c r="U147" i="6"/>
  <c r="V147" i="6"/>
  <c r="W147" i="6"/>
  <c r="X147" i="6"/>
  <c r="Y147" i="6"/>
  <c r="Z147" i="6"/>
  <c r="AA147" i="6"/>
  <c r="AB147" i="6"/>
  <c r="AC147" i="6"/>
  <c r="AD147" i="6"/>
  <c r="AE147" i="6"/>
  <c r="AF147" i="6"/>
  <c r="AG147" i="6"/>
  <c r="AH147" i="6"/>
  <c r="AI147" i="6"/>
  <c r="B148" i="6"/>
  <c r="R148" i="6"/>
  <c r="T148" i="6"/>
  <c r="U148" i="6"/>
  <c r="V148" i="6"/>
  <c r="W148" i="6"/>
  <c r="X148" i="6"/>
  <c r="Y148" i="6"/>
  <c r="Z148" i="6"/>
  <c r="AA148" i="6"/>
  <c r="AB148" i="6"/>
  <c r="AC148" i="6"/>
  <c r="AD148" i="6"/>
  <c r="AE148" i="6"/>
  <c r="AF148" i="6"/>
  <c r="AG148" i="6"/>
  <c r="AH148" i="6"/>
  <c r="AI148" i="6"/>
  <c r="B149" i="6"/>
  <c r="R149" i="6"/>
  <c r="T149" i="6"/>
  <c r="U149" i="6"/>
  <c r="V149" i="6"/>
  <c r="W149" i="6"/>
  <c r="X149" i="6"/>
  <c r="Y149" i="6"/>
  <c r="Z149" i="6"/>
  <c r="AA149" i="6"/>
  <c r="AB149" i="6"/>
  <c r="AC149" i="6"/>
  <c r="AD149" i="6"/>
  <c r="AE149" i="6"/>
  <c r="AF149" i="6"/>
  <c r="AG149" i="6"/>
  <c r="AH149" i="6"/>
  <c r="AI149" i="6"/>
  <c r="B150" i="6"/>
  <c r="R150" i="6"/>
  <c r="T150" i="6"/>
  <c r="U150" i="6"/>
  <c r="V150" i="6"/>
  <c r="W150" i="6"/>
  <c r="X150" i="6"/>
  <c r="Y150" i="6"/>
  <c r="Z150" i="6"/>
  <c r="AA150" i="6"/>
  <c r="AB150" i="6"/>
  <c r="AC150" i="6"/>
  <c r="AD150" i="6"/>
  <c r="AE150" i="6"/>
  <c r="AF150" i="6"/>
  <c r="AG150" i="6"/>
  <c r="AH150" i="6"/>
  <c r="AI150" i="6"/>
  <c r="B151" i="6"/>
  <c r="R151" i="6"/>
  <c r="T151" i="6"/>
  <c r="U151" i="6"/>
  <c r="V151" i="6"/>
  <c r="W151" i="6"/>
  <c r="X151" i="6"/>
  <c r="Y151" i="6"/>
  <c r="Z151" i="6"/>
  <c r="AA151" i="6"/>
  <c r="AB151" i="6"/>
  <c r="AC151" i="6"/>
  <c r="AD151" i="6"/>
  <c r="AE151" i="6"/>
  <c r="AF151" i="6"/>
  <c r="AG151" i="6"/>
  <c r="AH151" i="6"/>
  <c r="AI151" i="6"/>
  <c r="B152" i="6"/>
  <c r="R152" i="6"/>
  <c r="T152" i="6"/>
  <c r="U152" i="6"/>
  <c r="V152" i="6"/>
  <c r="W152" i="6"/>
  <c r="X152" i="6"/>
  <c r="Y152" i="6"/>
  <c r="Z152" i="6"/>
  <c r="AA152" i="6"/>
  <c r="AB152" i="6"/>
  <c r="AC152" i="6"/>
  <c r="AD152" i="6"/>
  <c r="AE152" i="6"/>
  <c r="AF152" i="6"/>
  <c r="AG152" i="6"/>
  <c r="AH152" i="6"/>
  <c r="AI152" i="6"/>
  <c r="B153" i="6"/>
  <c r="R153" i="6"/>
  <c r="T153" i="6"/>
  <c r="U153" i="6"/>
  <c r="V153" i="6"/>
  <c r="W153" i="6"/>
  <c r="X153" i="6"/>
  <c r="Y153" i="6"/>
  <c r="Z153" i="6"/>
  <c r="AA153" i="6"/>
  <c r="AB153" i="6"/>
  <c r="AJ153" i="6" s="1"/>
  <c r="AC153" i="6"/>
  <c r="AD153" i="6"/>
  <c r="AE153" i="6"/>
  <c r="AF153" i="6"/>
  <c r="AG153" i="6"/>
  <c r="AH153" i="6"/>
  <c r="AI153" i="6"/>
  <c r="B154" i="6"/>
  <c r="R154" i="6"/>
  <c r="T154" i="6"/>
  <c r="U154" i="6"/>
  <c r="V154" i="6"/>
  <c r="W154" i="6"/>
  <c r="X154" i="6"/>
  <c r="Y154" i="6"/>
  <c r="Z154" i="6"/>
  <c r="AA154" i="6"/>
  <c r="AB154" i="6"/>
  <c r="AC154" i="6"/>
  <c r="AD154" i="6"/>
  <c r="AE154" i="6"/>
  <c r="AF154" i="6"/>
  <c r="AG154" i="6"/>
  <c r="AH154" i="6"/>
  <c r="AI154" i="6"/>
  <c r="B155" i="6"/>
  <c r="R155" i="6"/>
  <c r="T155" i="6"/>
  <c r="U155" i="6"/>
  <c r="V155" i="6"/>
  <c r="W155" i="6"/>
  <c r="X155" i="6"/>
  <c r="Y155" i="6"/>
  <c r="Z155" i="6"/>
  <c r="AA155" i="6"/>
  <c r="AB155" i="6"/>
  <c r="AC155" i="6"/>
  <c r="AD155" i="6"/>
  <c r="AE155" i="6"/>
  <c r="AF155" i="6"/>
  <c r="AG155" i="6"/>
  <c r="AH155" i="6"/>
  <c r="AI155" i="6"/>
  <c r="B156" i="6"/>
  <c r="R156" i="6"/>
  <c r="T156" i="6"/>
  <c r="U156" i="6"/>
  <c r="V156" i="6"/>
  <c r="W156" i="6"/>
  <c r="X156" i="6"/>
  <c r="Y156" i="6"/>
  <c r="Z156" i="6"/>
  <c r="AA156" i="6"/>
  <c r="AB156" i="6"/>
  <c r="AC156" i="6"/>
  <c r="AD156" i="6"/>
  <c r="AE156" i="6"/>
  <c r="AF156" i="6"/>
  <c r="AG156" i="6"/>
  <c r="AH156" i="6"/>
  <c r="AI156" i="6"/>
  <c r="B157" i="6"/>
  <c r="R157" i="6"/>
  <c r="T157" i="6"/>
  <c r="U157" i="6"/>
  <c r="V157" i="6"/>
  <c r="W157" i="6"/>
  <c r="X157" i="6"/>
  <c r="Y157" i="6"/>
  <c r="Z157" i="6"/>
  <c r="AA157" i="6"/>
  <c r="AB157" i="6"/>
  <c r="AC157" i="6"/>
  <c r="AD157" i="6"/>
  <c r="AE157" i="6"/>
  <c r="AF157" i="6"/>
  <c r="AG157" i="6"/>
  <c r="AH157" i="6"/>
  <c r="AI157" i="6"/>
  <c r="B158" i="6"/>
  <c r="R158" i="6"/>
  <c r="T158" i="6"/>
  <c r="U158" i="6"/>
  <c r="V158" i="6"/>
  <c r="W158" i="6"/>
  <c r="X158" i="6"/>
  <c r="Y158" i="6"/>
  <c r="Z158" i="6"/>
  <c r="AA158" i="6"/>
  <c r="AB158" i="6"/>
  <c r="AC158" i="6"/>
  <c r="AD158" i="6"/>
  <c r="AE158" i="6"/>
  <c r="AF158" i="6"/>
  <c r="AG158" i="6"/>
  <c r="AH158" i="6"/>
  <c r="AI158" i="6"/>
  <c r="B159" i="6"/>
  <c r="R159" i="6"/>
  <c r="T159" i="6"/>
  <c r="U159" i="6"/>
  <c r="V159" i="6"/>
  <c r="W159" i="6"/>
  <c r="X159" i="6"/>
  <c r="Y159" i="6"/>
  <c r="Z159" i="6"/>
  <c r="AA159" i="6"/>
  <c r="AB159" i="6"/>
  <c r="AC159" i="6"/>
  <c r="AD159" i="6"/>
  <c r="AE159" i="6"/>
  <c r="AF159" i="6"/>
  <c r="AG159" i="6"/>
  <c r="AH159" i="6"/>
  <c r="AI159" i="6"/>
  <c r="B160" i="6"/>
  <c r="R160" i="6"/>
  <c r="T160" i="6"/>
  <c r="U160" i="6"/>
  <c r="AJ160" i="6" s="1"/>
  <c r="V160" i="6"/>
  <c r="W160" i="6"/>
  <c r="X160" i="6"/>
  <c r="Y160" i="6"/>
  <c r="Z160" i="6"/>
  <c r="AA160" i="6"/>
  <c r="AB160" i="6"/>
  <c r="AC160" i="6"/>
  <c r="AD160" i="6"/>
  <c r="AE160" i="6"/>
  <c r="AF160" i="6"/>
  <c r="AG160" i="6"/>
  <c r="AH160" i="6"/>
  <c r="AI160" i="6"/>
  <c r="V1" i="6"/>
  <c r="W1" i="6"/>
  <c r="X1" i="6"/>
  <c r="Y1" i="6"/>
  <c r="Z1" i="6"/>
  <c r="AA1" i="6"/>
  <c r="AB1" i="6"/>
  <c r="AC1" i="6"/>
  <c r="AD1" i="6"/>
  <c r="AE1" i="6"/>
  <c r="AF1" i="6"/>
  <c r="AG1" i="6"/>
  <c r="AH1" i="6"/>
  <c r="AI1" i="6"/>
  <c r="V4" i="6"/>
  <c r="W4" i="6"/>
  <c r="X4" i="6"/>
  <c r="Y4" i="6"/>
  <c r="Z4" i="6"/>
  <c r="AA4" i="6"/>
  <c r="AB4" i="6"/>
  <c r="AC4" i="6"/>
  <c r="AD4" i="6"/>
  <c r="AE4" i="6"/>
  <c r="AF4" i="6"/>
  <c r="AG4" i="6"/>
  <c r="AH4" i="6"/>
  <c r="AI4" i="6"/>
  <c r="R4" i="6"/>
  <c r="D2" i="6"/>
  <c r="V2" i="6" s="1"/>
  <c r="E2" i="6"/>
  <c r="W2" i="6" s="1"/>
  <c r="F2" i="6"/>
  <c r="X2" i="6" s="1"/>
  <c r="G2" i="6"/>
  <c r="Y2" i="6" s="1"/>
  <c r="H2" i="6"/>
  <c r="Z2" i="6" s="1"/>
  <c r="I2" i="6"/>
  <c r="AA2" i="6" s="1"/>
  <c r="J2" i="6"/>
  <c r="AB2" i="6" s="1"/>
  <c r="K2" i="6"/>
  <c r="AC2" i="6" s="1"/>
  <c r="L2" i="6"/>
  <c r="AD2" i="6" s="1"/>
  <c r="M2" i="6"/>
  <c r="AE2" i="6" s="1"/>
  <c r="N2" i="6"/>
  <c r="AF2" i="6" s="1"/>
  <c r="O2" i="6"/>
  <c r="AG2" i="6" s="1"/>
  <c r="P2" i="6"/>
  <c r="AH2" i="6" s="1"/>
  <c r="Q2" i="6"/>
  <c r="AI2" i="6" s="1"/>
  <c r="D161" i="6"/>
  <c r="D3" i="7" s="1"/>
  <c r="E161" i="6"/>
  <c r="E3" i="7" s="1"/>
  <c r="F161" i="6"/>
  <c r="F3" i="7" s="1"/>
  <c r="G161" i="6"/>
  <c r="G3" i="7" s="1"/>
  <c r="H161" i="6"/>
  <c r="H3" i="7" s="1"/>
  <c r="I161" i="6"/>
  <c r="I3" i="7" s="1"/>
  <c r="J161" i="6"/>
  <c r="J3" i="7" s="1"/>
  <c r="K161" i="6"/>
  <c r="L161" i="6"/>
  <c r="L3" i="7" s="1"/>
  <c r="M161" i="6"/>
  <c r="M3" i="7" s="1"/>
  <c r="N161" i="6"/>
  <c r="N3" i="7" s="1"/>
  <c r="O161" i="6"/>
  <c r="O3" i="7" s="1"/>
  <c r="P161" i="6"/>
  <c r="P3" i="7" s="1"/>
  <c r="Q161" i="6"/>
  <c r="Q3" i="7" s="1"/>
  <c r="G9" i="2"/>
  <c r="H9" i="2"/>
  <c r="I9" i="2"/>
  <c r="J9" i="2"/>
  <c r="K9" i="2"/>
  <c r="L9" i="2"/>
  <c r="G10" i="2"/>
  <c r="H10" i="2"/>
  <c r="I10" i="2"/>
  <c r="J10" i="2"/>
  <c r="K10" i="2"/>
  <c r="L10" i="2"/>
  <c r="G11" i="2"/>
  <c r="H11" i="2"/>
  <c r="I11" i="2"/>
  <c r="J11" i="2"/>
  <c r="K11" i="2"/>
  <c r="L11" i="2"/>
  <c r="G12" i="2"/>
  <c r="H12" i="2"/>
  <c r="I12" i="2"/>
  <c r="J12" i="2"/>
  <c r="K12" i="2"/>
  <c r="L12" i="2"/>
  <c r="G13" i="2"/>
  <c r="H13" i="2"/>
  <c r="I13" i="2"/>
  <c r="J13" i="2"/>
  <c r="K13" i="2"/>
  <c r="L13" i="2"/>
  <c r="F4" i="5"/>
  <c r="G4" i="5"/>
  <c r="H4" i="5"/>
  <c r="I4" i="5"/>
  <c r="J4" i="5"/>
  <c r="K4" i="5"/>
  <c r="L4" i="5"/>
  <c r="M4" i="5"/>
  <c r="N4" i="5"/>
  <c r="O4" i="5"/>
  <c r="P4" i="5"/>
  <c r="Q4" i="5"/>
  <c r="R4" i="5"/>
  <c r="S4" i="5"/>
  <c r="T4" i="5"/>
  <c r="U4" i="5"/>
  <c r="F5" i="5"/>
  <c r="G5" i="5"/>
  <c r="H5" i="5"/>
  <c r="I5" i="5"/>
  <c r="J5" i="5"/>
  <c r="K5" i="5"/>
  <c r="L5" i="5"/>
  <c r="M5" i="5"/>
  <c r="N5" i="5"/>
  <c r="O5" i="5"/>
  <c r="P5" i="5"/>
  <c r="Q5" i="5"/>
  <c r="R5" i="5"/>
  <c r="S5" i="5"/>
  <c r="T5" i="5"/>
  <c r="U5" i="5"/>
  <c r="F6" i="5"/>
  <c r="G6" i="5"/>
  <c r="H6" i="5"/>
  <c r="I6" i="5"/>
  <c r="J6" i="5"/>
  <c r="K6" i="5"/>
  <c r="L6" i="5"/>
  <c r="M6" i="5"/>
  <c r="N6" i="5"/>
  <c r="O6" i="5"/>
  <c r="P6" i="5"/>
  <c r="Q6" i="5"/>
  <c r="R6" i="5"/>
  <c r="S6" i="5"/>
  <c r="T6" i="5"/>
  <c r="U6" i="5"/>
  <c r="F7" i="5"/>
  <c r="G7" i="5"/>
  <c r="H7" i="5"/>
  <c r="I7" i="5"/>
  <c r="J7" i="5"/>
  <c r="K7" i="5"/>
  <c r="L7" i="5"/>
  <c r="M7" i="5"/>
  <c r="N7" i="5"/>
  <c r="O7" i="5"/>
  <c r="P7" i="5"/>
  <c r="Q7" i="5"/>
  <c r="R7" i="5"/>
  <c r="S7" i="5"/>
  <c r="T7" i="5"/>
  <c r="U7" i="5"/>
  <c r="D7" i="20"/>
  <c r="B3" i="20"/>
  <c r="B1" i="20"/>
  <c r="I13" i="19"/>
  <c r="I12" i="19"/>
  <c r="O1" i="19" s="1"/>
  <c r="J10" i="19"/>
  <c r="I10" i="19"/>
  <c r="J9" i="19"/>
  <c r="I9" i="19"/>
  <c r="I11" i="19" s="1"/>
  <c r="D5" i="19"/>
  <c r="D6" i="19" s="1"/>
  <c r="D13" i="18"/>
  <c r="B13" i="18"/>
  <c r="D12" i="18"/>
  <c r="J8" i="18"/>
  <c r="B5" i="18"/>
  <c r="B2" i="18"/>
  <c r="B1" i="18"/>
  <c r="B6" i="17"/>
  <c r="A4" i="17"/>
  <c r="A1" i="17"/>
  <c r="B2" i="16"/>
  <c r="A2" i="16"/>
  <c r="H2" i="15"/>
  <c r="F2" i="15"/>
  <c r="E2" i="15"/>
  <c r="D2" i="15"/>
  <c r="C2" i="15"/>
  <c r="B2" i="15"/>
  <c r="A2" i="15"/>
  <c r="E1" i="15"/>
  <c r="D1" i="15"/>
  <c r="C1" i="15"/>
  <c r="B1" i="15"/>
  <c r="A3" i="14"/>
  <c r="A1" i="14"/>
  <c r="A1" i="13"/>
  <c r="H32" i="12"/>
  <c r="AC5" i="11"/>
  <c r="AB5" i="11"/>
  <c r="Z5" i="11"/>
  <c r="Y5" i="11"/>
  <c r="N5" i="11"/>
  <c r="AA5" i="11"/>
  <c r="AD4" i="11"/>
  <c r="AE4" i="11"/>
  <c r="AN4" i="11" s="1"/>
  <c r="AD3" i="11"/>
  <c r="AE3" i="11"/>
  <c r="AD2" i="11"/>
  <c r="AA2" i="11"/>
  <c r="Z2" i="11"/>
  <c r="AE2" i="11"/>
  <c r="AN2" i="11" s="1"/>
  <c r="AL1" i="11"/>
  <c r="Y1" i="11"/>
  <c r="W1" i="11"/>
  <c r="W3" i="10"/>
  <c r="O3" i="10"/>
  <c r="Q3" i="10" s="1"/>
  <c r="R3" i="10" s="1"/>
  <c r="D3" i="10"/>
  <c r="E3" i="10" s="1"/>
  <c r="C3" i="10"/>
  <c r="B3" i="10"/>
  <c r="A3" i="10"/>
  <c r="C2" i="10"/>
  <c r="B2" i="10"/>
  <c r="A2" i="10"/>
  <c r="I7" i="9"/>
  <c r="E7" i="9"/>
  <c r="A7" i="9"/>
  <c r="B7" i="9" s="1"/>
  <c r="S2" i="9"/>
  <c r="G2" i="9"/>
  <c r="F2" i="9"/>
  <c r="C4" i="8"/>
  <c r="B4" i="8"/>
  <c r="D3" i="8"/>
  <c r="D2" i="8"/>
  <c r="U4" i="7"/>
  <c r="B4" i="7"/>
  <c r="A4" i="7"/>
  <c r="T4" i="7" s="1"/>
  <c r="C2" i="7"/>
  <c r="U2" i="7" s="1"/>
  <c r="C161" i="6"/>
  <c r="U4" i="6"/>
  <c r="T4" i="6"/>
  <c r="B4" i="6"/>
  <c r="T2" i="6"/>
  <c r="C2" i="6"/>
  <c r="U2" i="6" s="1"/>
  <c r="U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K16" i="1" s="1"/>
  <c r="B1" i="3"/>
  <c r="L1" i="3" s="1"/>
  <c r="E11" i="2"/>
  <c r="E10" i="2"/>
  <c r="E9" i="2"/>
  <c r="E8" i="2"/>
  <c r="E7" i="2"/>
  <c r="E6" i="2"/>
  <c r="E5" i="2"/>
  <c r="E4" i="2"/>
  <c r="H3" i="2"/>
  <c r="E3" i="2"/>
  <c r="H2" i="2"/>
  <c r="H1" i="2"/>
  <c r="C2" i="1" s="1"/>
  <c r="C5" i="1"/>
  <c r="C4" i="1"/>
  <c r="C3" i="1"/>
  <c r="D94" i="9" l="1"/>
  <c r="D30" i="9"/>
  <c r="D90" i="9"/>
  <c r="G86" i="9"/>
  <c r="H86" i="9" s="1"/>
  <c r="C86" i="9" s="1"/>
  <c r="K70" i="12"/>
  <c r="X76" i="12"/>
  <c r="D119" i="9"/>
  <c r="G112" i="9"/>
  <c r="H112" i="9" s="1"/>
  <c r="C112" i="9" s="1"/>
  <c r="D106" i="9"/>
  <c r="D84" i="9"/>
  <c r="G82" i="9"/>
  <c r="H82" i="9" s="1"/>
  <c r="C82" i="9" s="1"/>
  <c r="D70" i="9"/>
  <c r="D57" i="9"/>
  <c r="D46" i="9"/>
  <c r="G152" i="9"/>
  <c r="H152" i="9" s="1"/>
  <c r="C152" i="9" s="1"/>
  <c r="G110" i="9"/>
  <c r="H110" i="9" s="1"/>
  <c r="C110" i="9" s="1"/>
  <c r="G100" i="9"/>
  <c r="H100" i="9" s="1"/>
  <c r="C100" i="9" s="1"/>
  <c r="D97" i="9"/>
  <c r="D76" i="9"/>
  <c r="G104" i="9"/>
  <c r="H104" i="9" s="1"/>
  <c r="C104" i="9" s="1"/>
  <c r="G146" i="9"/>
  <c r="H146" i="9" s="1"/>
  <c r="C146" i="9" s="1"/>
  <c r="D138" i="9"/>
  <c r="D124" i="9"/>
  <c r="G122" i="9"/>
  <c r="H122" i="9" s="1"/>
  <c r="C122" i="9" s="1"/>
  <c r="G108" i="9"/>
  <c r="H108" i="9" s="1"/>
  <c r="C108" i="9" s="1"/>
  <c r="D160" i="9"/>
  <c r="D27" i="9"/>
  <c r="D105" i="9"/>
  <c r="D92" i="9"/>
  <c r="D89" i="9"/>
  <c r="D140" i="9"/>
  <c r="G118" i="9"/>
  <c r="H118" i="9" s="1"/>
  <c r="C118" i="9" s="1"/>
  <c r="D19" i="9"/>
  <c r="AJ63" i="7"/>
  <c r="AJ62" i="7"/>
  <c r="AJ47" i="7"/>
  <c r="AJ46" i="7"/>
  <c r="K25" i="12"/>
  <c r="W48" i="12"/>
  <c r="K61" i="12"/>
  <c r="K74" i="12"/>
  <c r="X49" i="12"/>
  <c r="K26" i="12"/>
  <c r="K124" i="12"/>
  <c r="X110" i="12"/>
  <c r="K78" i="12"/>
  <c r="W110" i="12"/>
  <c r="T60" i="12"/>
  <c r="V60" i="12" s="1"/>
  <c r="T29" i="12"/>
  <c r="W108" i="12"/>
  <c r="U108" i="12"/>
  <c r="K132" i="12"/>
  <c r="X108" i="12"/>
  <c r="K90" i="12"/>
  <c r="S60" i="12"/>
  <c r="U76" i="12"/>
  <c r="K11" i="12"/>
  <c r="T48" i="12"/>
  <c r="X100" i="12"/>
  <c r="X115" i="12"/>
  <c r="K39" i="12"/>
  <c r="K134" i="12"/>
  <c r="K49" i="12"/>
  <c r="K46" i="12"/>
  <c r="K43" i="12"/>
  <c r="K67" i="12"/>
  <c r="U132" i="12"/>
  <c r="X97" i="12"/>
  <c r="X19" i="12"/>
  <c r="K100" i="12"/>
  <c r="K115" i="12"/>
  <c r="K93" i="12"/>
  <c r="X67" i="12"/>
  <c r="K98" i="12"/>
  <c r="X82" i="12"/>
  <c r="K114" i="12"/>
  <c r="W9" i="12"/>
  <c r="K19" i="12"/>
  <c r="U100" i="12"/>
  <c r="U9" i="12"/>
  <c r="K12" i="12"/>
  <c r="T100" i="12"/>
  <c r="W31" i="12"/>
  <c r="K153" i="12"/>
  <c r="X91" i="12"/>
  <c r="W149" i="12"/>
  <c r="K66" i="12"/>
  <c r="K97" i="12"/>
  <c r="K108" i="12"/>
  <c r="K21" i="12"/>
  <c r="W4" i="12"/>
  <c r="X60" i="12"/>
  <c r="K62" i="12"/>
  <c r="K31" i="12"/>
  <c r="T115" i="12"/>
  <c r="V115" i="12" s="1"/>
  <c r="X43" i="12"/>
  <c r="U74" i="12"/>
  <c r="X132" i="12"/>
  <c r="S69" i="12"/>
  <c r="X90" i="12"/>
  <c r="X68" i="12"/>
  <c r="W60" i="12"/>
  <c r="K44" i="12"/>
  <c r="U29" i="12"/>
  <c r="U43" i="12"/>
  <c r="W132" i="12"/>
  <c r="W93" i="12"/>
  <c r="U142" i="12"/>
  <c r="U68" i="12"/>
  <c r="W28" i="12"/>
  <c r="X78" i="12"/>
  <c r="U28" i="12"/>
  <c r="K24" i="12"/>
  <c r="U78" i="12"/>
  <c r="X98" i="12"/>
  <c r="K65" i="12"/>
  <c r="T17" i="12"/>
  <c r="W66" i="12"/>
  <c r="K86" i="12"/>
  <c r="U148" i="12"/>
  <c r="X105" i="12"/>
  <c r="U12" i="12"/>
  <c r="T98" i="12"/>
  <c r="T66" i="12"/>
  <c r="X86" i="12"/>
  <c r="X16" i="12"/>
  <c r="K125" i="12"/>
  <c r="T53" i="12"/>
  <c r="U31" i="12"/>
  <c r="W65" i="12"/>
  <c r="X26" i="12"/>
  <c r="S97" i="12"/>
  <c r="W86" i="12"/>
  <c r="U139" i="12"/>
  <c r="K76" i="12"/>
  <c r="U24" i="12"/>
  <c r="T65" i="12"/>
  <c r="U86" i="12"/>
  <c r="X135" i="12"/>
  <c r="K60" i="12"/>
  <c r="T67" i="12"/>
  <c r="U149" i="12"/>
  <c r="K48" i="12"/>
  <c r="K110" i="12"/>
  <c r="X52" i="12"/>
  <c r="W90" i="12"/>
  <c r="K68" i="12"/>
  <c r="K63" i="12"/>
  <c r="K4" i="12"/>
  <c r="X11" i="12"/>
  <c r="X134" i="12"/>
  <c r="T105" i="12"/>
  <c r="V105" i="12" s="1"/>
  <c r="U39" i="12"/>
  <c r="U114" i="12"/>
  <c r="U153" i="12"/>
  <c r="W11" i="12"/>
  <c r="T44" i="12"/>
  <c r="W134" i="12"/>
  <c r="S105" i="12"/>
  <c r="U98" i="12"/>
  <c r="U65" i="12"/>
  <c r="U17" i="12"/>
  <c r="U48" i="12"/>
  <c r="T58" i="12"/>
  <c r="V58" i="12" s="1"/>
  <c r="T39" i="12"/>
  <c r="T114" i="12"/>
  <c r="T153" i="12"/>
  <c r="U4" i="12"/>
  <c r="S83" i="12"/>
  <c r="T11" i="12"/>
  <c r="T134" i="12"/>
  <c r="X124" i="12"/>
  <c r="X66" i="12"/>
  <c r="W97" i="12"/>
  <c r="W135" i="12"/>
  <c r="W67" i="12"/>
  <c r="T125" i="12"/>
  <c r="S29" i="12"/>
  <c r="U124" i="12"/>
  <c r="V124" i="12" s="1"/>
  <c r="T78" i="12"/>
  <c r="T43" i="12"/>
  <c r="W74" i="12"/>
  <c r="T49" i="12"/>
  <c r="V49" i="12" s="1"/>
  <c r="U87" i="12"/>
  <c r="V87" i="12" s="1"/>
  <c r="U110" i="12"/>
  <c r="S52" i="12"/>
  <c r="X39" i="12"/>
  <c r="U129" i="12"/>
  <c r="U97" i="12"/>
  <c r="V97" i="12" s="1"/>
  <c r="U46" i="12"/>
  <c r="X114" i="12"/>
  <c r="U21" i="12"/>
  <c r="X153" i="12"/>
  <c r="U90" i="12"/>
  <c r="W68" i="12"/>
  <c r="X6" i="12"/>
  <c r="U146" i="12"/>
  <c r="W76" i="12"/>
  <c r="X138" i="12"/>
  <c r="X65" i="12"/>
  <c r="U66" i="12"/>
  <c r="X48" i="12"/>
  <c r="W39" i="12"/>
  <c r="T129" i="12"/>
  <c r="T46" i="12"/>
  <c r="W114" i="12"/>
  <c r="T21" i="12"/>
  <c r="W153" i="12"/>
  <c r="T6" i="12"/>
  <c r="X4" i="12"/>
  <c r="T138" i="12"/>
  <c r="L158" i="12"/>
  <c r="S126" i="12"/>
  <c r="H79" i="12"/>
  <c r="U107" i="12"/>
  <c r="V107" i="12" s="1"/>
  <c r="J116" i="12"/>
  <c r="K116" i="12" s="1"/>
  <c r="W44" i="12"/>
  <c r="L160" i="12"/>
  <c r="S121" i="12"/>
  <c r="H18" i="12"/>
  <c r="U5" i="12"/>
  <c r="V5" i="12" s="1"/>
  <c r="J96" i="12"/>
  <c r="K96" i="12" s="1"/>
  <c r="W125" i="12"/>
  <c r="L136" i="12"/>
  <c r="S133" i="12"/>
  <c r="H47" i="12"/>
  <c r="U80" i="12"/>
  <c r="V80" i="12" s="1"/>
  <c r="I154" i="12"/>
  <c r="X12" i="12"/>
  <c r="W62" i="12"/>
  <c r="R8" i="12"/>
  <c r="H99" i="12"/>
  <c r="L99" i="12"/>
  <c r="W127" i="12"/>
  <c r="X127" i="12"/>
  <c r="T127" i="12"/>
  <c r="L73" i="12"/>
  <c r="M73" i="12"/>
  <c r="I73" i="12"/>
  <c r="J158" i="12"/>
  <c r="K158" i="12" s="1"/>
  <c r="X9" i="12"/>
  <c r="M126" i="12"/>
  <c r="R79" i="12"/>
  <c r="S107" i="12"/>
  <c r="H116" i="12"/>
  <c r="U44" i="12"/>
  <c r="J160" i="12"/>
  <c r="K160" i="12" s="1"/>
  <c r="X149" i="12"/>
  <c r="M121" i="12"/>
  <c r="R18" i="12"/>
  <c r="S5" i="12"/>
  <c r="H96" i="12"/>
  <c r="U125" i="12"/>
  <c r="J136" i="12"/>
  <c r="K136" i="12" s="1"/>
  <c r="X28" i="12"/>
  <c r="M133" i="12"/>
  <c r="R47" i="12"/>
  <c r="S80" i="12"/>
  <c r="T24" i="12"/>
  <c r="R7" i="12"/>
  <c r="M127" i="12"/>
  <c r="M92" i="12"/>
  <c r="W53" i="12"/>
  <c r="X53" i="12"/>
  <c r="U53" i="12"/>
  <c r="X126" i="12"/>
  <c r="M79" i="12"/>
  <c r="X121" i="12"/>
  <c r="M18" i="12"/>
  <c r="X133" i="12"/>
  <c r="M47" i="12"/>
  <c r="R154" i="12"/>
  <c r="V12" i="12"/>
  <c r="W12" i="12"/>
  <c r="S12" i="12"/>
  <c r="S62" i="12"/>
  <c r="T62" i="12"/>
  <c r="V62" i="12" s="1"/>
  <c r="X62" i="12"/>
  <c r="U19" i="12"/>
  <c r="V19" i="12" s="1"/>
  <c r="W19" i="12"/>
  <c r="S19" i="12"/>
  <c r="J8" i="12"/>
  <c r="K8" i="12" s="1"/>
  <c r="L8" i="12"/>
  <c r="H8" i="12"/>
  <c r="H158" i="12"/>
  <c r="U11" i="12"/>
  <c r="J9" i="12"/>
  <c r="K9" i="12" s="1"/>
  <c r="W126" i="12"/>
  <c r="L79" i="12"/>
  <c r="M107" i="12"/>
  <c r="R116" i="12"/>
  <c r="S44" i="12"/>
  <c r="H160" i="12"/>
  <c r="U67" i="12"/>
  <c r="J149" i="12"/>
  <c r="K149" i="12" s="1"/>
  <c r="W121" i="12"/>
  <c r="L18" i="12"/>
  <c r="M5" i="12"/>
  <c r="R96" i="12"/>
  <c r="S125" i="12"/>
  <c r="H136" i="12"/>
  <c r="U134" i="12"/>
  <c r="J28" i="12"/>
  <c r="K28" i="12" s="1"/>
  <c r="W133" i="12"/>
  <c r="L47" i="12"/>
  <c r="M80" i="12"/>
  <c r="R141" i="12"/>
  <c r="M29" i="12"/>
  <c r="M154" i="12"/>
  <c r="L7" i="12"/>
  <c r="R99" i="12"/>
  <c r="I104" i="12"/>
  <c r="J104" i="12"/>
  <c r="R104" i="12"/>
  <c r="X59" i="12"/>
  <c r="L53" i="12"/>
  <c r="M53" i="12"/>
  <c r="H53" i="12"/>
  <c r="I53" i="12"/>
  <c r="K53" i="12" s="1"/>
  <c r="S14" i="12"/>
  <c r="T14" i="12"/>
  <c r="U14" i="12"/>
  <c r="X14" i="12"/>
  <c r="X107" i="12"/>
  <c r="M116" i="12"/>
  <c r="X5" i="12"/>
  <c r="M96" i="12"/>
  <c r="X80" i="12"/>
  <c r="L154" i="12"/>
  <c r="M99" i="12"/>
  <c r="K127" i="12"/>
  <c r="L127" i="12"/>
  <c r="H127" i="12"/>
  <c r="R73" i="12"/>
  <c r="H92" i="12"/>
  <c r="I92" i="12"/>
  <c r="J92" i="12"/>
  <c r="R92" i="12"/>
  <c r="L77" i="12"/>
  <c r="M77" i="12"/>
  <c r="R77" i="12"/>
  <c r="I77" i="12"/>
  <c r="J77" i="12"/>
  <c r="H152" i="12"/>
  <c r="I152" i="12"/>
  <c r="J152" i="12"/>
  <c r="L152" i="12"/>
  <c r="M152" i="12"/>
  <c r="R152" i="12"/>
  <c r="R158" i="12"/>
  <c r="T9" i="12"/>
  <c r="U126" i="12"/>
  <c r="V126" i="12" s="1"/>
  <c r="I126" i="12"/>
  <c r="K126" i="12" s="1"/>
  <c r="J79" i="12"/>
  <c r="K79" i="12" s="1"/>
  <c r="W107" i="12"/>
  <c r="K107" i="12"/>
  <c r="L116" i="12"/>
  <c r="R160" i="12"/>
  <c r="T149" i="12"/>
  <c r="U121" i="12"/>
  <c r="V121" i="12" s="1"/>
  <c r="I121" i="12"/>
  <c r="K121" i="12" s="1"/>
  <c r="J18" i="12"/>
  <c r="K18" i="12" s="1"/>
  <c r="W5" i="12"/>
  <c r="K5" i="12"/>
  <c r="L96" i="12"/>
  <c r="R136" i="12"/>
  <c r="T28" i="12"/>
  <c r="U133" i="12"/>
  <c r="V133" i="12" s="1"/>
  <c r="I133" i="12"/>
  <c r="K133" i="12" s="1"/>
  <c r="J47" i="12"/>
  <c r="K47" i="12" s="1"/>
  <c r="W80" i="12"/>
  <c r="K80" i="12"/>
  <c r="X29" i="12"/>
  <c r="X24" i="12"/>
  <c r="J7" i="12"/>
  <c r="K7" i="12" s="1"/>
  <c r="R109" i="12"/>
  <c r="J109" i="12"/>
  <c r="K109" i="12" s="1"/>
  <c r="S124" i="12"/>
  <c r="W124" i="12"/>
  <c r="W105" i="12"/>
  <c r="M113" i="12"/>
  <c r="R113" i="12"/>
  <c r="J113" i="12"/>
  <c r="K113" i="12" s="1"/>
  <c r="J141" i="12"/>
  <c r="K141" i="12" s="1"/>
  <c r="J29" i="12"/>
  <c r="K29" i="12" s="1"/>
  <c r="W24" i="12"/>
  <c r="J154" i="12"/>
  <c r="H7" i="12"/>
  <c r="J99" i="12"/>
  <c r="K99" i="12" s="1"/>
  <c r="I105" i="12"/>
  <c r="K105" i="12" s="1"/>
  <c r="M105" i="12"/>
  <c r="U127" i="12"/>
  <c r="J73" i="12"/>
  <c r="S59" i="12"/>
  <c r="T59" i="12"/>
  <c r="U59" i="12"/>
  <c r="I94" i="12"/>
  <c r="J94" i="12"/>
  <c r="W106" i="12"/>
  <c r="L23" i="12"/>
  <c r="M23" i="12"/>
  <c r="L147" i="12"/>
  <c r="M147" i="12"/>
  <c r="H147" i="12"/>
  <c r="I57" i="12"/>
  <c r="J57" i="12"/>
  <c r="R57" i="12"/>
  <c r="W78" i="12"/>
  <c r="L62" i="12"/>
  <c r="M59" i="12"/>
  <c r="W100" i="12"/>
  <c r="X31" i="12"/>
  <c r="L31" i="12"/>
  <c r="M14" i="12"/>
  <c r="S115" i="12"/>
  <c r="T84" i="12"/>
  <c r="V84" i="12" s="1"/>
  <c r="H84" i="12"/>
  <c r="I56" i="12"/>
  <c r="K56" i="12" s="1"/>
  <c r="J120" i="12"/>
  <c r="W43" i="12"/>
  <c r="X74" i="12"/>
  <c r="L74" i="12"/>
  <c r="M72" i="12"/>
  <c r="R35" i="12"/>
  <c r="S49" i="12"/>
  <c r="T155" i="12"/>
  <c r="V155" i="12" s="1"/>
  <c r="H155" i="12"/>
  <c r="I55" i="12"/>
  <c r="K55" i="12" s="1"/>
  <c r="J117" i="12"/>
  <c r="W98" i="12"/>
  <c r="L145" i="12"/>
  <c r="W123" i="12"/>
  <c r="S84" i="12"/>
  <c r="H56" i="12"/>
  <c r="I120" i="12"/>
  <c r="X72" i="12"/>
  <c r="M35" i="12"/>
  <c r="S155" i="12"/>
  <c r="H55" i="12"/>
  <c r="I117" i="12"/>
  <c r="K157" i="12"/>
  <c r="L157" i="12"/>
  <c r="L118" i="12"/>
  <c r="H103" i="12"/>
  <c r="I103" i="12"/>
  <c r="K103" i="12" s="1"/>
  <c r="R143" i="12"/>
  <c r="W17" i="12"/>
  <c r="X17" i="12"/>
  <c r="K13" i="12"/>
  <c r="L13" i="12"/>
  <c r="M13" i="12"/>
  <c r="H151" i="12"/>
  <c r="I151" i="12"/>
  <c r="J151" i="12"/>
  <c r="M151" i="12"/>
  <c r="W87" i="12"/>
  <c r="X87" i="12"/>
  <c r="S87" i="12"/>
  <c r="W72" i="12"/>
  <c r="L35" i="12"/>
  <c r="H88" i="12"/>
  <c r="I88" i="12"/>
  <c r="K88" i="12" s="1"/>
  <c r="R94" i="12"/>
  <c r="R23" i="12"/>
  <c r="I145" i="12"/>
  <c r="J145" i="12"/>
  <c r="S123" i="12"/>
  <c r="T123" i="12"/>
  <c r="U123" i="12"/>
  <c r="X123" i="12"/>
  <c r="L38" i="12"/>
  <c r="M38" i="12"/>
  <c r="R38" i="12"/>
  <c r="I38" i="12"/>
  <c r="K38" i="12" s="1"/>
  <c r="T52" i="12"/>
  <c r="U52" i="12"/>
  <c r="R56" i="12"/>
  <c r="R55" i="12"/>
  <c r="M94" i="12"/>
  <c r="X106" i="12"/>
  <c r="J118" i="12"/>
  <c r="W26" i="12"/>
  <c r="L143" i="12"/>
  <c r="I17" i="12"/>
  <c r="J144" i="12"/>
  <c r="I89" i="12"/>
  <c r="J89" i="12"/>
  <c r="R89" i="12"/>
  <c r="I59" i="12"/>
  <c r="K59" i="12" s="1"/>
  <c r="T31" i="12"/>
  <c r="V31" i="12" s="1"/>
  <c r="I14" i="12"/>
  <c r="K14" i="12" s="1"/>
  <c r="W115" i="12"/>
  <c r="X84" i="12"/>
  <c r="L84" i="12"/>
  <c r="M56" i="12"/>
  <c r="R120" i="12"/>
  <c r="T74" i="12"/>
  <c r="V74" i="12" s="1"/>
  <c r="U72" i="12"/>
  <c r="I72" i="12"/>
  <c r="K72" i="12" s="1"/>
  <c r="J35" i="12"/>
  <c r="W49" i="12"/>
  <c r="X155" i="12"/>
  <c r="L155" i="12"/>
  <c r="M55" i="12"/>
  <c r="R117" i="12"/>
  <c r="L94" i="12"/>
  <c r="U106" i="12"/>
  <c r="J106" i="12"/>
  <c r="K106" i="12" s="1"/>
  <c r="R157" i="12"/>
  <c r="J23" i="12"/>
  <c r="I118" i="12"/>
  <c r="R103" i="12"/>
  <c r="I144" i="12"/>
  <c r="R147" i="12"/>
  <c r="M57" i="12"/>
  <c r="W84" i="12"/>
  <c r="K84" i="12"/>
  <c r="L56" i="12"/>
  <c r="M120" i="12"/>
  <c r="T72" i="12"/>
  <c r="I35" i="12"/>
  <c r="W155" i="12"/>
  <c r="K155" i="12"/>
  <c r="L55" i="12"/>
  <c r="M117" i="12"/>
  <c r="R88" i="12"/>
  <c r="T106" i="12"/>
  <c r="M157" i="12"/>
  <c r="I23" i="12"/>
  <c r="M103" i="12"/>
  <c r="J17" i="12"/>
  <c r="L17" i="12"/>
  <c r="R13" i="12"/>
  <c r="J147" i="12"/>
  <c r="H52" i="12"/>
  <c r="I52" i="12"/>
  <c r="J52" i="12"/>
  <c r="M52" i="12"/>
  <c r="L57" i="12"/>
  <c r="W58" i="12"/>
  <c r="X58" i="12"/>
  <c r="S58" i="12"/>
  <c r="M88" i="12"/>
  <c r="H94" i="12"/>
  <c r="S106" i="12"/>
  <c r="H23" i="12"/>
  <c r="M118" i="12"/>
  <c r="R118" i="12"/>
  <c r="S26" i="12"/>
  <c r="T26" i="12"/>
  <c r="V26" i="12" s="1"/>
  <c r="I143" i="12"/>
  <c r="J143" i="12"/>
  <c r="R145" i="12"/>
  <c r="L144" i="12"/>
  <c r="M144" i="12"/>
  <c r="R144" i="12"/>
  <c r="R151" i="12"/>
  <c r="I147" i="12"/>
  <c r="S42" i="12"/>
  <c r="T42" i="12"/>
  <c r="U42" i="12"/>
  <c r="X42" i="12"/>
  <c r="H57" i="12"/>
  <c r="S70" i="12"/>
  <c r="T70" i="12"/>
  <c r="W70" i="12"/>
  <c r="I102" i="12"/>
  <c r="K102" i="12" s="1"/>
  <c r="R101" i="12"/>
  <c r="I122" i="12"/>
  <c r="K122" i="12" s="1"/>
  <c r="R54" i="12"/>
  <c r="M22" i="12"/>
  <c r="L22" i="12"/>
  <c r="W64" i="12"/>
  <c r="X64" i="12"/>
  <c r="L111" i="12"/>
  <c r="U70" i="12"/>
  <c r="T15" i="12"/>
  <c r="U15" i="12"/>
  <c r="W15" i="12"/>
  <c r="X15" i="12"/>
  <c r="S15" i="12"/>
  <c r="H102" i="12"/>
  <c r="I36" i="12"/>
  <c r="K36" i="12" s="1"/>
  <c r="X119" i="12"/>
  <c r="M101" i="12"/>
  <c r="R95" i="12"/>
  <c r="S129" i="12"/>
  <c r="H122" i="12"/>
  <c r="I34" i="12"/>
  <c r="K34" i="12" s="1"/>
  <c r="X10" i="12"/>
  <c r="M54" i="12"/>
  <c r="R37" i="12"/>
  <c r="J85" i="12"/>
  <c r="I85" i="12"/>
  <c r="M33" i="12"/>
  <c r="R33" i="12"/>
  <c r="J33" i="12"/>
  <c r="K33" i="12" s="1"/>
  <c r="L33" i="12"/>
  <c r="W130" i="12"/>
  <c r="X130" i="12"/>
  <c r="S130" i="12"/>
  <c r="T130" i="12"/>
  <c r="V130" i="12" s="1"/>
  <c r="T159" i="12"/>
  <c r="U159" i="12"/>
  <c r="W159" i="12"/>
  <c r="X159" i="12"/>
  <c r="S159" i="12"/>
  <c r="W119" i="12"/>
  <c r="L101" i="12"/>
  <c r="M95" i="12"/>
  <c r="W10" i="12"/>
  <c r="L54" i="12"/>
  <c r="M37" i="12"/>
  <c r="X25" i="12"/>
  <c r="L150" i="12"/>
  <c r="K150" i="12"/>
  <c r="U135" i="12"/>
  <c r="T135" i="12"/>
  <c r="I111" i="12"/>
  <c r="J111" i="12"/>
  <c r="M111" i="12"/>
  <c r="R111" i="12"/>
  <c r="H111" i="12"/>
  <c r="T71" i="12"/>
  <c r="U71" i="12"/>
  <c r="W71" i="12"/>
  <c r="X71" i="12"/>
  <c r="S71" i="12"/>
  <c r="I27" i="12"/>
  <c r="J27" i="12"/>
  <c r="L27" i="12"/>
  <c r="M27" i="12"/>
  <c r="R27" i="12"/>
  <c r="H27" i="12"/>
  <c r="R102" i="12"/>
  <c r="L95" i="12"/>
  <c r="R122" i="12"/>
  <c r="L37" i="12"/>
  <c r="R22" i="12"/>
  <c r="X69" i="12"/>
  <c r="U69" i="12"/>
  <c r="V69" i="12" s="1"/>
  <c r="W69" i="12"/>
  <c r="L20" i="12"/>
  <c r="M20" i="12"/>
  <c r="R20" i="12"/>
  <c r="H20" i="12"/>
  <c r="I20" i="12"/>
  <c r="K20" i="12" s="1"/>
  <c r="I41" i="12"/>
  <c r="J41" i="12"/>
  <c r="L41" i="12"/>
  <c r="M41" i="12"/>
  <c r="R41" i="12"/>
  <c r="H41" i="12"/>
  <c r="T45" i="12"/>
  <c r="U45" i="12"/>
  <c r="W45" i="12"/>
  <c r="X45" i="12"/>
  <c r="S45" i="12"/>
  <c r="T108" i="12"/>
  <c r="V108" i="12" s="1"/>
  <c r="I123" i="12"/>
  <c r="K123" i="12" s="1"/>
  <c r="L87" i="12"/>
  <c r="T110" i="12"/>
  <c r="I42" i="12"/>
  <c r="K42" i="12" s="1"/>
  <c r="L58" i="12"/>
  <c r="M102" i="12"/>
  <c r="R36" i="12"/>
  <c r="T132" i="12"/>
  <c r="V132" i="12" s="1"/>
  <c r="U119" i="12"/>
  <c r="I119" i="12"/>
  <c r="K119" i="12" s="1"/>
  <c r="J101" i="12"/>
  <c r="X129" i="12"/>
  <c r="L129" i="12"/>
  <c r="M122" i="12"/>
  <c r="R34" i="12"/>
  <c r="T86" i="12"/>
  <c r="U10" i="12"/>
  <c r="I10" i="12"/>
  <c r="K10" i="12" s="1"/>
  <c r="J54" i="12"/>
  <c r="W82" i="12"/>
  <c r="I82" i="12"/>
  <c r="K82" i="12" s="1"/>
  <c r="U25" i="12"/>
  <c r="X46" i="12"/>
  <c r="L135" i="12"/>
  <c r="L64" i="12"/>
  <c r="J64" i="12"/>
  <c r="K64" i="12" s="1"/>
  <c r="J69" i="12"/>
  <c r="T156" i="12"/>
  <c r="U156" i="12"/>
  <c r="X156" i="12"/>
  <c r="S156" i="12"/>
  <c r="I128" i="12"/>
  <c r="J128" i="12"/>
  <c r="L128" i="12"/>
  <c r="M128" i="12"/>
  <c r="R128" i="12"/>
  <c r="H128" i="12"/>
  <c r="K87" i="12"/>
  <c r="K58" i="12"/>
  <c r="L102" i="12"/>
  <c r="M36" i="12"/>
  <c r="T119" i="12"/>
  <c r="I101" i="12"/>
  <c r="J95" i="12"/>
  <c r="K95" i="12" s="1"/>
  <c r="W129" i="12"/>
  <c r="K129" i="12"/>
  <c r="L122" i="12"/>
  <c r="M34" i="12"/>
  <c r="T10" i="12"/>
  <c r="I54" i="12"/>
  <c r="J37" i="12"/>
  <c r="K37" i="12" s="1"/>
  <c r="U82" i="12"/>
  <c r="H82" i="12"/>
  <c r="T25" i="12"/>
  <c r="R150" i="12"/>
  <c r="J22" i="12"/>
  <c r="W46" i="12"/>
  <c r="T93" i="12"/>
  <c r="U93" i="12"/>
  <c r="S93" i="12"/>
  <c r="R85" i="12"/>
  <c r="U64" i="12"/>
  <c r="S63" i="12"/>
  <c r="T63" i="12"/>
  <c r="U63" i="12"/>
  <c r="W63" i="12"/>
  <c r="I30" i="12"/>
  <c r="J30" i="12"/>
  <c r="L30" i="12"/>
  <c r="M30" i="12"/>
  <c r="R30" i="12"/>
  <c r="H30" i="12"/>
  <c r="H37" i="12"/>
  <c r="T82" i="12"/>
  <c r="S25" i="12"/>
  <c r="M150" i="12"/>
  <c r="I22" i="12"/>
  <c r="I135" i="12"/>
  <c r="J135" i="12"/>
  <c r="H135" i="12"/>
  <c r="M85" i="12"/>
  <c r="T64" i="12"/>
  <c r="L69" i="12"/>
  <c r="M69" i="12"/>
  <c r="I69" i="12"/>
  <c r="S21" i="12"/>
  <c r="W21" i="12"/>
  <c r="S61" i="12"/>
  <c r="T61" i="12"/>
  <c r="U61" i="12"/>
  <c r="W61" i="12"/>
  <c r="M46" i="12"/>
  <c r="M21" i="12"/>
  <c r="U91" i="12"/>
  <c r="V91" i="12" s="1"/>
  <c r="I91" i="12"/>
  <c r="K91" i="12" s="1"/>
  <c r="J130" i="12"/>
  <c r="K130" i="12" s="1"/>
  <c r="L131" i="12"/>
  <c r="U16" i="12"/>
  <c r="V16" i="12" s="1"/>
  <c r="I16" i="12"/>
  <c r="K16" i="12" s="1"/>
  <c r="J142" i="12"/>
  <c r="K142" i="12" s="1"/>
  <c r="L50" i="12"/>
  <c r="U6" i="12"/>
  <c r="I6" i="12"/>
  <c r="K6" i="12" s="1"/>
  <c r="J139" i="12"/>
  <c r="K139" i="12" s="1"/>
  <c r="L137" i="12"/>
  <c r="U81" i="12"/>
  <c r="V81" i="12" s="1"/>
  <c r="I81" i="12"/>
  <c r="K81" i="12" s="1"/>
  <c r="J146" i="12"/>
  <c r="K146" i="12" s="1"/>
  <c r="L75" i="12"/>
  <c r="U138" i="12"/>
  <c r="I138" i="12"/>
  <c r="K138" i="12" s="1"/>
  <c r="J148" i="12"/>
  <c r="K148" i="12" s="1"/>
  <c r="W83" i="12"/>
  <c r="L140" i="12"/>
  <c r="S91" i="12"/>
  <c r="H130" i="12"/>
  <c r="J131" i="12"/>
  <c r="S16" i="12"/>
  <c r="T142" i="12"/>
  <c r="H142" i="12"/>
  <c r="I51" i="12"/>
  <c r="K51" i="12" s="1"/>
  <c r="J50" i="12"/>
  <c r="S6" i="12"/>
  <c r="T139" i="12"/>
  <c r="H139" i="12"/>
  <c r="I112" i="12"/>
  <c r="K112" i="12" s="1"/>
  <c r="J137" i="12"/>
  <c r="K137" i="12" s="1"/>
  <c r="S81" i="12"/>
  <c r="T146" i="12"/>
  <c r="H146" i="12"/>
  <c r="I40" i="12"/>
  <c r="K40" i="12" s="1"/>
  <c r="J75" i="12"/>
  <c r="K75" i="12" s="1"/>
  <c r="S138" i="12"/>
  <c r="T148" i="12"/>
  <c r="H148" i="12"/>
  <c r="U83" i="12"/>
  <c r="I83" i="12"/>
  <c r="K83" i="12" s="1"/>
  <c r="J140" i="12"/>
  <c r="I131" i="12"/>
  <c r="S142" i="12"/>
  <c r="H51" i="12"/>
  <c r="I50" i="12"/>
  <c r="S139" i="12"/>
  <c r="H112" i="12"/>
  <c r="S146" i="12"/>
  <c r="H40" i="12"/>
  <c r="S148" i="12"/>
  <c r="T83" i="12"/>
  <c r="H83" i="12"/>
  <c r="I140" i="12"/>
  <c r="H140" i="12"/>
  <c r="R51" i="12"/>
  <c r="M139" i="12"/>
  <c r="R112" i="12"/>
  <c r="X81" i="12"/>
  <c r="M146" i="12"/>
  <c r="R40" i="12"/>
  <c r="M148" i="12"/>
  <c r="I156" i="12"/>
  <c r="K156" i="12" s="1"/>
  <c r="W91" i="12"/>
  <c r="L130" i="12"/>
  <c r="R131" i="12"/>
  <c r="T90" i="12"/>
  <c r="I71" i="12"/>
  <c r="K71" i="12" s="1"/>
  <c r="W16" i="12"/>
  <c r="X142" i="12"/>
  <c r="L142" i="12"/>
  <c r="M51" i="12"/>
  <c r="R50" i="12"/>
  <c r="T68" i="12"/>
  <c r="I159" i="12"/>
  <c r="K159" i="12" s="1"/>
  <c r="W6" i="12"/>
  <c r="X139" i="12"/>
  <c r="L139" i="12"/>
  <c r="M112" i="12"/>
  <c r="R137" i="12"/>
  <c r="T4" i="12"/>
  <c r="I15" i="12"/>
  <c r="K15" i="12" s="1"/>
  <c r="W81" i="12"/>
  <c r="X146" i="12"/>
  <c r="L146" i="12"/>
  <c r="M40" i="12"/>
  <c r="R75" i="12"/>
  <c r="T76" i="12"/>
  <c r="I45" i="12"/>
  <c r="K45" i="12" s="1"/>
  <c r="W138" i="12"/>
  <c r="X148" i="12"/>
  <c r="L148" i="12"/>
  <c r="M83" i="12"/>
  <c r="R140" i="12"/>
  <c r="G2" i="12"/>
  <c r="AA599" i="11"/>
  <c r="AA519" i="11"/>
  <c r="AA495" i="11"/>
  <c r="AA487" i="11"/>
  <c r="AA463" i="11"/>
  <c r="AA439" i="11"/>
  <c r="AA415" i="11"/>
  <c r="AA391" i="11"/>
  <c r="AA383" i="11"/>
  <c r="AA343" i="11"/>
  <c r="AA311" i="11"/>
  <c r="AA295" i="11"/>
  <c r="AA279" i="11"/>
  <c r="AA271" i="11"/>
  <c r="AA263" i="11"/>
  <c r="AA255" i="11"/>
  <c r="AA231" i="11"/>
  <c r="AA183" i="11"/>
  <c r="AA175" i="11"/>
  <c r="AA167" i="11"/>
  <c r="AA159" i="11"/>
  <c r="AA151" i="11"/>
  <c r="AA143" i="11"/>
  <c r="AA119" i="11"/>
  <c r="AA111" i="11"/>
  <c r="AA87" i="11"/>
  <c r="AA79" i="11"/>
  <c r="AA71" i="11"/>
  <c r="AA63" i="11"/>
  <c r="AA55" i="11"/>
  <c r="AA23" i="11"/>
  <c r="AA7" i="11"/>
  <c r="AA436" i="11"/>
  <c r="AA388" i="11"/>
  <c r="AA268" i="11"/>
  <c r="AA260" i="11"/>
  <c r="AA252" i="11"/>
  <c r="AA100" i="11"/>
  <c r="AA84" i="11"/>
  <c r="AA60" i="11"/>
  <c r="AA36" i="11"/>
  <c r="AA20" i="11"/>
  <c r="AA609" i="11"/>
  <c r="AA601" i="11"/>
  <c r="AA537" i="11"/>
  <c r="AA521" i="11"/>
  <c r="AA441" i="11"/>
  <c r="AA425" i="11"/>
  <c r="AA385" i="11"/>
  <c r="AA345" i="11"/>
  <c r="AA337" i="11"/>
  <c r="AA321" i="11"/>
  <c r="AA297" i="11"/>
  <c r="AA289" i="11"/>
  <c r="AA281" i="11"/>
  <c r="AA265" i="11"/>
  <c r="AA257" i="11"/>
  <c r="AA201" i="11"/>
  <c r="AA177" i="11"/>
  <c r="AA169" i="11"/>
  <c r="AA161" i="11"/>
  <c r="AA153" i="11"/>
  <c r="AA145" i="11"/>
  <c r="AA129" i="11"/>
  <c r="AA89" i="11"/>
  <c r="AA81" i="11"/>
  <c r="AA73" i="11"/>
  <c r="AA65" i="11"/>
  <c r="AA57" i="11"/>
  <c r="AA41" i="11"/>
  <c r="AA33" i="11"/>
  <c r="AA25" i="11"/>
  <c r="AA17" i="11"/>
  <c r="AA9" i="11"/>
  <c r="AA598" i="11"/>
  <c r="AA558" i="11"/>
  <c r="AA526" i="11"/>
  <c r="AA518" i="11"/>
  <c r="AA470" i="11"/>
  <c r="AA454" i="11"/>
  <c r="AA438" i="11"/>
  <c r="AA390" i="11"/>
  <c r="AA382" i="11"/>
  <c r="AA310" i="11"/>
  <c r="AA278" i="11"/>
  <c r="AA270" i="11"/>
  <c r="AA262" i="11"/>
  <c r="AA254" i="11"/>
  <c r="AA206" i="11"/>
  <c r="AA198" i="11"/>
  <c r="AA174" i="11"/>
  <c r="AA166" i="11"/>
  <c r="AA158" i="11"/>
  <c r="AA150" i="11"/>
  <c r="AA142" i="11"/>
  <c r="AA110" i="11"/>
  <c r="AA102" i="11"/>
  <c r="AA70" i="11"/>
  <c r="AA62" i="11"/>
  <c r="AA46" i="11"/>
  <c r="AA22" i="11"/>
  <c r="AA6" i="11"/>
  <c r="AA516" i="11"/>
  <c r="AA627" i="11"/>
  <c r="AA603" i="11"/>
  <c r="AA515" i="11"/>
  <c r="AA475" i="11"/>
  <c r="AA467" i="11"/>
  <c r="AA451" i="11"/>
  <c r="AA443" i="11"/>
  <c r="AA435" i="11"/>
  <c r="AA427" i="11"/>
  <c r="AA419" i="11"/>
  <c r="AA387" i="11"/>
  <c r="AA331" i="11"/>
  <c r="AA291" i="11"/>
  <c r="AA275" i="11"/>
  <c r="AA267" i="11"/>
  <c r="AA259" i="11"/>
  <c r="AA251" i="11"/>
  <c r="AA203" i="11"/>
  <c r="AA195" i="11"/>
  <c r="AA179" i="11"/>
  <c r="AA171" i="11"/>
  <c r="AA147" i="11"/>
  <c r="AA139" i="11"/>
  <c r="AA115" i="11"/>
  <c r="AA99" i="11"/>
  <c r="AA91" i="11"/>
  <c r="AA83" i="11"/>
  <c r="AA75" i="11"/>
  <c r="AA67" i="11"/>
  <c r="AA59" i="11"/>
  <c r="AA43" i="11"/>
  <c r="AA35" i="11"/>
  <c r="AA27" i="11"/>
  <c r="AA19" i="11"/>
  <c r="AA11" i="11"/>
  <c r="AA440" i="11"/>
  <c r="AA384" i="11"/>
  <c r="AA264" i="11"/>
  <c r="AA256" i="11"/>
  <c r="AA176" i="11"/>
  <c r="AA168" i="11"/>
  <c r="AA160" i="11"/>
  <c r="AA152" i="11"/>
  <c r="AA144" i="11"/>
  <c r="AA72" i="11"/>
  <c r="AA64" i="11"/>
  <c r="AA40" i="11"/>
  <c r="AA32" i="11"/>
  <c r="AA24" i="11"/>
  <c r="AA8" i="11"/>
  <c r="AA541" i="11"/>
  <c r="AA533" i="11"/>
  <c r="AA517" i="11"/>
  <c r="AA501" i="11"/>
  <c r="AA485" i="11"/>
  <c r="AA477" i="11"/>
  <c r="AA453" i="11"/>
  <c r="AA437" i="11"/>
  <c r="AA421" i="11"/>
  <c r="AA389" i="11"/>
  <c r="AA317" i="11"/>
  <c r="AA309" i="11"/>
  <c r="AA301" i="11"/>
  <c r="AA285" i="11"/>
  <c r="AA269" i="11"/>
  <c r="AA261" i="11"/>
  <c r="AA253" i="11"/>
  <c r="AA237" i="11"/>
  <c r="AA229" i="11"/>
  <c r="AA181" i="11"/>
  <c r="AA173" i="11"/>
  <c r="AA165" i="11"/>
  <c r="AA101" i="11"/>
  <c r="AA93" i="11"/>
  <c r="AA77" i="11"/>
  <c r="AA69" i="11"/>
  <c r="AA61" i="11"/>
  <c r="AA45" i="11"/>
  <c r="AA21" i="11"/>
  <c r="AA13" i="11"/>
  <c r="AA520" i="11"/>
  <c r="AA602" i="11"/>
  <c r="AA586" i="11"/>
  <c r="AA578" i="11"/>
  <c r="AA554" i="11"/>
  <c r="AA530" i="11"/>
  <c r="AA522" i="11"/>
  <c r="AA514" i="11"/>
  <c r="AA498" i="11"/>
  <c r="AA490" i="11"/>
  <c r="AA458" i="11"/>
  <c r="AA450" i="11"/>
  <c r="AA442" i="11"/>
  <c r="AA386" i="11"/>
  <c r="AA322" i="11"/>
  <c r="AA306" i="11"/>
  <c r="AA290" i="11"/>
  <c r="AA266" i="11"/>
  <c r="AA258" i="11"/>
  <c r="AA250" i="11"/>
  <c r="AA234" i="11"/>
  <c r="AA226" i="11"/>
  <c r="AA194" i="11"/>
  <c r="AA178" i="11"/>
  <c r="AA170" i="11"/>
  <c r="AA154" i="11"/>
  <c r="AA146" i="11"/>
  <c r="AA138" i="11"/>
  <c r="AA106" i="11"/>
  <c r="AA90" i="11"/>
  <c r="AA82" i="11"/>
  <c r="AA74" i="11"/>
  <c r="AA66" i="11"/>
  <c r="AA58" i="11"/>
  <c r="AA34" i="11"/>
  <c r="AA26" i="11"/>
  <c r="AA18" i="11"/>
  <c r="D13" i="9"/>
  <c r="G156" i="9"/>
  <c r="H156" i="9" s="1"/>
  <c r="C156" i="9" s="1"/>
  <c r="D115" i="9"/>
  <c r="D74" i="9"/>
  <c r="D66" i="9"/>
  <c r="D49" i="9"/>
  <c r="G34" i="9"/>
  <c r="H34" i="9" s="1"/>
  <c r="C34" i="9" s="1"/>
  <c r="D18" i="9"/>
  <c r="D11" i="9"/>
  <c r="G159" i="9"/>
  <c r="H159" i="9" s="1"/>
  <c r="C159" i="9" s="1"/>
  <c r="G151" i="9"/>
  <c r="H151" i="9" s="1"/>
  <c r="C151" i="9" s="1"/>
  <c r="G148" i="9"/>
  <c r="H148" i="9" s="1"/>
  <c r="C148" i="9" s="1"/>
  <c r="G134" i="9"/>
  <c r="H134" i="9" s="1"/>
  <c r="C134" i="9" s="1"/>
  <c r="D130" i="9"/>
  <c r="G128" i="9"/>
  <c r="H128" i="9" s="1"/>
  <c r="C128" i="9" s="1"/>
  <c r="D77" i="9"/>
  <c r="D69" i="9"/>
  <c r="G62" i="9"/>
  <c r="H62" i="9" s="1"/>
  <c r="C62" i="9" s="1"/>
  <c r="D52" i="9"/>
  <c r="G50" i="9"/>
  <c r="H50" i="9" s="1"/>
  <c r="C50" i="9" s="1"/>
  <c r="D44" i="9"/>
  <c r="G42" i="9"/>
  <c r="H42" i="9" s="1"/>
  <c r="C42" i="9" s="1"/>
  <c r="D41" i="9"/>
  <c r="D21" i="9"/>
  <c r="G162" i="9"/>
  <c r="H162" i="9" s="1"/>
  <c r="C162" i="9" s="1"/>
  <c r="G143" i="9"/>
  <c r="H143" i="9" s="1"/>
  <c r="C143" i="9" s="1"/>
  <c r="G98" i="9"/>
  <c r="H98" i="9" s="1"/>
  <c r="C98" i="9" s="1"/>
  <c r="D26" i="9"/>
  <c r="D29" i="9"/>
  <c r="D123" i="9"/>
  <c r="G120" i="9"/>
  <c r="H120" i="9" s="1"/>
  <c r="C120" i="9" s="1"/>
  <c r="D45" i="9"/>
  <c r="D37" i="9"/>
  <c r="D135" i="9"/>
  <c r="G132" i="9"/>
  <c r="H132" i="9" s="1"/>
  <c r="C132" i="9" s="1"/>
  <c r="G102" i="9"/>
  <c r="H102" i="9" s="1"/>
  <c r="C102" i="9" s="1"/>
  <c r="D73" i="9"/>
  <c r="D65" i="9"/>
  <c r="D60" i="9"/>
  <c r="G154" i="9"/>
  <c r="H154" i="9" s="1"/>
  <c r="C154" i="9" s="1"/>
  <c r="G144" i="9"/>
  <c r="H144" i="9" s="1"/>
  <c r="C144" i="9" s="1"/>
  <c r="G136" i="9"/>
  <c r="H136" i="9" s="1"/>
  <c r="C136" i="9" s="1"/>
  <c r="G116" i="9"/>
  <c r="H116" i="9" s="1"/>
  <c r="C116" i="9" s="1"/>
  <c r="G78" i="9"/>
  <c r="H78" i="9" s="1"/>
  <c r="C78" i="9" s="1"/>
  <c r="G58" i="9"/>
  <c r="H58" i="9" s="1"/>
  <c r="C58" i="9" s="1"/>
  <c r="D101" i="9"/>
  <c r="D81" i="9"/>
  <c r="D61" i="9"/>
  <c r="D36" i="9"/>
  <c r="D33" i="9"/>
  <c r="D137" i="9"/>
  <c r="G126" i="9"/>
  <c r="H126" i="9" s="1"/>
  <c r="C126" i="9" s="1"/>
  <c r="G114" i="9"/>
  <c r="H114" i="9" s="1"/>
  <c r="C114" i="9" s="1"/>
  <c r="D85" i="9"/>
  <c r="G54" i="9"/>
  <c r="H54" i="9" s="1"/>
  <c r="C54" i="9" s="1"/>
  <c r="D53" i="9"/>
  <c r="D28" i="9"/>
  <c r="D25" i="9"/>
  <c r="D20" i="9"/>
  <c r="D17" i="9"/>
  <c r="D12" i="9"/>
  <c r="D9" i="9"/>
  <c r="D129" i="9"/>
  <c r="D113" i="9"/>
  <c r="D109" i="9"/>
  <c r="D133" i="9"/>
  <c r="D93" i="9"/>
  <c r="D68" i="9"/>
  <c r="AJ73" i="7"/>
  <c r="AJ72" i="7"/>
  <c r="AJ57" i="7"/>
  <c r="AJ56" i="7"/>
  <c r="AJ41" i="7"/>
  <c r="AJ40" i="7"/>
  <c r="AJ34" i="7"/>
  <c r="AJ30" i="7"/>
  <c r="AJ26" i="7"/>
  <c r="AJ22" i="7"/>
  <c r="AJ18" i="7"/>
  <c r="AJ14" i="7"/>
  <c r="AJ5" i="7"/>
  <c r="W3" i="7"/>
  <c r="AJ69" i="7"/>
  <c r="AJ68" i="7"/>
  <c r="AJ53" i="7"/>
  <c r="AJ52" i="7"/>
  <c r="AJ37" i="7"/>
  <c r="AJ36" i="7"/>
  <c r="AJ33" i="7"/>
  <c r="AJ29" i="7"/>
  <c r="AJ25" i="7"/>
  <c r="AJ21" i="7"/>
  <c r="AJ17" i="7"/>
  <c r="AJ13" i="7"/>
  <c r="AJ9" i="7"/>
  <c r="AJ8" i="7"/>
  <c r="AD3" i="7"/>
  <c r="AJ75" i="7"/>
  <c r="AJ74" i="7"/>
  <c r="AJ59" i="7"/>
  <c r="AJ58" i="7"/>
  <c r="AJ43" i="7"/>
  <c r="AJ42" i="7"/>
  <c r="AJ12" i="7"/>
  <c r="AJ65" i="7"/>
  <c r="AJ64" i="7"/>
  <c r="AJ49" i="7"/>
  <c r="AJ48" i="7"/>
  <c r="AJ32" i="7"/>
  <c r="AJ28" i="7"/>
  <c r="AJ24" i="7"/>
  <c r="AJ20" i="7"/>
  <c r="AJ16" i="7"/>
  <c r="AJ71" i="7"/>
  <c r="AJ70" i="7"/>
  <c r="AJ55" i="7"/>
  <c r="AJ54" i="7"/>
  <c r="AJ39" i="7"/>
  <c r="AJ38" i="7"/>
  <c r="AJ61" i="7"/>
  <c r="AJ60" i="7"/>
  <c r="AJ45" i="7"/>
  <c r="AJ44" i="7"/>
  <c r="AJ35" i="7"/>
  <c r="AJ31" i="7"/>
  <c r="AJ27" i="7"/>
  <c r="AJ23" i="7"/>
  <c r="AJ19" i="7"/>
  <c r="AJ15" i="7"/>
  <c r="AJ11" i="7"/>
  <c r="AJ10" i="7"/>
  <c r="AJ7" i="7"/>
  <c r="AJ6" i="7"/>
  <c r="AJ67" i="7"/>
  <c r="AJ66" i="7"/>
  <c r="AJ51" i="7"/>
  <c r="AJ50" i="7"/>
  <c r="AF3" i="6"/>
  <c r="AJ159" i="6"/>
  <c r="AJ152" i="6"/>
  <c r="AJ143" i="6"/>
  <c r="AJ118" i="6"/>
  <c r="AJ117" i="6"/>
  <c r="AJ114" i="6"/>
  <c r="AJ99" i="6"/>
  <c r="AJ88" i="6"/>
  <c r="AJ84" i="6"/>
  <c r="AJ79" i="6"/>
  <c r="AJ68" i="6"/>
  <c r="AJ54" i="6"/>
  <c r="AJ53" i="6"/>
  <c r="AJ50" i="6"/>
  <c r="AJ39" i="6"/>
  <c r="AJ35" i="6"/>
  <c r="AJ144" i="6"/>
  <c r="AJ135" i="6"/>
  <c r="AJ110" i="6"/>
  <c r="AJ109" i="6"/>
  <c r="AJ106" i="6"/>
  <c r="AJ91" i="6"/>
  <c r="AJ80" i="6"/>
  <c r="AJ76" i="6"/>
  <c r="AJ60" i="6"/>
  <c r="AJ46" i="6"/>
  <c r="AJ45" i="6"/>
  <c r="AJ42" i="6"/>
  <c r="AJ31" i="6"/>
  <c r="AJ27" i="6"/>
  <c r="AJ23" i="6"/>
  <c r="AJ19" i="6"/>
  <c r="AJ15" i="6"/>
  <c r="AJ11" i="6"/>
  <c r="AJ7" i="6"/>
  <c r="AJ47" i="6"/>
  <c r="AJ155" i="6"/>
  <c r="AJ151" i="6"/>
  <c r="AJ156" i="6"/>
  <c r="AJ147" i="6"/>
  <c r="AJ136" i="6"/>
  <c r="AJ127" i="6"/>
  <c r="AJ102" i="6"/>
  <c r="AJ101" i="6"/>
  <c r="AJ98" i="6"/>
  <c r="AJ83" i="6"/>
  <c r="AJ72" i="6"/>
  <c r="AJ52" i="6"/>
  <c r="AJ38" i="6"/>
  <c r="AJ37" i="6"/>
  <c r="AJ34" i="6"/>
  <c r="AJ12" i="6"/>
  <c r="AJ126" i="6"/>
  <c r="AJ87" i="6"/>
  <c r="AJ58" i="6"/>
  <c r="AJ17" i="6"/>
  <c r="AJ158" i="6"/>
  <c r="AJ154" i="6"/>
  <c r="AJ148" i="6"/>
  <c r="AJ139" i="6"/>
  <c r="AJ128" i="6"/>
  <c r="AJ119" i="6"/>
  <c r="AJ94" i="6"/>
  <c r="AJ93" i="6"/>
  <c r="AJ90" i="6"/>
  <c r="AJ75" i="6"/>
  <c r="AJ64" i="6"/>
  <c r="AJ44" i="6"/>
  <c r="AJ30" i="6"/>
  <c r="AJ29" i="6"/>
  <c r="AJ26" i="6"/>
  <c r="AJ22" i="6"/>
  <c r="AJ21" i="6"/>
  <c r="AJ18" i="6"/>
  <c r="AJ14" i="6"/>
  <c r="AJ13" i="6"/>
  <c r="AJ10" i="6"/>
  <c r="AJ6" i="6"/>
  <c r="AJ5" i="6"/>
  <c r="AJ61" i="6"/>
  <c r="AJ157" i="6"/>
  <c r="AJ150" i="6"/>
  <c r="AJ149" i="6"/>
  <c r="AJ146" i="6"/>
  <c r="AJ140" i="6"/>
  <c r="AJ131" i="6"/>
  <c r="AJ120" i="6"/>
  <c r="AJ116" i="6"/>
  <c r="AJ111" i="6"/>
  <c r="AJ86" i="6"/>
  <c r="AJ85" i="6"/>
  <c r="AJ82" i="6"/>
  <c r="AJ71" i="6"/>
  <c r="AJ67" i="6"/>
  <c r="AJ56" i="6"/>
  <c r="AJ36" i="6"/>
  <c r="AJ24" i="6"/>
  <c r="AJ16" i="6"/>
  <c r="AJ142" i="6"/>
  <c r="AJ141" i="6"/>
  <c r="AJ138" i="6"/>
  <c r="AJ132" i="6"/>
  <c r="AJ123" i="6"/>
  <c r="AJ112" i="6"/>
  <c r="AJ108" i="6"/>
  <c r="AJ103" i="6"/>
  <c r="AJ78" i="6"/>
  <c r="AJ77" i="6"/>
  <c r="AJ74" i="6"/>
  <c r="AJ63" i="6"/>
  <c r="AJ59" i="6"/>
  <c r="AJ48" i="6"/>
  <c r="AJ28" i="6"/>
  <c r="AJ20" i="6"/>
  <c r="AJ134" i="6"/>
  <c r="AJ133" i="6"/>
  <c r="AJ130" i="6"/>
  <c r="AJ124" i="6"/>
  <c r="AJ115" i="6"/>
  <c r="AJ104" i="6"/>
  <c r="AJ100" i="6"/>
  <c r="AJ95" i="6"/>
  <c r="AJ70" i="6"/>
  <c r="AJ69" i="6"/>
  <c r="AJ66" i="6"/>
  <c r="AJ55" i="6"/>
  <c r="AJ51" i="6"/>
  <c r="AJ40" i="6"/>
  <c r="D32" i="18"/>
  <c r="B33" i="18"/>
  <c r="D27" i="18"/>
  <c r="B28" i="18"/>
  <c r="D22" i="18"/>
  <c r="B23" i="18"/>
  <c r="B18" i="18"/>
  <c r="O10" i="19"/>
  <c r="O9" i="19"/>
  <c r="O11" i="19" s="1"/>
  <c r="N1" i="11"/>
  <c r="M587" i="11" s="1"/>
  <c r="G157" i="9"/>
  <c r="H157" i="9" s="1"/>
  <c r="C157" i="9" s="1"/>
  <c r="G149" i="9"/>
  <c r="H149" i="9" s="1"/>
  <c r="C149" i="9" s="1"/>
  <c r="D79" i="9"/>
  <c r="G79" i="9"/>
  <c r="H79" i="9" s="1"/>
  <c r="C79" i="9" s="1"/>
  <c r="G163" i="9"/>
  <c r="H163" i="9" s="1"/>
  <c r="C163" i="9" s="1"/>
  <c r="D158" i="9"/>
  <c r="G155" i="9"/>
  <c r="H155" i="9" s="1"/>
  <c r="C155" i="9" s="1"/>
  <c r="D150" i="9"/>
  <c r="G147" i="9"/>
  <c r="H147" i="9" s="1"/>
  <c r="C147" i="9" s="1"/>
  <c r="D142" i="9"/>
  <c r="D141" i="9"/>
  <c r="D139" i="9"/>
  <c r="D131" i="9"/>
  <c r="D117" i="9"/>
  <c r="D111" i="9"/>
  <c r="D87" i="9"/>
  <c r="G87" i="9"/>
  <c r="H87" i="9" s="1"/>
  <c r="C87" i="9" s="1"/>
  <c r="G83" i="9"/>
  <c r="H83" i="9" s="1"/>
  <c r="C83" i="9" s="1"/>
  <c r="D83" i="9"/>
  <c r="D125" i="9"/>
  <c r="G107" i="9"/>
  <c r="H107" i="9" s="1"/>
  <c r="C107" i="9" s="1"/>
  <c r="D107" i="9"/>
  <c r="D103" i="9"/>
  <c r="G103" i="9"/>
  <c r="H103" i="9" s="1"/>
  <c r="C103" i="9" s="1"/>
  <c r="D95" i="9"/>
  <c r="G95" i="9"/>
  <c r="H95" i="9" s="1"/>
  <c r="C95" i="9" s="1"/>
  <c r="G91" i="9"/>
  <c r="H91" i="9" s="1"/>
  <c r="C91" i="9" s="1"/>
  <c r="D91" i="9"/>
  <c r="G161" i="9"/>
  <c r="H161" i="9" s="1"/>
  <c r="C161" i="9" s="1"/>
  <c r="G153" i="9"/>
  <c r="H153" i="9" s="1"/>
  <c r="C153" i="9" s="1"/>
  <c r="G145" i="9"/>
  <c r="H145" i="9" s="1"/>
  <c r="C145" i="9" s="1"/>
  <c r="G99" i="9"/>
  <c r="H99" i="9" s="1"/>
  <c r="C99" i="9" s="1"/>
  <c r="D99" i="9"/>
  <c r="E3" i="9"/>
  <c r="D127" i="9"/>
  <c r="D121" i="9"/>
  <c r="G96" i="9"/>
  <c r="H96" i="9" s="1"/>
  <c r="C96" i="9" s="1"/>
  <c r="G88" i="9"/>
  <c r="H88" i="9" s="1"/>
  <c r="C88" i="9" s="1"/>
  <c r="G80" i="9"/>
  <c r="H80" i="9" s="1"/>
  <c r="C80" i="9" s="1"/>
  <c r="D75" i="9"/>
  <c r="G72" i="9"/>
  <c r="H72" i="9" s="1"/>
  <c r="C72" i="9" s="1"/>
  <c r="D67" i="9"/>
  <c r="G64" i="9"/>
  <c r="H64" i="9" s="1"/>
  <c r="C64" i="9" s="1"/>
  <c r="D59" i="9"/>
  <c r="G56" i="9"/>
  <c r="H56" i="9" s="1"/>
  <c r="C56" i="9" s="1"/>
  <c r="D51" i="9"/>
  <c r="G48" i="9"/>
  <c r="H48" i="9" s="1"/>
  <c r="C48" i="9" s="1"/>
  <c r="D43" i="9"/>
  <c r="G40" i="9"/>
  <c r="H40" i="9" s="1"/>
  <c r="C40" i="9" s="1"/>
  <c r="D35" i="9"/>
  <c r="G32" i="9"/>
  <c r="H32" i="9" s="1"/>
  <c r="C32" i="9" s="1"/>
  <c r="G24" i="9"/>
  <c r="H24" i="9" s="1"/>
  <c r="C24" i="9" s="1"/>
  <c r="G16" i="9"/>
  <c r="H16" i="9" s="1"/>
  <c r="C16" i="9" s="1"/>
  <c r="G8" i="9"/>
  <c r="H8" i="9" s="1"/>
  <c r="C8" i="9" s="1"/>
  <c r="G71" i="9"/>
  <c r="H71" i="9" s="1"/>
  <c r="C71" i="9" s="1"/>
  <c r="G63" i="9"/>
  <c r="H63" i="9" s="1"/>
  <c r="C63" i="9" s="1"/>
  <c r="G55" i="9"/>
  <c r="H55" i="9" s="1"/>
  <c r="C55" i="9" s="1"/>
  <c r="G47" i="9"/>
  <c r="H47" i="9" s="1"/>
  <c r="C47" i="9" s="1"/>
  <c r="G39" i="9"/>
  <c r="H39" i="9" s="1"/>
  <c r="C39" i="9" s="1"/>
  <c r="G31" i="9"/>
  <c r="H31" i="9" s="1"/>
  <c r="C31" i="9" s="1"/>
  <c r="G23" i="9"/>
  <c r="H23" i="9" s="1"/>
  <c r="C23" i="9" s="1"/>
  <c r="G15" i="9"/>
  <c r="H15" i="9" s="1"/>
  <c r="C15" i="9" s="1"/>
  <c r="CF4" i="9"/>
  <c r="CF5" i="9" s="1"/>
  <c r="BX4" i="9"/>
  <c r="BX5" i="9" s="1"/>
  <c r="BP4" i="9"/>
  <c r="BP5" i="9" s="1"/>
  <c r="BH4" i="9"/>
  <c r="BH5" i="9" s="1"/>
  <c r="AZ4" i="9"/>
  <c r="AZ5" i="9" s="1"/>
  <c r="AR4" i="9"/>
  <c r="AR5" i="9" s="1"/>
  <c r="AJ4" i="9"/>
  <c r="AJ5" i="9" s="1"/>
  <c r="AB4" i="9"/>
  <c r="AB5" i="9" s="1"/>
  <c r="T4" i="9"/>
  <c r="T5" i="9" s="1"/>
  <c r="CE3" i="9"/>
  <c r="BW3" i="9"/>
  <c r="BO3" i="9"/>
  <c r="BG3" i="9"/>
  <c r="BG4" i="9" s="1"/>
  <c r="AY3" i="9"/>
  <c r="AQ3" i="9"/>
  <c r="AQ4" i="9" s="1"/>
  <c r="AI3" i="9"/>
  <c r="AI4" i="9" s="1"/>
  <c r="AA3" i="9"/>
  <c r="AA4" i="9" s="1"/>
  <c r="CE4" i="9"/>
  <c r="BW4" i="9"/>
  <c r="BO4" i="9"/>
  <c r="AY4" i="9"/>
  <c r="CL3" i="9"/>
  <c r="CL4" i="9" s="1"/>
  <c r="CD3" i="9"/>
  <c r="BV3" i="9"/>
  <c r="BN3" i="9"/>
  <c r="BN4" i="9" s="1"/>
  <c r="BF3" i="9"/>
  <c r="AX3" i="9"/>
  <c r="AX4" i="9" s="1"/>
  <c r="AP3" i="9"/>
  <c r="AP4" i="9" s="1"/>
  <c r="AH3" i="9"/>
  <c r="AH4" i="9" s="1"/>
  <c r="Z3" i="9"/>
  <c r="Z4" i="9" s="1"/>
  <c r="CD4" i="9"/>
  <c r="BV4" i="9"/>
  <c r="CK3" i="9"/>
  <c r="CK4" i="9" s="1"/>
  <c r="CC3" i="9"/>
  <c r="CC4" i="9" s="1"/>
  <c r="BU3" i="9"/>
  <c r="BM3" i="9"/>
  <c r="BM4" i="9" s="1"/>
  <c r="BE3" i="9"/>
  <c r="BE4" i="9" s="1"/>
  <c r="AW3" i="9"/>
  <c r="AW4" i="9" s="1"/>
  <c r="AO3" i="9"/>
  <c r="AO4" i="9" s="1"/>
  <c r="AG3" i="9"/>
  <c r="AG4" i="9" s="1"/>
  <c r="Y3" i="9"/>
  <c r="Y4" i="9" s="1"/>
  <c r="CJ3" i="9"/>
  <c r="CB3" i="9"/>
  <c r="CB4" i="9" s="1"/>
  <c r="BT3" i="9"/>
  <c r="BT4" i="9" s="1"/>
  <c r="BL3" i="9"/>
  <c r="BL4" i="9" s="1"/>
  <c r="BD3" i="9"/>
  <c r="BD4" i="9" s="1"/>
  <c r="AV3" i="9"/>
  <c r="AV4" i="9" s="1"/>
  <c r="AN3" i="9"/>
  <c r="AN4" i="9" s="1"/>
  <c r="AF3" i="9"/>
  <c r="AF4" i="9" s="1"/>
  <c r="X3" i="9"/>
  <c r="CI3" i="9"/>
  <c r="CI4" i="9" s="1"/>
  <c r="CA3" i="9"/>
  <c r="CA4" i="9" s="1"/>
  <c r="BS3" i="9"/>
  <c r="BS4" i="9" s="1"/>
  <c r="BK3" i="9"/>
  <c r="BK4" i="9" s="1"/>
  <c r="BC3" i="9"/>
  <c r="BC4" i="9" s="1"/>
  <c r="AU3" i="9"/>
  <c r="AU4" i="9" s="1"/>
  <c r="AM3" i="9"/>
  <c r="AE3" i="9"/>
  <c r="AE4" i="9" s="1"/>
  <c r="W3" i="9"/>
  <c r="W4" i="9" s="1"/>
  <c r="CH3" i="9"/>
  <c r="CH4" i="9" s="1"/>
  <c r="BZ3" i="9"/>
  <c r="BR3" i="9"/>
  <c r="BR4" i="9" s="1"/>
  <c r="BJ3" i="9"/>
  <c r="BJ4" i="9" s="1"/>
  <c r="BB3" i="9"/>
  <c r="AT3" i="9"/>
  <c r="AT4" i="9" s="1"/>
  <c r="AL3" i="9"/>
  <c r="AL4" i="9" s="1"/>
  <c r="AD3" i="9"/>
  <c r="AD4" i="9" s="1"/>
  <c r="V3" i="9"/>
  <c r="BZ4" i="9"/>
  <c r="CG3" i="9"/>
  <c r="BY3" i="9"/>
  <c r="BQ3" i="9"/>
  <c r="BI3" i="9"/>
  <c r="BA3" i="9"/>
  <c r="AS3" i="9"/>
  <c r="AK3" i="9"/>
  <c r="AC3" i="9"/>
  <c r="U3" i="9"/>
  <c r="Q74" i="10"/>
  <c r="R74" i="10" s="1"/>
  <c r="Q70" i="10"/>
  <c r="R70" i="10" s="1"/>
  <c r="Q66" i="10"/>
  <c r="R66" i="10" s="1"/>
  <c r="Q62" i="10"/>
  <c r="R62" i="10" s="1"/>
  <c r="Q58" i="10"/>
  <c r="R58" i="10" s="1"/>
  <c r="Q54" i="10"/>
  <c r="R54" i="10" s="1"/>
  <c r="Q50" i="10"/>
  <c r="R50" i="10" s="1"/>
  <c r="Q46" i="10"/>
  <c r="R46" i="10" s="1"/>
  <c r="Q42" i="10"/>
  <c r="R42" i="10" s="1"/>
  <c r="Q38" i="10"/>
  <c r="R38" i="10" s="1"/>
  <c r="Q34" i="10"/>
  <c r="R34" i="10" s="1"/>
  <c r="Q30" i="10"/>
  <c r="R30" i="10" s="1"/>
  <c r="Q26" i="10"/>
  <c r="R26" i="10" s="1"/>
  <c r="Q22" i="10"/>
  <c r="R22" i="10" s="1"/>
  <c r="Q18" i="10"/>
  <c r="R18" i="10" s="1"/>
  <c r="Q14" i="10"/>
  <c r="R14" i="10" s="1"/>
  <c r="Q10" i="10"/>
  <c r="R10" i="10" s="1"/>
  <c r="Q6" i="10"/>
  <c r="R6" i="10" s="1"/>
  <c r="P74" i="10"/>
  <c r="P70" i="10"/>
  <c r="P66" i="10"/>
  <c r="P62" i="10"/>
  <c r="P58" i="10"/>
  <c r="P54" i="10"/>
  <c r="P50" i="10"/>
  <c r="P46" i="10"/>
  <c r="P42" i="10"/>
  <c r="P38" i="10"/>
  <c r="P34" i="10"/>
  <c r="P30" i="10"/>
  <c r="P26" i="10"/>
  <c r="P22" i="10"/>
  <c r="P18" i="10"/>
  <c r="P14" i="10"/>
  <c r="P10" i="10"/>
  <c r="P6" i="10"/>
  <c r="S73" i="10"/>
  <c r="T73" i="10" s="1"/>
  <c r="Q72" i="10"/>
  <c r="R72" i="10" s="1"/>
  <c r="S69" i="10"/>
  <c r="T69" i="10" s="1"/>
  <c r="Q68" i="10"/>
  <c r="R68" i="10" s="1"/>
  <c r="S65" i="10"/>
  <c r="T65" i="10" s="1"/>
  <c r="Q64" i="10"/>
  <c r="R64" i="10" s="1"/>
  <c r="S61" i="10"/>
  <c r="T61" i="10" s="1"/>
  <c r="Q60" i="10"/>
  <c r="R60" i="10" s="1"/>
  <c r="S57" i="10"/>
  <c r="T57" i="10" s="1"/>
  <c r="Q56" i="10"/>
  <c r="R56" i="10" s="1"/>
  <c r="S53" i="10"/>
  <c r="T53" i="10" s="1"/>
  <c r="Q52" i="10"/>
  <c r="R52" i="10" s="1"/>
  <c r="S49" i="10"/>
  <c r="T49" i="10" s="1"/>
  <c r="Q48" i="10"/>
  <c r="R48" i="10" s="1"/>
  <c r="S45" i="10"/>
  <c r="T45" i="10" s="1"/>
  <c r="Q44" i="10"/>
  <c r="R44" i="10" s="1"/>
  <c r="S41" i="10"/>
  <c r="T41" i="10" s="1"/>
  <c r="Q40" i="10"/>
  <c r="R40" i="10" s="1"/>
  <c r="S37" i="10"/>
  <c r="T37" i="10" s="1"/>
  <c r="Q36" i="10"/>
  <c r="R36" i="10" s="1"/>
  <c r="S33" i="10"/>
  <c r="T33" i="10" s="1"/>
  <c r="Q32" i="10"/>
  <c r="R32" i="10" s="1"/>
  <c r="S29" i="10"/>
  <c r="T29" i="10" s="1"/>
  <c r="Q28" i="10"/>
  <c r="R28" i="10" s="1"/>
  <c r="S25" i="10"/>
  <c r="T25" i="10" s="1"/>
  <c r="Q24" i="10"/>
  <c r="R24" i="10" s="1"/>
  <c r="S21" i="10"/>
  <c r="T21" i="10" s="1"/>
  <c r="Q20" i="10"/>
  <c r="R20" i="10" s="1"/>
  <c r="S17" i="10"/>
  <c r="T17" i="10" s="1"/>
  <c r="Q16" i="10"/>
  <c r="R16" i="10" s="1"/>
  <c r="Q12" i="10"/>
  <c r="R12" i="10" s="1"/>
  <c r="Q8" i="10"/>
  <c r="R8" i="10" s="1"/>
  <c r="Q4" i="10"/>
  <c r="R4" i="10" s="1"/>
  <c r="L157" i="10"/>
  <c r="M154" i="10"/>
  <c r="K152" i="10"/>
  <c r="L149" i="10"/>
  <c r="M146" i="10"/>
  <c r="K144" i="10"/>
  <c r="L141" i="10"/>
  <c r="M138" i="10"/>
  <c r="K136" i="10"/>
  <c r="L133" i="10"/>
  <c r="M130" i="10"/>
  <c r="K128" i="10"/>
  <c r="L125" i="10"/>
  <c r="M122" i="10"/>
  <c r="K120" i="10"/>
  <c r="L117" i="10"/>
  <c r="M114" i="10"/>
  <c r="K112" i="10"/>
  <c r="L109" i="10"/>
  <c r="M106" i="10"/>
  <c r="K104" i="10"/>
  <c r="L101" i="10"/>
  <c r="M98" i="10"/>
  <c r="K96" i="10"/>
  <c r="L93" i="10"/>
  <c r="M90" i="10"/>
  <c r="K88" i="10"/>
  <c r="L85" i="10"/>
  <c r="M82" i="10"/>
  <c r="K80" i="10"/>
  <c r="L77" i="10"/>
  <c r="M74" i="10"/>
  <c r="K72" i="10"/>
  <c r="L69" i="10"/>
  <c r="M66" i="10"/>
  <c r="K64" i="10"/>
  <c r="L61" i="10"/>
  <c r="M58" i="10"/>
  <c r="K56" i="10"/>
  <c r="L53" i="10"/>
  <c r="M50" i="10"/>
  <c r="K48" i="10"/>
  <c r="L45" i="10"/>
  <c r="M42" i="10"/>
  <c r="K40" i="10"/>
  <c r="L37" i="10"/>
  <c r="M34" i="10"/>
  <c r="K32" i="10"/>
  <c r="L29" i="10"/>
  <c r="M26" i="10"/>
  <c r="K24" i="10"/>
  <c r="L21" i="10"/>
  <c r="M18" i="10"/>
  <c r="K16" i="10"/>
  <c r="L13" i="10"/>
  <c r="M10" i="10"/>
  <c r="K8" i="10"/>
  <c r="L5" i="10"/>
  <c r="M159" i="10"/>
  <c r="K157" i="10"/>
  <c r="L154" i="10"/>
  <c r="M151" i="10"/>
  <c r="K149" i="10"/>
  <c r="L146" i="10"/>
  <c r="M143" i="10"/>
  <c r="K141" i="10"/>
  <c r="L138" i="10"/>
  <c r="M135" i="10"/>
  <c r="K133" i="10"/>
  <c r="L130" i="10"/>
  <c r="M127" i="10"/>
  <c r="K125" i="10"/>
  <c r="L122" i="10"/>
  <c r="M119" i="10"/>
  <c r="K117" i="10"/>
  <c r="L114" i="10"/>
  <c r="M111" i="10"/>
  <c r="K109" i="10"/>
  <c r="L106" i="10"/>
  <c r="M103" i="10"/>
  <c r="K101" i="10"/>
  <c r="L98" i="10"/>
  <c r="M95" i="10"/>
  <c r="K93" i="10"/>
  <c r="L90" i="10"/>
  <c r="M87" i="10"/>
  <c r="K85" i="10"/>
  <c r="L82" i="10"/>
  <c r="M79" i="10"/>
  <c r="K77" i="10"/>
  <c r="L74" i="10"/>
  <c r="M71" i="10"/>
  <c r="K69" i="10"/>
  <c r="L66" i="10"/>
  <c r="M63" i="10"/>
  <c r="K61" i="10"/>
  <c r="L58" i="10"/>
  <c r="M55" i="10"/>
  <c r="K53" i="10"/>
  <c r="L50" i="10"/>
  <c r="M47" i="10"/>
  <c r="K45" i="10"/>
  <c r="L42" i="10"/>
  <c r="M39" i="10"/>
  <c r="K37" i="10"/>
  <c r="L34" i="10"/>
  <c r="M31" i="10"/>
  <c r="K29" i="10"/>
  <c r="L26" i="10"/>
  <c r="M23" i="10"/>
  <c r="K21" i="10"/>
  <c r="L18" i="10"/>
  <c r="M15" i="10"/>
  <c r="K13" i="10"/>
  <c r="L10" i="10"/>
  <c r="M7" i="10"/>
  <c r="K5" i="10"/>
  <c r="L159" i="10"/>
  <c r="M156" i="10"/>
  <c r="K154" i="10"/>
  <c r="L151" i="10"/>
  <c r="M148" i="10"/>
  <c r="K146" i="10"/>
  <c r="L143" i="10"/>
  <c r="M140" i="10"/>
  <c r="K138" i="10"/>
  <c r="L135" i="10"/>
  <c r="M132" i="10"/>
  <c r="K130" i="10"/>
  <c r="L127" i="10"/>
  <c r="M124" i="10"/>
  <c r="K122" i="10"/>
  <c r="L119" i="10"/>
  <c r="M116" i="10"/>
  <c r="K114" i="10"/>
  <c r="L111" i="10"/>
  <c r="M108" i="10"/>
  <c r="K106" i="10"/>
  <c r="L103" i="10"/>
  <c r="M100" i="10"/>
  <c r="K98" i="10"/>
  <c r="L95" i="10"/>
  <c r="M92" i="10"/>
  <c r="K90" i="10"/>
  <c r="L87" i="10"/>
  <c r="M84" i="10"/>
  <c r="K82" i="10"/>
  <c r="L79" i="10"/>
  <c r="M76" i="10"/>
  <c r="K74" i="10"/>
  <c r="L71" i="10"/>
  <c r="M68" i="10"/>
  <c r="K66" i="10"/>
  <c r="L63" i="10"/>
  <c r="M60" i="10"/>
  <c r="K58" i="10"/>
  <c r="L55" i="10"/>
  <c r="M52" i="10"/>
  <c r="K50" i="10"/>
  <c r="L47" i="10"/>
  <c r="M44" i="10"/>
  <c r="K42" i="10"/>
  <c r="L39" i="10"/>
  <c r="M36" i="10"/>
  <c r="K34" i="10"/>
  <c r="L31" i="10"/>
  <c r="M28" i="10"/>
  <c r="K26" i="10"/>
  <c r="L23" i="10"/>
  <c r="M20" i="10"/>
  <c r="K18" i="10"/>
  <c r="L15" i="10"/>
  <c r="M12" i="10"/>
  <c r="K10" i="10"/>
  <c r="L7" i="10"/>
  <c r="M4" i="10"/>
  <c r="K159" i="10"/>
  <c r="L156" i="10"/>
  <c r="M153" i="10"/>
  <c r="K151" i="10"/>
  <c r="L148" i="10"/>
  <c r="M145" i="10"/>
  <c r="K143" i="10"/>
  <c r="L140" i="10"/>
  <c r="M137" i="10"/>
  <c r="K135" i="10"/>
  <c r="L132" i="10"/>
  <c r="M129" i="10"/>
  <c r="K127" i="10"/>
  <c r="L124" i="10"/>
  <c r="M121" i="10"/>
  <c r="K119" i="10"/>
  <c r="L116" i="10"/>
  <c r="M113" i="10"/>
  <c r="K111" i="10"/>
  <c r="L108" i="10"/>
  <c r="M105" i="10"/>
  <c r="K103" i="10"/>
  <c r="L100" i="10"/>
  <c r="M97" i="10"/>
  <c r="K95" i="10"/>
  <c r="L92" i="10"/>
  <c r="M89" i="10"/>
  <c r="K87" i="10"/>
  <c r="L84" i="10"/>
  <c r="M81" i="10"/>
  <c r="K79" i="10"/>
  <c r="L76" i="10"/>
  <c r="M73" i="10"/>
  <c r="K71" i="10"/>
  <c r="L68" i="10"/>
  <c r="M65" i="10"/>
  <c r="K63" i="10"/>
  <c r="L60" i="10"/>
  <c r="M57" i="10"/>
  <c r="K55" i="10"/>
  <c r="L52" i="10"/>
  <c r="M49" i="10"/>
  <c r="K47" i="10"/>
  <c r="L44" i="10"/>
  <c r="M41" i="10"/>
  <c r="K39" i="10"/>
  <c r="L36" i="10"/>
  <c r="M33" i="10"/>
  <c r="K31" i="10"/>
  <c r="L28" i="10"/>
  <c r="M25" i="10"/>
  <c r="K23" i="10"/>
  <c r="L20" i="10"/>
  <c r="M17" i="10"/>
  <c r="K15" i="10"/>
  <c r="L12" i="10"/>
  <c r="M9" i="10"/>
  <c r="K7" i="10"/>
  <c r="L4" i="10"/>
  <c r="M158" i="10"/>
  <c r="K156" i="10"/>
  <c r="L153" i="10"/>
  <c r="M150" i="10"/>
  <c r="K148" i="10"/>
  <c r="L145" i="10"/>
  <c r="M142" i="10"/>
  <c r="K140" i="10"/>
  <c r="L137" i="10"/>
  <c r="M134" i="10"/>
  <c r="K132" i="10"/>
  <c r="L129" i="10"/>
  <c r="M126" i="10"/>
  <c r="K124" i="10"/>
  <c r="L121" i="10"/>
  <c r="M118" i="10"/>
  <c r="K116" i="10"/>
  <c r="L113" i="10"/>
  <c r="M110" i="10"/>
  <c r="K108" i="10"/>
  <c r="L105" i="10"/>
  <c r="M102" i="10"/>
  <c r="K100" i="10"/>
  <c r="L97" i="10"/>
  <c r="M94" i="10"/>
  <c r="K92" i="10"/>
  <c r="L89" i="10"/>
  <c r="M86" i="10"/>
  <c r="K84" i="10"/>
  <c r="L81" i="10"/>
  <c r="M78" i="10"/>
  <c r="K76" i="10"/>
  <c r="L73" i="10"/>
  <c r="M70" i="10"/>
  <c r="K68" i="10"/>
  <c r="L65" i="10"/>
  <c r="M62" i="10"/>
  <c r="K60" i="10"/>
  <c r="L57" i="10"/>
  <c r="M54" i="10"/>
  <c r="K52" i="10"/>
  <c r="L49" i="10"/>
  <c r="M46" i="10"/>
  <c r="K44" i="10"/>
  <c r="L41" i="10"/>
  <c r="M38" i="10"/>
  <c r="K36" i="10"/>
  <c r="L33" i="10"/>
  <c r="M30" i="10"/>
  <c r="K28" i="10"/>
  <c r="L25" i="10"/>
  <c r="M22" i="10"/>
  <c r="K20" i="10"/>
  <c r="L17" i="10"/>
  <c r="M14" i="10"/>
  <c r="K12" i="10"/>
  <c r="L9" i="10"/>
  <c r="M6" i="10"/>
  <c r="K4" i="10"/>
  <c r="L158" i="10"/>
  <c r="M155" i="10"/>
  <c r="K153" i="10"/>
  <c r="L150" i="10"/>
  <c r="M147" i="10"/>
  <c r="K145" i="10"/>
  <c r="L142" i="10"/>
  <c r="M139" i="10"/>
  <c r="K137" i="10"/>
  <c r="L134" i="10"/>
  <c r="M131" i="10"/>
  <c r="K129" i="10"/>
  <c r="L126" i="10"/>
  <c r="M123" i="10"/>
  <c r="K121" i="10"/>
  <c r="L118" i="10"/>
  <c r="M115" i="10"/>
  <c r="K113" i="10"/>
  <c r="L110" i="10"/>
  <c r="M107" i="10"/>
  <c r="K105" i="10"/>
  <c r="L102" i="10"/>
  <c r="M99" i="10"/>
  <c r="K97" i="10"/>
  <c r="L94" i="10"/>
  <c r="M91" i="10"/>
  <c r="K89" i="10"/>
  <c r="L86" i="10"/>
  <c r="M83" i="10"/>
  <c r="K81" i="10"/>
  <c r="L78" i="10"/>
  <c r="M75" i="10"/>
  <c r="K73" i="10"/>
  <c r="L70" i="10"/>
  <c r="M67" i="10"/>
  <c r="K65" i="10"/>
  <c r="L62" i="10"/>
  <c r="M59" i="10"/>
  <c r="K57" i="10"/>
  <c r="L54" i="10"/>
  <c r="M51" i="10"/>
  <c r="K49" i="10"/>
  <c r="L46" i="10"/>
  <c r="M43" i="10"/>
  <c r="K41" i="10"/>
  <c r="L38" i="10"/>
  <c r="M35" i="10"/>
  <c r="K33" i="10"/>
  <c r="L30" i="10"/>
  <c r="M27" i="10"/>
  <c r="K25" i="10"/>
  <c r="L22" i="10"/>
  <c r="M19" i="10"/>
  <c r="K17" i="10"/>
  <c r="L14" i="10"/>
  <c r="M11" i="10"/>
  <c r="K9" i="10"/>
  <c r="L6" i="10"/>
  <c r="M3" i="10"/>
  <c r="K158" i="10"/>
  <c r="L155" i="10"/>
  <c r="M152" i="10"/>
  <c r="K150" i="10"/>
  <c r="L147" i="10"/>
  <c r="M144" i="10"/>
  <c r="K142" i="10"/>
  <c r="L139" i="10"/>
  <c r="M136" i="10"/>
  <c r="K134" i="10"/>
  <c r="L131" i="10"/>
  <c r="M128" i="10"/>
  <c r="K126" i="10"/>
  <c r="L123" i="10"/>
  <c r="M120" i="10"/>
  <c r="K118" i="10"/>
  <c r="L115" i="10"/>
  <c r="M112" i="10"/>
  <c r="K110" i="10"/>
  <c r="L107" i="10"/>
  <c r="M104" i="10"/>
  <c r="K102" i="10"/>
  <c r="L99" i="10"/>
  <c r="M96" i="10"/>
  <c r="K94" i="10"/>
  <c r="L91" i="10"/>
  <c r="M88" i="10"/>
  <c r="K86" i="10"/>
  <c r="L83" i="10"/>
  <c r="M80" i="10"/>
  <c r="K78" i="10"/>
  <c r="L75" i="10"/>
  <c r="M72" i="10"/>
  <c r="K70" i="10"/>
  <c r="L67" i="10"/>
  <c r="M64" i="10"/>
  <c r="K62" i="10"/>
  <c r="L59" i="10"/>
  <c r="M56" i="10"/>
  <c r="K54" i="10"/>
  <c r="L51" i="10"/>
  <c r="M48" i="10"/>
  <c r="K46" i="10"/>
  <c r="L43" i="10"/>
  <c r="M40" i="10"/>
  <c r="K38" i="10"/>
  <c r="L35" i="10"/>
  <c r="M32" i="10"/>
  <c r="K30" i="10"/>
  <c r="L27" i="10"/>
  <c r="M24" i="10"/>
  <c r="K22" i="10"/>
  <c r="L19" i="10"/>
  <c r="M16" i="10"/>
  <c r="K14" i="10"/>
  <c r="L11" i="10"/>
  <c r="M8" i="10"/>
  <c r="K6" i="10"/>
  <c r="L3" i="10"/>
  <c r="M157" i="10"/>
  <c r="K155" i="10"/>
  <c r="L152" i="10"/>
  <c r="M149" i="10"/>
  <c r="K147" i="10"/>
  <c r="L144" i="10"/>
  <c r="M141" i="10"/>
  <c r="K139" i="10"/>
  <c r="L136" i="10"/>
  <c r="M133" i="10"/>
  <c r="K131" i="10"/>
  <c r="L128" i="10"/>
  <c r="M125" i="10"/>
  <c r="K123" i="10"/>
  <c r="L120" i="10"/>
  <c r="M117" i="10"/>
  <c r="K115" i="10"/>
  <c r="L112" i="10"/>
  <c r="M109" i="10"/>
  <c r="K107" i="10"/>
  <c r="L104" i="10"/>
  <c r="M101" i="10"/>
  <c r="K99" i="10"/>
  <c r="L96" i="10"/>
  <c r="M93" i="10"/>
  <c r="K91" i="10"/>
  <c r="L88" i="10"/>
  <c r="M85" i="10"/>
  <c r="K83" i="10"/>
  <c r="L80" i="10"/>
  <c r="M77" i="10"/>
  <c r="K75" i="10"/>
  <c r="L72" i="10"/>
  <c r="M69" i="10"/>
  <c r="K67" i="10"/>
  <c r="L64" i="10"/>
  <c r="M61" i="10"/>
  <c r="K59" i="10"/>
  <c r="L56" i="10"/>
  <c r="M53" i="10"/>
  <c r="K51" i="10"/>
  <c r="L48" i="10"/>
  <c r="M45" i="10"/>
  <c r="K43" i="10"/>
  <c r="L40" i="10"/>
  <c r="M37" i="10"/>
  <c r="K35" i="10"/>
  <c r="L32" i="10"/>
  <c r="M29" i="10"/>
  <c r="K27" i="10"/>
  <c r="L24" i="10"/>
  <c r="M21" i="10"/>
  <c r="K19" i="10"/>
  <c r="L16" i="10"/>
  <c r="M13" i="10"/>
  <c r="K11" i="10"/>
  <c r="L8" i="10"/>
  <c r="M5" i="10"/>
  <c r="K3" i="10"/>
  <c r="J155" i="10"/>
  <c r="J147" i="10"/>
  <c r="J139" i="10"/>
  <c r="J131" i="10"/>
  <c r="J123" i="10"/>
  <c r="J115" i="10"/>
  <c r="J107" i="10"/>
  <c r="J99" i="10"/>
  <c r="J91" i="10"/>
  <c r="J83" i="10"/>
  <c r="J75" i="10"/>
  <c r="J67" i="10"/>
  <c r="J59" i="10"/>
  <c r="J51" i="10"/>
  <c r="J43" i="10"/>
  <c r="J35" i="10"/>
  <c r="J27" i="10"/>
  <c r="J19" i="10"/>
  <c r="J11" i="10"/>
  <c r="J154" i="10"/>
  <c r="J146" i="10"/>
  <c r="J138" i="10"/>
  <c r="J130" i="10"/>
  <c r="J122" i="10"/>
  <c r="J114" i="10"/>
  <c r="J106" i="10"/>
  <c r="J98" i="10"/>
  <c r="J90" i="10"/>
  <c r="J82" i="10"/>
  <c r="J74" i="10"/>
  <c r="J66" i="10"/>
  <c r="J58" i="10"/>
  <c r="J50" i="10"/>
  <c r="J42" i="10"/>
  <c r="J34" i="10"/>
  <c r="J26" i="10"/>
  <c r="J18" i="10"/>
  <c r="J10" i="10"/>
  <c r="J153" i="10"/>
  <c r="J145" i="10"/>
  <c r="J137" i="10"/>
  <c r="J129" i="10"/>
  <c r="J121" i="10"/>
  <c r="J113" i="10"/>
  <c r="J105" i="10"/>
  <c r="J97" i="10"/>
  <c r="J89" i="10"/>
  <c r="J81" i="10"/>
  <c r="J73" i="10"/>
  <c r="J65" i="10"/>
  <c r="J57" i="10"/>
  <c r="J49" i="10"/>
  <c r="J41" i="10"/>
  <c r="J33" i="10"/>
  <c r="J25" i="10"/>
  <c r="J17" i="10"/>
  <c r="J9" i="10"/>
  <c r="J3" i="10"/>
  <c r="J152" i="10"/>
  <c r="J144" i="10"/>
  <c r="J136" i="10"/>
  <c r="J128" i="10"/>
  <c r="J120" i="10"/>
  <c r="J112" i="10"/>
  <c r="J104" i="10"/>
  <c r="J96" i="10"/>
  <c r="J88" i="10"/>
  <c r="J80" i="10"/>
  <c r="J72" i="10"/>
  <c r="J64" i="10"/>
  <c r="J56" i="10"/>
  <c r="J48" i="10"/>
  <c r="J40" i="10"/>
  <c r="J32" i="10"/>
  <c r="J24" i="10"/>
  <c r="J16" i="10"/>
  <c r="J8" i="10"/>
  <c r="J159" i="10"/>
  <c r="J151" i="10"/>
  <c r="J143" i="10"/>
  <c r="J135" i="10"/>
  <c r="J127" i="10"/>
  <c r="J119" i="10"/>
  <c r="J111" i="10"/>
  <c r="J103" i="10"/>
  <c r="J95" i="10"/>
  <c r="J87" i="10"/>
  <c r="J79" i="10"/>
  <c r="J71" i="10"/>
  <c r="J63" i="10"/>
  <c r="J55" i="10"/>
  <c r="J47" i="10"/>
  <c r="J39" i="10"/>
  <c r="J31" i="10"/>
  <c r="J23" i="10"/>
  <c r="J15" i="10"/>
  <c r="J7" i="10"/>
  <c r="J158" i="10"/>
  <c r="J150" i="10"/>
  <c r="J142" i="10"/>
  <c r="J134" i="10"/>
  <c r="J126" i="10"/>
  <c r="J118" i="10"/>
  <c r="J110" i="10"/>
  <c r="J102" i="10"/>
  <c r="J94" i="10"/>
  <c r="J86" i="10"/>
  <c r="J78" i="10"/>
  <c r="J70" i="10"/>
  <c r="J62" i="10"/>
  <c r="J54" i="10"/>
  <c r="J46" i="10"/>
  <c r="J38" i="10"/>
  <c r="J30" i="10"/>
  <c r="J22" i="10"/>
  <c r="J14" i="10"/>
  <c r="J6" i="10"/>
  <c r="J157" i="10"/>
  <c r="J149" i="10"/>
  <c r="J141" i="10"/>
  <c r="J133" i="10"/>
  <c r="J125" i="10"/>
  <c r="J117" i="10"/>
  <c r="J109" i="10"/>
  <c r="J101" i="10"/>
  <c r="J93" i="10"/>
  <c r="J85" i="10"/>
  <c r="J77" i="10"/>
  <c r="J69" i="10"/>
  <c r="J61" i="10"/>
  <c r="J53" i="10"/>
  <c r="J45" i="10"/>
  <c r="J37" i="10"/>
  <c r="J29" i="10"/>
  <c r="J21" i="10"/>
  <c r="J13" i="10"/>
  <c r="J5" i="10"/>
  <c r="J156" i="10"/>
  <c r="J148" i="10"/>
  <c r="J140" i="10"/>
  <c r="J132" i="10"/>
  <c r="J124" i="10"/>
  <c r="J116" i="10"/>
  <c r="J108" i="10"/>
  <c r="J100" i="10"/>
  <c r="J92" i="10"/>
  <c r="J84" i="10"/>
  <c r="J76" i="10"/>
  <c r="J68" i="10"/>
  <c r="J60" i="10"/>
  <c r="J52" i="10"/>
  <c r="J44" i="10"/>
  <c r="J36" i="10"/>
  <c r="J28" i="10"/>
  <c r="J20" i="10"/>
  <c r="J12" i="10"/>
  <c r="J4" i="10"/>
  <c r="S3" i="10"/>
  <c r="T3" i="10" s="1"/>
  <c r="AE3" i="7"/>
  <c r="V3" i="7"/>
  <c r="AC3" i="7"/>
  <c r="AB3" i="7"/>
  <c r="AI3" i="7"/>
  <c r="AA3" i="7"/>
  <c r="AH3" i="7"/>
  <c r="Z3" i="7"/>
  <c r="AG3" i="7"/>
  <c r="Y3" i="7"/>
  <c r="AF3" i="7"/>
  <c r="X3" i="7"/>
  <c r="AJ4" i="7"/>
  <c r="AE3" i="6"/>
  <c r="W3" i="6"/>
  <c r="AD3" i="6"/>
  <c r="AG3" i="6"/>
  <c r="Y3" i="6"/>
  <c r="X3" i="6"/>
  <c r="V3" i="6"/>
  <c r="U3" i="6"/>
  <c r="AC3" i="6"/>
  <c r="AJ4" i="6"/>
  <c r="AB3" i="6"/>
  <c r="AI3" i="6"/>
  <c r="AA3" i="6"/>
  <c r="AH3" i="6"/>
  <c r="Z3" i="6"/>
  <c r="D7" i="19"/>
  <c r="J7" i="19" s="1"/>
  <c r="K19" i="1"/>
  <c r="AN3" i="11"/>
  <c r="AJ3" i="11"/>
  <c r="K13" i="1"/>
  <c r="K17" i="1" s="1"/>
  <c r="J6" i="19"/>
  <c r="M15" i="1"/>
  <c r="V1" i="11"/>
  <c r="I32" i="12"/>
  <c r="S3" i="9"/>
  <c r="S4" i="9" s="1"/>
  <c r="W4" i="10"/>
  <c r="J32" i="12"/>
  <c r="C3" i="7"/>
  <c r="P3" i="10"/>
  <c r="AJ4" i="11"/>
  <c r="L32" i="12"/>
  <c r="J5" i="19"/>
  <c r="U3" i="7"/>
  <c r="F7" i="9"/>
  <c r="G7" i="9" s="1"/>
  <c r="W2" i="10"/>
  <c r="M32" i="12"/>
  <c r="R32" i="12"/>
  <c r="V48" i="12" l="1"/>
  <c r="V28" i="12"/>
  <c r="V9" i="12"/>
  <c r="V76" i="12"/>
  <c r="V148" i="12"/>
  <c r="V24" i="12"/>
  <c r="K73" i="12"/>
  <c r="V53" i="12"/>
  <c r="V65" i="12"/>
  <c r="V29" i="12"/>
  <c r="V43" i="12"/>
  <c r="V68" i="12"/>
  <c r="K94" i="12"/>
  <c r="V139" i="12"/>
  <c r="V17" i="12"/>
  <c r="K57" i="12"/>
  <c r="V114" i="12"/>
  <c r="V66" i="12"/>
  <c r="V142" i="12"/>
  <c r="V134" i="12"/>
  <c r="V138" i="12"/>
  <c r="V78" i="12"/>
  <c r="V86" i="12"/>
  <c r="V100" i="12"/>
  <c r="V6" i="12"/>
  <c r="V125" i="12"/>
  <c r="K154" i="12"/>
  <c r="V146" i="12"/>
  <c r="V127" i="12"/>
  <c r="K17" i="12"/>
  <c r="V149" i="12"/>
  <c r="V67" i="12"/>
  <c r="V44" i="12"/>
  <c r="V63" i="12"/>
  <c r="K85" i="12"/>
  <c r="K145" i="12"/>
  <c r="K128" i="12"/>
  <c r="K111" i="12"/>
  <c r="K135" i="12"/>
  <c r="K77" i="12"/>
  <c r="K30" i="12"/>
  <c r="V70" i="12"/>
  <c r="V61" i="12"/>
  <c r="V14" i="12"/>
  <c r="V71" i="12"/>
  <c r="K89" i="12"/>
  <c r="V129" i="12"/>
  <c r="K101" i="12"/>
  <c r="V153" i="12"/>
  <c r="K32" i="12"/>
  <c r="V93" i="12"/>
  <c r="K69" i="12"/>
  <c r="V135" i="12"/>
  <c r="V15" i="12"/>
  <c r="K131" i="12"/>
  <c r="K23" i="12"/>
  <c r="V98" i="12"/>
  <c r="K22" i="12"/>
  <c r="K143" i="12"/>
  <c r="K52" i="12"/>
  <c r="V123" i="12"/>
  <c r="K152" i="12"/>
  <c r="K54" i="12"/>
  <c r="V119" i="12"/>
  <c r="K27" i="12"/>
  <c r="K35" i="12"/>
  <c r="K117" i="12"/>
  <c r="V106" i="12"/>
  <c r="V52" i="12"/>
  <c r="V59" i="12"/>
  <c r="V25" i="12"/>
  <c r="K147" i="12"/>
  <c r="V83" i="12"/>
  <c r="K41" i="12"/>
  <c r="V159" i="12"/>
  <c r="V82" i="12"/>
  <c r="V72" i="12"/>
  <c r="V4" i="12"/>
  <c r="V45" i="12"/>
  <c r="V10" i="12"/>
  <c r="V42" i="12"/>
  <c r="V64" i="12"/>
  <c r="K144" i="12"/>
  <c r="V90" i="12"/>
  <c r="V11" i="12"/>
  <c r="V110" i="12"/>
  <c r="K120" i="12"/>
  <c r="V21" i="12"/>
  <c r="K140" i="12"/>
  <c r="K50" i="12"/>
  <c r="K118" i="12"/>
  <c r="V46" i="12"/>
  <c r="K151" i="12"/>
  <c r="V39" i="12"/>
  <c r="H2" i="12"/>
  <c r="V156" i="12"/>
  <c r="K92" i="12"/>
  <c r="K104" i="12"/>
  <c r="U128" i="12"/>
  <c r="W128" i="12"/>
  <c r="X128" i="12"/>
  <c r="T128" i="12"/>
  <c r="S128" i="12"/>
  <c r="U95" i="12"/>
  <c r="W95" i="12"/>
  <c r="X95" i="12"/>
  <c r="S95" i="12"/>
  <c r="T95" i="12"/>
  <c r="X34" i="12"/>
  <c r="S34" i="12"/>
  <c r="T34" i="12"/>
  <c r="U34" i="12"/>
  <c r="W34" i="12"/>
  <c r="U41" i="12"/>
  <c r="W41" i="12"/>
  <c r="X41" i="12"/>
  <c r="T41" i="12"/>
  <c r="S41" i="12"/>
  <c r="W102" i="12"/>
  <c r="X102" i="12"/>
  <c r="S102" i="12"/>
  <c r="T102" i="12"/>
  <c r="U102" i="12"/>
  <c r="X144" i="12"/>
  <c r="W144" i="12"/>
  <c r="S144" i="12"/>
  <c r="T144" i="12"/>
  <c r="U144" i="12"/>
  <c r="U118" i="12"/>
  <c r="W118" i="12"/>
  <c r="X118" i="12"/>
  <c r="S118" i="12"/>
  <c r="T118" i="12"/>
  <c r="W13" i="12"/>
  <c r="X13" i="12"/>
  <c r="S13" i="12"/>
  <c r="T13" i="12"/>
  <c r="U13" i="12"/>
  <c r="W55" i="12"/>
  <c r="X55" i="12"/>
  <c r="S55" i="12"/>
  <c r="T55" i="12"/>
  <c r="U55" i="12"/>
  <c r="X38" i="12"/>
  <c r="U38" i="12"/>
  <c r="S38" i="12"/>
  <c r="T38" i="12"/>
  <c r="W38" i="12"/>
  <c r="W96" i="12"/>
  <c r="X96" i="12"/>
  <c r="S96" i="12"/>
  <c r="T96" i="12"/>
  <c r="U96" i="12"/>
  <c r="U47" i="12"/>
  <c r="W47" i="12"/>
  <c r="X47" i="12"/>
  <c r="S47" i="12"/>
  <c r="T47" i="12"/>
  <c r="W147" i="12"/>
  <c r="X147" i="12"/>
  <c r="T147" i="12"/>
  <c r="S147" i="12"/>
  <c r="U147" i="12"/>
  <c r="M2" i="12"/>
  <c r="X40" i="12"/>
  <c r="S40" i="12"/>
  <c r="T40" i="12"/>
  <c r="U40" i="12"/>
  <c r="W40" i="12"/>
  <c r="X36" i="12"/>
  <c r="S36" i="12"/>
  <c r="T36" i="12"/>
  <c r="U36" i="12"/>
  <c r="W36" i="12"/>
  <c r="X20" i="12"/>
  <c r="T20" i="12"/>
  <c r="U20" i="12"/>
  <c r="W20" i="12"/>
  <c r="S20" i="12"/>
  <c r="U37" i="12"/>
  <c r="W37" i="12"/>
  <c r="X37" i="12"/>
  <c r="S37" i="12"/>
  <c r="T37" i="12"/>
  <c r="T54" i="12"/>
  <c r="U54" i="12"/>
  <c r="W54" i="12"/>
  <c r="X54" i="12"/>
  <c r="S54" i="12"/>
  <c r="T88" i="12"/>
  <c r="S88" i="12"/>
  <c r="U88" i="12"/>
  <c r="W88" i="12"/>
  <c r="X88" i="12"/>
  <c r="S136" i="12"/>
  <c r="T136" i="12"/>
  <c r="U136" i="12"/>
  <c r="W136" i="12"/>
  <c r="X136" i="12"/>
  <c r="S160" i="12"/>
  <c r="T160" i="12"/>
  <c r="U160" i="12"/>
  <c r="W160" i="12"/>
  <c r="X160" i="12"/>
  <c r="S158" i="12"/>
  <c r="T158" i="12"/>
  <c r="U158" i="12"/>
  <c r="W158" i="12"/>
  <c r="X158" i="12"/>
  <c r="T154" i="12"/>
  <c r="W154" i="12"/>
  <c r="X154" i="12"/>
  <c r="S154" i="12"/>
  <c r="U154" i="12"/>
  <c r="X22" i="12"/>
  <c r="W22" i="12"/>
  <c r="S22" i="12"/>
  <c r="T22" i="12"/>
  <c r="U22" i="12"/>
  <c r="T151" i="12"/>
  <c r="U151" i="12"/>
  <c r="S151" i="12"/>
  <c r="W151" i="12"/>
  <c r="X151" i="12"/>
  <c r="U30" i="12"/>
  <c r="W30" i="12"/>
  <c r="X30" i="12"/>
  <c r="T30" i="12"/>
  <c r="S30" i="12"/>
  <c r="U27" i="12"/>
  <c r="W27" i="12"/>
  <c r="X27" i="12"/>
  <c r="T27" i="12"/>
  <c r="S27" i="12"/>
  <c r="T103" i="12"/>
  <c r="U103" i="12"/>
  <c r="S103" i="12"/>
  <c r="W103" i="12"/>
  <c r="X103" i="12"/>
  <c r="X23" i="12"/>
  <c r="W23" i="12"/>
  <c r="S23" i="12"/>
  <c r="T23" i="12"/>
  <c r="U23" i="12"/>
  <c r="T152" i="12"/>
  <c r="U152" i="12"/>
  <c r="W152" i="12"/>
  <c r="X152" i="12"/>
  <c r="S152" i="12"/>
  <c r="X73" i="12"/>
  <c r="U73" i="12"/>
  <c r="S73" i="12"/>
  <c r="T73" i="12"/>
  <c r="W73" i="12"/>
  <c r="T99" i="12"/>
  <c r="X99" i="12"/>
  <c r="S99" i="12"/>
  <c r="U99" i="12"/>
  <c r="W99" i="12"/>
  <c r="W116" i="12"/>
  <c r="X116" i="12"/>
  <c r="S116" i="12"/>
  <c r="T116" i="12"/>
  <c r="U116" i="12"/>
  <c r="W8" i="12"/>
  <c r="X8" i="12"/>
  <c r="T8" i="12"/>
  <c r="S8" i="12"/>
  <c r="U8" i="12"/>
  <c r="U111" i="12"/>
  <c r="T111" i="12"/>
  <c r="W111" i="12"/>
  <c r="X111" i="12"/>
  <c r="S111" i="12"/>
  <c r="J2" i="12"/>
  <c r="S140" i="12"/>
  <c r="T140" i="12"/>
  <c r="U140" i="12"/>
  <c r="X140" i="12"/>
  <c r="W140" i="12"/>
  <c r="S75" i="12"/>
  <c r="T75" i="12"/>
  <c r="U75" i="12"/>
  <c r="X75" i="12"/>
  <c r="W75" i="12"/>
  <c r="S137" i="12"/>
  <c r="T137" i="12"/>
  <c r="U137" i="12"/>
  <c r="X137" i="12"/>
  <c r="W137" i="12"/>
  <c r="S50" i="12"/>
  <c r="T50" i="12"/>
  <c r="U50" i="12"/>
  <c r="X50" i="12"/>
  <c r="W50" i="12"/>
  <c r="S131" i="12"/>
  <c r="U131" i="12"/>
  <c r="X131" i="12"/>
  <c r="T131" i="12"/>
  <c r="W131" i="12"/>
  <c r="T101" i="12"/>
  <c r="U101" i="12"/>
  <c r="W101" i="12"/>
  <c r="X101" i="12"/>
  <c r="S101" i="12"/>
  <c r="W145" i="12"/>
  <c r="S145" i="12"/>
  <c r="T145" i="12"/>
  <c r="U145" i="12"/>
  <c r="X145" i="12"/>
  <c r="X117" i="12"/>
  <c r="S117" i="12"/>
  <c r="T117" i="12"/>
  <c r="U117" i="12"/>
  <c r="W117" i="12"/>
  <c r="W56" i="12"/>
  <c r="X56" i="12"/>
  <c r="S56" i="12"/>
  <c r="T56" i="12"/>
  <c r="U56" i="12"/>
  <c r="U94" i="12"/>
  <c r="X94" i="12"/>
  <c r="S94" i="12"/>
  <c r="T94" i="12"/>
  <c r="W94" i="12"/>
  <c r="U113" i="12"/>
  <c r="W113" i="12"/>
  <c r="X113" i="12"/>
  <c r="S113" i="12"/>
  <c r="T113" i="12"/>
  <c r="X77" i="12"/>
  <c r="U77" i="12"/>
  <c r="S77" i="12"/>
  <c r="T77" i="12"/>
  <c r="W77" i="12"/>
  <c r="X112" i="12"/>
  <c r="S112" i="12"/>
  <c r="T112" i="12"/>
  <c r="U112" i="12"/>
  <c r="W112" i="12"/>
  <c r="X150" i="12"/>
  <c r="W150" i="12"/>
  <c r="S150" i="12"/>
  <c r="T150" i="12"/>
  <c r="U150" i="12"/>
  <c r="W122" i="12"/>
  <c r="X122" i="12"/>
  <c r="S122" i="12"/>
  <c r="T122" i="12"/>
  <c r="U122" i="12"/>
  <c r="X33" i="12"/>
  <c r="S33" i="12"/>
  <c r="T33" i="12"/>
  <c r="U33" i="12"/>
  <c r="W33" i="12"/>
  <c r="X120" i="12"/>
  <c r="S120" i="12"/>
  <c r="T120" i="12"/>
  <c r="U120" i="12"/>
  <c r="W120" i="12"/>
  <c r="U89" i="12"/>
  <c r="W89" i="12"/>
  <c r="T89" i="12"/>
  <c r="X89" i="12"/>
  <c r="S89" i="12"/>
  <c r="T109" i="12"/>
  <c r="U109" i="12"/>
  <c r="W109" i="12"/>
  <c r="X109" i="12"/>
  <c r="S109" i="12"/>
  <c r="U18" i="12"/>
  <c r="W18" i="12"/>
  <c r="X18" i="12"/>
  <c r="S18" i="12"/>
  <c r="T18" i="12"/>
  <c r="T35" i="12"/>
  <c r="U35" i="12"/>
  <c r="W35" i="12"/>
  <c r="X35" i="12"/>
  <c r="S35" i="12"/>
  <c r="U7" i="12"/>
  <c r="W7" i="12"/>
  <c r="X7" i="12"/>
  <c r="S7" i="12"/>
  <c r="T7" i="12"/>
  <c r="X51" i="12"/>
  <c r="S51" i="12"/>
  <c r="T51" i="12"/>
  <c r="U51" i="12"/>
  <c r="W51" i="12"/>
  <c r="W85" i="12"/>
  <c r="U85" i="12"/>
  <c r="S85" i="12"/>
  <c r="T85" i="12"/>
  <c r="X85" i="12"/>
  <c r="W157" i="12"/>
  <c r="X157" i="12"/>
  <c r="S157" i="12"/>
  <c r="T157" i="12"/>
  <c r="U157" i="12"/>
  <c r="U143" i="12"/>
  <c r="W143" i="12"/>
  <c r="X143" i="12"/>
  <c r="S143" i="12"/>
  <c r="T143" i="12"/>
  <c r="U57" i="12"/>
  <c r="W57" i="12"/>
  <c r="S57" i="12"/>
  <c r="T57" i="12"/>
  <c r="X57" i="12"/>
  <c r="T92" i="12"/>
  <c r="U92" i="12"/>
  <c r="X92" i="12"/>
  <c r="S92" i="12"/>
  <c r="W92" i="12"/>
  <c r="S104" i="12"/>
  <c r="T104" i="12"/>
  <c r="U104" i="12"/>
  <c r="W104" i="12"/>
  <c r="X104" i="12"/>
  <c r="W141" i="12"/>
  <c r="X141" i="12"/>
  <c r="S141" i="12"/>
  <c r="T141" i="12"/>
  <c r="U141" i="12"/>
  <c r="U79" i="12"/>
  <c r="W79" i="12"/>
  <c r="X79" i="12"/>
  <c r="S79" i="12"/>
  <c r="T79" i="12"/>
  <c r="L2" i="12"/>
  <c r="M375" i="11"/>
  <c r="M118" i="11"/>
  <c r="M362" i="11"/>
  <c r="M193" i="11"/>
  <c r="M533" i="11"/>
  <c r="M57" i="11"/>
  <c r="M146" i="11"/>
  <c r="M431" i="11"/>
  <c r="M82" i="11"/>
  <c r="M628" i="11"/>
  <c r="M116" i="11"/>
  <c r="M467" i="11"/>
  <c r="M190" i="11"/>
  <c r="M152" i="11"/>
  <c r="M52" i="11"/>
  <c r="M425" i="11"/>
  <c r="M167" i="11"/>
  <c r="M376" i="11"/>
  <c r="M195" i="11"/>
  <c r="M586" i="11"/>
  <c r="M499" i="11"/>
  <c r="M384" i="11"/>
  <c r="M216" i="11"/>
  <c r="M551" i="11"/>
  <c r="M11" i="11"/>
  <c r="M166" i="11"/>
  <c r="M538" i="11"/>
  <c r="M308" i="11"/>
  <c r="M69" i="11"/>
  <c r="M296" i="11"/>
  <c r="M427" i="11"/>
  <c r="M51" i="11"/>
  <c r="M331" i="11"/>
  <c r="M177" i="11"/>
  <c r="M529" i="11"/>
  <c r="M504" i="11"/>
  <c r="M101" i="11"/>
  <c r="M552" i="11"/>
  <c r="M408" i="11"/>
  <c r="M410" i="11"/>
  <c r="M541" i="11"/>
  <c r="M84" i="11"/>
  <c r="M248" i="11"/>
  <c r="M74" i="11"/>
  <c r="AJ3" i="7"/>
  <c r="I6" i="19"/>
  <c r="M466" i="11"/>
  <c r="M632" i="11"/>
  <c r="M186" i="11"/>
  <c r="M62" i="11"/>
  <c r="M42" i="11"/>
  <c r="M217" i="11"/>
  <c r="M497" i="11"/>
  <c r="M48" i="11"/>
  <c r="M88" i="11"/>
  <c r="M66" i="11"/>
  <c r="M140" i="11"/>
  <c r="M283" i="11"/>
  <c r="M450" i="11"/>
  <c r="M557" i="11"/>
  <c r="M360" i="11"/>
  <c r="M374" i="11"/>
  <c r="M285" i="11"/>
  <c r="M87" i="11"/>
  <c r="M59" i="11"/>
  <c r="M19" i="11"/>
  <c r="M563" i="11"/>
  <c r="M58" i="11"/>
  <c r="M473" i="11"/>
  <c r="M487" i="11"/>
  <c r="M299" i="11"/>
  <c r="M29" i="11"/>
  <c r="M76" i="11"/>
  <c r="M560" i="11"/>
  <c r="M553" i="11"/>
  <c r="M303" i="11"/>
  <c r="M432" i="11"/>
  <c r="M96" i="11"/>
  <c r="M243" i="11"/>
  <c r="M175" i="11"/>
  <c r="M142" i="11"/>
  <c r="M210" i="11"/>
  <c r="M50" i="11"/>
  <c r="M581" i="11"/>
  <c r="M556" i="11"/>
  <c r="M607" i="11"/>
  <c r="M77" i="11"/>
  <c r="M309" i="11"/>
  <c r="M150" i="11"/>
  <c r="M319" i="11"/>
  <c r="M625" i="11"/>
  <c r="M482" i="11"/>
  <c r="M518" i="11"/>
  <c r="M180" i="11"/>
  <c r="M301" i="11"/>
  <c r="M409" i="11"/>
  <c r="M323" i="11"/>
  <c r="M277" i="11"/>
  <c r="M266" i="11"/>
  <c r="M618" i="11"/>
  <c r="M475" i="11"/>
  <c r="M454" i="11"/>
  <c r="M312" i="11"/>
  <c r="M524" i="11"/>
  <c r="M293" i="11"/>
  <c r="M18" i="11"/>
  <c r="M477" i="11"/>
  <c r="M34" i="11"/>
  <c r="M476" i="11"/>
  <c r="M490" i="11"/>
  <c r="M566" i="11"/>
  <c r="M402" i="11"/>
  <c r="M138" i="11"/>
  <c r="M226" i="11"/>
  <c r="M329" i="11"/>
  <c r="M279" i="11"/>
  <c r="M258" i="11"/>
  <c r="M281" i="11"/>
  <c r="M213" i="11"/>
  <c r="M348" i="11"/>
  <c r="M45" i="11"/>
  <c r="M122" i="11"/>
  <c r="M583" i="11"/>
  <c r="M151" i="11"/>
  <c r="M172" i="11"/>
  <c r="M275" i="11"/>
  <c r="M67" i="11"/>
  <c r="M131" i="11"/>
  <c r="M20" i="11"/>
  <c r="M532" i="11"/>
  <c r="M534" i="11"/>
  <c r="M289" i="11"/>
  <c r="M327" i="11"/>
  <c r="M297" i="11"/>
  <c r="M484" i="11"/>
  <c r="M107" i="11"/>
  <c r="M270" i="11"/>
  <c r="M163" i="11"/>
  <c r="M219" i="11"/>
  <c r="M554" i="11"/>
  <c r="M382" i="11"/>
  <c r="M208" i="11"/>
  <c r="M320" i="11"/>
  <c r="M127" i="11"/>
  <c r="M558" i="11"/>
  <c r="M171" i="11"/>
  <c r="M472" i="11"/>
  <c r="M85" i="11"/>
  <c r="M489" i="11"/>
  <c r="M338" i="11"/>
  <c r="M267" i="11"/>
  <c r="M379" i="11"/>
  <c r="M192" i="11"/>
  <c r="M622" i="11"/>
  <c r="M123" i="11"/>
  <c r="M461" i="11"/>
  <c r="M536" i="11"/>
  <c r="M129" i="11"/>
  <c r="M141" i="11"/>
  <c r="M271" i="11"/>
  <c r="M555" i="11"/>
  <c r="M351" i="11"/>
  <c r="M287" i="11"/>
  <c r="M119" i="11"/>
  <c r="M144" i="11"/>
  <c r="M631" i="11"/>
  <c r="M580" i="11"/>
  <c r="M65" i="11"/>
  <c r="M43" i="11"/>
  <c r="M565" i="11"/>
  <c r="M597" i="11"/>
  <c r="M26" i="11"/>
  <c r="M31" i="11"/>
  <c r="M252" i="11"/>
  <c r="M511" i="11"/>
  <c r="M525" i="11"/>
  <c r="M422" i="11"/>
  <c r="M458" i="11"/>
  <c r="M453" i="11"/>
  <c r="M373" i="11"/>
  <c r="M414" i="11"/>
  <c r="M95" i="11"/>
  <c r="M411" i="11"/>
  <c r="M53" i="11"/>
  <c r="M295" i="11"/>
  <c r="M614" i="11"/>
  <c r="M156" i="11"/>
  <c r="M433" i="11"/>
  <c r="M304" i="11"/>
  <c r="M502" i="11"/>
  <c r="M135" i="11"/>
  <c r="M294" i="11"/>
  <c r="M564" i="11"/>
  <c r="M32" i="11"/>
  <c r="M98" i="11"/>
  <c r="M349" i="11"/>
  <c r="M286" i="11"/>
  <c r="M372" i="11"/>
  <c r="M232" i="11"/>
  <c r="M220" i="11"/>
  <c r="M336" i="11"/>
  <c r="M256" i="11"/>
  <c r="M89" i="11"/>
  <c r="M429" i="11"/>
  <c r="M23" i="11"/>
  <c r="M316" i="11"/>
  <c r="M239" i="11"/>
  <c r="M207" i="11"/>
  <c r="M332" i="11"/>
  <c r="M36" i="11"/>
  <c r="M280" i="11"/>
  <c r="M437" i="11"/>
  <c r="M496" i="11"/>
  <c r="M403" i="11"/>
  <c r="M41" i="11"/>
  <c r="M126" i="11"/>
  <c r="M228" i="11"/>
  <c r="M592" i="11"/>
  <c r="M352" i="11"/>
  <c r="M221" i="11"/>
  <c r="M14" i="11"/>
  <c r="M464" i="11"/>
  <c r="M68" i="11"/>
  <c r="M113" i="11"/>
  <c r="M44" i="11"/>
  <c r="M603" i="11"/>
  <c r="M419" i="11"/>
  <c r="M341" i="11"/>
  <c r="M542" i="11"/>
  <c r="M61" i="11"/>
  <c r="M183" i="11"/>
  <c r="M160" i="11"/>
  <c r="M272" i="11"/>
  <c r="M537" i="11"/>
  <c r="M157" i="11"/>
  <c r="M385" i="11"/>
  <c r="M616" i="11"/>
  <c r="M395" i="11"/>
  <c r="M426" i="11"/>
  <c r="M359" i="11"/>
  <c r="M358" i="11"/>
  <c r="M493" i="11"/>
  <c r="M72" i="11"/>
  <c r="M255" i="11"/>
  <c r="M278" i="11"/>
  <c r="M233" i="11"/>
  <c r="M264" i="11"/>
  <c r="M330" i="11"/>
  <c r="M468" i="11"/>
  <c r="M448" i="11"/>
  <c r="M610" i="11"/>
  <c r="M188" i="11"/>
  <c r="M462" i="11"/>
  <c r="M506" i="11"/>
  <c r="M602" i="11"/>
  <c r="M269" i="11"/>
  <c r="M189" i="11"/>
  <c r="M405" i="11"/>
  <c r="M197" i="11"/>
  <c r="M593" i="11"/>
  <c r="M601" i="11"/>
  <c r="M545" i="11"/>
  <c r="M110" i="11"/>
  <c r="M104" i="11"/>
  <c r="M368" i="11"/>
  <c r="M187" i="11"/>
  <c r="O489" i="11" s="1"/>
  <c r="M447" i="11"/>
  <c r="M237" i="11"/>
  <c r="M288" i="11"/>
  <c r="M105" i="11"/>
  <c r="M145" i="11"/>
  <c r="M630" i="11"/>
  <c r="M626" i="11"/>
  <c r="M155" i="11"/>
  <c r="M313" i="11"/>
  <c r="M347" i="11"/>
  <c r="M470" i="11"/>
  <c r="M153" i="11"/>
  <c r="M549" i="11"/>
  <c r="M371" i="11"/>
  <c r="M21" i="11"/>
  <c r="M485" i="11"/>
  <c r="M400" i="11"/>
  <c r="M262" i="11"/>
  <c r="M260" i="11"/>
  <c r="M357" i="11"/>
  <c r="M513" i="11"/>
  <c r="M154" i="11"/>
  <c r="M397" i="11"/>
  <c r="M47" i="11"/>
  <c r="M214" i="11"/>
  <c r="M451" i="11"/>
  <c r="M334" i="11"/>
  <c r="M263" i="11"/>
  <c r="M37" i="11"/>
  <c r="M387" i="11"/>
  <c r="M117" i="11"/>
  <c r="M521" i="11"/>
  <c r="M567" i="11"/>
  <c r="M321" i="11"/>
  <c r="M284" i="11"/>
  <c r="M611" i="11"/>
  <c r="M423" i="11"/>
  <c r="M394" i="11"/>
  <c r="M199" i="11"/>
  <c r="M412" i="11"/>
  <c r="M55" i="11"/>
  <c r="M165" i="11"/>
  <c r="M561" i="11"/>
  <c r="M218" i="11"/>
  <c r="M300" i="11"/>
  <c r="M38" i="11"/>
  <c r="M168" i="11"/>
  <c r="M620" i="11"/>
  <c r="M236" i="11"/>
  <c r="M514" i="11"/>
  <c r="M35" i="11"/>
  <c r="M176" i="11"/>
  <c r="M617" i="11"/>
  <c r="M136" i="11"/>
  <c r="M8" i="11"/>
  <c r="M507" i="11"/>
  <c r="M421" i="11"/>
  <c r="M202" i="11"/>
  <c r="M582" i="11"/>
  <c r="M517" i="11"/>
  <c r="M209" i="11"/>
  <c r="M519" i="11"/>
  <c r="M522" i="11"/>
  <c r="M584" i="11"/>
  <c r="M434" i="11"/>
  <c r="M363" i="11"/>
  <c r="M559" i="11"/>
  <c r="M28" i="11"/>
  <c r="M418" i="11"/>
  <c r="M393" i="11"/>
  <c r="M225" i="11"/>
  <c r="M54" i="11"/>
  <c r="M469" i="11"/>
  <c r="M292" i="11"/>
  <c r="M147" i="11"/>
  <c r="M509" i="11"/>
  <c r="M523" i="11"/>
  <c r="M424" i="11"/>
  <c r="M498" i="11"/>
  <c r="M571" i="11"/>
  <c r="M480" i="11"/>
  <c r="M435" i="11"/>
  <c r="M346" i="11"/>
  <c r="M354" i="11"/>
  <c r="M265" i="11"/>
  <c r="M600" i="11"/>
  <c r="M78" i="11"/>
  <c r="M436" i="11"/>
  <c r="M585" i="11"/>
  <c r="M492" i="11"/>
  <c r="M49" i="11"/>
  <c r="M99" i="11"/>
  <c r="M326" i="11"/>
  <c r="M337" i="11"/>
  <c r="M268" i="11"/>
  <c r="M124" i="11"/>
  <c r="M455" i="11"/>
  <c r="M486" i="11"/>
  <c r="M588" i="11"/>
  <c r="M81" i="11"/>
  <c r="M9" i="11"/>
  <c r="M249" i="11"/>
  <c r="M619" i="11"/>
  <c r="M621" i="11"/>
  <c r="M102" i="11"/>
  <c r="M40" i="11"/>
  <c r="M445" i="11"/>
  <c r="M318" i="11"/>
  <c r="M158" i="11"/>
  <c r="M598" i="11"/>
  <c r="M179" i="11"/>
  <c r="M5" i="11"/>
  <c r="M106" i="11"/>
  <c r="M60" i="11"/>
  <c r="M404" i="11"/>
  <c r="M543" i="11"/>
  <c r="M370" i="11"/>
  <c r="M594" i="11"/>
  <c r="M590" i="11"/>
  <c r="M181" i="11"/>
  <c r="M111" i="11"/>
  <c r="M211" i="11"/>
  <c r="M578" i="11"/>
  <c r="M488" i="11"/>
  <c r="M335" i="11"/>
  <c r="M324" i="11"/>
  <c r="M547" i="11"/>
  <c r="M550" i="11"/>
  <c r="M407" i="11"/>
  <c r="M109" i="11"/>
  <c r="M350" i="11"/>
  <c r="M46" i="11"/>
  <c r="M305" i="11"/>
  <c r="M315" i="11"/>
  <c r="M428" i="11"/>
  <c r="M224" i="11"/>
  <c r="M591" i="11"/>
  <c r="M530" i="11"/>
  <c r="M112" i="11"/>
  <c r="M361" i="11"/>
  <c r="M143" i="11"/>
  <c r="M133" i="11"/>
  <c r="M164" i="11"/>
  <c r="M501" i="11"/>
  <c r="M83" i="11"/>
  <c r="M420" i="11"/>
  <c r="M121" i="11"/>
  <c r="M383" i="11"/>
  <c r="M132" i="11"/>
  <c r="M75" i="11"/>
  <c r="M392" i="11"/>
  <c r="M205" i="11"/>
  <c r="M606" i="11"/>
  <c r="M200" i="11"/>
  <c r="M100" i="11"/>
  <c r="M70" i="11"/>
  <c r="M573" i="11"/>
  <c r="M215" i="11"/>
  <c r="M629" i="11"/>
  <c r="M572" i="11"/>
  <c r="M474" i="11"/>
  <c r="M528" i="11"/>
  <c r="M33" i="11"/>
  <c r="M491" i="11"/>
  <c r="M56" i="11"/>
  <c r="M30" i="11"/>
  <c r="M246" i="11"/>
  <c r="M512" i="11"/>
  <c r="M413" i="11"/>
  <c r="M364" i="11"/>
  <c r="M390" i="11"/>
  <c r="M575" i="11"/>
  <c r="M73" i="11"/>
  <c r="M27" i="11"/>
  <c r="M242" i="11"/>
  <c r="M115" i="11"/>
  <c r="M569" i="11"/>
  <c r="M90" i="11"/>
  <c r="M24" i="11"/>
  <c r="M444" i="11"/>
  <c r="M605" i="11"/>
  <c r="M79" i="11"/>
  <c r="M245" i="11"/>
  <c r="M250" i="11"/>
  <c r="M339" i="11"/>
  <c r="M438" i="11"/>
  <c r="M227" i="11"/>
  <c r="M169" i="11"/>
  <c r="M149" i="11"/>
  <c r="M627" i="11"/>
  <c r="M71" i="11"/>
  <c r="M178" i="11"/>
  <c r="M201" i="11"/>
  <c r="M108" i="11"/>
  <c r="M206" i="11"/>
  <c r="M494" i="11"/>
  <c r="M544" i="11"/>
  <c r="M596" i="11"/>
  <c r="M441" i="11"/>
  <c r="M311" i="11"/>
  <c r="M16" i="11"/>
  <c r="M495" i="11"/>
  <c r="M86" i="11"/>
  <c r="M377" i="11"/>
  <c r="M80" i="11"/>
  <c r="M391" i="11"/>
  <c r="M184" i="11"/>
  <c r="M261" i="11"/>
  <c r="M449" i="11"/>
  <c r="M613" i="11"/>
  <c r="M161" i="11"/>
  <c r="M130" i="11"/>
  <c r="M417" i="11"/>
  <c r="M170" i="11"/>
  <c r="M623" i="11"/>
  <c r="M503" i="11"/>
  <c r="M483" i="11"/>
  <c r="M415" i="11"/>
  <c r="M222" i="11"/>
  <c r="M125" i="11"/>
  <c r="M274" i="11"/>
  <c r="M527" i="11"/>
  <c r="M548" i="11"/>
  <c r="M595" i="11"/>
  <c r="M114" i="11"/>
  <c r="M282" i="11"/>
  <c r="M259" i="11"/>
  <c r="M576" i="11"/>
  <c r="M238" i="11"/>
  <c r="M344" i="11"/>
  <c r="M251" i="11"/>
  <c r="M244" i="11"/>
  <c r="M366" i="11"/>
  <c r="M6" i="11"/>
  <c r="M273" i="11"/>
  <c r="M91" i="11"/>
  <c r="M229" i="11"/>
  <c r="M609" i="11"/>
  <c r="M148" i="11"/>
  <c r="M196" i="11"/>
  <c r="M479" i="11"/>
  <c r="M7" i="11"/>
  <c r="M25" i="11"/>
  <c r="M508" i="11"/>
  <c r="M92" i="11"/>
  <c r="M439" i="11"/>
  <c r="M365" i="11"/>
  <c r="M589" i="11"/>
  <c r="M452" i="11"/>
  <c r="M345" i="11"/>
  <c r="M579" i="11"/>
  <c r="M510" i="11"/>
  <c r="M134" i="11"/>
  <c r="M398" i="11"/>
  <c r="M574" i="11"/>
  <c r="M465" i="11"/>
  <c r="M378" i="11"/>
  <c r="M608" i="11"/>
  <c r="M515" i="11"/>
  <c r="M500" i="11"/>
  <c r="M223" i="11"/>
  <c r="M443" i="11"/>
  <c r="M314" i="11"/>
  <c r="M139" i="11"/>
  <c r="M10" i="11"/>
  <c r="M505" i="11"/>
  <c r="M204" i="11"/>
  <c r="M604" i="11"/>
  <c r="M203" i="11"/>
  <c r="M173" i="11"/>
  <c r="M612" i="11"/>
  <c r="M128" i="11"/>
  <c r="M516" i="11"/>
  <c r="M463" i="11"/>
  <c r="M185" i="11"/>
  <c r="M386" i="11"/>
  <c r="M322" i="11"/>
  <c r="M290" i="11"/>
  <c r="M17" i="11"/>
  <c r="M302" i="11"/>
  <c r="M343" i="11"/>
  <c r="M307" i="11"/>
  <c r="M241" i="11"/>
  <c r="M93" i="11"/>
  <c r="M356" i="11"/>
  <c r="M159" i="11"/>
  <c r="M13" i="11"/>
  <c r="M64" i="11"/>
  <c r="M103" i="11"/>
  <c r="M12" i="11"/>
  <c r="M459" i="11"/>
  <c r="M253" i="11"/>
  <c r="M478" i="11"/>
  <c r="M460" i="11"/>
  <c r="M120" i="11"/>
  <c r="M456" i="11"/>
  <c r="M430" i="11"/>
  <c r="M396" i="11"/>
  <c r="M570" i="11"/>
  <c r="M401" i="11"/>
  <c r="M325" i="11"/>
  <c r="M624" i="11"/>
  <c r="M481" i="11"/>
  <c r="M599" i="11"/>
  <c r="M442" i="11"/>
  <c r="M546" i="11"/>
  <c r="M399" i="11"/>
  <c r="M231" i="11"/>
  <c r="M562" i="11"/>
  <c r="M471" i="11"/>
  <c r="M162" i="11"/>
  <c r="M388" i="11"/>
  <c r="M406" i="11"/>
  <c r="M247" i="11"/>
  <c r="M254" i="11"/>
  <c r="M39" i="11"/>
  <c r="M212" i="11"/>
  <c r="M440" i="11"/>
  <c r="M615" i="11"/>
  <c r="M198" i="11"/>
  <c r="M191" i="11"/>
  <c r="M416" i="11"/>
  <c r="M342" i="11"/>
  <c r="M526" i="11"/>
  <c r="M568" i="11"/>
  <c r="M22" i="11"/>
  <c r="M369" i="11"/>
  <c r="M446" i="11"/>
  <c r="M230" i="11"/>
  <c r="M291" i="11"/>
  <c r="M380" i="11"/>
  <c r="M353" i="11"/>
  <c r="M306" i="11"/>
  <c r="M234" i="11"/>
  <c r="M257" i="11"/>
  <c r="M381" i="11"/>
  <c r="M182" i="11"/>
  <c r="M276" i="11"/>
  <c r="M94" i="11"/>
  <c r="O577" i="11" s="1"/>
  <c r="M174" i="11"/>
  <c r="M535" i="11"/>
  <c r="M457" i="11"/>
  <c r="M194" i="11"/>
  <c r="M340" i="11"/>
  <c r="M520" i="11"/>
  <c r="M531" i="11"/>
  <c r="M540" i="11"/>
  <c r="M389" i="11"/>
  <c r="M577" i="11"/>
  <c r="M328" i="11"/>
  <c r="M317" i="11"/>
  <c r="M137" i="11"/>
  <c r="M235" i="11"/>
  <c r="M298" i="11"/>
  <c r="M310" i="11"/>
  <c r="M97" i="11"/>
  <c r="M367" i="11"/>
  <c r="M355" i="11"/>
  <c r="M15" i="11"/>
  <c r="O5" i="11" s="1"/>
  <c r="M333" i="11"/>
  <c r="M63" i="11"/>
  <c r="M240" i="11"/>
  <c r="M539" i="11"/>
  <c r="BI4" i="9"/>
  <c r="BI5" i="9" s="1"/>
  <c r="AY5" i="9"/>
  <c r="BJ5" i="9"/>
  <c r="AU5" i="9"/>
  <c r="AF5" i="9"/>
  <c r="CC5" i="9"/>
  <c r="BN5" i="9"/>
  <c r="BG5" i="9"/>
  <c r="BR5" i="9"/>
  <c r="BC5" i="9"/>
  <c r="AN5" i="9"/>
  <c r="Y5" i="9"/>
  <c r="CK5" i="9"/>
  <c r="BV5" i="9"/>
  <c r="BO5" i="9"/>
  <c r="BQ4" i="9"/>
  <c r="BQ5" i="9" s="1"/>
  <c r="U4" i="9"/>
  <c r="U5" i="9" s="1"/>
  <c r="CG4" i="9"/>
  <c r="CG5" i="9" s="1"/>
  <c r="BZ5" i="9"/>
  <c r="BK5" i="9"/>
  <c r="AV5" i="9"/>
  <c r="AG5" i="9"/>
  <c r="CD5" i="9"/>
  <c r="BW5" i="9"/>
  <c r="BY4" i="9"/>
  <c r="BY5" i="9" s="1"/>
  <c r="AC4" i="9"/>
  <c r="AC5" i="9" s="1"/>
  <c r="CH5" i="9"/>
  <c r="BS5" i="9"/>
  <c r="BD5" i="9"/>
  <c r="AO5" i="9"/>
  <c r="Z5" i="9"/>
  <c r="CL5" i="9"/>
  <c r="CE5" i="9"/>
  <c r="AD5" i="9"/>
  <c r="CA5" i="9"/>
  <c r="BL5" i="9"/>
  <c r="AW5" i="9"/>
  <c r="AH5" i="9"/>
  <c r="AA5" i="9"/>
  <c r="AK4" i="9"/>
  <c r="AK5" i="9" s="1"/>
  <c r="AL5" i="9"/>
  <c r="W5" i="9"/>
  <c r="CI5" i="9"/>
  <c r="BT5" i="9"/>
  <c r="BE5" i="9"/>
  <c r="AP5" i="9"/>
  <c r="AI5" i="9"/>
  <c r="AS4" i="9"/>
  <c r="AS5" i="9" s="1"/>
  <c r="BA4" i="9"/>
  <c r="BA5" i="9" s="1"/>
  <c r="BB4" i="9"/>
  <c r="BB5" i="9" s="1"/>
  <c r="AT5" i="9"/>
  <c r="AM4" i="9"/>
  <c r="AM5" i="9" s="1"/>
  <c r="AE5" i="9"/>
  <c r="X4" i="9"/>
  <c r="X5" i="9" s="1"/>
  <c r="CJ4" i="9"/>
  <c r="CJ5" i="9" s="1"/>
  <c r="CB5" i="9"/>
  <c r="BU4" i="9"/>
  <c r="BU5" i="9" s="1"/>
  <c r="BM5" i="9"/>
  <c r="BF4" i="9"/>
  <c r="BF5" i="9" s="1"/>
  <c r="AX5" i="9"/>
  <c r="AQ5" i="9"/>
  <c r="V4" i="9"/>
  <c r="V5" i="9" s="1"/>
  <c r="I7" i="19"/>
  <c r="I15" i="19" s="1"/>
  <c r="I14" i="19" s="1"/>
  <c r="G3" i="9"/>
  <c r="H7" i="9"/>
  <c r="X4" i="10"/>
  <c r="S5" i="9"/>
  <c r="W6" i="10"/>
  <c r="W5" i="10"/>
  <c r="X5" i="10" s="1"/>
  <c r="F3" i="9"/>
  <c r="D7" i="9"/>
  <c r="I2" i="12"/>
  <c r="T32" i="12"/>
  <c r="S32" i="12"/>
  <c r="R2" i="12"/>
  <c r="X32" i="12"/>
  <c r="W32" i="12"/>
  <c r="U32" i="12"/>
  <c r="O553" i="11" l="1"/>
  <c r="P553" i="11" s="1"/>
  <c r="O66" i="11"/>
  <c r="P66" i="11" s="1"/>
  <c r="O306" i="11"/>
  <c r="P306" i="11" s="1"/>
  <c r="O533" i="11"/>
  <c r="P533" i="11" s="1"/>
  <c r="O600" i="11"/>
  <c r="P600" i="11" s="1"/>
  <c r="V118" i="12"/>
  <c r="V152" i="12"/>
  <c r="O506" i="11"/>
  <c r="P506" i="11" s="1"/>
  <c r="O387" i="11"/>
  <c r="P387" i="11" s="1"/>
  <c r="O502" i="11"/>
  <c r="P502" i="11" s="1"/>
  <c r="O561" i="11"/>
  <c r="O417" i="11"/>
  <c r="O209" i="11"/>
  <c r="O50" i="11"/>
  <c r="P50" i="11" s="1"/>
  <c r="O433" i="11"/>
  <c r="O197" i="11"/>
  <c r="P197" i="11" s="1"/>
  <c r="O555" i="11"/>
  <c r="P555" i="11" s="1"/>
  <c r="O394" i="11"/>
  <c r="P394" i="11" s="1"/>
  <c r="O465" i="11"/>
  <c r="O501" i="11"/>
  <c r="P501" i="11" s="1"/>
  <c r="O241" i="11"/>
  <c r="O527" i="11"/>
  <c r="P527" i="11" s="1"/>
  <c r="O505" i="11"/>
  <c r="P505" i="11" s="1"/>
  <c r="O517" i="11"/>
  <c r="P517" i="11" s="1"/>
  <c r="V85" i="12"/>
  <c r="V54" i="12"/>
  <c r="V116" i="12"/>
  <c r="V122" i="12"/>
  <c r="V34" i="12"/>
  <c r="V154" i="12"/>
  <c r="V73" i="12"/>
  <c r="V36" i="12"/>
  <c r="V131" i="12"/>
  <c r="V57" i="12"/>
  <c r="V56" i="12"/>
  <c r="V143" i="12"/>
  <c r="V137" i="12"/>
  <c r="V92" i="12"/>
  <c r="V51" i="12"/>
  <c r="V111" i="12"/>
  <c r="V27" i="12"/>
  <c r="V50" i="12"/>
  <c r="V95" i="12"/>
  <c r="V88" i="12"/>
  <c r="V55" i="12"/>
  <c r="V33" i="12"/>
  <c r="V75" i="12"/>
  <c r="V136" i="12"/>
  <c r="O390" i="11"/>
  <c r="P390" i="11" s="1"/>
  <c r="O379" i="11"/>
  <c r="P379" i="11" s="1"/>
  <c r="O546" i="11"/>
  <c r="P546" i="11" s="1"/>
  <c r="O189" i="11"/>
  <c r="O449" i="11"/>
  <c r="P449" i="11" s="1"/>
  <c r="O235" i="11"/>
  <c r="P235" i="11" s="1"/>
  <c r="O596" i="11"/>
  <c r="P596" i="11" s="1"/>
  <c r="O531" i="11"/>
  <c r="P531" i="11" s="1"/>
  <c r="O243" i="11"/>
  <c r="P243" i="11" s="1"/>
  <c r="O551" i="11"/>
  <c r="P551" i="11" s="1"/>
  <c r="O432" i="11"/>
  <c r="P432" i="11" s="1"/>
  <c r="O521" i="11"/>
  <c r="P521" i="11" s="1"/>
  <c r="O581" i="11"/>
  <c r="P581" i="11" s="1"/>
  <c r="O304" i="11"/>
  <c r="P304" i="11" s="1"/>
  <c r="O436" i="11"/>
  <c r="P436" i="11" s="1"/>
  <c r="O609" i="11"/>
  <c r="P609" i="11" s="1"/>
  <c r="O151" i="11"/>
  <c r="P151" i="11" s="1"/>
  <c r="V101" i="12"/>
  <c r="V103" i="12"/>
  <c r="V79" i="12"/>
  <c r="V77" i="12"/>
  <c r="V141" i="12"/>
  <c r="V112" i="12"/>
  <c r="V145" i="12"/>
  <c r="V157" i="12"/>
  <c r="V35" i="12"/>
  <c r="V47" i="12"/>
  <c r="V128" i="12"/>
  <c r="V96" i="12"/>
  <c r="V102" i="12"/>
  <c r="K2" i="12"/>
  <c r="V150" i="12"/>
  <c r="V140" i="12"/>
  <c r="V104" i="12"/>
  <c r="V109" i="12"/>
  <c r="V120" i="12"/>
  <c r="V117" i="12"/>
  <c r="V22" i="12"/>
  <c r="V160" i="12"/>
  <c r="V37" i="12"/>
  <c r="V144" i="12"/>
  <c r="V30" i="12"/>
  <c r="V113" i="12"/>
  <c r="V8" i="12"/>
  <c r="V158" i="12"/>
  <c r="V20" i="12"/>
  <c r="V41" i="12"/>
  <c r="V32" i="12"/>
  <c r="V18" i="12"/>
  <c r="V89" i="12"/>
  <c r="V147" i="12"/>
  <c r="V38" i="12"/>
  <c r="V7" i="12"/>
  <c r="V94" i="12"/>
  <c r="V99" i="12"/>
  <c r="V23" i="12"/>
  <c r="V151" i="12"/>
  <c r="V40" i="12"/>
  <c r="V13" i="12"/>
  <c r="T2" i="12"/>
  <c r="W2" i="12"/>
  <c r="U2" i="12"/>
  <c r="X2" i="12"/>
  <c r="S2" i="12"/>
  <c r="O613" i="11"/>
  <c r="P613" i="11" s="1"/>
  <c r="O127" i="11"/>
  <c r="P127" i="11" s="1"/>
  <c r="O400" i="11"/>
  <c r="P400" i="11" s="1"/>
  <c r="P417" i="11"/>
  <c r="P561" i="11"/>
  <c r="P433" i="11"/>
  <c r="P577" i="11"/>
  <c r="P241" i="11"/>
  <c r="P465" i="11"/>
  <c r="P209" i="11"/>
  <c r="P489" i="11"/>
  <c r="P189" i="11"/>
  <c r="O23" i="11"/>
  <c r="O190" i="11"/>
  <c r="P190" i="11" s="1"/>
  <c r="O90" i="11"/>
  <c r="P90" i="11" s="1"/>
  <c r="O258" i="11"/>
  <c r="P258" i="11" s="1"/>
  <c r="O504" i="11"/>
  <c r="P504" i="11" s="1"/>
  <c r="O446" i="11"/>
  <c r="P446" i="11" s="1"/>
  <c r="O594" i="11"/>
  <c r="P594" i="11" s="1"/>
  <c r="O9" i="11"/>
  <c r="O281" i="11"/>
  <c r="O11" i="11"/>
  <c r="O28" i="11"/>
  <c r="O166" i="11"/>
  <c r="P166" i="11" s="1"/>
  <c r="O208" i="11"/>
  <c r="P208" i="11" s="1"/>
  <c r="O135" i="11"/>
  <c r="P135" i="11" s="1"/>
  <c r="O228" i="11"/>
  <c r="P228" i="11" s="1"/>
  <c r="O586" i="11"/>
  <c r="P586" i="11" s="1"/>
  <c r="O17" i="11"/>
  <c r="O297" i="11"/>
  <c r="O349" i="11"/>
  <c r="O376" i="11"/>
  <c r="P376" i="11" s="1"/>
  <c r="O140" i="11"/>
  <c r="P140" i="11" s="1"/>
  <c r="O310" i="11"/>
  <c r="P310" i="11" s="1"/>
  <c r="O10" i="11"/>
  <c r="O129" i="11"/>
  <c r="O187" i="11"/>
  <c r="P187" i="11" s="1"/>
  <c r="O245" i="11"/>
  <c r="O295" i="11"/>
  <c r="P295" i="11" s="1"/>
  <c r="O268" i="11"/>
  <c r="P268" i="11" s="1"/>
  <c r="O70" i="11"/>
  <c r="P70" i="11" s="1"/>
  <c r="O259" i="11"/>
  <c r="P259" i="11" s="1"/>
  <c r="O159" i="11"/>
  <c r="P159" i="11" s="1"/>
  <c r="O312" i="11"/>
  <c r="P312" i="11" s="1"/>
  <c r="O407" i="11"/>
  <c r="P407" i="11" s="1"/>
  <c r="O510" i="11"/>
  <c r="P510" i="11" s="1"/>
  <c r="O48" i="11"/>
  <c r="O136" i="11"/>
  <c r="P136" i="11" s="1"/>
  <c r="O359" i="11"/>
  <c r="P359" i="11" s="1"/>
  <c r="O393" i="11"/>
  <c r="O475" i="11"/>
  <c r="P475" i="11" s="1"/>
  <c r="O607" i="11"/>
  <c r="P607" i="11" s="1"/>
  <c r="O145" i="11"/>
  <c r="O133" i="11"/>
  <c r="O172" i="11"/>
  <c r="P172" i="11" s="1"/>
  <c r="O416" i="11"/>
  <c r="P416" i="11" s="1"/>
  <c r="O511" i="11"/>
  <c r="P511" i="11" s="1"/>
  <c r="O571" i="11"/>
  <c r="P571" i="11" s="1"/>
  <c r="O34" i="11"/>
  <c r="O195" i="11"/>
  <c r="P195" i="11" s="1"/>
  <c r="O95" i="11"/>
  <c r="P95" i="11" s="1"/>
  <c r="O296" i="11"/>
  <c r="P296" i="11" s="1"/>
  <c r="O548" i="11"/>
  <c r="P548" i="11" s="1"/>
  <c r="O490" i="11"/>
  <c r="P490" i="11" s="1"/>
  <c r="O556" i="11"/>
  <c r="P556" i="11" s="1"/>
  <c r="O72" i="11"/>
  <c r="O184" i="11"/>
  <c r="P184" i="11" s="1"/>
  <c r="O92" i="11"/>
  <c r="P92" i="11" s="1"/>
  <c r="O401" i="11"/>
  <c r="O487" i="11"/>
  <c r="P487" i="11" s="1"/>
  <c r="O595" i="11"/>
  <c r="P595" i="11" s="1"/>
  <c r="O80" i="11"/>
  <c r="P80" i="11" s="1"/>
  <c r="O192" i="11"/>
  <c r="P192" i="11" s="1"/>
  <c r="O108" i="11"/>
  <c r="P108" i="11" s="1"/>
  <c r="O384" i="11"/>
  <c r="P384" i="11" s="1"/>
  <c r="O491" i="11"/>
  <c r="P491" i="11" s="1"/>
  <c r="O591" i="11"/>
  <c r="P591" i="11" s="1"/>
  <c r="O578" i="11"/>
  <c r="P578" i="11" s="1"/>
  <c r="O464" i="11"/>
  <c r="P464" i="11" s="1"/>
  <c r="O605" i="11"/>
  <c r="O232" i="11"/>
  <c r="P232" i="11" s="1"/>
  <c r="O445" i="11"/>
  <c r="O364" i="11"/>
  <c r="P364" i="11" s="1"/>
  <c r="O572" i="11"/>
  <c r="P572" i="11" s="1"/>
  <c r="O120" i="11"/>
  <c r="P120" i="11" s="1"/>
  <c r="O615" i="11"/>
  <c r="P615" i="11" s="1"/>
  <c r="O131" i="11"/>
  <c r="P131" i="11" s="1"/>
  <c r="O470" i="11"/>
  <c r="P470" i="11" s="1"/>
  <c r="O83" i="11"/>
  <c r="P83" i="11" s="1"/>
  <c r="O532" i="11"/>
  <c r="P532" i="11" s="1"/>
  <c r="O585" i="11"/>
  <c r="O562" i="11"/>
  <c r="P562" i="11" s="1"/>
  <c r="O41" i="11"/>
  <c r="O346" i="11"/>
  <c r="P346" i="11" s="1"/>
  <c r="O43" i="11"/>
  <c r="O60" i="11"/>
  <c r="P60" i="11" s="1"/>
  <c r="O91" i="11"/>
  <c r="P91" i="11" s="1"/>
  <c r="O149" i="11"/>
  <c r="O199" i="11"/>
  <c r="P199" i="11" s="1"/>
  <c r="O244" i="11"/>
  <c r="P244" i="11" s="1"/>
  <c r="O554" i="11"/>
  <c r="P554" i="11" s="1"/>
  <c r="O49" i="11"/>
  <c r="P49" i="11" s="1"/>
  <c r="O354" i="11"/>
  <c r="P354" i="11" s="1"/>
  <c r="O88" i="11"/>
  <c r="P88" i="11" s="1"/>
  <c r="O146" i="11"/>
  <c r="P146" i="11" s="1"/>
  <c r="O204" i="11"/>
  <c r="P204" i="11" s="1"/>
  <c r="O326" i="11"/>
  <c r="P326" i="11" s="1"/>
  <c r="O42" i="11"/>
  <c r="P42" i="11" s="1"/>
  <c r="O193" i="11"/>
  <c r="O251" i="11"/>
  <c r="P251" i="11" s="1"/>
  <c r="O309" i="11"/>
  <c r="O351" i="11"/>
  <c r="P351" i="11" s="1"/>
  <c r="O284" i="11"/>
  <c r="P284" i="11" s="1"/>
  <c r="O57" i="11"/>
  <c r="O353" i="11"/>
  <c r="O255" i="11"/>
  <c r="P255" i="11" s="1"/>
  <c r="O334" i="11"/>
  <c r="P334" i="11" s="1"/>
  <c r="O439" i="11"/>
  <c r="P439" i="11" s="1"/>
  <c r="O542" i="11"/>
  <c r="P542" i="11" s="1"/>
  <c r="O137" i="11"/>
  <c r="O125" i="11"/>
  <c r="O156" i="11"/>
  <c r="P156" i="11" s="1"/>
  <c r="O412" i="11"/>
  <c r="P412" i="11" s="1"/>
  <c r="O507" i="11"/>
  <c r="P507" i="11" s="1"/>
  <c r="O575" i="11"/>
  <c r="P575" i="11" s="1"/>
  <c r="O610" i="11"/>
  <c r="P610" i="11" s="1"/>
  <c r="O273" i="11"/>
  <c r="O237" i="11"/>
  <c r="O216" i="11"/>
  <c r="P216" i="11" s="1"/>
  <c r="O448" i="11"/>
  <c r="P448" i="11" s="1"/>
  <c r="O543" i="11"/>
  <c r="P543" i="11" s="1"/>
  <c r="O473" i="11"/>
  <c r="O21" i="11"/>
  <c r="O299" i="11"/>
  <c r="P299" i="11" s="1"/>
  <c r="O191" i="11"/>
  <c r="P191" i="11" s="1"/>
  <c r="O320" i="11"/>
  <c r="P320" i="11" s="1"/>
  <c r="O419" i="11"/>
  <c r="P419" i="11" s="1"/>
  <c r="O522" i="11"/>
  <c r="P522" i="11" s="1"/>
  <c r="O461" i="11"/>
  <c r="O185" i="11"/>
  <c r="O165" i="11"/>
  <c r="O188" i="11"/>
  <c r="P188" i="11" s="1"/>
  <c r="O424" i="11"/>
  <c r="P424" i="11" s="1"/>
  <c r="O519" i="11"/>
  <c r="P519" i="11" s="1"/>
  <c r="O563" i="11"/>
  <c r="P563" i="11" s="1"/>
  <c r="O201" i="11"/>
  <c r="O173" i="11"/>
  <c r="O212" i="11"/>
  <c r="P212" i="11" s="1"/>
  <c r="O428" i="11"/>
  <c r="P428" i="11" s="1"/>
  <c r="O523" i="11"/>
  <c r="P523" i="11" s="1"/>
  <c r="O559" i="11"/>
  <c r="P559" i="11" s="1"/>
  <c r="O37" i="11"/>
  <c r="O431" i="11"/>
  <c r="P431" i="11" s="1"/>
  <c r="O573" i="11"/>
  <c r="O332" i="11"/>
  <c r="P332" i="11" s="1"/>
  <c r="O481" i="11"/>
  <c r="O343" i="11"/>
  <c r="P343" i="11" s="1"/>
  <c r="O429" i="11"/>
  <c r="O368" i="11"/>
  <c r="P368" i="11" s="1"/>
  <c r="O616" i="11"/>
  <c r="P616" i="11" s="1"/>
  <c r="O200" i="11"/>
  <c r="P200" i="11" s="1"/>
  <c r="O587" i="11"/>
  <c r="P587" i="11" s="1"/>
  <c r="O113" i="11"/>
  <c r="O499" i="11"/>
  <c r="P499" i="11" s="1"/>
  <c r="O405" i="11"/>
  <c r="O73" i="11"/>
  <c r="O94" i="11"/>
  <c r="P94" i="11" s="1"/>
  <c r="O75" i="11"/>
  <c r="O97" i="11"/>
  <c r="O155" i="11"/>
  <c r="P155" i="11" s="1"/>
  <c r="O213" i="11"/>
  <c r="O263" i="11"/>
  <c r="P263" i="11" s="1"/>
  <c r="O260" i="11"/>
  <c r="P260" i="11" s="1"/>
  <c r="O529" i="11"/>
  <c r="O81" i="11"/>
  <c r="O110" i="11"/>
  <c r="P110" i="11" s="1"/>
  <c r="O152" i="11"/>
  <c r="P152" i="11" s="1"/>
  <c r="O210" i="11"/>
  <c r="P210" i="11" s="1"/>
  <c r="O403" i="11"/>
  <c r="P403" i="11" s="1"/>
  <c r="O606" i="11"/>
  <c r="P606" i="11" s="1"/>
  <c r="O74" i="11"/>
  <c r="O257" i="11"/>
  <c r="O315" i="11"/>
  <c r="P315" i="11" s="1"/>
  <c r="O356" i="11"/>
  <c r="P356" i="11" s="1"/>
  <c r="O100" i="11"/>
  <c r="P100" i="11" s="1"/>
  <c r="O300" i="11"/>
  <c r="P300" i="11" s="1"/>
  <c r="O40" i="11"/>
  <c r="O128" i="11"/>
  <c r="P128" i="11" s="1"/>
  <c r="O355" i="11"/>
  <c r="P355" i="11" s="1"/>
  <c r="O389" i="11"/>
  <c r="O471" i="11"/>
  <c r="P471" i="11" s="1"/>
  <c r="O611" i="11"/>
  <c r="P611" i="11" s="1"/>
  <c r="O614" i="11"/>
  <c r="P614" i="11" s="1"/>
  <c r="O265" i="11"/>
  <c r="O229" i="11"/>
  <c r="O395" i="11"/>
  <c r="P395" i="11" s="1"/>
  <c r="O444" i="11"/>
  <c r="P444" i="11" s="1"/>
  <c r="O539" i="11"/>
  <c r="P539" i="11" s="1"/>
  <c r="O541" i="11"/>
  <c r="O469" i="11"/>
  <c r="O374" i="11"/>
  <c r="P374" i="11" s="1"/>
  <c r="O333" i="11"/>
  <c r="O240" i="11"/>
  <c r="P240" i="11" s="1"/>
  <c r="O480" i="11"/>
  <c r="P480" i="11" s="1"/>
  <c r="O422" i="11"/>
  <c r="P422" i="11" s="1"/>
  <c r="O624" i="11"/>
  <c r="P624" i="11" s="1"/>
  <c r="O85" i="11"/>
  <c r="O369" i="11"/>
  <c r="O303" i="11"/>
  <c r="P303" i="11" s="1"/>
  <c r="O340" i="11"/>
  <c r="P340" i="11" s="1"/>
  <c r="O451" i="11"/>
  <c r="P451" i="11" s="1"/>
  <c r="O631" i="11"/>
  <c r="P631" i="11" s="1"/>
  <c r="O598" i="11"/>
  <c r="P598" i="11" s="1"/>
  <c r="O313" i="11"/>
  <c r="O261" i="11"/>
  <c r="O222" i="11"/>
  <c r="P222" i="11" s="1"/>
  <c r="O456" i="11"/>
  <c r="P456" i="11" s="1"/>
  <c r="O388" i="11"/>
  <c r="P388" i="11" s="1"/>
  <c r="O525" i="11"/>
  <c r="O329" i="11"/>
  <c r="O269" i="11"/>
  <c r="O224" i="11"/>
  <c r="P224" i="11" s="1"/>
  <c r="O460" i="11"/>
  <c r="P460" i="11" s="1"/>
  <c r="O396" i="11"/>
  <c r="P396" i="11" s="1"/>
  <c r="O441" i="11"/>
  <c r="O337" i="11"/>
  <c r="O406" i="11"/>
  <c r="P406" i="11" s="1"/>
  <c r="O570" i="11"/>
  <c r="P570" i="11" s="1"/>
  <c r="O468" i="11"/>
  <c r="P468" i="11" s="1"/>
  <c r="O601" i="11"/>
  <c r="O254" i="11"/>
  <c r="P254" i="11" s="1"/>
  <c r="O629" i="11"/>
  <c r="O347" i="11"/>
  <c r="P347" i="11" s="1"/>
  <c r="O568" i="11"/>
  <c r="P568" i="11" s="1"/>
  <c r="O162" i="11"/>
  <c r="P162" i="11" s="1"/>
  <c r="O608" i="11"/>
  <c r="P608" i="11" s="1"/>
  <c r="O139" i="11"/>
  <c r="P139" i="11" s="1"/>
  <c r="O474" i="11"/>
  <c r="O7" i="11"/>
  <c r="O24" i="11"/>
  <c r="P24" i="11" s="1"/>
  <c r="O158" i="11"/>
  <c r="P158" i="11" s="1"/>
  <c r="O26" i="11"/>
  <c r="P26" i="11" s="1"/>
  <c r="O161" i="11"/>
  <c r="O219" i="11"/>
  <c r="P219" i="11" s="1"/>
  <c r="O277" i="11"/>
  <c r="O327" i="11"/>
  <c r="P327" i="11" s="1"/>
  <c r="O276" i="11"/>
  <c r="P276" i="11" s="1"/>
  <c r="O15" i="11"/>
  <c r="P15" i="11" s="1"/>
  <c r="O32" i="11"/>
  <c r="P32" i="11" s="1"/>
  <c r="O174" i="11"/>
  <c r="P174" i="11" s="1"/>
  <c r="O93" i="11"/>
  <c r="O143" i="11"/>
  <c r="P143" i="11" s="1"/>
  <c r="O230" i="11"/>
  <c r="P230" i="11" s="1"/>
  <c r="O574" i="11"/>
  <c r="P574" i="11" s="1"/>
  <c r="O29" i="11"/>
  <c r="O321" i="11"/>
  <c r="O361" i="11"/>
  <c r="O106" i="11"/>
  <c r="P106" i="11" s="1"/>
  <c r="O164" i="11"/>
  <c r="P164" i="11" s="1"/>
  <c r="O316" i="11"/>
  <c r="P316" i="11" s="1"/>
  <c r="O121" i="11"/>
  <c r="O109" i="11"/>
  <c r="O148" i="11"/>
  <c r="P148" i="11" s="1"/>
  <c r="O408" i="11"/>
  <c r="P408" i="11" s="1"/>
  <c r="O503" i="11"/>
  <c r="P503" i="11" s="1"/>
  <c r="O579" i="11"/>
  <c r="P579" i="11" s="1"/>
  <c r="O550" i="11"/>
  <c r="P550" i="11" s="1"/>
  <c r="O370" i="11"/>
  <c r="P370" i="11" s="1"/>
  <c r="O325" i="11"/>
  <c r="O238" i="11"/>
  <c r="P238" i="11" s="1"/>
  <c r="O476" i="11"/>
  <c r="P476" i="11" s="1"/>
  <c r="O418" i="11"/>
  <c r="P418" i="11" s="1"/>
  <c r="O493" i="11"/>
  <c r="O35" i="11"/>
  <c r="O214" i="11"/>
  <c r="P214" i="11" s="1"/>
  <c r="O114" i="11"/>
  <c r="P114" i="11" s="1"/>
  <c r="O266" i="11"/>
  <c r="P266" i="11" s="1"/>
  <c r="O512" i="11"/>
  <c r="P512" i="11" s="1"/>
  <c r="O454" i="11"/>
  <c r="P454" i="11" s="1"/>
  <c r="O592" i="11"/>
  <c r="P592" i="11" s="1"/>
  <c r="O68" i="11"/>
  <c r="P68" i="11" s="1"/>
  <c r="O168" i="11"/>
  <c r="P168" i="11" s="1"/>
  <c r="O375" i="11"/>
  <c r="P375" i="11" s="1"/>
  <c r="O398" i="11"/>
  <c r="P398" i="11" s="1"/>
  <c r="O483" i="11"/>
  <c r="P483" i="11" s="1"/>
  <c r="O599" i="11"/>
  <c r="P599" i="11" s="1"/>
  <c r="O421" i="11"/>
  <c r="O126" i="11"/>
  <c r="P126" i="11" s="1"/>
  <c r="O352" i="11"/>
  <c r="P352" i="11" s="1"/>
  <c r="O248" i="11"/>
  <c r="P248" i="11" s="1"/>
  <c r="O488" i="11"/>
  <c r="P488" i="11" s="1"/>
  <c r="O430" i="11"/>
  <c r="P430" i="11" s="1"/>
  <c r="O582" i="11"/>
  <c r="P582" i="11" s="1"/>
  <c r="O142" i="11"/>
  <c r="P142" i="11" s="1"/>
  <c r="O360" i="11"/>
  <c r="P360" i="11" s="1"/>
  <c r="O250" i="11"/>
  <c r="P250" i="11" s="1"/>
  <c r="O492" i="11"/>
  <c r="P492" i="11" s="1"/>
  <c r="O434" i="11"/>
  <c r="P434" i="11" s="1"/>
  <c r="O612" i="11"/>
  <c r="P612" i="11" s="1"/>
  <c r="O331" i="11"/>
  <c r="P331" i="11" s="1"/>
  <c r="O534" i="11"/>
  <c r="P534" i="11" s="1"/>
  <c r="O53" i="11"/>
  <c r="O435" i="11"/>
  <c r="P435" i="11" s="1"/>
  <c r="O569" i="11"/>
  <c r="O381" i="11"/>
  <c r="O597" i="11"/>
  <c r="O256" i="11"/>
  <c r="P256" i="11" s="1"/>
  <c r="O413" i="11"/>
  <c r="O116" i="11"/>
  <c r="P116" i="11" s="1"/>
  <c r="O564" i="11"/>
  <c r="P564" i="11" s="1"/>
  <c r="O101" i="11"/>
  <c r="O583" i="11"/>
  <c r="P583" i="11" s="1"/>
  <c r="O39" i="11"/>
  <c r="O56" i="11"/>
  <c r="O622" i="11"/>
  <c r="P622" i="11" s="1"/>
  <c r="O58" i="11"/>
  <c r="P58" i="11" s="1"/>
  <c r="O225" i="11"/>
  <c r="O283" i="11"/>
  <c r="P283" i="11" s="1"/>
  <c r="O341" i="11"/>
  <c r="O367" i="11"/>
  <c r="P367" i="11" s="1"/>
  <c r="O292" i="11"/>
  <c r="P292" i="11" s="1"/>
  <c r="O47" i="11"/>
  <c r="P47" i="11" s="1"/>
  <c r="O64" i="11"/>
  <c r="O99" i="11"/>
  <c r="P99" i="11" s="1"/>
  <c r="O157" i="11"/>
  <c r="O207" i="11"/>
  <c r="P207" i="11" s="1"/>
  <c r="O246" i="11"/>
  <c r="P246" i="11" s="1"/>
  <c r="O453" i="11"/>
  <c r="O61" i="11"/>
  <c r="P61" i="11" s="1"/>
  <c r="O366" i="11"/>
  <c r="P366" i="11" s="1"/>
  <c r="O112" i="11"/>
  <c r="P112" i="11" s="1"/>
  <c r="O170" i="11"/>
  <c r="P170" i="11" s="1"/>
  <c r="O383" i="11"/>
  <c r="P383" i="11" s="1"/>
  <c r="O630" i="11"/>
  <c r="P630" i="11" s="1"/>
  <c r="O249" i="11"/>
  <c r="O205" i="11"/>
  <c r="O391" i="11"/>
  <c r="P391" i="11" s="1"/>
  <c r="O440" i="11"/>
  <c r="P440" i="11" s="1"/>
  <c r="O535" i="11"/>
  <c r="P535" i="11" s="1"/>
  <c r="O409" i="11"/>
  <c r="O31" i="11"/>
  <c r="O206" i="11"/>
  <c r="P206" i="11" s="1"/>
  <c r="O98" i="11"/>
  <c r="P98" i="11" s="1"/>
  <c r="O264" i="11"/>
  <c r="P264" i="11" s="1"/>
  <c r="O508" i="11"/>
  <c r="P508" i="11" s="1"/>
  <c r="O450" i="11"/>
  <c r="P450" i="11" s="1"/>
  <c r="O628" i="11"/>
  <c r="P628" i="11" s="1"/>
  <c r="O18" i="11"/>
  <c r="O179" i="11"/>
  <c r="P179" i="11" s="1"/>
  <c r="O87" i="11"/>
  <c r="P87" i="11" s="1"/>
  <c r="O290" i="11"/>
  <c r="P290" i="11" s="1"/>
  <c r="O544" i="11"/>
  <c r="P544" i="11" s="1"/>
  <c r="O486" i="11"/>
  <c r="P486" i="11" s="1"/>
  <c r="O560" i="11"/>
  <c r="P560" i="11" s="1"/>
  <c r="O177" i="11"/>
  <c r="O141" i="11"/>
  <c r="O180" i="11"/>
  <c r="P180" i="11" s="1"/>
  <c r="O420" i="11"/>
  <c r="P420" i="11" s="1"/>
  <c r="O515" i="11"/>
  <c r="P515" i="11" s="1"/>
  <c r="O567" i="11"/>
  <c r="P567" i="11" s="1"/>
  <c r="O55" i="11"/>
  <c r="P55" i="11" s="1"/>
  <c r="O107" i="11"/>
  <c r="P107" i="11" s="1"/>
  <c r="O130" i="11"/>
  <c r="P130" i="11" s="1"/>
  <c r="O272" i="11"/>
  <c r="P272" i="11" s="1"/>
  <c r="O520" i="11"/>
  <c r="P520" i="11" s="1"/>
  <c r="O462" i="11"/>
  <c r="P462" i="11" s="1"/>
  <c r="O63" i="11"/>
  <c r="O115" i="11"/>
  <c r="P115" i="11" s="1"/>
  <c r="O154" i="11"/>
  <c r="P154" i="11" s="1"/>
  <c r="O274" i="11"/>
  <c r="P274" i="11" s="1"/>
  <c r="O524" i="11"/>
  <c r="P524" i="11" s="1"/>
  <c r="O466" i="11"/>
  <c r="P466" i="11" s="1"/>
  <c r="O580" i="11"/>
  <c r="P580" i="11" s="1"/>
  <c r="O293" i="11"/>
  <c r="O425" i="11"/>
  <c r="O358" i="11"/>
  <c r="P358" i="11" s="1"/>
  <c r="O410" i="11"/>
  <c r="P410" i="11" s="1"/>
  <c r="O513" i="11"/>
  <c r="O496" i="11"/>
  <c r="P496" i="11" s="1"/>
  <c r="O565" i="11"/>
  <c r="O385" i="11"/>
  <c r="O625" i="11"/>
  <c r="O280" i="11"/>
  <c r="P280" i="11" s="1"/>
  <c r="O549" i="11"/>
  <c r="O178" i="11"/>
  <c r="P178" i="11" s="1"/>
  <c r="O604" i="11"/>
  <c r="P604" i="11" s="1"/>
  <c r="O71" i="11"/>
  <c r="P71" i="11" s="1"/>
  <c r="O89" i="11"/>
  <c r="O590" i="11"/>
  <c r="P590" i="11" s="1"/>
  <c r="O13" i="11"/>
  <c r="P13" i="11" s="1"/>
  <c r="O289" i="11"/>
  <c r="O345" i="11"/>
  <c r="O372" i="11"/>
  <c r="P372" i="11" s="1"/>
  <c r="O132" i="11"/>
  <c r="P132" i="11" s="1"/>
  <c r="O308" i="11"/>
  <c r="P308" i="11" s="1"/>
  <c r="O79" i="11"/>
  <c r="P79" i="11" s="1"/>
  <c r="O105" i="11"/>
  <c r="O163" i="11"/>
  <c r="P163" i="11" s="1"/>
  <c r="O221" i="11"/>
  <c r="O271" i="11"/>
  <c r="P271" i="11" s="1"/>
  <c r="O262" i="11"/>
  <c r="P262" i="11" s="1"/>
  <c r="O497" i="11"/>
  <c r="O12" i="11"/>
  <c r="P12" i="11" s="1"/>
  <c r="O134" i="11"/>
  <c r="P134" i="11" s="1"/>
  <c r="O176" i="11"/>
  <c r="P176" i="11" s="1"/>
  <c r="O103" i="11"/>
  <c r="P103" i="11" s="1"/>
  <c r="O220" i="11"/>
  <c r="P220" i="11" s="1"/>
  <c r="O566" i="11"/>
  <c r="P566" i="11" s="1"/>
  <c r="O362" i="11"/>
  <c r="P362" i="11" s="1"/>
  <c r="O317" i="11"/>
  <c r="O234" i="11"/>
  <c r="P234" i="11" s="1"/>
  <c r="O472" i="11"/>
  <c r="P472" i="11" s="1"/>
  <c r="O414" i="11"/>
  <c r="P414" i="11" s="1"/>
  <c r="O632" i="11"/>
  <c r="P632" i="11" s="1"/>
  <c r="O14" i="11"/>
  <c r="O171" i="11"/>
  <c r="P171" i="11" s="1"/>
  <c r="O194" i="11"/>
  <c r="P194" i="11" s="1"/>
  <c r="O288" i="11"/>
  <c r="P288" i="11" s="1"/>
  <c r="O540" i="11"/>
  <c r="P540" i="11" s="1"/>
  <c r="O482" i="11"/>
  <c r="P482" i="11" s="1"/>
  <c r="O82" i="11"/>
  <c r="P82" i="11" s="1"/>
  <c r="O275" i="11"/>
  <c r="P275" i="11" s="1"/>
  <c r="O183" i="11"/>
  <c r="P183" i="11" s="1"/>
  <c r="O318" i="11"/>
  <c r="P318" i="11" s="1"/>
  <c r="O415" i="11"/>
  <c r="P415" i="11" s="1"/>
  <c r="O518" i="11"/>
  <c r="P518" i="11" s="1"/>
  <c r="O602" i="11"/>
  <c r="P602" i="11" s="1"/>
  <c r="O305" i="11"/>
  <c r="O253" i="11"/>
  <c r="O218" i="11"/>
  <c r="P218" i="11" s="1"/>
  <c r="O452" i="11"/>
  <c r="P452" i="11" s="1"/>
  <c r="O547" i="11"/>
  <c r="P547" i="11" s="1"/>
  <c r="O457" i="11"/>
  <c r="O38" i="11"/>
  <c r="P38" i="11" s="1"/>
  <c r="O203" i="11"/>
  <c r="P203" i="11" s="1"/>
  <c r="O111" i="11"/>
  <c r="P111" i="11" s="1"/>
  <c r="O298" i="11"/>
  <c r="P298" i="11" s="1"/>
  <c r="O397" i="11"/>
  <c r="O494" i="11"/>
  <c r="P494" i="11" s="1"/>
  <c r="O46" i="11"/>
  <c r="P46" i="11" s="1"/>
  <c r="O211" i="11"/>
  <c r="P211" i="11" s="1"/>
  <c r="O119" i="11"/>
  <c r="P119" i="11" s="1"/>
  <c r="O302" i="11"/>
  <c r="P302" i="11" s="1"/>
  <c r="O386" i="11"/>
  <c r="P386" i="11" s="1"/>
  <c r="O498" i="11"/>
  <c r="P498" i="11" s="1"/>
  <c r="O239" i="11"/>
  <c r="P239" i="11" s="1"/>
  <c r="O584" i="11"/>
  <c r="P584" i="11" s="1"/>
  <c r="O339" i="11"/>
  <c r="P339" i="11" s="1"/>
  <c r="O538" i="11"/>
  <c r="P538" i="11" s="1"/>
  <c r="O20" i="11"/>
  <c r="O463" i="11"/>
  <c r="P463" i="11" s="1"/>
  <c r="O19" i="11"/>
  <c r="O500" i="11"/>
  <c r="P500" i="11" s="1"/>
  <c r="O593" i="11"/>
  <c r="O392" i="11"/>
  <c r="P392" i="11" s="1"/>
  <c r="O621" i="11"/>
  <c r="O124" i="11"/>
  <c r="P124" i="11" s="1"/>
  <c r="O552" i="11"/>
  <c r="P552" i="11" s="1"/>
  <c r="O22" i="11"/>
  <c r="O153" i="11"/>
  <c r="O558" i="11"/>
  <c r="P558" i="11" s="1"/>
  <c r="O45" i="11"/>
  <c r="AS87" i="11" s="1"/>
  <c r="O350" i="11"/>
  <c r="P350" i="11" s="1"/>
  <c r="O377" i="11"/>
  <c r="O138" i="11"/>
  <c r="P138" i="11" s="1"/>
  <c r="O196" i="11"/>
  <c r="P196" i="11" s="1"/>
  <c r="O324" i="11"/>
  <c r="P324" i="11" s="1"/>
  <c r="O30" i="11"/>
  <c r="O169" i="11"/>
  <c r="O227" i="11"/>
  <c r="P227" i="11" s="1"/>
  <c r="O285" i="11"/>
  <c r="O335" i="11"/>
  <c r="P335" i="11" s="1"/>
  <c r="O278" i="11"/>
  <c r="P278" i="11" s="1"/>
  <c r="O27" i="11"/>
  <c r="P27" i="11" s="1"/>
  <c r="O44" i="11"/>
  <c r="P44" i="11" s="1"/>
  <c r="O198" i="11"/>
  <c r="P198" i="11" s="1"/>
  <c r="O117" i="11"/>
  <c r="O167" i="11"/>
  <c r="P167" i="11" s="1"/>
  <c r="O236" i="11"/>
  <c r="P236" i="11" s="1"/>
  <c r="O78" i="11"/>
  <c r="P78" i="11" s="1"/>
  <c r="O267" i="11"/>
  <c r="P267" i="11" s="1"/>
  <c r="O175" i="11"/>
  <c r="P175" i="11" s="1"/>
  <c r="O314" i="11"/>
  <c r="P314" i="11" s="1"/>
  <c r="O411" i="11"/>
  <c r="P411" i="11" s="1"/>
  <c r="O514" i="11"/>
  <c r="P514" i="11" s="1"/>
  <c r="O69" i="11"/>
  <c r="P69" i="11" s="1"/>
  <c r="O365" i="11"/>
  <c r="O287" i="11"/>
  <c r="P287" i="11" s="1"/>
  <c r="O338" i="11"/>
  <c r="P338" i="11" s="1"/>
  <c r="O447" i="11"/>
  <c r="P447" i="11" s="1"/>
  <c r="O402" i="11"/>
  <c r="P402" i="11" s="1"/>
  <c r="O437" i="11"/>
  <c r="O118" i="11"/>
  <c r="P118" i="11" s="1"/>
  <c r="O348" i="11"/>
  <c r="P348" i="11" s="1"/>
  <c r="O242" i="11"/>
  <c r="P242" i="11" s="1"/>
  <c r="O484" i="11"/>
  <c r="P484" i="11" s="1"/>
  <c r="O426" i="11"/>
  <c r="P426" i="11" s="1"/>
  <c r="O620" i="11"/>
  <c r="P620" i="11" s="1"/>
  <c r="O25" i="11"/>
  <c r="P25" i="11" s="1"/>
  <c r="O307" i="11"/>
  <c r="P307" i="11" s="1"/>
  <c r="O215" i="11"/>
  <c r="P215" i="11" s="1"/>
  <c r="O322" i="11"/>
  <c r="P322" i="11" s="1"/>
  <c r="O423" i="11"/>
  <c r="P423" i="11" s="1"/>
  <c r="O526" i="11"/>
  <c r="P526" i="11" s="1"/>
  <c r="O33" i="11"/>
  <c r="P33" i="11" s="1"/>
  <c r="O323" i="11"/>
  <c r="P323" i="11" s="1"/>
  <c r="O223" i="11"/>
  <c r="P223" i="11" s="1"/>
  <c r="O328" i="11"/>
  <c r="P328" i="11" s="1"/>
  <c r="O427" i="11"/>
  <c r="P427" i="11" s="1"/>
  <c r="O530" i="11"/>
  <c r="P530" i="11" s="1"/>
  <c r="O226" i="11"/>
  <c r="P226" i="11" s="1"/>
  <c r="O477" i="11"/>
  <c r="O301" i="11"/>
  <c r="O509" i="11"/>
  <c r="O150" i="11"/>
  <c r="P150" i="11" s="1"/>
  <c r="O438" i="11"/>
  <c r="P438" i="11" s="1"/>
  <c r="O36" i="11"/>
  <c r="O467" i="11"/>
  <c r="P467" i="11" s="1"/>
  <c r="O67" i="11"/>
  <c r="O528" i="11"/>
  <c r="P528" i="11" s="1"/>
  <c r="O589" i="11"/>
  <c r="O282" i="11"/>
  <c r="P282" i="11" s="1"/>
  <c r="O537" i="11"/>
  <c r="O626" i="11"/>
  <c r="P626" i="11" s="1"/>
  <c r="O54" i="11"/>
  <c r="O217" i="11"/>
  <c r="O545" i="11"/>
  <c r="O77" i="11"/>
  <c r="O102" i="11"/>
  <c r="P102" i="11" s="1"/>
  <c r="O144" i="11"/>
  <c r="P144" i="11" s="1"/>
  <c r="O202" i="11"/>
  <c r="P202" i="11" s="1"/>
  <c r="O399" i="11"/>
  <c r="P399" i="11" s="1"/>
  <c r="O618" i="11"/>
  <c r="P618" i="11" s="1"/>
  <c r="O62" i="11"/>
  <c r="P62" i="11" s="1"/>
  <c r="O233" i="11"/>
  <c r="O291" i="11"/>
  <c r="P291" i="11" s="1"/>
  <c r="O344" i="11"/>
  <c r="P344" i="11" s="1"/>
  <c r="O371" i="11"/>
  <c r="P371" i="11" s="1"/>
  <c r="O294" i="11"/>
  <c r="P294" i="11" s="1"/>
  <c r="O59" i="11"/>
  <c r="P59" i="11" s="1"/>
  <c r="O76" i="11"/>
  <c r="O123" i="11"/>
  <c r="P123" i="11" s="1"/>
  <c r="O181" i="11"/>
  <c r="O231" i="11"/>
  <c r="P231" i="11" s="1"/>
  <c r="O252" i="11"/>
  <c r="P252" i="11" s="1"/>
  <c r="O6" i="11"/>
  <c r="O147" i="11"/>
  <c r="P147" i="11" s="1"/>
  <c r="O186" i="11"/>
  <c r="P186" i="11" s="1"/>
  <c r="O286" i="11"/>
  <c r="P286" i="11" s="1"/>
  <c r="O536" i="11"/>
  <c r="P536" i="11" s="1"/>
  <c r="O478" i="11"/>
  <c r="P478" i="11" s="1"/>
  <c r="O65" i="11"/>
  <c r="O357" i="11"/>
  <c r="O279" i="11"/>
  <c r="P279" i="11" s="1"/>
  <c r="O336" i="11"/>
  <c r="P336" i="11" s="1"/>
  <c r="O443" i="11"/>
  <c r="P443" i="11" s="1"/>
  <c r="O380" i="11"/>
  <c r="P380" i="11" s="1"/>
  <c r="O52" i="11"/>
  <c r="P52" i="11" s="1"/>
  <c r="O160" i="11"/>
  <c r="P160" i="11" s="1"/>
  <c r="O363" i="11"/>
  <c r="P363" i="11" s="1"/>
  <c r="O382" i="11"/>
  <c r="P382" i="11" s="1"/>
  <c r="O479" i="11"/>
  <c r="P479" i="11" s="1"/>
  <c r="O603" i="11"/>
  <c r="P603" i="11" s="1"/>
  <c r="O51" i="11"/>
  <c r="P51" i="11" s="1"/>
  <c r="O86" i="11"/>
  <c r="P86" i="11" s="1"/>
  <c r="O122" i="11"/>
  <c r="P122" i="11" s="1"/>
  <c r="O270" i="11"/>
  <c r="P270" i="11" s="1"/>
  <c r="O516" i="11"/>
  <c r="P516" i="11" s="1"/>
  <c r="O458" i="11"/>
  <c r="P458" i="11" s="1"/>
  <c r="O588" i="11"/>
  <c r="P588" i="11" s="1"/>
  <c r="O8" i="11"/>
  <c r="O373" i="11"/>
  <c r="O311" i="11"/>
  <c r="P311" i="11" s="1"/>
  <c r="O342" i="11"/>
  <c r="P342" i="11" s="1"/>
  <c r="O455" i="11"/>
  <c r="P455" i="11" s="1"/>
  <c r="O627" i="11"/>
  <c r="P627" i="11" s="1"/>
  <c r="O16" i="11"/>
  <c r="P16" i="11" s="1"/>
  <c r="O96" i="11"/>
  <c r="P96" i="11" s="1"/>
  <c r="O319" i="11"/>
  <c r="P319" i="11" s="1"/>
  <c r="O378" i="11"/>
  <c r="P378" i="11" s="1"/>
  <c r="O459" i="11"/>
  <c r="P459" i="11" s="1"/>
  <c r="O623" i="11"/>
  <c r="P623" i="11" s="1"/>
  <c r="O330" i="11"/>
  <c r="P330" i="11" s="1"/>
  <c r="O485" i="11"/>
  <c r="O247" i="11"/>
  <c r="P247" i="11" s="1"/>
  <c r="O576" i="11"/>
  <c r="P576" i="11" s="1"/>
  <c r="O104" i="11"/>
  <c r="P104" i="11" s="1"/>
  <c r="O619" i="11"/>
  <c r="P619" i="11" s="1"/>
  <c r="O182" i="11"/>
  <c r="P182" i="11" s="1"/>
  <c r="O442" i="11"/>
  <c r="P442" i="11" s="1"/>
  <c r="O84" i="11"/>
  <c r="P84" i="11" s="1"/>
  <c r="O495" i="11"/>
  <c r="P495" i="11" s="1"/>
  <c r="O557" i="11"/>
  <c r="T70" i="11" s="1"/>
  <c r="O404" i="11"/>
  <c r="P404" i="11" s="1"/>
  <c r="O617" i="11"/>
  <c r="P14" i="11"/>
  <c r="P23" i="11"/>
  <c r="T45" i="11"/>
  <c r="P65" i="11"/>
  <c r="P8" i="11"/>
  <c r="P10" i="11"/>
  <c r="P48" i="11"/>
  <c r="P34" i="11"/>
  <c r="P72" i="11"/>
  <c r="T72" i="11"/>
  <c r="P28" i="11"/>
  <c r="P41" i="11"/>
  <c r="P57" i="11"/>
  <c r="P21" i="11"/>
  <c r="P22" i="11"/>
  <c r="P30" i="11"/>
  <c r="P73" i="11"/>
  <c r="T73" i="11"/>
  <c r="P75" i="11"/>
  <c r="P74" i="11"/>
  <c r="P40" i="11"/>
  <c r="P54" i="11"/>
  <c r="P17" i="11"/>
  <c r="T17" i="11"/>
  <c r="P43" i="11"/>
  <c r="P7" i="11"/>
  <c r="P29" i="11"/>
  <c r="P35" i="11"/>
  <c r="P76" i="11"/>
  <c r="P11" i="11"/>
  <c r="P39" i="11"/>
  <c r="P56" i="11"/>
  <c r="T47" i="11"/>
  <c r="P64" i="11"/>
  <c r="T61" i="11"/>
  <c r="P31" i="11"/>
  <c r="P63" i="11"/>
  <c r="T63" i="11"/>
  <c r="C7" i="9"/>
  <c r="H3" i="9"/>
  <c r="P5" i="11"/>
  <c r="T76" i="11" l="1"/>
  <c r="T64" i="11"/>
  <c r="T41" i="11"/>
  <c r="AS66" i="11"/>
  <c r="T44" i="11"/>
  <c r="P45" i="11"/>
  <c r="T55" i="11"/>
  <c r="T32" i="11"/>
  <c r="T48" i="11"/>
  <c r="T49" i="11"/>
  <c r="T8" i="11"/>
  <c r="T54" i="11"/>
  <c r="T7" i="11"/>
  <c r="T11" i="11"/>
  <c r="T74" i="11"/>
  <c r="T22" i="11"/>
  <c r="T43" i="11"/>
  <c r="T52" i="11"/>
  <c r="T39" i="11"/>
  <c r="T29" i="11"/>
  <c r="T21" i="11"/>
  <c r="T12" i="11"/>
  <c r="T28" i="11"/>
  <c r="T10" i="11"/>
  <c r="T33" i="11"/>
  <c r="AS110" i="11"/>
  <c r="T5" i="11"/>
  <c r="V2" i="12"/>
  <c r="T23" i="11"/>
  <c r="T13" i="11"/>
  <c r="T14" i="11"/>
  <c r="P413" i="11"/>
  <c r="AS104" i="11"/>
  <c r="P361" i="11"/>
  <c r="AS77" i="11"/>
  <c r="P441" i="11"/>
  <c r="AS72" i="11"/>
  <c r="P257" i="11"/>
  <c r="AS109" i="11"/>
  <c r="P529" i="11"/>
  <c r="AS35" i="11"/>
  <c r="AS59" i="11"/>
  <c r="P429" i="11"/>
  <c r="AS54" i="11"/>
  <c r="AS11" i="11"/>
  <c r="P133" i="11"/>
  <c r="AS157" i="11"/>
  <c r="P245" i="11"/>
  <c r="AS148" i="11"/>
  <c r="P297" i="11"/>
  <c r="AS30" i="11"/>
  <c r="AS39" i="11"/>
  <c r="AS85" i="11"/>
  <c r="P509" i="11"/>
  <c r="AS128" i="11"/>
  <c r="P557" i="11"/>
  <c r="AS147" i="11"/>
  <c r="P357" i="11"/>
  <c r="AS159" i="11"/>
  <c r="P589" i="11"/>
  <c r="AS74" i="11"/>
  <c r="P301" i="11"/>
  <c r="AS143" i="11"/>
  <c r="P457" i="11"/>
  <c r="AS20" i="11"/>
  <c r="P293" i="11"/>
  <c r="AS34" i="11"/>
  <c r="P321" i="11"/>
  <c r="AS97" i="11"/>
  <c r="P629" i="11"/>
  <c r="AS55" i="11"/>
  <c r="P369" i="11"/>
  <c r="AS92" i="11"/>
  <c r="P469" i="11"/>
  <c r="AS131" i="11"/>
  <c r="P405" i="11"/>
  <c r="AS118" i="11"/>
  <c r="P165" i="11"/>
  <c r="AS24" i="11"/>
  <c r="AS102" i="11"/>
  <c r="P193" i="11"/>
  <c r="AS67" i="11"/>
  <c r="AS96" i="11"/>
  <c r="P401" i="11"/>
  <c r="AS90" i="11"/>
  <c r="P145" i="11"/>
  <c r="AS122" i="11"/>
  <c r="AS133" i="11"/>
  <c r="P281" i="11"/>
  <c r="AS37" i="11"/>
  <c r="AS8" i="11"/>
  <c r="AS155" i="11"/>
  <c r="T31" i="11"/>
  <c r="T56" i="11"/>
  <c r="T68" i="11"/>
  <c r="T26" i="11"/>
  <c r="T57" i="11"/>
  <c r="T6" i="11"/>
  <c r="T25" i="11"/>
  <c r="P485" i="11"/>
  <c r="AS107" i="11"/>
  <c r="T65" i="11"/>
  <c r="AS51" i="11"/>
  <c r="P77" i="11"/>
  <c r="AS22" i="11"/>
  <c r="P477" i="11"/>
  <c r="AS160" i="11"/>
  <c r="P377" i="11"/>
  <c r="AS68" i="11"/>
  <c r="P621" i="11"/>
  <c r="AS150" i="11"/>
  <c r="P345" i="11"/>
  <c r="AS136" i="11"/>
  <c r="P549" i="11"/>
  <c r="AS43" i="11"/>
  <c r="P157" i="11"/>
  <c r="AS117" i="11"/>
  <c r="P597" i="11"/>
  <c r="AS19" i="11"/>
  <c r="AS158" i="11"/>
  <c r="P261" i="11"/>
  <c r="AS31" i="11"/>
  <c r="P85" i="11"/>
  <c r="AS28" i="11"/>
  <c r="P541" i="11"/>
  <c r="AS93" i="11"/>
  <c r="P481" i="11"/>
  <c r="AS10" i="11"/>
  <c r="P185" i="11"/>
  <c r="AS16" i="11"/>
  <c r="P473" i="11"/>
  <c r="AS130" i="11"/>
  <c r="T42" i="11"/>
  <c r="P129" i="11"/>
  <c r="AS135" i="11"/>
  <c r="P9" i="11"/>
  <c r="AS65" i="11"/>
  <c r="AS46" i="11"/>
  <c r="AS29" i="11"/>
  <c r="AS6" i="11"/>
  <c r="P317" i="11"/>
  <c r="AS40" i="11"/>
  <c r="P497" i="11"/>
  <c r="AS106" i="11"/>
  <c r="P513" i="11"/>
  <c r="AS73" i="11"/>
  <c r="P425" i="11"/>
  <c r="AS151" i="11"/>
  <c r="P249" i="11"/>
  <c r="AS101" i="11"/>
  <c r="T34" i="11"/>
  <c r="T16" i="11"/>
  <c r="P6" i="11"/>
  <c r="T27" i="11"/>
  <c r="P181" i="11"/>
  <c r="AS83" i="11"/>
  <c r="P233" i="11"/>
  <c r="AS33" i="11"/>
  <c r="P545" i="11"/>
  <c r="AS108" i="11"/>
  <c r="P365" i="11"/>
  <c r="AS12" i="11"/>
  <c r="P285" i="11"/>
  <c r="AS7" i="11"/>
  <c r="P221" i="11"/>
  <c r="AS44" i="11"/>
  <c r="P289" i="11"/>
  <c r="AS88" i="11"/>
  <c r="P141" i="11"/>
  <c r="AS26" i="11"/>
  <c r="T18" i="11"/>
  <c r="P409" i="11"/>
  <c r="AS126" i="11"/>
  <c r="P381" i="11"/>
  <c r="AS45" i="11"/>
  <c r="P493" i="11"/>
  <c r="AS49" i="11"/>
  <c r="P474" i="11"/>
  <c r="T66" i="11"/>
  <c r="P601" i="11"/>
  <c r="AS103" i="11"/>
  <c r="P313" i="11"/>
  <c r="AS146" i="11"/>
  <c r="P389" i="11"/>
  <c r="AS52" i="11"/>
  <c r="P213" i="11"/>
  <c r="AS100" i="11"/>
  <c r="P113" i="11"/>
  <c r="AS17" i="11"/>
  <c r="P173" i="11"/>
  <c r="AS113" i="11"/>
  <c r="P461" i="11"/>
  <c r="AS139" i="11"/>
  <c r="P353" i="11"/>
  <c r="AS38" i="11"/>
  <c r="P585" i="11"/>
  <c r="AS63" i="11"/>
  <c r="AS82" i="11"/>
  <c r="AS105" i="11"/>
  <c r="T35" i="11"/>
  <c r="T40" i="11"/>
  <c r="T62" i="11"/>
  <c r="T69" i="11"/>
  <c r="P217" i="11"/>
  <c r="AS69" i="11"/>
  <c r="AS36" i="11"/>
  <c r="P593" i="11"/>
  <c r="AS21" i="11"/>
  <c r="P397" i="11"/>
  <c r="AS127" i="11"/>
  <c r="AS13" i="11"/>
  <c r="P625" i="11"/>
  <c r="AS141" i="11"/>
  <c r="P177" i="11"/>
  <c r="AS48" i="11"/>
  <c r="P569" i="11"/>
  <c r="AS25" i="11"/>
  <c r="P277" i="11"/>
  <c r="AS27" i="11"/>
  <c r="P269" i="11"/>
  <c r="AS75" i="11"/>
  <c r="P573" i="11"/>
  <c r="AS58" i="11"/>
  <c r="P201" i="11"/>
  <c r="AS86" i="11"/>
  <c r="AS23" i="11"/>
  <c r="P149" i="11"/>
  <c r="AS84" i="11"/>
  <c r="P445" i="11"/>
  <c r="AS80" i="11"/>
  <c r="P393" i="11"/>
  <c r="AS42" i="11"/>
  <c r="AS50" i="11"/>
  <c r="AS124" i="11"/>
  <c r="AS137" i="11"/>
  <c r="T38" i="11"/>
  <c r="T71" i="11"/>
  <c r="P117" i="11"/>
  <c r="AS41" i="11"/>
  <c r="P169" i="11"/>
  <c r="AS47" i="11"/>
  <c r="P253" i="11"/>
  <c r="AS81" i="11"/>
  <c r="P105" i="11"/>
  <c r="AS99" i="11"/>
  <c r="P385" i="11"/>
  <c r="AS153" i="11"/>
  <c r="P341" i="11"/>
  <c r="AS125" i="11"/>
  <c r="P101" i="11"/>
  <c r="AS57" i="11"/>
  <c r="P421" i="11"/>
  <c r="AS120" i="11"/>
  <c r="P329" i="11"/>
  <c r="AS112" i="11"/>
  <c r="P97" i="11"/>
  <c r="AS145" i="11"/>
  <c r="P125" i="11"/>
  <c r="AS95" i="11"/>
  <c r="AS32" i="11"/>
  <c r="AS70" i="11"/>
  <c r="AS14" i="11"/>
  <c r="P373" i="11"/>
  <c r="U54" i="11" s="1"/>
  <c r="AS56" i="11"/>
  <c r="P437" i="11"/>
  <c r="U58" i="11" s="1"/>
  <c r="AS138" i="11"/>
  <c r="T30" i="11"/>
  <c r="P153" i="11"/>
  <c r="AS71" i="11"/>
  <c r="P305" i="11"/>
  <c r="AS111" i="11"/>
  <c r="P89" i="11"/>
  <c r="AS9" i="11"/>
  <c r="P565" i="11"/>
  <c r="AS142" i="11"/>
  <c r="AS161" i="11"/>
  <c r="AS18" i="11"/>
  <c r="P109" i="11"/>
  <c r="AS149" i="11"/>
  <c r="P93" i="11"/>
  <c r="AS64" i="11"/>
  <c r="P161" i="11"/>
  <c r="U23" i="11" s="1"/>
  <c r="AS129" i="11"/>
  <c r="P525" i="11"/>
  <c r="AS121" i="11"/>
  <c r="P229" i="11"/>
  <c r="AS61" i="11"/>
  <c r="T75" i="11"/>
  <c r="AS91" i="11"/>
  <c r="P237" i="11"/>
  <c r="U32" i="11" s="1"/>
  <c r="AS89" i="11"/>
  <c r="P137" i="11"/>
  <c r="AS62" i="11"/>
  <c r="P605" i="11"/>
  <c r="AS156" i="11"/>
  <c r="AS116" i="11"/>
  <c r="AS114" i="11"/>
  <c r="T50" i="11"/>
  <c r="U63" i="11"/>
  <c r="V63" i="11" s="1"/>
  <c r="W63" i="11" s="1"/>
  <c r="P617" i="11"/>
  <c r="AS15" i="11"/>
  <c r="P537" i="11"/>
  <c r="U64" i="11" s="1"/>
  <c r="V64" i="11" s="1"/>
  <c r="W64" i="11" s="1"/>
  <c r="AS94" i="11"/>
  <c r="AS134" i="11"/>
  <c r="P205" i="11"/>
  <c r="AS154" i="11"/>
  <c r="P453" i="11"/>
  <c r="AS5" i="11"/>
  <c r="P225" i="11"/>
  <c r="AS132" i="11"/>
  <c r="P325" i="11"/>
  <c r="U45" i="11" s="1"/>
  <c r="V45" i="11" s="1"/>
  <c r="W45" i="11" s="1"/>
  <c r="AS123" i="11"/>
  <c r="P121" i="11"/>
  <c r="AS115" i="11"/>
  <c r="P337" i="11"/>
  <c r="AS119" i="11"/>
  <c r="P333" i="11"/>
  <c r="AS98" i="11"/>
  <c r="P265" i="11"/>
  <c r="AS78" i="11"/>
  <c r="P81" i="11"/>
  <c r="AS144" i="11"/>
  <c r="P273" i="11"/>
  <c r="AS152" i="11"/>
  <c r="P309" i="11"/>
  <c r="AS60" i="11"/>
  <c r="P349" i="11"/>
  <c r="AS140" i="11"/>
  <c r="AS76" i="11"/>
  <c r="AS53" i="11"/>
  <c r="AS79" i="11"/>
  <c r="T15" i="11"/>
  <c r="P36" i="11"/>
  <c r="T36" i="11"/>
  <c r="T37" i="11"/>
  <c r="P37" i="11"/>
  <c r="P19" i="11"/>
  <c r="U19" i="11" s="1"/>
  <c r="T19" i="11"/>
  <c r="T51" i="11"/>
  <c r="P18" i="11"/>
  <c r="T60" i="11"/>
  <c r="P20" i="11"/>
  <c r="U75" i="11" s="1"/>
  <c r="T20" i="11"/>
  <c r="P53" i="11"/>
  <c r="T53" i="11"/>
  <c r="T59" i="11"/>
  <c r="T46" i="11"/>
  <c r="T58" i="11"/>
  <c r="T24" i="11"/>
  <c r="T9" i="11"/>
  <c r="P67" i="11"/>
  <c r="U67" i="11" s="1"/>
  <c r="T67" i="11"/>
  <c r="U43" i="11" l="1"/>
  <c r="V43" i="11" s="1"/>
  <c r="W43" i="11" s="1"/>
  <c r="U48" i="11"/>
  <c r="V48" i="11" s="1"/>
  <c r="W48" i="11" s="1"/>
  <c r="V75" i="11"/>
  <c r="W75" i="11" s="1"/>
  <c r="V32" i="11"/>
  <c r="W32" i="11" s="1"/>
  <c r="U35" i="11"/>
  <c r="V35" i="11" s="1"/>
  <c r="W35" i="11" s="1"/>
  <c r="V54" i="11"/>
  <c r="W54" i="11" s="1"/>
  <c r="AI430" i="11" s="1"/>
  <c r="V23" i="11"/>
  <c r="W23" i="11" s="1"/>
  <c r="U60" i="11"/>
  <c r="U70" i="11"/>
  <c r="V70" i="11" s="1"/>
  <c r="W70" i="11" s="1"/>
  <c r="U5" i="11"/>
  <c r="V5" i="11" s="1"/>
  <c r="U51" i="11"/>
  <c r="V51" i="11" s="1"/>
  <c r="W51" i="11" s="1"/>
  <c r="U8" i="11"/>
  <c r="V8" i="11" s="1"/>
  <c r="W8" i="11" s="1"/>
  <c r="U55" i="11"/>
  <c r="V55" i="11" s="1"/>
  <c r="W55" i="11" s="1"/>
  <c r="U25" i="11"/>
  <c r="V25" i="11" s="1"/>
  <c r="W25" i="11" s="1"/>
  <c r="AE178" i="11" s="1"/>
  <c r="U74" i="11"/>
  <c r="V74" i="11" s="1"/>
  <c r="W74" i="11" s="1"/>
  <c r="AE606" i="11" s="1"/>
  <c r="U22" i="11"/>
  <c r="V22" i="11" s="1"/>
  <c r="W22" i="11" s="1"/>
  <c r="U38" i="11"/>
  <c r="U21" i="11"/>
  <c r="V21" i="11" s="1"/>
  <c r="W21" i="11" s="1"/>
  <c r="AH142" i="11" s="1"/>
  <c r="U61" i="11"/>
  <c r="V61" i="11" s="1"/>
  <c r="W61" i="11" s="1"/>
  <c r="U27" i="11"/>
  <c r="V27" i="11" s="1"/>
  <c r="W27" i="11" s="1"/>
  <c r="U56" i="11"/>
  <c r="V56" i="11" s="1"/>
  <c r="W56" i="11" s="1"/>
  <c r="U26" i="11"/>
  <c r="V26" i="11" s="1"/>
  <c r="W26" i="11" s="1"/>
  <c r="AI180" i="11" s="1"/>
  <c r="U36" i="11"/>
  <c r="V36" i="11" s="1"/>
  <c r="W36" i="11" s="1"/>
  <c r="U42" i="11"/>
  <c r="V42" i="11" s="1"/>
  <c r="W42" i="11" s="1"/>
  <c r="U31" i="11"/>
  <c r="V31" i="11" s="1"/>
  <c r="W31" i="11" s="1"/>
  <c r="U66" i="11"/>
  <c r="V66" i="11" s="1"/>
  <c r="W66" i="11" s="1"/>
  <c r="U53" i="11"/>
  <c r="V53" i="11" s="1"/>
  <c r="W53" i="11" s="1"/>
  <c r="AF441" i="11" s="1"/>
  <c r="U37" i="11"/>
  <c r="V37" i="11" s="1"/>
  <c r="W37" i="11" s="1"/>
  <c r="U41" i="11"/>
  <c r="V41" i="11" s="1"/>
  <c r="W41" i="11" s="1"/>
  <c r="U76" i="11"/>
  <c r="V76" i="11" s="1"/>
  <c r="W76" i="11" s="1"/>
  <c r="AE626" i="11" s="1"/>
  <c r="U52" i="11"/>
  <c r="V52" i="11" s="1"/>
  <c r="W52" i="11" s="1"/>
  <c r="U72" i="11"/>
  <c r="V72" i="11" s="1"/>
  <c r="W72" i="11" s="1"/>
  <c r="U62" i="11"/>
  <c r="U30" i="11"/>
  <c r="V30" i="11" s="1"/>
  <c r="W30" i="11" s="1"/>
  <c r="V60" i="11"/>
  <c r="W60" i="11" s="1"/>
  <c r="AH445" i="11" s="1"/>
  <c r="U12" i="11"/>
  <c r="V12" i="11" s="1"/>
  <c r="W12" i="11" s="1"/>
  <c r="U39" i="11"/>
  <c r="V39" i="11" s="1"/>
  <c r="W39" i="11" s="1"/>
  <c r="AI297" i="11" s="1"/>
  <c r="U34" i="11"/>
  <c r="V34" i="11" s="1"/>
  <c r="W34" i="11" s="1"/>
  <c r="AG252" i="11" s="1"/>
  <c r="U50" i="11"/>
  <c r="V50" i="11" s="1"/>
  <c r="W50" i="11" s="1"/>
  <c r="AE395" i="11" s="1"/>
  <c r="U14" i="11"/>
  <c r="V14" i="11" s="1"/>
  <c r="W14" i="11" s="1"/>
  <c r="V38" i="11"/>
  <c r="W38" i="11" s="1"/>
  <c r="U28" i="11"/>
  <c r="V28" i="11" s="1"/>
  <c r="W28" i="11" s="1"/>
  <c r="U46" i="11"/>
  <c r="V46" i="11" s="1"/>
  <c r="W46" i="11" s="1"/>
  <c r="U71" i="11"/>
  <c r="V71" i="11" s="1"/>
  <c r="W71" i="11" s="1"/>
  <c r="AI583" i="11" s="1"/>
  <c r="U57" i="11"/>
  <c r="V57" i="11" s="1"/>
  <c r="W57" i="11" s="1"/>
  <c r="U24" i="11"/>
  <c r="V24" i="11" s="1"/>
  <c r="W24" i="11" s="1"/>
  <c r="AG170" i="11" s="1"/>
  <c r="U47" i="11"/>
  <c r="V47" i="11" s="1"/>
  <c r="W47" i="11" s="1"/>
  <c r="AI391" i="11" s="1"/>
  <c r="U73" i="11"/>
  <c r="V73" i="11" s="1"/>
  <c r="W73" i="11" s="1"/>
  <c r="U65" i="11"/>
  <c r="V65" i="11" s="1"/>
  <c r="W65" i="11" s="1"/>
  <c r="U68" i="11"/>
  <c r="V68" i="11" s="1"/>
  <c r="W68" i="11" s="1"/>
  <c r="AH568" i="11" s="1"/>
  <c r="U13" i="11"/>
  <c r="V13" i="11" s="1"/>
  <c r="W13" i="11" s="1"/>
  <c r="U59" i="11"/>
  <c r="V59" i="11" s="1"/>
  <c r="W59" i="11" s="1"/>
  <c r="AH440" i="11" s="1"/>
  <c r="U16" i="11"/>
  <c r="V16" i="11" s="1"/>
  <c r="W16" i="11" s="1"/>
  <c r="U69" i="11"/>
  <c r="V69" i="11" s="1"/>
  <c r="W69" i="11" s="1"/>
  <c r="AE582" i="11" s="1"/>
  <c r="U33" i="11"/>
  <c r="V33" i="11" s="1"/>
  <c r="W33" i="11" s="1"/>
  <c r="AI241" i="11" s="1"/>
  <c r="U10" i="11"/>
  <c r="V10" i="11" s="1"/>
  <c r="W10" i="11" s="1"/>
  <c r="U9" i="11"/>
  <c r="V9" i="11" s="1"/>
  <c r="W9" i="11" s="1"/>
  <c r="U17" i="11"/>
  <c r="V17" i="11" s="1"/>
  <c r="W17" i="11" s="1"/>
  <c r="U29" i="11"/>
  <c r="V29" i="11" s="1"/>
  <c r="W29" i="11" s="1"/>
  <c r="U15" i="11"/>
  <c r="V15" i="11" s="1"/>
  <c r="W15" i="11" s="1"/>
  <c r="AG87" i="11" s="1"/>
  <c r="U44" i="11"/>
  <c r="V44" i="11" s="1"/>
  <c r="W44" i="11" s="1"/>
  <c r="U40" i="11"/>
  <c r="V40" i="11" s="1"/>
  <c r="W40" i="11" s="1"/>
  <c r="AF258" i="11" s="1"/>
  <c r="U49" i="11"/>
  <c r="V49" i="11" s="1"/>
  <c r="W49" i="11" s="1"/>
  <c r="AF41" i="11"/>
  <c r="AH365" i="11"/>
  <c r="AG365" i="11"/>
  <c r="V62" i="11"/>
  <c r="W62" i="11" s="1"/>
  <c r="U6" i="11"/>
  <c r="V6" i="11" s="1"/>
  <c r="W6" i="11" s="1"/>
  <c r="U18" i="11"/>
  <c r="V18" i="11" s="1"/>
  <c r="W18" i="11" s="1"/>
  <c r="U7" i="11"/>
  <c r="V7" i="11" s="1"/>
  <c r="W7" i="11" s="1"/>
  <c r="AG27" i="11" s="1"/>
  <c r="U11" i="11"/>
  <c r="V11" i="11" s="1"/>
  <c r="W11" i="11" s="1"/>
  <c r="V58" i="11"/>
  <c r="W58" i="11" s="1"/>
  <c r="U20" i="11"/>
  <c r="V20" i="11" s="1"/>
  <c r="W20" i="11" s="1"/>
  <c r="AI440" i="11"/>
  <c r="AH462" i="11"/>
  <c r="AI584" i="11"/>
  <c r="AG576" i="11"/>
  <c r="AH579" i="11"/>
  <c r="AF42" i="11"/>
  <c r="AE586" i="11"/>
  <c r="AI586" i="11"/>
  <c r="AF586" i="11"/>
  <c r="AE592" i="11"/>
  <c r="AI606" i="11"/>
  <c r="AI592" i="11"/>
  <c r="AH599" i="11"/>
  <c r="AF599" i="11"/>
  <c r="AF592" i="11"/>
  <c r="AG592" i="11"/>
  <c r="AI599" i="11"/>
  <c r="AG599" i="11"/>
  <c r="AE599" i="11"/>
  <c r="AG593" i="11"/>
  <c r="AH593" i="11"/>
  <c r="AI593" i="11"/>
  <c r="AE593" i="11"/>
  <c r="AH592" i="11"/>
  <c r="AH619" i="11"/>
  <c r="AI619" i="11"/>
  <c r="AF619" i="11"/>
  <c r="AF593" i="11"/>
  <c r="AE619" i="11"/>
  <c r="AG619" i="11"/>
  <c r="AH345" i="11"/>
  <c r="AF345" i="11"/>
  <c r="AI345" i="11"/>
  <c r="AG345" i="11"/>
  <c r="AE345" i="11"/>
  <c r="AE252" i="11"/>
  <c r="AG48" i="11"/>
  <c r="AI42" i="11"/>
  <c r="AF364" i="11"/>
  <c r="AI364" i="11"/>
  <c r="AE364" i="11"/>
  <c r="AG364" i="11"/>
  <c r="AH364" i="11"/>
  <c r="AE360" i="11"/>
  <c r="AF304" i="11"/>
  <c r="AI304" i="11"/>
  <c r="AG304" i="11"/>
  <c r="AH304" i="11"/>
  <c r="AE304" i="11"/>
  <c r="AE309" i="11"/>
  <c r="AG323" i="11"/>
  <c r="AH323" i="11"/>
  <c r="AI323" i="11"/>
  <c r="AE323" i="11"/>
  <c r="AF323" i="11"/>
  <c r="AE174" i="11"/>
  <c r="AH178" i="11"/>
  <c r="AE153" i="11"/>
  <c r="AI595" i="11"/>
  <c r="AG615" i="11"/>
  <c r="AF615" i="11"/>
  <c r="AE615" i="11"/>
  <c r="AE595" i="11"/>
  <c r="AF595" i="11"/>
  <c r="AG595" i="11"/>
  <c r="AI615" i="11"/>
  <c r="AH595" i="11"/>
  <c r="AG629" i="11"/>
  <c r="AH615" i="11"/>
  <c r="AI622" i="11"/>
  <c r="AG622" i="11"/>
  <c r="AH622" i="11"/>
  <c r="AE622" i="11"/>
  <c r="AF622" i="11"/>
  <c r="AH602" i="11"/>
  <c r="AG628" i="11"/>
  <c r="AF602" i="11"/>
  <c r="AI602" i="11"/>
  <c r="AG602" i="11"/>
  <c r="AG589" i="11"/>
  <c r="AH589" i="11"/>
  <c r="AI589" i="11"/>
  <c r="AE589" i="11"/>
  <c r="AE602" i="11"/>
  <c r="AF589" i="11"/>
  <c r="AF188" i="11"/>
  <c r="AI188" i="11"/>
  <c r="AG188" i="11"/>
  <c r="AE188" i="11"/>
  <c r="AH188" i="11"/>
  <c r="AE240" i="11"/>
  <c r="AE257" i="11"/>
  <c r="AF240" i="11"/>
  <c r="AH257" i="11"/>
  <c r="AI240" i="11"/>
  <c r="AG240" i="11"/>
  <c r="AH240" i="11"/>
  <c r="AG325" i="11"/>
  <c r="AE350" i="11"/>
  <c r="AF350" i="11"/>
  <c r="AG350" i="11"/>
  <c r="AI350" i="11"/>
  <c r="AH350" i="11"/>
  <c r="AG171" i="11"/>
  <c r="AI177" i="11"/>
  <c r="AI176" i="11"/>
  <c r="AH523" i="11"/>
  <c r="AI523" i="11"/>
  <c r="AE523" i="11"/>
  <c r="AF523" i="11"/>
  <c r="AG523" i="11"/>
  <c r="AH268" i="11"/>
  <c r="AI260" i="11"/>
  <c r="AE260" i="11"/>
  <c r="AF260" i="11"/>
  <c r="AG264" i="11"/>
  <c r="AH417" i="11"/>
  <c r="AE405" i="11"/>
  <c r="AI438" i="11"/>
  <c r="AF91" i="11"/>
  <c r="AE105" i="11"/>
  <c r="AF66" i="11"/>
  <c r="AG49" i="11"/>
  <c r="AE42" i="11"/>
  <c r="AG332" i="11"/>
  <c r="AI332" i="11"/>
  <c r="AH340" i="11"/>
  <c r="AE340" i="11"/>
  <c r="AE332" i="11"/>
  <c r="AF300" i="11"/>
  <c r="AI340" i="11"/>
  <c r="AH332" i="11"/>
  <c r="AF340" i="11"/>
  <c r="AG340" i="11"/>
  <c r="AG324" i="11"/>
  <c r="AF324" i="11"/>
  <c r="AE324" i="11"/>
  <c r="AI324" i="11"/>
  <c r="AG50" i="11"/>
  <c r="AE449" i="11"/>
  <c r="AG435" i="11"/>
  <c r="AF411" i="11"/>
  <c r="AH455" i="11"/>
  <c r="AE418" i="11"/>
  <c r="AI172" i="11"/>
  <c r="AF173" i="11"/>
  <c r="AI155" i="11"/>
  <c r="AG179" i="11"/>
  <c r="AF244" i="11"/>
  <c r="AI263" i="11"/>
  <c r="AE263" i="11"/>
  <c r="AF263" i="11"/>
  <c r="AG263" i="11"/>
  <c r="AH263" i="11"/>
  <c r="AE266" i="11"/>
  <c r="AE256" i="11"/>
  <c r="AF256" i="11"/>
  <c r="AI256" i="11"/>
  <c r="AG256" i="11"/>
  <c r="AH256" i="11"/>
  <c r="AG335" i="11"/>
  <c r="AE236" i="11"/>
  <c r="AI338" i="11"/>
  <c r="AH335" i="11"/>
  <c r="AG236" i="11"/>
  <c r="AE338" i="11"/>
  <c r="AE335" i="11"/>
  <c r="AF236" i="11"/>
  <c r="AF338" i="11"/>
  <c r="AH266" i="11"/>
  <c r="AF335" i="11"/>
  <c r="AH236" i="11"/>
  <c r="AI335" i="11"/>
  <c r="AI236" i="11"/>
  <c r="AH338" i="11"/>
  <c r="AI311" i="11"/>
  <c r="AG338" i="11"/>
  <c r="AI591" i="11"/>
  <c r="AI585" i="11"/>
  <c r="AH591" i="11"/>
  <c r="AG591" i="11"/>
  <c r="AG605" i="11"/>
  <c r="AE591" i="11"/>
  <c r="AH605" i="11"/>
  <c r="AF591" i="11"/>
  <c r="AI605" i="11"/>
  <c r="AE585" i="11"/>
  <c r="AE605" i="11"/>
  <c r="AF585" i="11"/>
  <c r="AF605" i="11"/>
  <c r="AG585" i="11"/>
  <c r="AF598" i="11"/>
  <c r="AE598" i="11"/>
  <c r="AG598" i="11"/>
  <c r="AH598" i="11"/>
  <c r="AG624" i="11"/>
  <c r="AH585" i="11"/>
  <c r="AI598" i="11"/>
  <c r="AH604" i="11"/>
  <c r="AI604" i="11"/>
  <c r="AG625" i="11"/>
  <c r="AE604" i="11"/>
  <c r="AF604" i="11"/>
  <c r="AF618" i="11"/>
  <c r="AG618" i="11"/>
  <c r="AG604" i="11"/>
  <c r="AE618" i="11"/>
  <c r="AI618" i="11"/>
  <c r="AH618" i="11"/>
  <c r="AE48" i="11"/>
  <c r="AI259" i="11"/>
  <c r="AI343" i="11"/>
  <c r="AG259" i="11"/>
  <c r="AE343" i="11"/>
  <c r="AE334" i="11"/>
  <c r="AF343" i="11"/>
  <c r="AF334" i="11"/>
  <c r="AG343" i="11"/>
  <c r="AG334" i="11"/>
  <c r="AH343" i="11"/>
  <c r="AE259" i="11"/>
  <c r="AH334" i="11"/>
  <c r="AF259" i="11"/>
  <c r="AI334" i="11"/>
  <c r="AH259" i="11"/>
  <c r="AI331" i="11"/>
  <c r="AE331" i="11"/>
  <c r="AG262" i="11"/>
  <c r="AH262" i="11"/>
  <c r="AI262" i="11"/>
  <c r="AI316" i="11"/>
  <c r="AF331" i="11"/>
  <c r="AE262" i="11"/>
  <c r="AH331" i="11"/>
  <c r="AI317" i="11"/>
  <c r="AG331" i="11"/>
  <c r="AF262" i="11"/>
  <c r="AI197" i="11"/>
  <c r="AG207" i="11"/>
  <c r="AE186" i="11"/>
  <c r="AF186" i="11"/>
  <c r="AH186" i="11"/>
  <c r="AI186" i="11"/>
  <c r="AG186" i="11"/>
  <c r="AF44" i="11"/>
  <c r="AG346" i="11"/>
  <c r="AH346" i="11"/>
  <c r="AI346" i="11"/>
  <c r="AE346" i="11"/>
  <c r="AF346" i="11"/>
  <c r="AE339" i="11"/>
  <c r="AE344" i="11"/>
  <c r="AG253" i="11"/>
  <c r="AF339" i="11"/>
  <c r="AF344" i="11"/>
  <c r="AG339" i="11"/>
  <c r="AI344" i="11"/>
  <c r="AH339" i="11"/>
  <c r="AI339" i="11"/>
  <c r="AH344" i="11"/>
  <c r="AG344" i="11"/>
  <c r="AG320" i="11"/>
  <c r="AI328" i="11"/>
  <c r="AG328" i="11"/>
  <c r="AH328" i="11"/>
  <c r="AF328" i="11"/>
  <c r="AE328" i="11"/>
  <c r="AH65" i="11"/>
  <c r="AI510" i="11"/>
  <c r="AH476" i="11"/>
  <c r="AF210" i="11"/>
  <c r="AG210" i="11"/>
  <c r="AH210" i="11"/>
  <c r="AI210" i="11"/>
  <c r="AE210" i="11"/>
  <c r="AI205" i="11"/>
  <c r="AF187" i="11"/>
  <c r="AH212" i="11"/>
  <c r="AI212" i="11"/>
  <c r="AF212" i="11"/>
  <c r="AE212" i="11"/>
  <c r="AF213" i="11"/>
  <c r="AI187" i="11"/>
  <c r="AG187" i="11"/>
  <c r="AG204" i="11"/>
  <c r="AH187" i="11"/>
  <c r="AH213" i="11"/>
  <c r="AI213" i="11"/>
  <c r="AG212" i="11"/>
  <c r="AE187" i="11"/>
  <c r="AE213" i="11"/>
  <c r="AG213" i="11"/>
  <c r="AH446" i="11"/>
  <c r="AE406" i="11"/>
  <c r="AH410" i="11"/>
  <c r="AH432" i="11"/>
  <c r="AE454" i="11"/>
  <c r="AF457" i="11"/>
  <c r="AE437" i="11"/>
  <c r="AF463" i="11"/>
  <c r="AF443" i="11"/>
  <c r="AI92" i="11"/>
  <c r="AE92" i="11"/>
  <c r="AF92" i="11"/>
  <c r="AG92" i="11"/>
  <c r="AH92" i="11"/>
  <c r="AI81" i="11"/>
  <c r="AH106" i="11"/>
  <c r="AH131" i="11"/>
  <c r="AE81" i="11"/>
  <c r="AF106" i="11"/>
  <c r="AE113" i="11"/>
  <c r="AF81" i="11"/>
  <c r="AG81" i="11"/>
  <c r="AH81" i="11"/>
  <c r="AE106" i="11"/>
  <c r="AI106" i="11"/>
  <c r="AG106" i="11"/>
  <c r="AI99" i="11"/>
  <c r="AE596" i="11"/>
  <c r="AF596" i="11"/>
  <c r="AG596" i="11"/>
  <c r="AH596" i="11"/>
  <c r="AI596" i="11"/>
  <c r="AH610" i="11"/>
  <c r="AE597" i="11"/>
  <c r="AH590" i="11"/>
  <c r="AF590" i="11"/>
  <c r="AF630" i="11"/>
  <c r="AE590" i="11"/>
  <c r="AG590" i="11"/>
  <c r="AG597" i="11"/>
  <c r="AH597" i="11"/>
  <c r="AF597" i="11"/>
  <c r="AI590" i="11"/>
  <c r="AI630" i="11"/>
  <c r="AG603" i="11"/>
  <c r="AG617" i="11"/>
  <c r="AH603" i="11"/>
  <c r="AH617" i="11"/>
  <c r="AI603" i="11"/>
  <c r="AI617" i="11"/>
  <c r="AI597" i="11"/>
  <c r="AE617" i="11"/>
  <c r="AE603" i="11"/>
  <c r="AF603" i="11"/>
  <c r="AF617" i="11"/>
  <c r="AF120" i="11"/>
  <c r="AG88" i="11"/>
  <c r="AI120" i="11"/>
  <c r="AF88" i="11"/>
  <c r="AG120" i="11"/>
  <c r="AI88" i="11"/>
  <c r="AE120" i="11"/>
  <c r="AH120" i="11"/>
  <c r="AE88" i="11"/>
  <c r="AH88" i="11"/>
  <c r="AG109" i="11"/>
  <c r="AF77" i="11"/>
  <c r="AG77" i="11"/>
  <c r="AH102" i="11"/>
  <c r="AH77" i="11"/>
  <c r="AE77" i="11"/>
  <c r="AI77" i="11"/>
  <c r="AH50" i="11"/>
  <c r="AF80" i="11"/>
  <c r="AE119" i="11"/>
  <c r="AF392" i="11"/>
  <c r="AI392" i="11"/>
  <c r="AG392" i="11"/>
  <c r="AE392" i="11"/>
  <c r="AH392" i="11"/>
  <c r="AF394" i="11"/>
  <c r="AI394" i="11"/>
  <c r="AH394" i="11"/>
  <c r="AG394" i="11"/>
  <c r="AE394" i="11"/>
  <c r="AG391" i="11"/>
  <c r="AH371" i="11"/>
  <c r="AI371" i="11"/>
  <c r="AE371" i="11"/>
  <c r="AG371" i="11"/>
  <c r="AF371" i="11"/>
  <c r="AF303" i="11"/>
  <c r="AF239" i="11"/>
  <c r="AG239" i="11"/>
  <c r="AG306" i="11"/>
  <c r="AF310" i="11"/>
  <c r="AE245" i="11"/>
  <c r="AI302" i="11"/>
  <c r="AE302" i="11"/>
  <c r="AF302" i="11"/>
  <c r="AG302" i="11"/>
  <c r="AF342" i="11"/>
  <c r="AG342" i="11"/>
  <c r="AI342" i="11"/>
  <c r="AH342" i="11"/>
  <c r="AH302" i="11"/>
  <c r="AE342" i="11"/>
  <c r="AF48" i="11"/>
  <c r="AH48" i="11"/>
  <c r="AE44" i="11"/>
  <c r="AH42" i="11"/>
  <c r="AI50" i="11"/>
  <c r="AG108" i="11"/>
  <c r="AF90" i="11"/>
  <c r="AI48" i="11"/>
  <c r="AE521" i="11"/>
  <c r="AF521" i="11"/>
  <c r="AG521" i="11"/>
  <c r="AH521" i="11"/>
  <c r="AI521" i="11"/>
  <c r="AF600" i="11"/>
  <c r="AG600" i="11"/>
  <c r="AI600" i="11"/>
  <c r="AH600" i="11"/>
  <c r="AE600" i="11"/>
  <c r="AF607" i="11"/>
  <c r="AE594" i="11"/>
  <c r="AF587" i="11"/>
  <c r="AH594" i="11"/>
  <c r="AI594" i="11"/>
  <c r="AG594" i="11"/>
  <c r="AI607" i="11"/>
  <c r="AF594" i="11"/>
  <c r="AE607" i="11"/>
  <c r="AH607" i="11"/>
  <c r="AE587" i="11"/>
  <c r="AH601" i="11"/>
  <c r="AG587" i="11"/>
  <c r="AF614" i="11"/>
  <c r="AI601" i="11"/>
  <c r="AG607" i="11"/>
  <c r="AE601" i="11"/>
  <c r="AH587" i="11"/>
  <c r="AF601" i="11"/>
  <c r="AI587" i="11"/>
  <c r="AG601" i="11"/>
  <c r="AH621" i="11"/>
  <c r="AI620" i="11"/>
  <c r="AF621" i="11"/>
  <c r="AE621" i="11"/>
  <c r="AE620" i="11"/>
  <c r="AF620" i="11"/>
  <c r="AG621" i="11"/>
  <c r="AH620" i="11"/>
  <c r="AI621" i="11"/>
  <c r="AG620" i="11"/>
  <c r="AE627" i="11"/>
  <c r="AF627" i="11"/>
  <c r="AI154" i="11"/>
  <c r="AE522" i="11"/>
  <c r="AG522" i="11"/>
  <c r="AH522" i="11"/>
  <c r="AI522" i="11"/>
  <c r="AF522" i="11"/>
  <c r="AE499" i="11"/>
  <c r="AE512" i="11"/>
  <c r="AI512" i="11"/>
  <c r="AE493" i="11"/>
  <c r="AF512" i="11"/>
  <c r="AG512" i="11"/>
  <c r="AH512" i="11"/>
  <c r="AF486" i="11"/>
  <c r="AE461" i="11"/>
  <c r="AF49" i="11"/>
  <c r="AG42" i="11"/>
  <c r="AH79" i="11"/>
  <c r="AF118" i="11"/>
  <c r="AG104" i="11"/>
  <c r="AH581" i="11"/>
  <c r="AI581" i="11"/>
  <c r="AG581" i="11"/>
  <c r="AF581" i="11"/>
  <c r="AE581" i="11"/>
  <c r="AF578" i="11"/>
  <c r="AH565" i="11"/>
  <c r="AE49" i="11"/>
  <c r="AF366" i="11"/>
  <c r="AH366" i="11"/>
  <c r="AI366" i="11"/>
  <c r="AE366" i="11"/>
  <c r="AG366" i="11"/>
  <c r="AE357" i="11"/>
  <c r="V67" i="11"/>
  <c r="W67" i="11" s="1"/>
  <c r="AE336" i="11" s="1"/>
  <c r="AG51" i="11"/>
  <c r="AG70" i="11"/>
  <c r="AF70" i="11"/>
  <c r="AE70" i="11"/>
  <c r="AH70" i="11"/>
  <c r="AI70" i="11"/>
  <c r="AF74" i="11"/>
  <c r="AH74" i="11"/>
  <c r="AG74" i="11"/>
  <c r="AI74" i="11"/>
  <c r="AE74" i="11"/>
  <c r="AE63" i="11"/>
  <c r="AF63" i="11"/>
  <c r="AH63" i="11"/>
  <c r="AI63" i="11"/>
  <c r="AG63" i="11"/>
  <c r="AI67" i="11"/>
  <c r="AE67" i="11"/>
  <c r="AF67" i="11"/>
  <c r="AH67" i="11"/>
  <c r="AG67" i="11"/>
  <c r="AE40" i="11"/>
  <c r="AF40" i="11"/>
  <c r="AG40" i="11"/>
  <c r="AH40" i="11"/>
  <c r="AI40" i="11"/>
  <c r="AE11" i="11"/>
  <c r="AG31" i="11"/>
  <c r="AE53" i="11"/>
  <c r="AF53" i="11"/>
  <c r="AG53" i="11"/>
  <c r="AH53" i="11"/>
  <c r="AI53" i="11"/>
  <c r="AI32" i="11"/>
  <c r="AE45" i="11"/>
  <c r="AF45" i="11"/>
  <c r="AG45" i="11"/>
  <c r="AH45" i="11"/>
  <c r="AI45" i="11"/>
  <c r="AI46" i="11"/>
  <c r="AH46" i="11"/>
  <c r="AF46" i="11"/>
  <c r="AE46" i="11"/>
  <c r="AG46" i="11"/>
  <c r="AG35" i="11"/>
  <c r="AE35" i="11"/>
  <c r="AE52" i="11"/>
  <c r="AG52" i="11"/>
  <c r="AI52" i="11"/>
  <c r="AF52" i="11"/>
  <c r="AH52" i="11"/>
  <c r="AH28" i="11"/>
  <c r="AH39" i="11"/>
  <c r="AI39" i="11"/>
  <c r="AG39" i="11"/>
  <c r="AE39" i="11"/>
  <c r="AF39" i="11"/>
  <c r="AG47" i="11"/>
  <c r="AF38" i="11"/>
  <c r="AE38" i="11"/>
  <c r="AI38" i="11"/>
  <c r="AH38" i="11"/>
  <c r="AG38" i="11"/>
  <c r="V19" i="11"/>
  <c r="W19" i="11" s="1"/>
  <c r="AE64" i="11" s="1"/>
  <c r="AH76" i="11"/>
  <c r="AF37" i="11"/>
  <c r="AH37" i="11"/>
  <c r="AI37" i="11"/>
  <c r="AH36" i="11"/>
  <c r="AI33" i="11"/>
  <c r="AF43" i="11"/>
  <c r="AI43" i="11"/>
  <c r="AE43" i="11"/>
  <c r="AH43" i="11"/>
  <c r="AG43" i="11"/>
  <c r="W5" i="11"/>
  <c r="AG588" i="11" s="1"/>
  <c r="AG627" i="11" l="1"/>
  <c r="AG310" i="11"/>
  <c r="AI306" i="11"/>
  <c r="AF623" i="11"/>
  <c r="AH625" i="11"/>
  <c r="AI624" i="11"/>
  <c r="AI179" i="11"/>
  <c r="AG172" i="11"/>
  <c r="AF172" i="11"/>
  <c r="AH171" i="11"/>
  <c r="AG177" i="11"/>
  <c r="AI629" i="11"/>
  <c r="AI170" i="11"/>
  <c r="AG178" i="11"/>
  <c r="AE237" i="11"/>
  <c r="AF606" i="11"/>
  <c r="AG395" i="11"/>
  <c r="AI431" i="11"/>
  <c r="AI365" i="11"/>
  <c r="AF241" i="11"/>
  <c r="AH306" i="11"/>
  <c r="AE253" i="11"/>
  <c r="AH631" i="11"/>
  <c r="AE311" i="11"/>
  <c r="AH179" i="11"/>
  <c r="AI184" i="11"/>
  <c r="AG184" i="11"/>
  <c r="AG176" i="11"/>
  <c r="AF177" i="11"/>
  <c r="AI628" i="11"/>
  <c r="AH629" i="11"/>
  <c r="AI178" i="11"/>
  <c r="AF174" i="11"/>
  <c r="AF309" i="11"/>
  <c r="AI252" i="11"/>
  <c r="AE27" i="11"/>
  <c r="AH627" i="11"/>
  <c r="AE310" i="11"/>
  <c r="AG623" i="11"/>
  <c r="AI625" i="11"/>
  <c r="AE631" i="11"/>
  <c r="AI631" i="11"/>
  <c r="AH184" i="11"/>
  <c r="AE171" i="11"/>
  <c r="AG183" i="11"/>
  <c r="AE177" i="11"/>
  <c r="AE312" i="11"/>
  <c r="AH628" i="11"/>
  <c r="AH170" i="11"/>
  <c r="AG174" i="11"/>
  <c r="AG254" i="11"/>
  <c r="AI237" i="11"/>
  <c r="AG626" i="11"/>
  <c r="AG632" i="11"/>
  <c r="AH606" i="11"/>
  <c r="AI308" i="11"/>
  <c r="AI627" i="11"/>
  <c r="AI310" i="11"/>
  <c r="AE623" i="11"/>
  <c r="AG630" i="11"/>
  <c r="AE630" i="11"/>
  <c r="AF625" i="11"/>
  <c r="AF624" i="11"/>
  <c r="AE624" i="11"/>
  <c r="AF184" i="11"/>
  <c r="AI173" i="11"/>
  <c r="AF183" i="11"/>
  <c r="AH176" i="11"/>
  <c r="AH177" i="11"/>
  <c r="AG182" i="11"/>
  <c r="AF178" i="11"/>
  <c r="AH174" i="11"/>
  <c r="AH237" i="11"/>
  <c r="AG242" i="11"/>
  <c r="AF626" i="11"/>
  <c r="AH241" i="11"/>
  <c r="AH310" i="11"/>
  <c r="AH623" i="11"/>
  <c r="AF253" i="11"/>
  <c r="AF631" i="11"/>
  <c r="AH311" i="11"/>
  <c r="AE173" i="11"/>
  <c r="AH173" i="11"/>
  <c r="AI183" i="11"/>
  <c r="AE183" i="11"/>
  <c r="AE176" i="11"/>
  <c r="AF628" i="11"/>
  <c r="AH182" i="11"/>
  <c r="AF170" i="11"/>
  <c r="AI174" i="11"/>
  <c r="AF237" i="11"/>
  <c r="AF252" i="11"/>
  <c r="AH626" i="11"/>
  <c r="AG241" i="11"/>
  <c r="AI185" i="11"/>
  <c r="AH175" i="11"/>
  <c r="AF306" i="11"/>
  <c r="AI623" i="11"/>
  <c r="AH630" i="11"/>
  <c r="AH253" i="11"/>
  <c r="AE625" i="11"/>
  <c r="AH624" i="11"/>
  <c r="AG311" i="11"/>
  <c r="AE179" i="11"/>
  <c r="AH172" i="11"/>
  <c r="AE172" i="11"/>
  <c r="AF171" i="11"/>
  <c r="AI171" i="11"/>
  <c r="AE629" i="11"/>
  <c r="AE170" i="11"/>
  <c r="AG237" i="11"/>
  <c r="AH252" i="11"/>
  <c r="AG606" i="11"/>
  <c r="AF395" i="11"/>
  <c r="AE365" i="11"/>
  <c r="AE241" i="11"/>
  <c r="AI27" i="11"/>
  <c r="AE306" i="11"/>
  <c r="AI253" i="11"/>
  <c r="AG631" i="11"/>
  <c r="AF311" i="11"/>
  <c r="AF179" i="11"/>
  <c r="AE184" i="11"/>
  <c r="AG173" i="11"/>
  <c r="AH183" i="11"/>
  <c r="AF176" i="11"/>
  <c r="AE628" i="11"/>
  <c r="AF629" i="11"/>
  <c r="AG309" i="11"/>
  <c r="AI626" i="11"/>
  <c r="AF365" i="11"/>
  <c r="AG11" i="11"/>
  <c r="AF542" i="11"/>
  <c r="AE460" i="11"/>
  <c r="AI79" i="11"/>
  <c r="AE47" i="11"/>
  <c r="AI11" i="11"/>
  <c r="AH90" i="11"/>
  <c r="AH503" i="11"/>
  <c r="AF11" i="11"/>
  <c r="AH11" i="11"/>
  <c r="AF369" i="11"/>
  <c r="AE369" i="11"/>
  <c r="AH393" i="11"/>
  <c r="AH369" i="11"/>
  <c r="AE393" i="11"/>
  <c r="AF393" i="11"/>
  <c r="AI393" i="11"/>
  <c r="AG393" i="11"/>
  <c r="AI407" i="11"/>
  <c r="AG458" i="11"/>
  <c r="AF433" i="11"/>
  <c r="AH419" i="11"/>
  <c r="AI408" i="11"/>
  <c r="AE444" i="11"/>
  <c r="AE76" i="11"/>
  <c r="AG65" i="11"/>
  <c r="AE486" i="11"/>
  <c r="AF499" i="11"/>
  <c r="AI83" i="11"/>
  <c r="AG83" i="11"/>
  <c r="AH475" i="11"/>
  <c r="AI516" i="11"/>
  <c r="AG510" i="11"/>
  <c r="AE517" i="11"/>
  <c r="AH466" i="11"/>
  <c r="AG409" i="11"/>
  <c r="AH211" i="11"/>
  <c r="AH632" i="11"/>
  <c r="AG76" i="11"/>
  <c r="AI486" i="11"/>
  <c r="AH486" i="11"/>
  <c r="AF506" i="11"/>
  <c r="AH83" i="11"/>
  <c r="AE503" i="11"/>
  <c r="AF510" i="11"/>
  <c r="AI336" i="11"/>
  <c r="AI76" i="11"/>
  <c r="AE12" i="11"/>
  <c r="AG493" i="11"/>
  <c r="AG486" i="11"/>
  <c r="AI506" i="11"/>
  <c r="AE90" i="11"/>
  <c r="AF185" i="11"/>
  <c r="AI476" i="11"/>
  <c r="AE510" i="11"/>
  <c r="AI13" i="11"/>
  <c r="AE297" i="11"/>
  <c r="AH12" i="11"/>
  <c r="AI492" i="11"/>
  <c r="AH506" i="11"/>
  <c r="AF83" i="11"/>
  <c r="AG516" i="11"/>
  <c r="AH497" i="11"/>
  <c r="AI517" i="11"/>
  <c r="AI12" i="11"/>
  <c r="AI65" i="11"/>
  <c r="AH499" i="11"/>
  <c r="AG506" i="11"/>
  <c r="AI90" i="11"/>
  <c r="AH516" i="11"/>
  <c r="AF476" i="11"/>
  <c r="AG517" i="11"/>
  <c r="AF97" i="11"/>
  <c r="AI251" i="11"/>
  <c r="AF276" i="11"/>
  <c r="AG12" i="11"/>
  <c r="AE65" i="11"/>
  <c r="AG427" i="11"/>
  <c r="AE506" i="11"/>
  <c r="AH115" i="11"/>
  <c r="AE83" i="11"/>
  <c r="AH509" i="11"/>
  <c r="AF516" i="11"/>
  <c r="AH510" i="11"/>
  <c r="AF517" i="11"/>
  <c r="AF76" i="11"/>
  <c r="AF12" i="11"/>
  <c r="AF65" i="11"/>
  <c r="AG499" i="11"/>
  <c r="AG90" i="11"/>
  <c r="AH515" i="11"/>
  <c r="AE516" i="11"/>
  <c r="AH517" i="11"/>
  <c r="AI307" i="11"/>
  <c r="AG307" i="11"/>
  <c r="AG347" i="11"/>
  <c r="AI269" i="11"/>
  <c r="AE307" i="11"/>
  <c r="AH307" i="11"/>
  <c r="AH347" i="11"/>
  <c r="AE347" i="11"/>
  <c r="AI347" i="11"/>
  <c r="AF307" i="11"/>
  <c r="AF347" i="11"/>
  <c r="AH267" i="11"/>
  <c r="AH195" i="11"/>
  <c r="AI209" i="11"/>
  <c r="AH203" i="11"/>
  <c r="AE209" i="11"/>
  <c r="AE189" i="11"/>
  <c r="AH209" i="11"/>
  <c r="AF189" i="11"/>
  <c r="AG209" i="11"/>
  <c r="AG189" i="11"/>
  <c r="AF209" i="11"/>
  <c r="AH189" i="11"/>
  <c r="AI189" i="11"/>
  <c r="AE578" i="11"/>
  <c r="AE104" i="11"/>
  <c r="AG34" i="11"/>
  <c r="AF27" i="11"/>
  <c r="AG37" i="11"/>
  <c r="AH51" i="11"/>
  <c r="AF573" i="11"/>
  <c r="AI86" i="11"/>
  <c r="AE79" i="11"/>
  <c r="AF79" i="11"/>
  <c r="AF513" i="11"/>
  <c r="AI616" i="11"/>
  <c r="AI508" i="11"/>
  <c r="AH488" i="11"/>
  <c r="AG185" i="11"/>
  <c r="AH348" i="11"/>
  <c r="AI211" i="11"/>
  <c r="AF588" i="11"/>
  <c r="AE368" i="11"/>
  <c r="AF632" i="11"/>
  <c r="AH303" i="11"/>
  <c r="AF270" i="11"/>
  <c r="AH27" i="11"/>
  <c r="AJ27" i="11" s="1"/>
  <c r="AG72" i="11"/>
  <c r="AI47" i="11"/>
  <c r="AE51" i="11"/>
  <c r="AE573" i="11"/>
  <c r="AF86" i="11"/>
  <c r="AI118" i="11"/>
  <c r="AF93" i="11"/>
  <c r="AG509" i="11"/>
  <c r="AF508" i="11"/>
  <c r="AE502" i="11"/>
  <c r="AE185" i="11"/>
  <c r="AG211" i="11"/>
  <c r="AI309" i="11"/>
  <c r="AG368" i="11"/>
  <c r="AE632" i="11"/>
  <c r="AI395" i="11"/>
  <c r="AI51" i="11"/>
  <c r="AG578" i="11"/>
  <c r="AI104" i="11"/>
  <c r="AE118" i="11"/>
  <c r="AH118" i="11"/>
  <c r="AE93" i="11"/>
  <c r="AE513" i="11"/>
  <c r="AE519" i="11"/>
  <c r="AH508" i="11"/>
  <c r="AG515" i="11"/>
  <c r="AH336" i="11"/>
  <c r="AG348" i="11"/>
  <c r="AF211" i="11"/>
  <c r="AI588" i="11"/>
  <c r="AH368" i="11"/>
  <c r="AI369" i="11"/>
  <c r="AH571" i="11"/>
  <c r="AF72" i="11"/>
  <c r="AH47" i="11"/>
  <c r="AE72" i="11"/>
  <c r="AF47" i="11"/>
  <c r="AF51" i="11"/>
  <c r="AH578" i="11"/>
  <c r="AI573" i="11"/>
  <c r="AE86" i="11"/>
  <c r="AF104" i="11"/>
  <c r="AG79" i="11"/>
  <c r="AH93" i="11"/>
  <c r="AG513" i="11"/>
  <c r="AH519" i="11"/>
  <c r="AF519" i="11"/>
  <c r="AH616" i="11"/>
  <c r="AE509" i="11"/>
  <c r="AE508" i="11"/>
  <c r="AE211" i="11"/>
  <c r="AJ211" i="11" s="1"/>
  <c r="AE588" i="11"/>
  <c r="AH309" i="11"/>
  <c r="AI368" i="11"/>
  <c r="AI632" i="11"/>
  <c r="AH395" i="11"/>
  <c r="AJ395" i="11" s="1"/>
  <c r="AF50" i="11"/>
  <c r="AF582" i="11"/>
  <c r="AE37" i="11"/>
  <c r="AJ37" i="11" s="1"/>
  <c r="AH72" i="11"/>
  <c r="AH9" i="11"/>
  <c r="AH573" i="11"/>
  <c r="AI578" i="11"/>
  <c r="AH86" i="11"/>
  <c r="AG86" i="11"/>
  <c r="AG93" i="11"/>
  <c r="AI93" i="11"/>
  <c r="AI513" i="11"/>
  <c r="AG519" i="11"/>
  <c r="AF616" i="11"/>
  <c r="AI515" i="11"/>
  <c r="AF515" i="11"/>
  <c r="AG336" i="11"/>
  <c r="AI348" i="11"/>
  <c r="AE201" i="11"/>
  <c r="AG369" i="11"/>
  <c r="AI72" i="11"/>
  <c r="AG573" i="11"/>
  <c r="AH104" i="11"/>
  <c r="AG118" i="11"/>
  <c r="AJ118" i="11" s="1"/>
  <c r="AE111" i="11"/>
  <c r="AI519" i="11"/>
  <c r="AG616" i="11"/>
  <c r="AI509" i="11"/>
  <c r="AG508" i="11"/>
  <c r="AH185" i="11"/>
  <c r="AF336" i="11"/>
  <c r="AF348" i="11"/>
  <c r="AH588" i="11"/>
  <c r="AE419" i="11"/>
  <c r="AF608" i="11"/>
  <c r="AF111" i="11"/>
  <c r="AH513" i="11"/>
  <c r="AE616" i="11"/>
  <c r="AF509" i="11"/>
  <c r="AE515" i="11"/>
  <c r="AE348" i="11"/>
  <c r="AF368" i="11"/>
  <c r="AI571" i="11"/>
  <c r="AE407" i="11"/>
  <c r="AF583" i="11"/>
  <c r="AE580" i="11"/>
  <c r="AE467" i="11"/>
  <c r="AI314" i="11"/>
  <c r="AH388" i="11"/>
  <c r="AE610" i="11"/>
  <c r="AE415" i="11"/>
  <c r="AI419" i="11"/>
  <c r="AE320" i="11"/>
  <c r="AG317" i="11"/>
  <c r="AF316" i="11"/>
  <c r="AF611" i="11"/>
  <c r="AH611" i="11"/>
  <c r="AE244" i="11"/>
  <c r="AH469" i="11"/>
  <c r="AG417" i="11"/>
  <c r="AI312" i="11"/>
  <c r="AE608" i="11"/>
  <c r="AE251" i="11"/>
  <c r="AI318" i="11"/>
  <c r="AH318" i="11"/>
  <c r="AI612" i="11"/>
  <c r="AE613" i="11"/>
  <c r="AN121" i="11" s="1"/>
  <c r="AH390" i="11"/>
  <c r="AH416" i="11"/>
  <c r="AG412" i="11"/>
  <c r="AG473" i="11"/>
  <c r="AG314" i="11"/>
  <c r="AH314" i="11"/>
  <c r="AI245" i="11"/>
  <c r="AI388" i="11"/>
  <c r="AI610" i="11"/>
  <c r="AG415" i="11"/>
  <c r="AI320" i="11"/>
  <c r="AG249" i="11"/>
  <c r="AF249" i="11"/>
  <c r="AG316" i="11"/>
  <c r="AI244" i="11"/>
  <c r="AG469" i="11"/>
  <c r="AF417" i="11"/>
  <c r="AH609" i="11"/>
  <c r="AE612" i="11"/>
  <c r="AH612" i="11"/>
  <c r="AI613" i="11"/>
  <c r="AR14" i="11" s="1"/>
  <c r="AF390" i="11"/>
  <c r="AG416" i="11"/>
  <c r="AI73" i="11"/>
  <c r="AF470" i="11"/>
  <c r="AF467" i="11"/>
  <c r="AE473" i="11"/>
  <c r="AE614" i="11"/>
  <c r="AE388" i="11"/>
  <c r="AF382" i="11"/>
  <c r="AH415" i="11"/>
  <c r="AI321" i="11"/>
  <c r="AH317" i="11"/>
  <c r="AH316" i="11"/>
  <c r="AE611" i="11"/>
  <c r="AE466" i="11"/>
  <c r="AE469" i="11"/>
  <c r="AE417" i="11"/>
  <c r="AI608" i="11"/>
  <c r="AG609" i="11"/>
  <c r="AE246" i="11"/>
  <c r="AE242" i="11"/>
  <c r="AF242" i="11"/>
  <c r="AG612" i="11"/>
  <c r="AH613" i="11"/>
  <c r="AE390" i="11"/>
  <c r="AF416" i="11"/>
  <c r="AI467" i="11"/>
  <c r="AH473" i="11"/>
  <c r="AH391" i="11"/>
  <c r="AG388" i="11"/>
  <c r="AI415" i="11"/>
  <c r="AG321" i="11"/>
  <c r="AE249" i="11"/>
  <c r="AE317" i="11"/>
  <c r="AG466" i="11"/>
  <c r="AJ466" i="11" s="1"/>
  <c r="AI469" i="11"/>
  <c r="AI417" i="11"/>
  <c r="AI609" i="11"/>
  <c r="AI246" i="11"/>
  <c r="AH251" i="11"/>
  <c r="AG318" i="11"/>
  <c r="AF318" i="11"/>
  <c r="AF612" i="11"/>
  <c r="AG613" i="11"/>
  <c r="AI390" i="11"/>
  <c r="AE416" i="11"/>
  <c r="AG41" i="11"/>
  <c r="AF473" i="11"/>
  <c r="AJ473" i="11" s="1"/>
  <c r="AH614" i="11"/>
  <c r="AF314" i="11"/>
  <c r="AG245" i="11"/>
  <c r="AF250" i="11"/>
  <c r="AF391" i="11"/>
  <c r="AF388" i="11"/>
  <c r="AF610" i="11"/>
  <c r="AG419" i="11"/>
  <c r="AJ419" i="11" s="1"/>
  <c r="AH321" i="11"/>
  <c r="AG611" i="11"/>
  <c r="AF469" i="11"/>
  <c r="AH312" i="11"/>
  <c r="AG608" i="11"/>
  <c r="AF609" i="11"/>
  <c r="AH246" i="11"/>
  <c r="AG251" i="11"/>
  <c r="AJ251" i="11" s="1"/>
  <c r="AI242" i="11"/>
  <c r="AF613" i="11"/>
  <c r="AG390" i="11"/>
  <c r="AJ390" i="11" s="1"/>
  <c r="AG315" i="11"/>
  <c r="AH384" i="11"/>
  <c r="AH467" i="11"/>
  <c r="AI473" i="11"/>
  <c r="AG614" i="11"/>
  <c r="AJ614" i="11" s="1"/>
  <c r="AH245" i="11"/>
  <c r="AE391" i="11"/>
  <c r="AF387" i="11"/>
  <c r="AF415" i="11"/>
  <c r="AF419" i="11"/>
  <c r="AF320" i="11"/>
  <c r="AE321" i="11"/>
  <c r="AE316" i="11"/>
  <c r="AJ316" i="11" s="1"/>
  <c r="AI249" i="11"/>
  <c r="AI611" i="11"/>
  <c r="AG244" i="11"/>
  <c r="AF466" i="11"/>
  <c r="AG312" i="11"/>
  <c r="AE609" i="11"/>
  <c r="AG246" i="11"/>
  <c r="AH242" i="11"/>
  <c r="AE318" i="11"/>
  <c r="AG385" i="11"/>
  <c r="AI416" i="11"/>
  <c r="AG467" i="11"/>
  <c r="AI614" i="11"/>
  <c r="AE314" i="11"/>
  <c r="AF245" i="11"/>
  <c r="AG610" i="11"/>
  <c r="AJ610" i="11" s="1"/>
  <c r="AH320" i="11"/>
  <c r="AF321" i="11"/>
  <c r="AF317" i="11"/>
  <c r="AJ317" i="11" s="1"/>
  <c r="AH249" i="11"/>
  <c r="AH244" i="11"/>
  <c r="AI466" i="11"/>
  <c r="AF312" i="11"/>
  <c r="AH608" i="11"/>
  <c r="AF246" i="11"/>
  <c r="AF251" i="11"/>
  <c r="AH315" i="11"/>
  <c r="AF351" i="11"/>
  <c r="AE247" i="11"/>
  <c r="AI235" i="11"/>
  <c r="AG351" i="11"/>
  <c r="AF247" i="11"/>
  <c r="AG235" i="11"/>
  <c r="AE351" i="11"/>
  <c r="AH247" i="11"/>
  <c r="AG247" i="11"/>
  <c r="AE235" i="11"/>
  <c r="AF329" i="11"/>
  <c r="AF235" i="11"/>
  <c r="AG329" i="11"/>
  <c r="AH235" i="11"/>
  <c r="AI301" i="11"/>
  <c r="AH351" i="11"/>
  <c r="AI247" i="11"/>
  <c r="AI351" i="11"/>
  <c r="AE69" i="11"/>
  <c r="AI9" i="11"/>
  <c r="AF181" i="11"/>
  <c r="AE180" i="11"/>
  <c r="AI322" i="11"/>
  <c r="AG322" i="11"/>
  <c r="AE250" i="11"/>
  <c r="AG303" i="11"/>
  <c r="AF119" i="11"/>
  <c r="AG80" i="11"/>
  <c r="AF17" i="11"/>
  <c r="AJ17" i="11" s="1"/>
  <c r="AF73" i="11"/>
  <c r="AG428" i="11"/>
  <c r="AF448" i="11"/>
  <c r="AF116" i="11"/>
  <c r="AH91" i="11"/>
  <c r="AE583" i="11"/>
  <c r="AG9" i="11"/>
  <c r="AI175" i="11"/>
  <c r="AG180" i="11"/>
  <c r="AF319" i="11"/>
  <c r="AE239" i="11"/>
  <c r="AI341" i="11"/>
  <c r="AI250" i="11"/>
  <c r="AF349" i="11"/>
  <c r="AE87" i="11"/>
  <c r="AE80" i="11"/>
  <c r="AE459" i="11"/>
  <c r="AH470" i="11"/>
  <c r="AE84" i="11"/>
  <c r="AI105" i="11"/>
  <c r="AE575" i="11"/>
  <c r="AF148" i="11"/>
  <c r="AF9" i="11"/>
  <c r="AE286" i="11"/>
  <c r="AG175" i="11"/>
  <c r="AH180" i="11"/>
  <c r="AH319" i="11"/>
  <c r="AI239" i="11"/>
  <c r="AG250" i="11"/>
  <c r="AE303" i="11"/>
  <c r="AE349" i="11"/>
  <c r="AH119" i="11"/>
  <c r="AJ119" i="11" s="1"/>
  <c r="AI80" i="11"/>
  <c r="AH73" i="11"/>
  <c r="AF418" i="11"/>
  <c r="AO151" i="11" s="1"/>
  <c r="AE470" i="11"/>
  <c r="AH84" i="11"/>
  <c r="AH105" i="11"/>
  <c r="AI575" i="11"/>
  <c r="AI69" i="11"/>
  <c r="AE9" i="11"/>
  <c r="AH181" i="11"/>
  <c r="AI181" i="11"/>
  <c r="AF180" i="11"/>
  <c r="AI319" i="11"/>
  <c r="AF322" i="11"/>
  <c r="AG341" i="11"/>
  <c r="AI303" i="11"/>
  <c r="AJ303" i="11" s="1"/>
  <c r="AI349" i="11"/>
  <c r="AH87" i="11"/>
  <c r="AH80" i="11"/>
  <c r="AG66" i="11"/>
  <c r="AE66" i="11"/>
  <c r="AI418" i="11"/>
  <c r="AG470" i="11"/>
  <c r="AI84" i="11"/>
  <c r="AG105" i="11"/>
  <c r="AH577" i="11"/>
  <c r="AE71" i="11"/>
  <c r="AH69" i="11"/>
  <c r="AG181" i="11"/>
  <c r="AF175" i="11"/>
  <c r="AI152" i="11"/>
  <c r="AE319" i="11"/>
  <c r="AE322" i="11"/>
  <c r="AF341" i="11"/>
  <c r="AG349" i="11"/>
  <c r="AH349" i="11"/>
  <c r="AI87" i="11"/>
  <c r="AH418" i="11"/>
  <c r="AE439" i="11"/>
  <c r="AG84" i="11"/>
  <c r="AE91" i="11"/>
  <c r="AG577" i="11"/>
  <c r="AG69" i="11"/>
  <c r="AH147" i="11"/>
  <c r="AE175" i="11"/>
  <c r="AG319" i="11"/>
  <c r="AH322" i="11"/>
  <c r="AH292" i="11"/>
  <c r="AH250" i="11"/>
  <c r="AJ250" i="11" s="1"/>
  <c r="AI119" i="11"/>
  <c r="AF87" i="11"/>
  <c r="AG418" i="11"/>
  <c r="AI470" i="11"/>
  <c r="AF84" i="11"/>
  <c r="AG91" i="11"/>
  <c r="AH66" i="11"/>
  <c r="AF69" i="11"/>
  <c r="AE181" i="11"/>
  <c r="AH239" i="11"/>
  <c r="AH341" i="11"/>
  <c r="AE341" i="11"/>
  <c r="AG119" i="11"/>
  <c r="AG13" i="11"/>
  <c r="AI413" i="11"/>
  <c r="AF105" i="11"/>
  <c r="AI91" i="11"/>
  <c r="AH542" i="11"/>
  <c r="AE301" i="11"/>
  <c r="AF71" i="11"/>
  <c r="AF64" i="11"/>
  <c r="AF182" i="11"/>
  <c r="AG73" i="11"/>
  <c r="AH496" i="11"/>
  <c r="AG548" i="11"/>
  <c r="AG552" i="11"/>
  <c r="AG546" i="11"/>
  <c r="AH546" i="11"/>
  <c r="AH544" i="11"/>
  <c r="AF543" i="11"/>
  <c r="AE16" i="11"/>
  <c r="AE542" i="11"/>
  <c r="AG536" i="11"/>
  <c r="AE296" i="11"/>
  <c r="AG17" i="11"/>
  <c r="AI293" i="11"/>
  <c r="AI17" i="11"/>
  <c r="AF16" i="11"/>
  <c r="AI542" i="11"/>
  <c r="AF292" i="11"/>
  <c r="AH17" i="11"/>
  <c r="AF540" i="11"/>
  <c r="AF143" i="11"/>
  <c r="AE300" i="11"/>
  <c r="AI538" i="11"/>
  <c r="AI299" i="11"/>
  <c r="AH297" i="11"/>
  <c r="AI16" i="11"/>
  <c r="AG542" i="11"/>
  <c r="AI292" i="11"/>
  <c r="AG14" i="11"/>
  <c r="AI300" i="11"/>
  <c r="AI541" i="11"/>
  <c r="AH293" i="11"/>
  <c r="AH299" i="11"/>
  <c r="AG301" i="11"/>
  <c r="AF297" i="11"/>
  <c r="AH16" i="11"/>
  <c r="AG292" i="11"/>
  <c r="AE17" i="11"/>
  <c r="AH296" i="11"/>
  <c r="AG300" i="11"/>
  <c r="AG299" i="11"/>
  <c r="AG465" i="11"/>
  <c r="AE13" i="11"/>
  <c r="AG16" i="11"/>
  <c r="AG296" i="11"/>
  <c r="AE146" i="11"/>
  <c r="AF293" i="11"/>
  <c r="AG293" i="11"/>
  <c r="AF13" i="11"/>
  <c r="AF299" i="11"/>
  <c r="AH301" i="11"/>
  <c r="AG564" i="11"/>
  <c r="AI113" i="11"/>
  <c r="AH409" i="11"/>
  <c r="AG400" i="11"/>
  <c r="AI534" i="11"/>
  <c r="AI14" i="11"/>
  <c r="AE292" i="11"/>
  <c r="AI296" i="11"/>
  <c r="AH13" i="11"/>
  <c r="AH141" i="11"/>
  <c r="AE299" i="11"/>
  <c r="AF301" i="11"/>
  <c r="AG297" i="11"/>
  <c r="AI196" i="11"/>
  <c r="AF296" i="11"/>
  <c r="AG195" i="11"/>
  <c r="AH300" i="11"/>
  <c r="AE293" i="11"/>
  <c r="AF315" i="11"/>
  <c r="AH144" i="11"/>
  <c r="AI363" i="11"/>
  <c r="AH441" i="11"/>
  <c r="AF403" i="11"/>
  <c r="AE436" i="11"/>
  <c r="AF147" i="11"/>
  <c r="AG154" i="11"/>
  <c r="AF152" i="11"/>
  <c r="AF108" i="11"/>
  <c r="AH108" i="11"/>
  <c r="AG269" i="11"/>
  <c r="AH95" i="11"/>
  <c r="AH113" i="11"/>
  <c r="AE443" i="11"/>
  <c r="AI437" i="11"/>
  <c r="AE408" i="11"/>
  <c r="AE442" i="11"/>
  <c r="AG410" i="11"/>
  <c r="AE267" i="11"/>
  <c r="AF267" i="11"/>
  <c r="AI150" i="11"/>
  <c r="AG155" i="11"/>
  <c r="AG413" i="11"/>
  <c r="AI439" i="11"/>
  <c r="AE435" i="11"/>
  <c r="AI414" i="11"/>
  <c r="AI409" i="11"/>
  <c r="AG405" i="11"/>
  <c r="AG151" i="11"/>
  <c r="AI153" i="11"/>
  <c r="AF149" i="11"/>
  <c r="AE148" i="11"/>
  <c r="AG440" i="11"/>
  <c r="AH426" i="11"/>
  <c r="AG148" i="11"/>
  <c r="AH363" i="11"/>
  <c r="AE363" i="11"/>
  <c r="AI357" i="11"/>
  <c r="AH403" i="11"/>
  <c r="AI441" i="11"/>
  <c r="AG436" i="11"/>
  <c r="AE147" i="11"/>
  <c r="AE108" i="11"/>
  <c r="AJ108" i="11" s="1"/>
  <c r="AI112" i="11"/>
  <c r="AE112" i="11"/>
  <c r="AH109" i="11"/>
  <c r="AF437" i="11"/>
  <c r="AG408" i="11"/>
  <c r="AG402" i="11"/>
  <c r="AF410" i="11"/>
  <c r="AI266" i="11"/>
  <c r="AF266" i="11"/>
  <c r="AF155" i="11"/>
  <c r="AE411" i="11"/>
  <c r="AF444" i="11"/>
  <c r="AH438" i="11"/>
  <c r="AF409" i="11"/>
  <c r="AI401" i="11"/>
  <c r="AF151" i="11"/>
  <c r="AJ151" i="11" s="1"/>
  <c r="AH149" i="11"/>
  <c r="AF360" i="11"/>
  <c r="AH356" i="11"/>
  <c r="AH586" i="11"/>
  <c r="AI148" i="11"/>
  <c r="AH148" i="11"/>
  <c r="AI579" i="11"/>
  <c r="AF580" i="11"/>
  <c r="AE404" i="11"/>
  <c r="AG363" i="11"/>
  <c r="AG403" i="11"/>
  <c r="AI403" i="11"/>
  <c r="AI436" i="11"/>
  <c r="AG147" i="11"/>
  <c r="AF154" i="11"/>
  <c r="AE115" i="11"/>
  <c r="AI398" i="11"/>
  <c r="AG113" i="11"/>
  <c r="AE402" i="11"/>
  <c r="AI406" i="11"/>
  <c r="AG267" i="11"/>
  <c r="AG404" i="11"/>
  <c r="AH413" i="11"/>
  <c r="AH411" i="11"/>
  <c r="AI435" i="11"/>
  <c r="AE438" i="11"/>
  <c r="AI405" i="11"/>
  <c r="AH401" i="11"/>
  <c r="AI264" i="11"/>
  <c r="AE268" i="11"/>
  <c r="AE151" i="11"/>
  <c r="AI149" i="11"/>
  <c r="AF356" i="11"/>
  <c r="AG583" i="11"/>
  <c r="AH582" i="11"/>
  <c r="AG580" i="11"/>
  <c r="AH270" i="11"/>
  <c r="AF398" i="11"/>
  <c r="AG357" i="11"/>
  <c r="AI111" i="11"/>
  <c r="AJ111" i="11" s="1"/>
  <c r="AE403" i="11"/>
  <c r="AI412" i="11"/>
  <c r="AF436" i="11"/>
  <c r="AF115" i="11"/>
  <c r="AI108" i="11"/>
  <c r="AG112" i="11"/>
  <c r="AH443" i="11"/>
  <c r="AF442" i="11"/>
  <c r="AJ442" i="11" s="1"/>
  <c r="AI410" i="11"/>
  <c r="AH406" i="11"/>
  <c r="AG150" i="11"/>
  <c r="AJ150" i="11" s="1"/>
  <c r="AE155" i="11"/>
  <c r="AI404" i="11"/>
  <c r="AH439" i="11"/>
  <c r="AH435" i="11"/>
  <c r="AH444" i="11"/>
  <c r="AH116" i="11"/>
  <c r="AF438" i="11"/>
  <c r="AG438" i="11"/>
  <c r="AF405" i="11"/>
  <c r="AE401" i="11"/>
  <c r="AE264" i="11"/>
  <c r="AI268" i="11"/>
  <c r="AH146" i="11"/>
  <c r="AH151" i="11"/>
  <c r="AH153" i="11"/>
  <c r="AE149" i="11"/>
  <c r="AG149" i="11"/>
  <c r="AG360" i="11"/>
  <c r="AG356" i="11"/>
  <c r="AE440" i="11"/>
  <c r="AF402" i="11"/>
  <c r="AF363" i="11"/>
  <c r="AJ363" i="11" s="1"/>
  <c r="AH111" i="11"/>
  <c r="AE412" i="11"/>
  <c r="AH436" i="11"/>
  <c r="AE154" i="11"/>
  <c r="AE152" i="11"/>
  <c r="AG115" i="11"/>
  <c r="AF269" i="11"/>
  <c r="AF109" i="11"/>
  <c r="AF113" i="11"/>
  <c r="AI443" i="11"/>
  <c r="AG437" i="11"/>
  <c r="AF408" i="11"/>
  <c r="AI442" i="11"/>
  <c r="AH402" i="11"/>
  <c r="AG406" i="11"/>
  <c r="AI267" i="11"/>
  <c r="AF150" i="11"/>
  <c r="AH404" i="11"/>
  <c r="AE413" i="11"/>
  <c r="AG439" i="11"/>
  <c r="AF439" i="11"/>
  <c r="AI411" i="11"/>
  <c r="AI116" i="11"/>
  <c r="AE409" i="11"/>
  <c r="AE414" i="11"/>
  <c r="AF401" i="11"/>
  <c r="AF264" i="11"/>
  <c r="AG268" i="11"/>
  <c r="AI146" i="11"/>
  <c r="AI151" i="11"/>
  <c r="AG153" i="11"/>
  <c r="AI356" i="11"/>
  <c r="AF440" i="11"/>
  <c r="AE270" i="11"/>
  <c r="AE61" i="11"/>
  <c r="AI559" i="11"/>
  <c r="AF357" i="11"/>
  <c r="AG111" i="11"/>
  <c r="AG441" i="11"/>
  <c r="AJ441" i="11" s="1"/>
  <c r="AF412" i="11"/>
  <c r="AI147" i="11"/>
  <c r="AH152" i="11"/>
  <c r="AQ48" i="11" s="1"/>
  <c r="AI115" i="11"/>
  <c r="AE269" i="11"/>
  <c r="AF112" i="11"/>
  <c r="AI109" i="11"/>
  <c r="AG443" i="11"/>
  <c r="AH437" i="11"/>
  <c r="AJ437" i="11" s="1"/>
  <c r="AH442" i="11"/>
  <c r="AI402" i="11"/>
  <c r="AF406" i="11"/>
  <c r="AE150" i="11"/>
  <c r="AH155" i="11"/>
  <c r="AF404" i="11"/>
  <c r="AI444" i="11"/>
  <c r="AG444" i="11"/>
  <c r="AE116" i="11"/>
  <c r="AG116" i="11"/>
  <c r="AG414" i="11"/>
  <c r="AF414" i="11"/>
  <c r="AH405" i="11"/>
  <c r="AH264" i="11"/>
  <c r="AF268" i="11"/>
  <c r="AF146" i="11"/>
  <c r="AF153" i="11"/>
  <c r="AH360" i="11"/>
  <c r="AI270" i="11"/>
  <c r="AG270" i="11"/>
  <c r="AH357" i="11"/>
  <c r="AE441" i="11"/>
  <c r="AH412" i="11"/>
  <c r="AH154" i="11"/>
  <c r="AJ154" i="11" s="1"/>
  <c r="AG152" i="11"/>
  <c r="AH269" i="11"/>
  <c r="AQ150" i="11" s="1"/>
  <c r="AH112" i="11"/>
  <c r="AE109" i="11"/>
  <c r="AH408" i="11"/>
  <c r="AG442" i="11"/>
  <c r="AE410" i="11"/>
  <c r="AG266" i="11"/>
  <c r="AH150" i="11"/>
  <c r="AF413" i="11"/>
  <c r="AG411" i="11"/>
  <c r="AF435" i="11"/>
  <c r="AH414" i="11"/>
  <c r="AG401" i="11"/>
  <c r="AG146" i="11"/>
  <c r="AI360" i="11"/>
  <c r="AE356" i="11"/>
  <c r="AG586" i="11"/>
  <c r="AJ586" i="11" s="1"/>
  <c r="AG582" i="11"/>
  <c r="AE584" i="11"/>
  <c r="AI458" i="11"/>
  <c r="AF447" i="11"/>
  <c r="AH456" i="11"/>
  <c r="AH461" i="11"/>
  <c r="AG534" i="11"/>
  <c r="AF534" i="11"/>
  <c r="AE539" i="11"/>
  <c r="AH533" i="11"/>
  <c r="AE382" i="11"/>
  <c r="AE387" i="11"/>
  <c r="AH452" i="11"/>
  <c r="AG452" i="11"/>
  <c r="AF450" i="11"/>
  <c r="AE446" i="11"/>
  <c r="AJ446" i="11" s="1"/>
  <c r="AI433" i="11"/>
  <c r="AE536" i="11"/>
  <c r="AH143" i="11"/>
  <c r="AF459" i="11"/>
  <c r="AH453" i="11"/>
  <c r="AQ5" i="11" s="1"/>
  <c r="AH448" i="11"/>
  <c r="AI449" i="11"/>
  <c r="AH434" i="11"/>
  <c r="AH538" i="11"/>
  <c r="AH541" i="11"/>
  <c r="AI145" i="11"/>
  <c r="AI140" i="11"/>
  <c r="AF579" i="11"/>
  <c r="AI580" i="11"/>
  <c r="AE462" i="11"/>
  <c r="AH451" i="11"/>
  <c r="AJ451" i="11" s="1"/>
  <c r="AE431" i="11"/>
  <c r="AJ365" i="11"/>
  <c r="AH458" i="11"/>
  <c r="AF461" i="11"/>
  <c r="AI537" i="11"/>
  <c r="AE534" i="11"/>
  <c r="AI539" i="11"/>
  <c r="AE533" i="11"/>
  <c r="AI381" i="11"/>
  <c r="AI382" i="11"/>
  <c r="AF379" i="11"/>
  <c r="AF454" i="11"/>
  <c r="AI454" i="11"/>
  <c r="AE429" i="11"/>
  <c r="AG446" i="11"/>
  <c r="AE433" i="11"/>
  <c r="AJ433" i="11" s="1"/>
  <c r="AG540" i="11"/>
  <c r="AI459" i="11"/>
  <c r="AF453" i="11"/>
  <c r="AH428" i="11"/>
  <c r="AE428" i="11"/>
  <c r="AJ428" i="11" s="1"/>
  <c r="AG455" i="11"/>
  <c r="AH449" i="11"/>
  <c r="AF430" i="11"/>
  <c r="AE535" i="11"/>
  <c r="AG541" i="11"/>
  <c r="AH145" i="11"/>
  <c r="AG141" i="11"/>
  <c r="AG139" i="11"/>
  <c r="AG460" i="11"/>
  <c r="AE458" i="11"/>
  <c r="AE427" i="11"/>
  <c r="AG461" i="11"/>
  <c r="AE537" i="11"/>
  <c r="AH539" i="11"/>
  <c r="AI533" i="11"/>
  <c r="AH382" i="11"/>
  <c r="AJ382" i="11" s="1"/>
  <c r="AI387" i="11"/>
  <c r="AI457" i="11"/>
  <c r="AE463" i="11"/>
  <c r="AE452" i="11"/>
  <c r="AG450" i="11"/>
  <c r="AI446" i="11"/>
  <c r="AH433" i="11"/>
  <c r="AE540" i="11"/>
  <c r="AG143" i="11"/>
  <c r="AI428" i="11"/>
  <c r="AE448" i="11"/>
  <c r="AF464" i="11"/>
  <c r="AG449" i="11"/>
  <c r="AI142" i="11"/>
  <c r="AH137" i="11"/>
  <c r="AF434" i="11"/>
  <c r="AH535" i="11"/>
  <c r="AG145" i="11"/>
  <c r="AE141" i="11"/>
  <c r="AG384" i="11"/>
  <c r="AH139" i="11"/>
  <c r="AG462" i="11"/>
  <c r="AH460" i="11"/>
  <c r="AG431" i="11"/>
  <c r="AI447" i="11"/>
  <c r="AG447" i="11"/>
  <c r="AF427" i="11"/>
  <c r="AI461" i="11"/>
  <c r="AH537" i="11"/>
  <c r="AG539" i="11"/>
  <c r="AH387" i="11"/>
  <c r="AE457" i="11"/>
  <c r="AH457" i="11"/>
  <c r="AI432" i="11"/>
  <c r="AE450" i="11"/>
  <c r="AF429" i="11"/>
  <c r="AF446" i="11"/>
  <c r="AI540" i="11"/>
  <c r="AH459" i="11"/>
  <c r="AG453" i="11"/>
  <c r="AG448" i="11"/>
  <c r="AE464" i="11"/>
  <c r="AF449" i="11"/>
  <c r="AJ449" i="11" s="1"/>
  <c r="AE142" i="11"/>
  <c r="AG430" i="11"/>
  <c r="AG434" i="11"/>
  <c r="AF538" i="11"/>
  <c r="AF535" i="11"/>
  <c r="AF141" i="11"/>
  <c r="AG140" i="11"/>
  <c r="AE384" i="11"/>
  <c r="AN21" i="11" s="1"/>
  <c r="AF139" i="11"/>
  <c r="AI460" i="11"/>
  <c r="AI427" i="11"/>
  <c r="AE447" i="11"/>
  <c r="AE456" i="11"/>
  <c r="AG456" i="11"/>
  <c r="AG537" i="11"/>
  <c r="AG533" i="11"/>
  <c r="AH463" i="11"/>
  <c r="AG457" i="11"/>
  <c r="AI452" i="11"/>
  <c r="AG432" i="11"/>
  <c r="AI450" i="11"/>
  <c r="AR6" i="11" s="1"/>
  <c r="AG429" i="11"/>
  <c r="AH536" i="11"/>
  <c r="AE143" i="11"/>
  <c r="AE455" i="11"/>
  <c r="AI464" i="11"/>
  <c r="AF142" i="11"/>
  <c r="AE434" i="11"/>
  <c r="AG538" i="11"/>
  <c r="AJ538" i="11" s="1"/>
  <c r="AG535" i="11"/>
  <c r="AF145" i="11"/>
  <c r="AF140" i="11"/>
  <c r="AJ140" i="11" s="1"/>
  <c r="AI462" i="11"/>
  <c r="AF431" i="11"/>
  <c r="AF460" i="11"/>
  <c r="AH427" i="11"/>
  <c r="AF537" i="11"/>
  <c r="AJ537" i="11" s="1"/>
  <c r="AI463" i="11"/>
  <c r="AF452" i="11"/>
  <c r="AH454" i="11"/>
  <c r="AQ114" i="11" s="1"/>
  <c r="AF432" i="11"/>
  <c r="AH450" i="11"/>
  <c r="AI429" i="11"/>
  <c r="AH429" i="11"/>
  <c r="AF536" i="11"/>
  <c r="AI143" i="11"/>
  <c r="AG459" i="11"/>
  <c r="AE453" i="11"/>
  <c r="AI453" i="11"/>
  <c r="AI448" i="11"/>
  <c r="AF455" i="11"/>
  <c r="AH464" i="11"/>
  <c r="AE137" i="11"/>
  <c r="AH430" i="11"/>
  <c r="AI434" i="11"/>
  <c r="AI535" i="11"/>
  <c r="AE541" i="11"/>
  <c r="AI141" i="11"/>
  <c r="AE140" i="11"/>
  <c r="AE385" i="11"/>
  <c r="AH583" i="11"/>
  <c r="AG579" i="11"/>
  <c r="AF584" i="11"/>
  <c r="AF462" i="11"/>
  <c r="AF445" i="11"/>
  <c r="AE41" i="11"/>
  <c r="AF458" i="11"/>
  <c r="AH447" i="11"/>
  <c r="AF456" i="11"/>
  <c r="AO5" i="11" s="1"/>
  <c r="AI456" i="11"/>
  <c r="AH534" i="11"/>
  <c r="AF539" i="11"/>
  <c r="AJ539" i="11" s="1"/>
  <c r="AF533" i="11"/>
  <c r="AG382" i="11"/>
  <c r="AG387" i="11"/>
  <c r="AG463" i="11"/>
  <c r="AG454" i="11"/>
  <c r="AE432" i="11"/>
  <c r="AG433" i="11"/>
  <c r="AI536" i="11"/>
  <c r="AH540" i="11"/>
  <c r="AF428" i="11"/>
  <c r="AI455" i="11"/>
  <c r="AG464" i="11"/>
  <c r="AG142" i="11"/>
  <c r="AJ142" i="11" s="1"/>
  <c r="AE430" i="11"/>
  <c r="AE538" i="11"/>
  <c r="AF541" i="11"/>
  <c r="AJ541" i="11" s="1"/>
  <c r="AE145" i="11"/>
  <c r="AF385" i="11"/>
  <c r="AI451" i="11"/>
  <c r="AI570" i="11"/>
  <c r="AI499" i="11"/>
  <c r="AJ499" i="11" s="1"/>
  <c r="AG543" i="11"/>
  <c r="AF545" i="11"/>
  <c r="AI495" i="11"/>
  <c r="AJ495" i="11" s="1"/>
  <c r="AI488" i="11"/>
  <c r="AF489" i="11"/>
  <c r="AE199" i="11"/>
  <c r="AH204" i="11"/>
  <c r="AG202" i="11"/>
  <c r="AJ202" i="11" s="1"/>
  <c r="AF205" i="11"/>
  <c r="AF549" i="11"/>
  <c r="AG496" i="11"/>
  <c r="AI207" i="11"/>
  <c r="AG203" i="11"/>
  <c r="AH547" i="11"/>
  <c r="AI201" i="11"/>
  <c r="AG201" i="11"/>
  <c r="AF208" i="11"/>
  <c r="AI548" i="11"/>
  <c r="AE543" i="11"/>
  <c r="AE552" i="11"/>
  <c r="AF495" i="11"/>
  <c r="AI502" i="11"/>
  <c r="AH202" i="11"/>
  <c r="AE205" i="11"/>
  <c r="AG544" i="11"/>
  <c r="AI503" i="11"/>
  <c r="AG497" i="11"/>
  <c r="AJ497" i="11" s="1"/>
  <c r="AF207" i="11"/>
  <c r="AE551" i="11"/>
  <c r="AI547" i="11"/>
  <c r="AH201" i="11"/>
  <c r="AI550" i="11"/>
  <c r="AI208" i="11"/>
  <c r="AI543" i="11"/>
  <c r="AE545" i="11"/>
  <c r="AJ545" i="11" s="1"/>
  <c r="AH495" i="11"/>
  <c r="AI489" i="11"/>
  <c r="AE489" i="11"/>
  <c r="AG199" i="11"/>
  <c r="AE204" i="11"/>
  <c r="AI199" i="11"/>
  <c r="AE202" i="11"/>
  <c r="AH549" i="11"/>
  <c r="AE549" i="11"/>
  <c r="AE497" i="11"/>
  <c r="AF496" i="11"/>
  <c r="AF490" i="11"/>
  <c r="AF203" i="11"/>
  <c r="AJ203" i="11" s="1"/>
  <c r="AE563" i="11"/>
  <c r="AH551" i="11"/>
  <c r="AE547" i="11"/>
  <c r="AE206" i="11"/>
  <c r="AH200" i="11"/>
  <c r="AG200" i="11"/>
  <c r="AH550" i="11"/>
  <c r="AE548" i="11"/>
  <c r="AN108" i="11" s="1"/>
  <c r="AE567" i="11"/>
  <c r="AE546" i="11"/>
  <c r="AH552" i="11"/>
  <c r="AQ32" i="11" s="1"/>
  <c r="AI552" i="11"/>
  <c r="AH502" i="11"/>
  <c r="AF502" i="11"/>
  <c r="AI202" i="11"/>
  <c r="AF544" i="11"/>
  <c r="AI496" i="11"/>
  <c r="AE496" i="11"/>
  <c r="AI490" i="11"/>
  <c r="AJ490" i="11" s="1"/>
  <c r="AE203" i="11"/>
  <c r="AG551" i="11"/>
  <c r="AF547" i="11"/>
  <c r="AG206" i="11"/>
  <c r="AI200" i="11"/>
  <c r="AF201" i="11"/>
  <c r="AE550" i="11"/>
  <c r="AE208" i="11"/>
  <c r="AH208" i="11"/>
  <c r="AI29" i="11"/>
  <c r="AE492" i="11"/>
  <c r="AH492" i="11"/>
  <c r="AI493" i="11"/>
  <c r="AF492" i="11"/>
  <c r="AH543" i="11"/>
  <c r="AI546" i="11"/>
  <c r="AH545" i="11"/>
  <c r="AI545" i="11"/>
  <c r="AG495" i="11"/>
  <c r="AH489" i="11"/>
  <c r="AF204" i="11"/>
  <c r="AH199" i="11"/>
  <c r="AE564" i="11"/>
  <c r="AI549" i="11"/>
  <c r="AG549" i="11"/>
  <c r="AF503" i="11"/>
  <c r="AH490" i="11"/>
  <c r="AI203" i="11"/>
  <c r="AI551" i="11"/>
  <c r="AG547" i="11"/>
  <c r="AH206" i="11"/>
  <c r="AG550" i="11"/>
  <c r="AP137" i="11" s="1"/>
  <c r="AH548" i="11"/>
  <c r="AG208" i="11"/>
  <c r="AF552" i="11"/>
  <c r="AE495" i="11"/>
  <c r="AG502" i="11"/>
  <c r="AJ502" i="11" s="1"/>
  <c r="AF199" i="11"/>
  <c r="AH205" i="11"/>
  <c r="AE544" i="11"/>
  <c r="AG503" i="11"/>
  <c r="AI497" i="11"/>
  <c r="AE490" i="11"/>
  <c r="AE207" i="11"/>
  <c r="AF551" i="11"/>
  <c r="AJ551" i="11" s="1"/>
  <c r="AI206" i="11"/>
  <c r="AE200" i="11"/>
  <c r="AF200" i="11"/>
  <c r="AF550" i="11"/>
  <c r="AE30" i="11"/>
  <c r="AF548" i="11"/>
  <c r="AG570" i="11"/>
  <c r="AG492" i="11"/>
  <c r="AF493" i="11"/>
  <c r="AH493" i="11"/>
  <c r="AF546" i="11"/>
  <c r="AJ546" i="11" s="1"/>
  <c r="AG545" i="11"/>
  <c r="AF488" i="11"/>
  <c r="AG488" i="11"/>
  <c r="AE488" i="11"/>
  <c r="AG489" i="11"/>
  <c r="AJ489" i="11" s="1"/>
  <c r="AI204" i="11"/>
  <c r="AF202" i="11"/>
  <c r="AG205" i="11"/>
  <c r="AI544" i="11"/>
  <c r="AF497" i="11"/>
  <c r="AG490" i="11"/>
  <c r="AH207" i="11"/>
  <c r="AF206" i="11"/>
  <c r="AI315" i="11"/>
  <c r="AI582" i="11"/>
  <c r="AG584" i="11"/>
  <c r="AH431" i="11"/>
  <c r="AH580" i="11"/>
  <c r="AI362" i="11"/>
  <c r="AF400" i="11"/>
  <c r="AE352" i="11"/>
  <c r="AG354" i="11"/>
  <c r="AH352" i="11"/>
  <c r="AG352" i="11"/>
  <c r="AP140" i="11" s="1"/>
  <c r="AI354" i="11"/>
  <c r="AE354" i="11"/>
  <c r="AF352" i="11"/>
  <c r="AF354" i="11"/>
  <c r="AH354" i="11"/>
  <c r="AI352" i="11"/>
  <c r="AE472" i="11"/>
  <c r="AG468" i="11"/>
  <c r="AE465" i="11"/>
  <c r="AF60" i="11"/>
  <c r="AF57" i="11"/>
  <c r="AF54" i="11"/>
  <c r="AE182" i="11"/>
  <c r="AH140" i="11"/>
  <c r="AH385" i="11"/>
  <c r="AI384" i="11"/>
  <c r="AI566" i="11"/>
  <c r="AI468" i="11"/>
  <c r="AG144" i="11"/>
  <c r="AG568" i="11"/>
  <c r="AG471" i="11"/>
  <c r="AF451" i="11"/>
  <c r="AE445" i="11"/>
  <c r="AI465" i="11"/>
  <c r="AF308" i="11"/>
  <c r="AH54" i="11"/>
  <c r="AE57" i="11"/>
  <c r="AI182" i="11"/>
  <c r="AF261" i="11"/>
  <c r="AI385" i="11"/>
  <c r="AF384" i="11"/>
  <c r="AO21" i="11" s="1"/>
  <c r="AI380" i="11"/>
  <c r="AI472" i="11"/>
  <c r="AF468" i="11"/>
  <c r="AE144" i="11"/>
  <c r="AI139" i="11"/>
  <c r="AH471" i="11"/>
  <c r="AE380" i="11"/>
  <c r="AI41" i="11"/>
  <c r="AG61" i="11"/>
  <c r="AJ61" i="11" s="1"/>
  <c r="AE62" i="11"/>
  <c r="AE471" i="11"/>
  <c r="AE451" i="11"/>
  <c r="AG445" i="11"/>
  <c r="AH258" i="11"/>
  <c r="AH61" i="11"/>
  <c r="AI66" i="11"/>
  <c r="AH472" i="11"/>
  <c r="AH468" i="11"/>
  <c r="AF144" i="11"/>
  <c r="AE139" i="11"/>
  <c r="AF471" i="11"/>
  <c r="AE308" i="11"/>
  <c r="AG472" i="11"/>
  <c r="AE468" i="11"/>
  <c r="AI144" i="11"/>
  <c r="AJ144" i="11" s="1"/>
  <c r="AG451" i="11"/>
  <c r="AH465" i="11"/>
  <c r="AG56" i="11"/>
  <c r="AF472" i="11"/>
  <c r="AI471" i="11"/>
  <c r="AI445" i="11"/>
  <c r="AF465" i="11"/>
  <c r="AG308" i="11"/>
  <c r="AH166" i="11"/>
  <c r="AG164" i="11"/>
  <c r="AI168" i="11"/>
  <c r="AF169" i="11"/>
  <c r="AI164" i="11"/>
  <c r="AE168" i="11"/>
  <c r="AH169" i="11"/>
  <c r="AG168" i="11"/>
  <c r="AJ168" i="11" s="1"/>
  <c r="AH167" i="11"/>
  <c r="AI166" i="11"/>
  <c r="AH165" i="11"/>
  <c r="AH164" i="11"/>
  <c r="AI169" i="11"/>
  <c r="AG169" i="11"/>
  <c r="AF166" i="11"/>
  <c r="AE165" i="11"/>
  <c r="AE164" i="11"/>
  <c r="AF168" i="11"/>
  <c r="AI167" i="11"/>
  <c r="AE167" i="11"/>
  <c r="AF165" i="11"/>
  <c r="AI165" i="11"/>
  <c r="AG166" i="11"/>
  <c r="AE166" i="11"/>
  <c r="AF164" i="11"/>
  <c r="AH168" i="11"/>
  <c r="AE169" i="11"/>
  <c r="AG165" i="11"/>
  <c r="AG167" i="11"/>
  <c r="AF167" i="11"/>
  <c r="AI359" i="11"/>
  <c r="AI125" i="11"/>
  <c r="AH400" i="11"/>
  <c r="AG407" i="11"/>
  <c r="AI572" i="11"/>
  <c r="AG575" i="11"/>
  <c r="AI577" i="11"/>
  <c r="AF407" i="11"/>
  <c r="AE315" i="11"/>
  <c r="AH407" i="11"/>
  <c r="AJ407" i="11" s="1"/>
  <c r="AF162" i="11"/>
  <c r="AG162" i="11"/>
  <c r="AF159" i="11"/>
  <c r="AF158" i="11"/>
  <c r="AE158" i="11"/>
  <c r="AG163" i="11"/>
  <c r="AI160" i="11"/>
  <c r="AH162" i="11"/>
  <c r="AI157" i="11"/>
  <c r="AG156" i="11"/>
  <c r="AE157" i="11"/>
  <c r="AG159" i="11"/>
  <c r="AE163" i="11"/>
  <c r="AN122" i="11" s="1"/>
  <c r="AH163" i="11"/>
  <c r="AG160" i="11"/>
  <c r="AI162" i="11"/>
  <c r="AH156" i="11"/>
  <c r="AH161" i="11"/>
  <c r="AH160" i="11"/>
  <c r="AG157" i="11"/>
  <c r="AF157" i="11"/>
  <c r="AH157" i="11"/>
  <c r="AF156" i="11"/>
  <c r="AI163" i="11"/>
  <c r="AR122" i="11" s="1"/>
  <c r="AE162" i="11"/>
  <c r="AI156" i="11"/>
  <c r="AI159" i="11"/>
  <c r="AH159" i="11"/>
  <c r="AG158" i="11"/>
  <c r="AH158" i="11"/>
  <c r="AF163" i="11"/>
  <c r="AI161" i="11"/>
  <c r="AR48" i="11" s="1"/>
  <c r="AI158" i="11"/>
  <c r="AE161" i="11"/>
  <c r="AG161" i="11"/>
  <c r="AE156" i="11"/>
  <c r="AE159" i="11"/>
  <c r="AF161" i="11"/>
  <c r="AF160" i="11"/>
  <c r="AE160" i="11"/>
  <c r="AN113" i="11" s="1"/>
  <c r="AH525" i="11"/>
  <c r="AE58" i="11"/>
  <c r="AE525" i="11"/>
  <c r="AF530" i="11"/>
  <c r="AH524" i="11"/>
  <c r="AH227" i="11"/>
  <c r="AJ48" i="11"/>
  <c r="AI224" i="11"/>
  <c r="AF59" i="11"/>
  <c r="AF231" i="11"/>
  <c r="AG362" i="11"/>
  <c r="AH41" i="11"/>
  <c r="AI255" i="11"/>
  <c r="AG59" i="11"/>
  <c r="AF56" i="11"/>
  <c r="AI531" i="11"/>
  <c r="AF527" i="11"/>
  <c r="AH528" i="11"/>
  <c r="AG227" i="11"/>
  <c r="AE579" i="11"/>
  <c r="AH584" i="11"/>
  <c r="AG525" i="11"/>
  <c r="AG527" i="11"/>
  <c r="AJ527" i="11" s="1"/>
  <c r="AG231" i="11"/>
  <c r="AG531" i="11"/>
  <c r="AE532" i="11"/>
  <c r="AH26" i="11"/>
  <c r="AE25" i="11"/>
  <c r="AF24" i="11"/>
  <c r="AG22" i="11"/>
  <c r="AE26" i="11"/>
  <c r="AE21" i="11"/>
  <c r="AH23" i="11"/>
  <c r="AI26" i="11"/>
  <c r="AF23" i="11"/>
  <c r="AH24" i="11"/>
  <c r="AH25" i="11"/>
  <c r="AF21" i="11"/>
  <c r="AE23" i="11"/>
  <c r="AI25" i="11"/>
  <c r="AE24" i="11"/>
  <c r="AF22" i="11"/>
  <c r="AE22" i="11"/>
  <c r="AI23" i="11"/>
  <c r="AF26" i="11"/>
  <c r="AF25" i="11"/>
  <c r="AG26" i="11"/>
  <c r="AH22" i="11"/>
  <c r="AG25" i="11"/>
  <c r="AI24" i="11"/>
  <c r="AI21" i="11"/>
  <c r="AH21" i="11"/>
  <c r="AG21" i="11"/>
  <c r="AG23" i="11"/>
  <c r="AG24" i="11"/>
  <c r="AP87" i="11" s="1"/>
  <c r="AI22" i="11"/>
  <c r="AE527" i="11"/>
  <c r="AI527" i="11"/>
  <c r="AF218" i="11"/>
  <c r="AG214" i="11"/>
  <c r="AI528" i="11"/>
  <c r="AI532" i="11"/>
  <c r="AE222" i="11"/>
  <c r="AG216" i="11"/>
  <c r="AH526" i="11"/>
  <c r="AF526" i="11"/>
  <c r="AI529" i="11"/>
  <c r="AG226" i="11"/>
  <c r="AI325" i="11"/>
  <c r="AF219" i="11"/>
  <c r="AH325" i="11"/>
  <c r="AE215" i="11"/>
  <c r="AG230" i="11"/>
  <c r="AF230" i="11"/>
  <c r="AF378" i="11"/>
  <c r="AE571" i="11"/>
  <c r="AI576" i="11"/>
  <c r="AE572" i="11"/>
  <c r="AG353" i="11"/>
  <c r="AF330" i="11"/>
  <c r="AG327" i="11"/>
  <c r="AH221" i="11"/>
  <c r="AE60" i="11"/>
  <c r="AH58" i="11"/>
  <c r="AE59" i="11"/>
  <c r="AJ59" i="11" s="1"/>
  <c r="AH530" i="11"/>
  <c r="AG233" i="11"/>
  <c r="AH214" i="11"/>
  <c r="AG524" i="11"/>
  <c r="AF524" i="11"/>
  <c r="AH532" i="11"/>
  <c r="AI227" i="11"/>
  <c r="AF227" i="11"/>
  <c r="AI222" i="11"/>
  <c r="AH216" i="11"/>
  <c r="AH220" i="11"/>
  <c r="AE526" i="11"/>
  <c r="AI219" i="11"/>
  <c r="AH254" i="11"/>
  <c r="AI326" i="11"/>
  <c r="AE326" i="11"/>
  <c r="AH224" i="11"/>
  <c r="AE221" i="11"/>
  <c r="AH261" i="11"/>
  <c r="AI329" i="11"/>
  <c r="AF327" i="11"/>
  <c r="AE255" i="11"/>
  <c r="AH228" i="11"/>
  <c r="AG222" i="11"/>
  <c r="AH215" i="11"/>
  <c r="AF62" i="11"/>
  <c r="AH60" i="11"/>
  <c r="AI54" i="11"/>
  <c r="AG58" i="11"/>
  <c r="AI55" i="11"/>
  <c r="AE218" i="11"/>
  <c r="AF233" i="11"/>
  <c r="AO97" i="11" s="1"/>
  <c r="AF532" i="11"/>
  <c r="AH222" i="11"/>
  <c r="AF216" i="11"/>
  <c r="AG232" i="11"/>
  <c r="AH529" i="11"/>
  <c r="AF226" i="11"/>
  <c r="AI215" i="11"/>
  <c r="AI231" i="11"/>
  <c r="AF221" i="11"/>
  <c r="AH353" i="11"/>
  <c r="AF353" i="11"/>
  <c r="AH327" i="11"/>
  <c r="AH233" i="11"/>
  <c r="AI60" i="11"/>
  <c r="AH56" i="11"/>
  <c r="AH62" i="11"/>
  <c r="AG57" i="11"/>
  <c r="AE54" i="11"/>
  <c r="AF58" i="11"/>
  <c r="AE55" i="11"/>
  <c r="AI525" i="11"/>
  <c r="AE531" i="11"/>
  <c r="AF531" i="11"/>
  <c r="AG530" i="11"/>
  <c r="AP112" i="11" s="1"/>
  <c r="AH527" i="11"/>
  <c r="AI218" i="11"/>
  <c r="AI524" i="11"/>
  <c r="AR35" i="11" s="1"/>
  <c r="AI217" i="11"/>
  <c r="AE217" i="11"/>
  <c r="AF217" i="11"/>
  <c r="AI216" i="11"/>
  <c r="AF220" i="11"/>
  <c r="AO69" i="11" s="1"/>
  <c r="AE529" i="11"/>
  <c r="AE219" i="11"/>
  <c r="AH219" i="11"/>
  <c r="AQ31" i="11" s="1"/>
  <c r="AF257" i="11"/>
  <c r="AH326" i="11"/>
  <c r="AG224" i="11"/>
  <c r="AE230" i="11"/>
  <c r="AG261" i="11"/>
  <c r="AI230" i="11"/>
  <c r="AF577" i="11"/>
  <c r="AH574" i="11"/>
  <c r="AG571" i="11"/>
  <c r="AF576" i="11"/>
  <c r="AH362" i="11"/>
  <c r="AE353" i="11"/>
  <c r="AH255" i="11"/>
  <c r="AF255" i="11"/>
  <c r="AG228" i="11"/>
  <c r="AE18" i="11"/>
  <c r="AG62" i="11"/>
  <c r="AI59" i="11"/>
  <c r="AF61" i="11"/>
  <c r="AG60" i="11"/>
  <c r="AP23" i="11" s="1"/>
  <c r="AI56" i="11"/>
  <c r="AI62" i="11"/>
  <c r="AH57" i="11"/>
  <c r="AG54" i="11"/>
  <c r="AI58" i="11"/>
  <c r="AI530" i="11"/>
  <c r="AH218" i="11"/>
  <c r="AI233" i="11"/>
  <c r="AI214" i="11"/>
  <c r="AE528" i="11"/>
  <c r="AF528" i="11"/>
  <c r="AE524" i="11"/>
  <c r="AN35" i="11" s="1"/>
  <c r="AE232" i="11"/>
  <c r="AF232" i="11"/>
  <c r="AH324" i="11"/>
  <c r="AF332" i="11"/>
  <c r="AJ332" i="11" s="1"/>
  <c r="AG526" i="11"/>
  <c r="AG529" i="11"/>
  <c r="AE226" i="11"/>
  <c r="AG219" i="11"/>
  <c r="AF254" i="11"/>
  <c r="AG326" i="11"/>
  <c r="AE224" i="11"/>
  <c r="AI221" i="11"/>
  <c r="AH329" i="11"/>
  <c r="AH569" i="11"/>
  <c r="AH575" i="11"/>
  <c r="AE577" i="11"/>
  <c r="AF571" i="11"/>
  <c r="AF359" i="11"/>
  <c r="AH359" i="11"/>
  <c r="AG255" i="11"/>
  <c r="AI228" i="11"/>
  <c r="AI258" i="11"/>
  <c r="AE327" i="11"/>
  <c r="AI330" i="11"/>
  <c r="AF572" i="11"/>
  <c r="AG574" i="11"/>
  <c r="AE576" i="11"/>
  <c r="AF362" i="11"/>
  <c r="AG359" i="11"/>
  <c r="AE258" i="11"/>
  <c r="AE228" i="11"/>
  <c r="AG218" i="11"/>
  <c r="AF214" i="11"/>
  <c r="AE220" i="11"/>
  <c r="AH260" i="11"/>
  <c r="AI526" i="11"/>
  <c r="AF529" i="11"/>
  <c r="AJ529" i="11" s="1"/>
  <c r="AI226" i="11"/>
  <c r="AE325" i="11"/>
  <c r="AF215" i="11"/>
  <c r="AE254" i="11"/>
  <c r="AF326" i="11"/>
  <c r="AH231" i="11"/>
  <c r="AE231" i="11"/>
  <c r="AF224" i="11"/>
  <c r="AH230" i="11"/>
  <c r="AE329" i="11"/>
  <c r="AF575" i="11"/>
  <c r="AE574" i="11"/>
  <c r="AF574" i="11"/>
  <c r="AE50" i="11"/>
  <c r="AJ50" i="11" s="1"/>
  <c r="AE362" i="11"/>
  <c r="AJ362" i="11" s="1"/>
  <c r="AH308" i="11"/>
  <c r="AG258" i="11"/>
  <c r="AE330" i="11"/>
  <c r="AE216" i="11"/>
  <c r="AE214" i="11"/>
  <c r="AE227" i="11"/>
  <c r="AI61" i="11"/>
  <c r="AE56" i="11"/>
  <c r="AI57" i="11"/>
  <c r="AH59" i="11"/>
  <c r="AF525" i="11"/>
  <c r="AO121" i="11" s="1"/>
  <c r="AH531" i="11"/>
  <c r="AQ43" i="11" s="1"/>
  <c r="AE530" i="11"/>
  <c r="AE233" i="11"/>
  <c r="AH377" i="11"/>
  <c r="AG528" i="11"/>
  <c r="AG532" i="11"/>
  <c r="AJ532" i="11" s="1"/>
  <c r="AH217" i="11"/>
  <c r="AG217" i="11"/>
  <c r="AJ217" i="11" s="1"/>
  <c r="AF222" i="11"/>
  <c r="AH232" i="11"/>
  <c r="AI232" i="11"/>
  <c r="AG220" i="11"/>
  <c r="AI220" i="11"/>
  <c r="AG260" i="11"/>
  <c r="AJ260" i="11" s="1"/>
  <c r="AH226" i="11"/>
  <c r="AF325" i="11"/>
  <c r="AG257" i="11"/>
  <c r="AJ257" i="11" s="1"/>
  <c r="AI257" i="11"/>
  <c r="AG215" i="11"/>
  <c r="AI254" i="11"/>
  <c r="AG221" i="11"/>
  <c r="AI261" i="11"/>
  <c r="AE261" i="11"/>
  <c r="AI574" i="11"/>
  <c r="AR105" i="11" s="1"/>
  <c r="AH576" i="11"/>
  <c r="AE359" i="11"/>
  <c r="AI353" i="11"/>
  <c r="AF228" i="11"/>
  <c r="AG330" i="11"/>
  <c r="AI327" i="11"/>
  <c r="AH330" i="11"/>
  <c r="AG6" i="11"/>
  <c r="AF423" i="11"/>
  <c r="AH424" i="11"/>
  <c r="AH278" i="11"/>
  <c r="AG8" i="11"/>
  <c r="AE425" i="11"/>
  <c r="AI290" i="11"/>
  <c r="AR27" i="11" s="1"/>
  <c r="AE277" i="11"/>
  <c r="AE73" i="11"/>
  <c r="AG285" i="11"/>
  <c r="AH122" i="11"/>
  <c r="AH129" i="11"/>
  <c r="AG274" i="11"/>
  <c r="AI420" i="11"/>
  <c r="AH280" i="11"/>
  <c r="AF275" i="11"/>
  <c r="AE129" i="11"/>
  <c r="AG129" i="11"/>
  <c r="AF126" i="11"/>
  <c r="AE281" i="11"/>
  <c r="AI127" i="11"/>
  <c r="AE420" i="11"/>
  <c r="AH276" i="11"/>
  <c r="AG278" i="11"/>
  <c r="AF6" i="11"/>
  <c r="AE289" i="11"/>
  <c r="AH126" i="11"/>
  <c r="AJ241" i="11"/>
  <c r="AJ42" i="11"/>
  <c r="AH553" i="11"/>
  <c r="AF29" i="11"/>
  <c r="AH31" i="11"/>
  <c r="AE32" i="11"/>
  <c r="AG28" i="11"/>
  <c r="AJ28" i="11" s="1"/>
  <c r="AG36" i="11"/>
  <c r="AG33" i="11"/>
  <c r="AH34" i="11"/>
  <c r="AE29" i="11"/>
  <c r="AI31" i="11"/>
  <c r="AF32" i="11"/>
  <c r="AI28" i="11"/>
  <c r="AE36" i="11"/>
  <c r="AF33" i="11"/>
  <c r="AG32" i="11"/>
  <c r="AF28" i="11"/>
  <c r="AF36" i="11"/>
  <c r="AH33" i="11"/>
  <c r="AF30" i="11"/>
  <c r="AI30" i="11"/>
  <c r="AH35" i="11"/>
  <c r="AE28" i="11"/>
  <c r="AE33" i="11"/>
  <c r="AE34" i="11"/>
  <c r="AF34" i="11"/>
  <c r="AG29" i="11"/>
  <c r="AE31" i="11"/>
  <c r="AF35" i="11"/>
  <c r="AI34" i="11"/>
  <c r="AH29" i="11"/>
  <c r="AI36" i="11"/>
  <c r="AF31" i="11"/>
  <c r="AH32" i="11"/>
  <c r="AI35" i="11"/>
  <c r="AF68" i="11"/>
  <c r="AH130" i="11"/>
  <c r="AH133" i="11"/>
  <c r="AH138" i="11"/>
  <c r="AI131" i="11"/>
  <c r="AF134" i="11"/>
  <c r="AI135" i="11"/>
  <c r="AF130" i="11"/>
  <c r="AF136" i="11"/>
  <c r="AI137" i="11"/>
  <c r="AF135" i="11"/>
  <c r="AF137" i="11"/>
  <c r="AI133" i="11"/>
  <c r="AE131" i="11"/>
  <c r="AE134" i="11"/>
  <c r="AH135" i="11"/>
  <c r="AE136" i="11"/>
  <c r="AE138" i="11"/>
  <c r="AN150" i="11" s="1"/>
  <c r="AG134" i="11"/>
  <c r="AI134" i="11"/>
  <c r="AG130" i="11"/>
  <c r="AG136" i="11"/>
  <c r="AE133" i="11"/>
  <c r="AG131" i="11"/>
  <c r="AF131" i="11"/>
  <c r="AH134" i="11"/>
  <c r="AE135" i="11"/>
  <c r="AG137" i="11"/>
  <c r="AF133" i="11"/>
  <c r="AF138" i="11"/>
  <c r="AG135" i="11"/>
  <c r="AE130" i="11"/>
  <c r="AI130" i="11"/>
  <c r="AH136" i="11"/>
  <c r="AI136" i="11"/>
  <c r="AG133" i="11"/>
  <c r="AI138" i="11"/>
  <c r="AG138" i="11"/>
  <c r="AI555" i="11"/>
  <c r="AI554" i="11"/>
  <c r="AF561" i="11"/>
  <c r="AI553" i="11"/>
  <c r="AF558" i="11"/>
  <c r="AH560" i="11"/>
  <c r="AE555" i="11"/>
  <c r="AF559" i="11"/>
  <c r="AF554" i="11"/>
  <c r="AH557" i="11"/>
  <c r="AG561" i="11"/>
  <c r="AE561" i="11"/>
  <c r="AF560" i="11"/>
  <c r="AF556" i="11"/>
  <c r="AG555" i="11"/>
  <c r="AF557" i="11"/>
  <c r="AH561" i="11"/>
  <c r="AQ124" i="11" s="1"/>
  <c r="AF555" i="11"/>
  <c r="AH559" i="11"/>
  <c r="AE554" i="11"/>
  <c r="AI557" i="11"/>
  <c r="AE553" i="11"/>
  <c r="AG558" i="11"/>
  <c r="AH555" i="11"/>
  <c r="AG557" i="11"/>
  <c r="AI561" i="11"/>
  <c r="AH558" i="11"/>
  <c r="AE558" i="11"/>
  <c r="AE560" i="11"/>
  <c r="AE556" i="11"/>
  <c r="AG556" i="11"/>
  <c r="AE559" i="11"/>
  <c r="AF553" i="11"/>
  <c r="AG560" i="11"/>
  <c r="AG559" i="11"/>
  <c r="AG554" i="11"/>
  <c r="AG553" i="11"/>
  <c r="AI560" i="11"/>
  <c r="AH556" i="11"/>
  <c r="AI556" i="11"/>
  <c r="AE557" i="11"/>
  <c r="AH554" i="11"/>
  <c r="AI558" i="11"/>
  <c r="AI98" i="11"/>
  <c r="AG99" i="11"/>
  <c r="AE95" i="11"/>
  <c r="AF94" i="11"/>
  <c r="AF101" i="11"/>
  <c r="AE99" i="11"/>
  <c r="AG94" i="11"/>
  <c r="AG101" i="11"/>
  <c r="AG97" i="11"/>
  <c r="AI95" i="11"/>
  <c r="AI102" i="11"/>
  <c r="AE94" i="11"/>
  <c r="AH101" i="11"/>
  <c r="AF95" i="11"/>
  <c r="AG95" i="11"/>
  <c r="AH94" i="11"/>
  <c r="AI94" i="11"/>
  <c r="AI101" i="11"/>
  <c r="AH97" i="11"/>
  <c r="AF98" i="11"/>
  <c r="AE98" i="11"/>
  <c r="AF99" i="11"/>
  <c r="AE102" i="11"/>
  <c r="AI97" i="11"/>
  <c r="AH98" i="11"/>
  <c r="AG98" i="11"/>
  <c r="AG102" i="11"/>
  <c r="AF102" i="11"/>
  <c r="AH99" i="11"/>
  <c r="AE101" i="11"/>
  <c r="AE97" i="11"/>
  <c r="AE483" i="11"/>
  <c r="AI483" i="11"/>
  <c r="AI477" i="11"/>
  <c r="AI475" i="11"/>
  <c r="AH479" i="11"/>
  <c r="AG476" i="11"/>
  <c r="AF477" i="11"/>
  <c r="AE475" i="11"/>
  <c r="AI482" i="11"/>
  <c r="AR150" i="11" s="1"/>
  <c r="AE482" i="11"/>
  <c r="AI479" i="11"/>
  <c r="AF483" i="11"/>
  <c r="AF475" i="11"/>
  <c r="AF482" i="11"/>
  <c r="AO150" i="11" s="1"/>
  <c r="AH482" i="11"/>
  <c r="AE479" i="11"/>
  <c r="AG479" i="11"/>
  <c r="AH483" i="11"/>
  <c r="AQ106" i="11" s="1"/>
  <c r="AH477" i="11"/>
  <c r="AG477" i="11"/>
  <c r="AG483" i="11"/>
  <c r="AE476" i="11"/>
  <c r="AE477" i="11"/>
  <c r="AN114" i="11" s="1"/>
  <c r="AG475" i="11"/>
  <c r="AG482" i="11"/>
  <c r="AF479" i="11"/>
  <c r="AF570" i="11"/>
  <c r="AF122" i="11"/>
  <c r="AI289" i="11"/>
  <c r="AI377" i="11"/>
  <c r="AI374" i="11"/>
  <c r="AI373" i="11"/>
  <c r="AI372" i="11"/>
  <c r="AE379" i="11"/>
  <c r="AG127" i="11"/>
  <c r="AE124" i="11"/>
  <c r="AI421" i="11"/>
  <c r="AF196" i="11"/>
  <c r="AH190" i="11"/>
  <c r="AF193" i="11"/>
  <c r="AF274" i="11"/>
  <c r="AE195" i="11"/>
  <c r="AH282" i="11"/>
  <c r="AH423" i="11"/>
  <c r="AG424" i="11"/>
  <c r="AE123" i="11"/>
  <c r="AH422" i="11"/>
  <c r="AE288" i="11"/>
  <c r="AG280" i="11"/>
  <c r="AE276" i="11"/>
  <c r="AE194" i="11"/>
  <c r="AG194" i="11"/>
  <c r="AI191" i="11"/>
  <c r="AE562" i="11"/>
  <c r="AN53" i="11" s="1"/>
  <c r="AI277" i="11"/>
  <c r="AE279" i="11"/>
  <c r="AH279" i="11"/>
  <c r="AF375" i="11"/>
  <c r="AE400" i="11"/>
  <c r="AF568" i="11"/>
  <c r="AH572" i="11"/>
  <c r="AF55" i="11"/>
  <c r="AE570" i="11"/>
  <c r="AF125" i="11"/>
  <c r="AG122" i="11"/>
  <c r="AH281" i="11"/>
  <c r="AI281" i="11"/>
  <c r="AH397" i="11"/>
  <c r="AG377" i="11"/>
  <c r="AH381" i="11"/>
  <c r="AH374" i="11"/>
  <c r="AF373" i="11"/>
  <c r="AG398" i="11"/>
  <c r="AF127" i="11"/>
  <c r="AJ596" i="11"/>
  <c r="AF124" i="11"/>
  <c r="AG421" i="11"/>
  <c r="AG425" i="11"/>
  <c r="AH421" i="11"/>
  <c r="AE196" i="11"/>
  <c r="AI190" i="11"/>
  <c r="AI198" i="11"/>
  <c r="AF192" i="11"/>
  <c r="AH197" i="11"/>
  <c r="AF8" i="11"/>
  <c r="AH290" i="11"/>
  <c r="AG423" i="11"/>
  <c r="AE424" i="11"/>
  <c r="AN90" i="11" s="1"/>
  <c r="AF424" i="11"/>
  <c r="AG123" i="11"/>
  <c r="AF426" i="11"/>
  <c r="AO54" i="11" s="1"/>
  <c r="AI280" i="11"/>
  <c r="AI563" i="11"/>
  <c r="AH275" i="11"/>
  <c r="AH191" i="11"/>
  <c r="AG562" i="11"/>
  <c r="AG291" i="11"/>
  <c r="AF286" i="11"/>
  <c r="AI286" i="11"/>
  <c r="AG286" i="11"/>
  <c r="AI375" i="11"/>
  <c r="AI400" i="11"/>
  <c r="AF567" i="11"/>
  <c r="AE569" i="11"/>
  <c r="AN39" i="11" s="1"/>
  <c r="AH566" i="11"/>
  <c r="AF566" i="11"/>
  <c r="AG572" i="11"/>
  <c r="AG565" i="11"/>
  <c r="AE125" i="11"/>
  <c r="AF285" i="11"/>
  <c r="AF377" i="11"/>
  <c r="AF381" i="11"/>
  <c r="AE372" i="11"/>
  <c r="AI126" i="11"/>
  <c r="AE127" i="11"/>
  <c r="AI124" i="11"/>
  <c r="AG198" i="11"/>
  <c r="AE193" i="11"/>
  <c r="AF195" i="11"/>
  <c r="AG197" i="11"/>
  <c r="AG282" i="11"/>
  <c r="AE423" i="11"/>
  <c r="AN46" i="11" s="1"/>
  <c r="AE422" i="11"/>
  <c r="AH288" i="11"/>
  <c r="AF280" i="11"/>
  <c r="AI276" i="11"/>
  <c r="AH563" i="11"/>
  <c r="AG275" i="11"/>
  <c r="AI194" i="11"/>
  <c r="AF562" i="11"/>
  <c r="AI291" i="11"/>
  <c r="AG277" i="11"/>
  <c r="AF279" i="11"/>
  <c r="AG375" i="11"/>
  <c r="AH567" i="11"/>
  <c r="AH55" i="11"/>
  <c r="AH49" i="11"/>
  <c r="AF198" i="11"/>
  <c r="AH564" i="11"/>
  <c r="AF564" i="11"/>
  <c r="AE192" i="11"/>
  <c r="AF197" i="11"/>
  <c r="AE282" i="11"/>
  <c r="AF282" i="11"/>
  <c r="AF290" i="11"/>
  <c r="AE426" i="11"/>
  <c r="AI426" i="11"/>
  <c r="AG422" i="11"/>
  <c r="AG288" i="11"/>
  <c r="AG276" i="11"/>
  <c r="AI278" i="11"/>
  <c r="AF278" i="11"/>
  <c r="AE191" i="11"/>
  <c r="AG191" i="11"/>
  <c r="AH277" i="11"/>
  <c r="AF284" i="11"/>
  <c r="AH286" i="11"/>
  <c r="AE378" i="11"/>
  <c r="AE375" i="11"/>
  <c r="AH380" i="11"/>
  <c r="AG569" i="11"/>
  <c r="AE566" i="11"/>
  <c r="AG55" i="11"/>
  <c r="AI49" i="11"/>
  <c r="AI129" i="11"/>
  <c r="AF281" i="11"/>
  <c r="AF397" i="11"/>
  <c r="AG381" i="11"/>
  <c r="AG374" i="11"/>
  <c r="AE373" i="11"/>
  <c r="AH398" i="11"/>
  <c r="AI379" i="11"/>
  <c r="AH127" i="11"/>
  <c r="AH124" i="11"/>
  <c r="AI425" i="11"/>
  <c r="AF421" i="11"/>
  <c r="AO6" i="11" s="1"/>
  <c r="AE565" i="11"/>
  <c r="AH125" i="11"/>
  <c r="AJ587" i="11"/>
  <c r="AF129" i="11"/>
  <c r="AF289" i="11"/>
  <c r="AG281" i="11"/>
  <c r="AH285" i="11"/>
  <c r="AE285" i="11"/>
  <c r="AE377" i="11"/>
  <c r="AE381" i="11"/>
  <c r="AG397" i="11"/>
  <c r="AP90" i="11" s="1"/>
  <c r="AH373" i="11"/>
  <c r="AG372" i="11"/>
  <c r="AG124" i="11"/>
  <c r="AF425" i="11"/>
  <c r="AG190" i="11"/>
  <c r="AP84" i="11" s="1"/>
  <c r="AE198" i="11"/>
  <c r="AG193" i="11"/>
  <c r="AI274" i="11"/>
  <c r="AH192" i="11"/>
  <c r="AQ100" i="11" s="1"/>
  <c r="AI195" i="11"/>
  <c r="AE197" i="11"/>
  <c r="AG290" i="11"/>
  <c r="AG420" i="11"/>
  <c r="AI123" i="11"/>
  <c r="AI288" i="11"/>
  <c r="AR109" i="11" s="1"/>
  <c r="AE280" i="11"/>
  <c r="AF194" i="11"/>
  <c r="AF191" i="11"/>
  <c r="AI562" i="11"/>
  <c r="AF291" i="11"/>
  <c r="AF277" i="11"/>
  <c r="AG284" i="11"/>
  <c r="AG378" i="11"/>
  <c r="AG380" i="11"/>
  <c r="AG567" i="11"/>
  <c r="AI569" i="11"/>
  <c r="AE568" i="11"/>
  <c r="AF565" i="11"/>
  <c r="AH570" i="11"/>
  <c r="AG125" i="11"/>
  <c r="AE122" i="11"/>
  <c r="AG289" i="11"/>
  <c r="AE397" i="11"/>
  <c r="AI397" i="11"/>
  <c r="AE374" i="11"/>
  <c r="AF374" i="11"/>
  <c r="AH372" i="11"/>
  <c r="AE398" i="11"/>
  <c r="AH379" i="11"/>
  <c r="AG126" i="11"/>
  <c r="AE421" i="11"/>
  <c r="AH196" i="11"/>
  <c r="AE190" i="11"/>
  <c r="AH198" i="11"/>
  <c r="AE8" i="11"/>
  <c r="AH274" i="11"/>
  <c r="AI192" i="11"/>
  <c r="AH8" i="11"/>
  <c r="AI423" i="11"/>
  <c r="AH420" i="11"/>
  <c r="AI424" i="11"/>
  <c r="AF123" i="11"/>
  <c r="AG426" i="11"/>
  <c r="AF422" i="11"/>
  <c r="AI422" i="11"/>
  <c r="AF563" i="11"/>
  <c r="AG563" i="11"/>
  <c r="AE278" i="11"/>
  <c r="AI275" i="11"/>
  <c r="AE275" i="11"/>
  <c r="AH194" i="11"/>
  <c r="AH291" i="11"/>
  <c r="AH284" i="11"/>
  <c r="AG279" i="11"/>
  <c r="AI279" i="11"/>
  <c r="AH378" i="11"/>
  <c r="AF380" i="11"/>
  <c r="AI567" i="11"/>
  <c r="AG566" i="11"/>
  <c r="AI565" i="11"/>
  <c r="AI122" i="11"/>
  <c r="AH289" i="11"/>
  <c r="AI285" i="11"/>
  <c r="AG373" i="11"/>
  <c r="AF372" i="11"/>
  <c r="AG379" i="11"/>
  <c r="AE126" i="11"/>
  <c r="AH6" i="11"/>
  <c r="AH425" i="11"/>
  <c r="AQ151" i="11" s="1"/>
  <c r="AG196" i="11"/>
  <c r="AP19" i="11" s="1"/>
  <c r="AF190" i="11"/>
  <c r="AI564" i="11"/>
  <c r="AH193" i="11"/>
  <c r="AI193" i="11"/>
  <c r="AE274" i="11"/>
  <c r="AN60" i="11" s="1"/>
  <c r="AG192" i="11"/>
  <c r="AI282" i="11"/>
  <c r="AE290" i="11"/>
  <c r="AF420" i="11"/>
  <c r="AH123" i="11"/>
  <c r="AF288" i="11"/>
  <c r="AO109" i="11" s="1"/>
  <c r="AH562" i="11"/>
  <c r="AE291" i="11"/>
  <c r="AI284" i="11"/>
  <c r="AE284" i="11"/>
  <c r="AI378" i="11"/>
  <c r="AH375" i="11"/>
  <c r="AF569" i="11"/>
  <c r="AI568" i="11"/>
  <c r="AI8" i="11"/>
  <c r="AE10" i="11"/>
  <c r="AJ391" i="11"/>
  <c r="AJ394" i="11"/>
  <c r="AJ187" i="11"/>
  <c r="AJ516" i="11"/>
  <c r="AJ171" i="11"/>
  <c r="AI64" i="11"/>
  <c r="AJ342" i="11"/>
  <c r="AH44" i="11"/>
  <c r="AI44" i="11"/>
  <c r="AH30" i="11"/>
  <c r="AG30" i="11"/>
  <c r="AG44" i="11"/>
  <c r="AI71" i="11"/>
  <c r="AG64" i="11"/>
  <c r="AJ120" i="11"/>
  <c r="AJ627" i="11"/>
  <c r="AJ176" i="11"/>
  <c r="AJ595" i="11"/>
  <c r="AI500" i="11"/>
  <c r="AF507" i="11"/>
  <c r="AF520" i="11"/>
  <c r="AF500" i="11"/>
  <c r="AF501" i="11"/>
  <c r="AE487" i="11"/>
  <c r="AI507" i="11"/>
  <c r="AH480" i="11"/>
  <c r="AG520" i="11"/>
  <c r="AE494" i="11"/>
  <c r="AF514" i="11"/>
  <c r="AO63" i="11" s="1"/>
  <c r="AE501" i="11"/>
  <c r="AI480" i="11"/>
  <c r="AH494" i="11"/>
  <c r="AE514" i="11"/>
  <c r="AG487" i="11"/>
  <c r="AH481" i="11"/>
  <c r="AH520" i="11"/>
  <c r="AF474" i="11"/>
  <c r="AI501" i="11"/>
  <c r="AE481" i="11"/>
  <c r="AI474" i="11"/>
  <c r="AE474" i="11"/>
  <c r="AI520" i="11"/>
  <c r="AG514" i="11"/>
  <c r="AI494" i="11"/>
  <c r="AG501" i="11"/>
  <c r="AF481" i="11"/>
  <c r="AI481" i="11"/>
  <c r="AG474" i="11"/>
  <c r="AE520" i="11"/>
  <c r="AG500" i="11"/>
  <c r="AH501" i="11"/>
  <c r="AG507" i="11"/>
  <c r="AE480" i="11"/>
  <c r="AI487" i="11"/>
  <c r="AF494" i="11"/>
  <c r="AH514" i="11"/>
  <c r="AE507" i="11"/>
  <c r="AF487" i="11"/>
  <c r="AH507" i="11"/>
  <c r="AF480" i="11"/>
  <c r="AH474" i="11"/>
  <c r="AH500" i="11"/>
  <c r="AI514" i="11"/>
  <c r="AR73" i="11" s="1"/>
  <c r="AH487" i="11"/>
  <c r="AG480" i="11"/>
  <c r="AG494" i="11"/>
  <c r="AG481" i="11"/>
  <c r="AP20" i="11" s="1"/>
  <c r="AE500" i="11"/>
  <c r="AJ599" i="11"/>
  <c r="AJ603" i="11"/>
  <c r="AJ232" i="11"/>
  <c r="AJ631" i="11"/>
  <c r="AJ470" i="11"/>
  <c r="AJ622" i="11"/>
  <c r="AJ606" i="11"/>
  <c r="AI68" i="11"/>
  <c r="AJ522" i="11"/>
  <c r="AJ594" i="11"/>
  <c r="AI355" i="11"/>
  <c r="AI361" i="11"/>
  <c r="AH367" i="11"/>
  <c r="AE355" i="11"/>
  <c r="AF361" i="11"/>
  <c r="AE358" i="11"/>
  <c r="AF355" i="11"/>
  <c r="AE361" i="11"/>
  <c r="AF358" i="11"/>
  <c r="AG355" i="11"/>
  <c r="AH361" i="11"/>
  <c r="AG358" i="11"/>
  <c r="AG361" i="11"/>
  <c r="AI367" i="11"/>
  <c r="AH358" i="11"/>
  <c r="AG367" i="11"/>
  <c r="AE367" i="11"/>
  <c r="AI358" i="11"/>
  <c r="AF367" i="11"/>
  <c r="AH355" i="11"/>
  <c r="AE6" i="11"/>
  <c r="AI6" i="11"/>
  <c r="AH14" i="11"/>
  <c r="AF14" i="11"/>
  <c r="AE14" i="11"/>
  <c r="AF376" i="11"/>
  <c r="AI376" i="11"/>
  <c r="AH376" i="11"/>
  <c r="AG376" i="11"/>
  <c r="AG389" i="11"/>
  <c r="AH389" i="11"/>
  <c r="AE396" i="11"/>
  <c r="AN131" i="11" s="1"/>
  <c r="AI396" i="11"/>
  <c r="AF396" i="11"/>
  <c r="AG396" i="11"/>
  <c r="AE376" i="11"/>
  <c r="AI389" i="11"/>
  <c r="AH396" i="11"/>
  <c r="AE389" i="11"/>
  <c r="AE370" i="11"/>
  <c r="AF389" i="11"/>
  <c r="AF370" i="11"/>
  <c r="AI370" i="11"/>
  <c r="AI383" i="11"/>
  <c r="AH370" i="11"/>
  <c r="AF383" i="11"/>
  <c r="AG370" i="11"/>
  <c r="AG383" i="11"/>
  <c r="AE383" i="11"/>
  <c r="AH383" i="11"/>
  <c r="AQ74" i="11" s="1"/>
  <c r="AG386" i="11"/>
  <c r="AI399" i="11"/>
  <c r="AI386" i="11"/>
  <c r="AF399" i="11"/>
  <c r="AF386" i="11"/>
  <c r="AH399" i="11"/>
  <c r="AH386" i="11"/>
  <c r="AE386" i="11"/>
  <c r="AG399" i="11"/>
  <c r="AE399" i="11"/>
  <c r="V4" i="11"/>
  <c r="AI7" i="11"/>
  <c r="AI18" i="11"/>
  <c r="AH505" i="11"/>
  <c r="AI505" i="11"/>
  <c r="AE505" i="11"/>
  <c r="AF505" i="11"/>
  <c r="AG505" i="11"/>
  <c r="AH504" i="11"/>
  <c r="AI504" i="11"/>
  <c r="AF511" i="11"/>
  <c r="AH491" i="11"/>
  <c r="AH511" i="11"/>
  <c r="AI491" i="11"/>
  <c r="AI511" i="11"/>
  <c r="AE491" i="11"/>
  <c r="AE504" i="11"/>
  <c r="AE511" i="11"/>
  <c r="AF491" i="11"/>
  <c r="AF504" i="11"/>
  <c r="AG511" i="11"/>
  <c r="AG491" i="11"/>
  <c r="AG504" i="11"/>
  <c r="AI518" i="11"/>
  <c r="AH498" i="11"/>
  <c r="AI484" i="11"/>
  <c r="AE478" i="11"/>
  <c r="AE498" i="11"/>
  <c r="AH484" i="11"/>
  <c r="AF518" i="11"/>
  <c r="AF498" i="11"/>
  <c r="AE484" i="11"/>
  <c r="AG518" i="11"/>
  <c r="AG484" i="11"/>
  <c r="AH518" i="11"/>
  <c r="AF484" i="11"/>
  <c r="AO118" i="11" s="1"/>
  <c r="AE518" i="11"/>
  <c r="AF478" i="11"/>
  <c r="AG498" i="11"/>
  <c r="AG478" i="11"/>
  <c r="AH485" i="11"/>
  <c r="AI498" i="11"/>
  <c r="AG485" i="11"/>
  <c r="AI478" i="11"/>
  <c r="AI485" i="11"/>
  <c r="AF485" i="11"/>
  <c r="AH478" i="11"/>
  <c r="AE485" i="11"/>
  <c r="AJ180" i="11"/>
  <c r="AJ607" i="11"/>
  <c r="AJ115" i="11"/>
  <c r="AJ392" i="11"/>
  <c r="AG10" i="11"/>
  <c r="AJ486" i="11"/>
  <c r="AJ600" i="11"/>
  <c r="AJ341" i="11"/>
  <c r="AQ87" i="11"/>
  <c r="AH7" i="11"/>
  <c r="AG15" i="11"/>
  <c r="AH10" i="11"/>
  <c r="AF128" i="11"/>
  <c r="AG128" i="11"/>
  <c r="AE110" i="11"/>
  <c r="AI128" i="11"/>
  <c r="AG85" i="11"/>
  <c r="AG110" i="11"/>
  <c r="AE128" i="11"/>
  <c r="AH85" i="11"/>
  <c r="AH110" i="11"/>
  <c r="AH128" i="11"/>
  <c r="AI85" i="11"/>
  <c r="AI110" i="11"/>
  <c r="AE85" i="11"/>
  <c r="AF110" i="11"/>
  <c r="AF85" i="11"/>
  <c r="AI103" i="11"/>
  <c r="AF103" i="11"/>
  <c r="AE103" i="11"/>
  <c r="AH103" i="11"/>
  <c r="AG103" i="11"/>
  <c r="AH78" i="11"/>
  <c r="AG78" i="11"/>
  <c r="AG117" i="11"/>
  <c r="AH117" i="11"/>
  <c r="AI117" i="11"/>
  <c r="AI78" i="11"/>
  <c r="AF117" i="11"/>
  <c r="AF78" i="11"/>
  <c r="AE117" i="11"/>
  <c r="AE96" i="11"/>
  <c r="AH96" i="11"/>
  <c r="AF96" i="11"/>
  <c r="AE78" i="11"/>
  <c r="AG96" i="11"/>
  <c r="AI96" i="11"/>
  <c r="AG71" i="11"/>
  <c r="AG7" i="11"/>
  <c r="AI15" i="11"/>
  <c r="AH265" i="11"/>
  <c r="AI333" i="11"/>
  <c r="AG265" i="11"/>
  <c r="AE333" i="11"/>
  <c r="AI265" i="11"/>
  <c r="AF333" i="11"/>
  <c r="AF265" i="11"/>
  <c r="AO140" i="11" s="1"/>
  <c r="AG333" i="11"/>
  <c r="AF248" i="11"/>
  <c r="AE265" i="11"/>
  <c r="AH333" i="11"/>
  <c r="AH225" i="11"/>
  <c r="AE248" i="11"/>
  <c r="AI225" i="11"/>
  <c r="AR112" i="11" s="1"/>
  <c r="AI248" i="11"/>
  <c r="AR70" i="11" s="1"/>
  <c r="AF225" i="11"/>
  <c r="AG248" i="11"/>
  <c r="AE225" i="11"/>
  <c r="AN70" i="11" s="1"/>
  <c r="AH234" i="11"/>
  <c r="AI305" i="11"/>
  <c r="AH248" i="11"/>
  <c r="AI271" i="11"/>
  <c r="AF271" i="11"/>
  <c r="AE234" i="11"/>
  <c r="AG305" i="11"/>
  <c r="AG225" i="11"/>
  <c r="AH271" i="11"/>
  <c r="AQ55" i="11" s="1"/>
  <c r="AI287" i="11"/>
  <c r="AI223" i="11"/>
  <c r="AI294" i="11"/>
  <c r="AF287" i="11"/>
  <c r="AE223" i="11"/>
  <c r="AG287" i="11"/>
  <c r="AF223" i="11"/>
  <c r="AO60" i="11" s="1"/>
  <c r="AG271" i="11"/>
  <c r="AF305" i="11"/>
  <c r="AO112" i="11" s="1"/>
  <c r="AH287" i="11"/>
  <c r="AH223" i="11"/>
  <c r="AE271" i="11"/>
  <c r="AN55" i="11" s="1"/>
  <c r="AE305" i="11"/>
  <c r="AE287" i="11"/>
  <c r="AG223" i="11"/>
  <c r="AE294" i="11"/>
  <c r="AN123" i="11" s="1"/>
  <c r="AF234" i="11"/>
  <c r="AH305" i="11"/>
  <c r="AF294" i="11"/>
  <c r="AO123" i="11" s="1"/>
  <c r="AI234" i="11"/>
  <c r="AH294" i="11"/>
  <c r="AQ34" i="11" s="1"/>
  <c r="AG234" i="11"/>
  <c r="AG294" i="11"/>
  <c r="AO39" i="11"/>
  <c r="AJ90" i="11"/>
  <c r="AF10" i="11"/>
  <c r="AF7" i="11"/>
  <c r="AJ581" i="11"/>
  <c r="AJ513" i="11"/>
  <c r="AJ620" i="11"/>
  <c r="AJ81" i="11"/>
  <c r="AH100" i="11"/>
  <c r="AF121" i="11"/>
  <c r="AH114" i="11"/>
  <c r="AE100" i="11"/>
  <c r="AF100" i="11"/>
  <c r="AI121" i="11"/>
  <c r="AG100" i="11"/>
  <c r="AI114" i="11"/>
  <c r="AI100" i="11"/>
  <c r="AE121" i="11"/>
  <c r="AF107" i="11"/>
  <c r="AE132" i="11"/>
  <c r="AG121" i="11"/>
  <c r="AH107" i="11"/>
  <c r="AI89" i="11"/>
  <c r="AF132" i="11"/>
  <c r="AH121" i="11"/>
  <c r="AF114" i="11"/>
  <c r="AI107" i="11"/>
  <c r="AE89" i="11"/>
  <c r="AG132" i="11"/>
  <c r="AG114" i="11"/>
  <c r="AG107" i="11"/>
  <c r="AF89" i="11"/>
  <c r="AH132" i="11"/>
  <c r="AH82" i="11"/>
  <c r="AE114" i="11"/>
  <c r="AG89" i="11"/>
  <c r="AP9" i="11" s="1"/>
  <c r="AI132" i="11"/>
  <c r="AH89" i="11"/>
  <c r="AE107" i="11"/>
  <c r="AF82" i="11"/>
  <c r="AG82" i="11"/>
  <c r="AE82" i="11"/>
  <c r="AI82" i="11"/>
  <c r="AI75" i="11"/>
  <c r="AR95" i="11" s="1"/>
  <c r="AE75" i="11"/>
  <c r="AH75" i="11"/>
  <c r="AQ59" i="11" s="1"/>
  <c r="AG75" i="11"/>
  <c r="AF75" i="11"/>
  <c r="AH15" i="11"/>
  <c r="AF243" i="11"/>
  <c r="AI243" i="11"/>
  <c r="AH243" i="11"/>
  <c r="AG243" i="11"/>
  <c r="AE243" i="11"/>
  <c r="AI295" i="11"/>
  <c r="AE273" i="11"/>
  <c r="AG295" i="11"/>
  <c r="AG273" i="11"/>
  <c r="AP143" i="11" s="1"/>
  <c r="AH295" i="11"/>
  <c r="AH273" i="11"/>
  <c r="AQ143" i="11" s="1"/>
  <c r="AE295" i="11"/>
  <c r="AF295" i="11"/>
  <c r="AF273" i="11"/>
  <c r="AG313" i="11"/>
  <c r="AG337" i="11"/>
  <c r="AH313" i="11"/>
  <c r="AH337" i="11"/>
  <c r="AI238" i="11"/>
  <c r="AI273" i="11"/>
  <c r="AF229" i="11"/>
  <c r="AG229" i="11"/>
  <c r="AH229" i="11"/>
  <c r="AF313" i="11"/>
  <c r="AF337" i="11"/>
  <c r="AI229" i="11"/>
  <c r="AI313" i="11"/>
  <c r="AI337" i="11"/>
  <c r="AE229" i="11"/>
  <c r="AE313" i="11"/>
  <c r="AE337" i="11"/>
  <c r="AE238" i="11"/>
  <c r="AI283" i="11"/>
  <c r="AR125" i="11" s="1"/>
  <c r="AF238" i="11"/>
  <c r="AG283" i="11"/>
  <c r="AP125" i="11" s="1"/>
  <c r="AG238" i="11"/>
  <c r="AH238" i="11"/>
  <c r="AE272" i="11"/>
  <c r="AG298" i="11"/>
  <c r="AF272" i="11"/>
  <c r="AE283" i="11"/>
  <c r="AI272" i="11"/>
  <c r="AH283" i="11"/>
  <c r="AH272" i="11"/>
  <c r="AF298" i="11"/>
  <c r="AI298" i="11"/>
  <c r="AE298" i="11"/>
  <c r="AG272" i="11"/>
  <c r="AF283" i="11"/>
  <c r="AH298" i="11"/>
  <c r="AI10" i="11"/>
  <c r="AH71" i="11"/>
  <c r="AH64" i="11"/>
  <c r="AN87" i="11"/>
  <c r="AG68" i="11"/>
  <c r="AF15" i="11"/>
  <c r="AG18" i="11"/>
  <c r="AJ578" i="11"/>
  <c r="AJ458" i="11"/>
  <c r="AJ621" i="11"/>
  <c r="AJ521" i="11"/>
  <c r="AJ302" i="11"/>
  <c r="AJ306" i="11"/>
  <c r="AE15" i="11"/>
  <c r="AH18" i="11"/>
  <c r="AJ366" i="11"/>
  <c r="AJ86" i="11"/>
  <c r="AJ512" i="11"/>
  <c r="AJ601" i="11"/>
  <c r="AJ310" i="11"/>
  <c r="AE68" i="11"/>
  <c r="AH68" i="11"/>
  <c r="AF18" i="11"/>
  <c r="AJ371" i="11"/>
  <c r="AE7" i="11"/>
  <c r="AJ83" i="11"/>
  <c r="AJ88" i="11"/>
  <c r="AJ617" i="11"/>
  <c r="AJ597" i="11"/>
  <c r="AN19" i="11"/>
  <c r="AJ623" i="11"/>
  <c r="AJ630" i="11"/>
  <c r="AJ517" i="11"/>
  <c r="AJ328" i="11"/>
  <c r="AJ346" i="11"/>
  <c r="AJ604" i="11"/>
  <c r="AQ63" i="11"/>
  <c r="AJ335" i="11"/>
  <c r="AJ173" i="11"/>
  <c r="AJ340" i="11"/>
  <c r="AJ523" i="11"/>
  <c r="AJ350" i="11"/>
  <c r="AP122" i="11"/>
  <c r="AJ246" i="11"/>
  <c r="AJ619" i="11"/>
  <c r="AJ148" i="11"/>
  <c r="AO80" i="11"/>
  <c r="AJ92" i="11"/>
  <c r="AJ253" i="11"/>
  <c r="AJ343" i="11"/>
  <c r="AJ618" i="11"/>
  <c r="AJ338" i="11"/>
  <c r="AJ105" i="11"/>
  <c r="AJ264" i="11"/>
  <c r="AJ588" i="11"/>
  <c r="AJ615" i="11"/>
  <c r="AN32" i="11"/>
  <c r="AJ309" i="11"/>
  <c r="AJ304" i="11"/>
  <c r="AJ364" i="11"/>
  <c r="AJ252" i="11"/>
  <c r="AJ593" i="11"/>
  <c r="AJ583" i="11"/>
  <c r="AQ46" i="11"/>
  <c r="AN82" i="11"/>
  <c r="AR141" i="11"/>
  <c r="AR118" i="11"/>
  <c r="AO74" i="11"/>
  <c r="AP74" i="11"/>
  <c r="AN26" i="11"/>
  <c r="AJ626" i="11"/>
  <c r="AJ632" i="11"/>
  <c r="AR25" i="11"/>
  <c r="AJ113" i="11"/>
  <c r="AJ186" i="11"/>
  <c r="AJ209" i="11"/>
  <c r="AJ591" i="11"/>
  <c r="AJ172" i="11"/>
  <c r="AJ414" i="11"/>
  <c r="AO155" i="11"/>
  <c r="AJ240" i="11"/>
  <c r="AJ628" i="11"/>
  <c r="AJ629" i="11"/>
  <c r="AR117" i="11"/>
  <c r="AP124" i="11"/>
  <c r="AJ213" i="11"/>
  <c r="AP43" i="11"/>
  <c r="AJ262" i="11"/>
  <c r="AP156" i="11"/>
  <c r="AJ256" i="11"/>
  <c r="AJ263" i="11"/>
  <c r="AJ184" i="11"/>
  <c r="AJ417" i="11"/>
  <c r="AJ188" i="11"/>
  <c r="AJ178" i="11"/>
  <c r="AJ242" i="11"/>
  <c r="AQ21" i="11"/>
  <c r="AN14" i="11"/>
  <c r="AJ139" i="11"/>
  <c r="AJ440" i="11"/>
  <c r="AR19" i="11"/>
  <c r="AJ590" i="11"/>
  <c r="AJ106" i="11"/>
  <c r="AJ508" i="11"/>
  <c r="AJ503" i="11"/>
  <c r="AJ344" i="11"/>
  <c r="AJ331" i="11"/>
  <c r="AJ625" i="11"/>
  <c r="AJ598" i="11"/>
  <c r="AJ311" i="11"/>
  <c r="AJ236" i="11"/>
  <c r="AJ177" i="11"/>
  <c r="AQ123" i="11"/>
  <c r="AN84" i="11"/>
  <c r="AJ254" i="11"/>
  <c r="AP21" i="11"/>
  <c r="AQ25" i="11"/>
  <c r="AJ77" i="11"/>
  <c r="AJ210" i="11"/>
  <c r="AJ320" i="11"/>
  <c r="AQ69" i="11"/>
  <c r="AJ339" i="11"/>
  <c r="AJ611" i="11"/>
  <c r="AJ605" i="11"/>
  <c r="AJ179" i="11"/>
  <c r="AJ324" i="11"/>
  <c r="AQ90" i="11"/>
  <c r="AJ268" i="11"/>
  <c r="AJ312" i="11"/>
  <c r="AJ602" i="11"/>
  <c r="AJ170" i="11"/>
  <c r="AJ174" i="11"/>
  <c r="AJ145" i="11"/>
  <c r="AJ237" i="11"/>
  <c r="AJ345" i="11"/>
  <c r="AN143" i="11"/>
  <c r="AJ592" i="11"/>
  <c r="AQ14" i="11"/>
  <c r="AJ385" i="11"/>
  <c r="AJ212" i="11"/>
  <c r="AR67" i="11"/>
  <c r="AJ207" i="11"/>
  <c r="AJ259" i="11"/>
  <c r="AJ334" i="11"/>
  <c r="AQ141" i="11"/>
  <c r="AJ624" i="11"/>
  <c r="AJ585" i="11"/>
  <c r="AN63" i="11"/>
  <c r="AJ439" i="11"/>
  <c r="AJ464" i="11"/>
  <c r="AN6" i="11"/>
  <c r="AO93" i="11"/>
  <c r="AJ183" i="11"/>
  <c r="AQ24" i="11"/>
  <c r="AJ589" i="11"/>
  <c r="AN74" i="11"/>
  <c r="AR32" i="11"/>
  <c r="AQ71" i="11"/>
  <c r="AJ323" i="11"/>
  <c r="AJ293" i="11"/>
  <c r="AJ368" i="11"/>
  <c r="AN112" i="11"/>
  <c r="AP14" i="11"/>
  <c r="AJ65" i="11"/>
  <c r="AJ53" i="11"/>
  <c r="AJ63" i="11"/>
  <c r="AJ51" i="11"/>
  <c r="AJ52" i="11"/>
  <c r="AJ72" i="11"/>
  <c r="AF19" i="11"/>
  <c r="AI19" i="11"/>
  <c r="AE19" i="11"/>
  <c r="AH19" i="11"/>
  <c r="AG19" i="11"/>
  <c r="AJ43" i="11"/>
  <c r="AE20" i="11"/>
  <c r="AH20" i="11"/>
  <c r="AF20" i="11"/>
  <c r="AG20" i="11"/>
  <c r="AI20" i="11"/>
  <c r="AJ39" i="11"/>
  <c r="AJ46" i="11"/>
  <c r="AJ45" i="11"/>
  <c r="AJ70" i="11"/>
  <c r="AJ40" i="11"/>
  <c r="AJ74" i="11"/>
  <c r="AJ11" i="11"/>
  <c r="AJ38" i="11"/>
  <c r="AJ67" i="11"/>
  <c r="AF5" i="11"/>
  <c r="AG5" i="11"/>
  <c r="AP66" i="11" s="1"/>
  <c r="AH5" i="11"/>
  <c r="AI5" i="11"/>
  <c r="AE5" i="11"/>
  <c r="AO43" i="11" l="1"/>
  <c r="AJ453" i="11"/>
  <c r="AQ155" i="11"/>
  <c r="AR46" i="11"/>
  <c r="AO141" i="11"/>
  <c r="AJ93" i="11"/>
  <c r="AJ47" i="11"/>
  <c r="AJ336" i="11"/>
  <c r="AJ185" i="11"/>
  <c r="AJ307" i="11"/>
  <c r="AJ12" i="11"/>
  <c r="AJ506" i="11"/>
  <c r="AJ510" i="11"/>
  <c r="AR21" i="11"/>
  <c r="AJ162" i="11"/>
  <c r="AJ533" i="11"/>
  <c r="AO71" i="11"/>
  <c r="AR104" i="11"/>
  <c r="AP123" i="11"/>
  <c r="AJ79" i="11"/>
  <c r="AJ104" i="11"/>
  <c r="AJ76" i="11"/>
  <c r="AJ408" i="11"/>
  <c r="AN80" i="11"/>
  <c r="AQ26" i="11"/>
  <c r="AR60" i="11"/>
  <c r="AP106" i="11"/>
  <c r="AP153" i="11"/>
  <c r="AJ432" i="11"/>
  <c r="AR31" i="11"/>
  <c r="AO40" i="11"/>
  <c r="AR131" i="11"/>
  <c r="AN140" i="11"/>
  <c r="AQ122" i="11"/>
  <c r="AJ515" i="11"/>
  <c r="AJ348" i="11"/>
  <c r="AJ519" i="11"/>
  <c r="AJ189" i="11"/>
  <c r="AQ16" i="11"/>
  <c r="AR20" i="11"/>
  <c r="AJ135" i="11"/>
  <c r="AN157" i="11"/>
  <c r="AJ29" i="11"/>
  <c r="AJ230" i="11"/>
  <c r="AN136" i="11"/>
  <c r="AR54" i="11"/>
  <c r="AJ400" i="11"/>
  <c r="AJ31" i="11"/>
  <c r="AQ110" i="11"/>
  <c r="AP145" i="11"/>
  <c r="AQ140" i="11"/>
  <c r="AO153" i="11"/>
  <c r="AR137" i="11"/>
  <c r="AR158" i="11"/>
  <c r="AJ421" i="11"/>
  <c r="AR133" i="11"/>
  <c r="AP135" i="11"/>
  <c r="AN44" i="11"/>
  <c r="AN142" i="11"/>
  <c r="AR29" i="11"/>
  <c r="AP150" i="11"/>
  <c r="AT150" i="11" s="1"/>
  <c r="AN109" i="11"/>
  <c r="AQ58" i="11"/>
  <c r="AN100" i="11"/>
  <c r="AO108" i="11"/>
  <c r="AO14" i="11"/>
  <c r="AQ104" i="11"/>
  <c r="AP154" i="11"/>
  <c r="AP147" i="11"/>
  <c r="AO23" i="11"/>
  <c r="AR18" i="11"/>
  <c r="AP31" i="11"/>
  <c r="AO100" i="11"/>
  <c r="AJ576" i="11"/>
  <c r="AQ39" i="11"/>
  <c r="AR124" i="11"/>
  <c r="AQ131" i="11"/>
  <c r="AO31" i="11"/>
  <c r="AJ137" i="11"/>
  <c r="AJ536" i="11"/>
  <c r="AO124" i="11"/>
  <c r="AQ6" i="11"/>
  <c r="AP118" i="11"/>
  <c r="AJ608" i="11"/>
  <c r="AJ321" i="11"/>
  <c r="AJ249" i="11"/>
  <c r="AJ314" i="11"/>
  <c r="AJ318" i="11"/>
  <c r="AJ616" i="11"/>
  <c r="AJ509" i="11"/>
  <c r="AQ136" i="11"/>
  <c r="AP158" i="11"/>
  <c r="AO131" i="11"/>
  <c r="AJ393" i="11"/>
  <c r="AN102" i="11"/>
  <c r="AR50" i="11"/>
  <c r="AJ476" i="11"/>
  <c r="AQ57" i="11"/>
  <c r="AO147" i="11"/>
  <c r="AN155" i="11"/>
  <c r="AN151" i="11"/>
  <c r="AJ531" i="11"/>
  <c r="AJ215" i="11"/>
  <c r="AJ58" i="11"/>
  <c r="AJ571" i="11"/>
  <c r="AN71" i="11"/>
  <c r="AN58" i="11"/>
  <c r="AO53" i="11"/>
  <c r="AN104" i="11"/>
  <c r="AP73" i="11"/>
  <c r="AQ35" i="11"/>
  <c r="AR108" i="11"/>
  <c r="AP61" i="11"/>
  <c r="AR101" i="11"/>
  <c r="AN156" i="11"/>
  <c r="AR97" i="11"/>
  <c r="AR151" i="11"/>
  <c r="AQ108" i="11"/>
  <c r="AN31" i="11"/>
  <c r="AT31" i="11" s="1"/>
  <c r="AJ554" i="11"/>
  <c r="AQ9" i="11"/>
  <c r="AN50" i="11"/>
  <c r="AQ128" i="11"/>
  <c r="AQ62" i="11"/>
  <c r="AO96" i="11"/>
  <c r="AQ144" i="11"/>
  <c r="AQ68" i="11"/>
  <c r="AR58" i="11"/>
  <c r="AP152" i="11"/>
  <c r="AJ288" i="11"/>
  <c r="AN158" i="11"/>
  <c r="AO68" i="11"/>
  <c r="AJ438" i="11"/>
  <c r="AJ300" i="11"/>
  <c r="AJ87" i="11"/>
  <c r="AJ416" i="11"/>
  <c r="AJ219" i="11"/>
  <c r="AQ116" i="11"/>
  <c r="AJ160" i="11"/>
  <c r="AJ468" i="11"/>
  <c r="AJ460" i="11"/>
  <c r="AJ461" i="11"/>
  <c r="AJ435" i="11"/>
  <c r="AJ301" i="11"/>
  <c r="AJ91" i="11"/>
  <c r="AR76" i="11"/>
  <c r="AR43" i="11"/>
  <c r="AO105" i="11"/>
  <c r="AQ126" i="11"/>
  <c r="AR92" i="11"/>
  <c r="AR42" i="11"/>
  <c r="AJ573" i="11"/>
  <c r="AR82" i="11"/>
  <c r="AN147" i="11"/>
  <c r="AQ96" i="11"/>
  <c r="AJ158" i="11"/>
  <c r="AJ165" i="11"/>
  <c r="AR62" i="11"/>
  <c r="AJ182" i="11"/>
  <c r="AO57" i="11"/>
  <c r="AJ347" i="11"/>
  <c r="AN73" i="11"/>
  <c r="AJ482" i="11"/>
  <c r="AO114" i="11"/>
  <c r="AO59" i="11"/>
  <c r="AN106" i="11"/>
  <c r="AO154" i="11"/>
  <c r="AJ526" i="11"/>
  <c r="AP35" i="11"/>
  <c r="AJ231" i="11"/>
  <c r="AJ326" i="11"/>
  <c r="AJ21" i="11"/>
  <c r="AJ25" i="11"/>
  <c r="AJ159" i="11"/>
  <c r="AJ157" i="11"/>
  <c r="AN117" i="11"/>
  <c r="AJ164" i="11"/>
  <c r="AJ354" i="11"/>
  <c r="AJ493" i="11"/>
  <c r="AJ206" i="11"/>
  <c r="AO116" i="11"/>
  <c r="AJ492" i="11"/>
  <c r="AJ201" i="11"/>
  <c r="AN85" i="11"/>
  <c r="AR116" i="11"/>
  <c r="AJ457" i="11"/>
  <c r="AJ580" i="11"/>
  <c r="AJ452" i="11"/>
  <c r="AJ444" i="11"/>
  <c r="AJ409" i="11"/>
  <c r="AJ112" i="11"/>
  <c r="AJ299" i="11"/>
  <c r="AR140" i="11"/>
  <c r="AJ9" i="11"/>
  <c r="AP32" i="11"/>
  <c r="AJ369" i="11"/>
  <c r="AJ406" i="11"/>
  <c r="AQ102" i="11"/>
  <c r="AQ23" i="11"/>
  <c r="AO51" i="11"/>
  <c r="AR59" i="11"/>
  <c r="AJ557" i="11"/>
  <c r="AN7" i="11"/>
  <c r="AR68" i="11"/>
  <c r="AJ286" i="11"/>
  <c r="AQ153" i="11"/>
  <c r="AR147" i="11"/>
  <c r="AO82" i="11"/>
  <c r="AP62" i="11"/>
  <c r="AP42" i="11"/>
  <c r="AN66" i="11"/>
  <c r="AJ60" i="11"/>
  <c r="AN25" i="11"/>
  <c r="AN34" i="11"/>
  <c r="AJ548" i="11"/>
  <c r="AQ156" i="11"/>
  <c r="AR96" i="11"/>
  <c r="AO84" i="11"/>
  <c r="AN24" i="11"/>
  <c r="AP149" i="11"/>
  <c r="AR160" i="11"/>
  <c r="AP97" i="11"/>
  <c r="AR40" i="11"/>
  <c r="AQ134" i="11"/>
  <c r="AQ115" i="11"/>
  <c r="AQ142" i="11"/>
  <c r="AO149" i="11"/>
  <c r="AN133" i="11"/>
  <c r="AQ117" i="11"/>
  <c r="AN149" i="11"/>
  <c r="AJ218" i="11"/>
  <c r="AJ54" i="11"/>
  <c r="AJ221" i="11"/>
  <c r="AJ216" i="11"/>
  <c r="AP100" i="11"/>
  <c r="AJ23" i="11"/>
  <c r="AN18" i="11"/>
  <c r="AJ156" i="11"/>
  <c r="AP25" i="11"/>
  <c r="AJ66" i="11"/>
  <c r="AJ445" i="11"/>
  <c r="AJ472" i="11"/>
  <c r="AJ200" i="11"/>
  <c r="AJ550" i="11"/>
  <c r="AN137" i="11"/>
  <c r="AJ454" i="11"/>
  <c r="AJ450" i="11"/>
  <c r="AJ413" i="11"/>
  <c r="AJ152" i="11"/>
  <c r="AJ270" i="11"/>
  <c r="AJ401" i="11"/>
  <c r="AJ436" i="11"/>
  <c r="AJ582" i="11"/>
  <c r="AJ405" i="11"/>
  <c r="AJ411" i="11"/>
  <c r="AJ357" i="11"/>
  <c r="AJ153" i="11"/>
  <c r="AJ155" i="11"/>
  <c r="AJ147" i="11"/>
  <c r="AJ349" i="11"/>
  <c r="AJ181" i="11"/>
  <c r="AJ418" i="11"/>
  <c r="AJ319" i="11"/>
  <c r="AJ84" i="11"/>
  <c r="AJ351" i="11"/>
  <c r="AJ247" i="11"/>
  <c r="AJ244" i="11"/>
  <c r="AJ469" i="11"/>
  <c r="AO158" i="11"/>
  <c r="AO160" i="11"/>
  <c r="AP151" i="11"/>
  <c r="AJ71" i="11"/>
  <c r="AQ86" i="11"/>
  <c r="AO67" i="11"/>
  <c r="AJ64" i="11"/>
  <c r="AP53" i="11"/>
  <c r="AJ166" i="11"/>
  <c r="AO104" i="11"/>
  <c r="AJ549" i="11"/>
  <c r="AO20" i="11"/>
  <c r="AJ427" i="11"/>
  <c r="AN92" i="11"/>
  <c r="AJ402" i="11"/>
  <c r="AJ443" i="11"/>
  <c r="AR44" i="11"/>
  <c r="AN27" i="11"/>
  <c r="AJ552" i="11"/>
  <c r="AJ239" i="11"/>
  <c r="AO32" i="11"/>
  <c r="AP116" i="11"/>
  <c r="AO58" i="11"/>
  <c r="AJ467" i="11"/>
  <c r="AJ609" i="11"/>
  <c r="AJ388" i="11"/>
  <c r="AJ613" i="11"/>
  <c r="AJ415" i="11"/>
  <c r="AO70" i="11"/>
  <c r="AQ118" i="11"/>
  <c r="AN5" i="11"/>
  <c r="AO15" i="11"/>
  <c r="AJ99" i="11"/>
  <c r="AJ280" i="11"/>
  <c r="AJ579" i="11"/>
  <c r="AP80" i="11"/>
  <c r="AR80" i="11"/>
  <c r="AJ123" i="11"/>
  <c r="AJ98" i="11"/>
  <c r="AQ75" i="11"/>
  <c r="AR28" i="11"/>
  <c r="AJ190" i="11"/>
  <c r="AN69" i="11"/>
  <c r="AN86" i="11"/>
  <c r="AN118" i="11"/>
  <c r="AN8" i="11"/>
  <c r="AN110" i="11"/>
  <c r="AJ381" i="11"/>
  <c r="AR15" i="11"/>
  <c r="AR34" i="11"/>
  <c r="AP133" i="11"/>
  <c r="AN138" i="11"/>
  <c r="AQ97" i="11"/>
  <c r="AN154" i="11"/>
  <c r="AJ269" i="11"/>
  <c r="AR77" i="11"/>
  <c r="AO156" i="11"/>
  <c r="AN43" i="11"/>
  <c r="AQ82" i="11"/>
  <c r="AQ112" i="11"/>
  <c r="AN141" i="11"/>
  <c r="AN10" i="11"/>
  <c r="AR155" i="11"/>
  <c r="AP30" i="11"/>
  <c r="AJ245" i="11"/>
  <c r="AJ612" i="11"/>
  <c r="AJ226" i="11"/>
  <c r="AP60" i="11"/>
  <c r="AP82" i="11"/>
  <c r="AJ384" i="11"/>
  <c r="AP67" i="11"/>
  <c r="AJ574" i="11"/>
  <c r="AO152" i="11"/>
  <c r="AP70" i="11"/>
  <c r="AN116" i="11"/>
  <c r="AP18" i="11"/>
  <c r="AQ99" i="11"/>
  <c r="AR119" i="11"/>
  <c r="AP76" i="11"/>
  <c r="AN16" i="11"/>
  <c r="AO28" i="11"/>
  <c r="AP13" i="11"/>
  <c r="AO106" i="11"/>
  <c r="AR128" i="11"/>
  <c r="AO127" i="11"/>
  <c r="AR138" i="11"/>
  <c r="AO157" i="11"/>
  <c r="AJ36" i="11"/>
  <c r="AN96" i="11"/>
  <c r="AJ32" i="11"/>
  <c r="AR55" i="11"/>
  <c r="AJ57" i="11"/>
  <c r="AQ40" i="11"/>
  <c r="AJ329" i="11"/>
  <c r="AJ56" i="11"/>
  <c r="AJ62" i="11"/>
  <c r="AJ222" i="11"/>
  <c r="AR123" i="11"/>
  <c r="AJ528" i="11"/>
  <c r="AJ26" i="11"/>
  <c r="AJ24" i="11"/>
  <c r="AJ584" i="11"/>
  <c r="AJ163" i="11"/>
  <c r="AP24" i="11"/>
  <c r="AJ169" i="11"/>
  <c r="AN40" i="11"/>
  <c r="AQ109" i="11"/>
  <c r="AJ352" i="11"/>
  <c r="AR24" i="11"/>
  <c r="AJ547" i="11"/>
  <c r="AJ563" i="11"/>
  <c r="AJ544" i="11"/>
  <c r="AJ205" i="11"/>
  <c r="AP93" i="11"/>
  <c r="AJ430" i="11"/>
  <c r="AJ463" i="11"/>
  <c r="AJ535" i="11"/>
  <c r="AP54" i="11"/>
  <c r="AQ105" i="11"/>
  <c r="AR153" i="11"/>
  <c r="AJ534" i="11"/>
  <c r="AQ80" i="11"/>
  <c r="AJ360" i="11"/>
  <c r="AJ412" i="11"/>
  <c r="AJ109" i="11"/>
  <c r="AJ116" i="11"/>
  <c r="AJ403" i="11"/>
  <c r="AJ404" i="11"/>
  <c r="AJ149" i="11"/>
  <c r="AO90" i="11"/>
  <c r="AJ292" i="11"/>
  <c r="AP46" i="11"/>
  <c r="AJ16" i="11"/>
  <c r="AJ542" i="11"/>
  <c r="AJ69" i="11"/>
  <c r="AJ80" i="11"/>
  <c r="AJ175" i="11"/>
  <c r="AQ91" i="11"/>
  <c r="AQ19" i="11"/>
  <c r="AN145" i="11"/>
  <c r="AP28" i="11"/>
  <c r="AN81" i="11"/>
  <c r="AQ94" i="11"/>
  <c r="AJ282" i="11"/>
  <c r="AP114" i="11"/>
  <c r="AJ483" i="11"/>
  <c r="AJ553" i="11"/>
  <c r="AO62" i="11"/>
  <c r="AQ66" i="11"/>
  <c r="AN124" i="11"/>
  <c r="AJ279" i="11"/>
  <c r="AQ10" i="11"/>
  <c r="AP15" i="11"/>
  <c r="AJ568" i="11"/>
  <c r="AP58" i="11"/>
  <c r="AT58" i="11" s="1"/>
  <c r="AJ422" i="11"/>
  <c r="AJ129" i="11"/>
  <c r="AJ197" i="11"/>
  <c r="AJ193" i="11"/>
  <c r="AO143" i="11"/>
  <c r="AR84" i="11"/>
  <c r="AO25" i="11"/>
  <c r="AR136" i="11"/>
  <c r="AP55" i="11"/>
  <c r="AO48" i="11"/>
  <c r="AO92" i="11"/>
  <c r="AQ27" i="11"/>
  <c r="AN120" i="11"/>
  <c r="AR53" i="11"/>
  <c r="AP8" i="11"/>
  <c r="AJ524" i="11"/>
  <c r="AJ131" i="11"/>
  <c r="AN62" i="11"/>
  <c r="AP63" i="11"/>
  <c r="AQ93" i="11"/>
  <c r="AR113" i="11"/>
  <c r="AR93" i="11"/>
  <c r="AP51" i="11"/>
  <c r="AN68" i="11"/>
  <c r="AJ284" i="11"/>
  <c r="AP56" i="11"/>
  <c r="AJ275" i="11"/>
  <c r="AN76" i="11"/>
  <c r="AJ374" i="11"/>
  <c r="AJ277" i="11"/>
  <c r="AP155" i="11"/>
  <c r="AJ559" i="11"/>
  <c r="AR26" i="11"/>
  <c r="AR106" i="11"/>
  <c r="AJ199" i="11"/>
  <c r="AN129" i="11"/>
  <c r="AR102" i="11"/>
  <c r="AR86" i="11"/>
  <c r="AJ33" i="11"/>
  <c r="AP128" i="11"/>
  <c r="AP160" i="11"/>
  <c r="AQ61" i="11"/>
  <c r="AR79" i="11"/>
  <c r="AJ477" i="11"/>
  <c r="AJ577" i="11"/>
  <c r="AO46" i="11"/>
  <c r="AT46" i="11" s="1"/>
  <c r="AJ204" i="11"/>
  <c r="AP141" i="11"/>
  <c r="AT141" i="11" s="1"/>
  <c r="AR30" i="11"/>
  <c r="AO111" i="11"/>
  <c r="AR111" i="11"/>
  <c r="AP68" i="11"/>
  <c r="AQ15" i="11"/>
  <c r="AJ471" i="11"/>
  <c r="AJ208" i="11"/>
  <c r="AO26" i="11"/>
  <c r="AJ143" i="11"/>
  <c r="AP5" i="11"/>
  <c r="AJ429" i="11"/>
  <c r="AO122" i="11"/>
  <c r="AR126" i="11"/>
  <c r="AJ356" i="11"/>
  <c r="AJ266" i="11"/>
  <c r="AJ267" i="11"/>
  <c r="AO34" i="11"/>
  <c r="AJ496" i="11"/>
  <c r="AN97" i="11"/>
  <c r="AP99" i="11"/>
  <c r="AJ459" i="11"/>
  <c r="AP48" i="11"/>
  <c r="AN48" i="11"/>
  <c r="AJ235" i="11"/>
  <c r="AO87" i="11"/>
  <c r="AJ276" i="11"/>
  <c r="AJ560" i="11"/>
  <c r="AJ133" i="11"/>
  <c r="AR90" i="11"/>
  <c r="AQ8" i="11"/>
  <c r="AO55" i="11"/>
  <c r="AR69" i="11"/>
  <c r="AP40" i="11"/>
  <c r="AJ387" i="11"/>
  <c r="AN15" i="11"/>
  <c r="AQ76" i="11"/>
  <c r="AJ15" i="11"/>
  <c r="AO66" i="11"/>
  <c r="AJ146" i="11"/>
  <c r="AP131" i="11"/>
  <c r="AT131" i="11" s="1"/>
  <c r="AQ101" i="11"/>
  <c r="AN93" i="11"/>
  <c r="AP109" i="11"/>
  <c r="AN54" i="11"/>
  <c r="AJ141" i="11"/>
  <c r="AP26" i="11"/>
  <c r="AQ147" i="11"/>
  <c r="AR61" i="11"/>
  <c r="AO86" i="11"/>
  <c r="AJ543" i="11"/>
  <c r="AJ73" i="11"/>
  <c r="AJ315" i="11"/>
  <c r="AJ380" i="11"/>
  <c r="AP113" i="11"/>
  <c r="AJ296" i="11"/>
  <c r="AJ261" i="11"/>
  <c r="AJ447" i="11"/>
  <c r="AJ102" i="11"/>
  <c r="AR23" i="11"/>
  <c r="AJ258" i="11"/>
  <c r="AR114" i="11"/>
  <c r="AO27" i="11"/>
  <c r="AJ325" i="11"/>
  <c r="AO117" i="11"/>
  <c r="AP108" i="11"/>
  <c r="AJ167" i="11"/>
  <c r="AO78" i="11"/>
  <c r="AO77" i="11"/>
  <c r="AQ127" i="11"/>
  <c r="AJ448" i="11"/>
  <c r="AQ158" i="11"/>
  <c r="AJ224" i="11"/>
  <c r="AN105" i="11"/>
  <c r="AP159" i="11"/>
  <c r="AR57" i="11"/>
  <c r="AQ53" i="11"/>
  <c r="AQ84" i="11"/>
  <c r="AP6" i="11"/>
  <c r="AT6" i="11" s="1"/>
  <c r="AO35" i="11"/>
  <c r="AQ20" i="11"/>
  <c r="AQ135" i="11"/>
  <c r="AN67" i="11"/>
  <c r="AR78" i="11"/>
  <c r="AP57" i="11"/>
  <c r="AO10" i="11"/>
  <c r="AP127" i="11"/>
  <c r="AJ455" i="11"/>
  <c r="AJ322" i="11"/>
  <c r="AR66" i="11"/>
  <c r="AO134" i="11"/>
  <c r="AJ410" i="11"/>
  <c r="AP105" i="11"/>
  <c r="AR152" i="11"/>
  <c r="AQ95" i="11"/>
  <c r="AR115" i="11"/>
  <c r="AO33" i="11"/>
  <c r="AJ55" i="11"/>
  <c r="AJ465" i="11"/>
  <c r="AN95" i="11"/>
  <c r="AO45" i="11"/>
  <c r="AN77" i="11"/>
  <c r="AJ575" i="11"/>
  <c r="AR154" i="11"/>
  <c r="AR10" i="11"/>
  <c r="AJ456" i="11"/>
  <c r="AJ431" i="11"/>
  <c r="AJ434" i="11"/>
  <c r="AJ13" i="11"/>
  <c r="AJ297" i="11"/>
  <c r="AQ148" i="11"/>
  <c r="AO137" i="11"/>
  <c r="AR121" i="11"/>
  <c r="AP75" i="11"/>
  <c r="AO115" i="11"/>
  <c r="AQ137" i="11"/>
  <c r="AR142" i="11"/>
  <c r="AQ159" i="11"/>
  <c r="AJ125" i="11"/>
  <c r="AN83" i="11"/>
  <c r="AP78" i="11"/>
  <c r="AP65" i="11"/>
  <c r="AQ50" i="11"/>
  <c r="AR157" i="11"/>
  <c r="AQ28" i="11"/>
  <c r="AP45" i="11"/>
  <c r="AP92" i="11"/>
  <c r="AO73" i="11"/>
  <c r="AN23" i="11"/>
  <c r="AT23" i="11" s="1"/>
  <c r="AR100" i="11"/>
  <c r="AO8" i="11"/>
  <c r="AJ220" i="11"/>
  <c r="AJ228" i="11"/>
  <c r="AJ214" i="11"/>
  <c r="AR56" i="11"/>
  <c r="AP39" i="11"/>
  <c r="AJ564" i="11"/>
  <c r="AN45" i="11"/>
  <c r="AN130" i="11"/>
  <c r="AQ154" i="11"/>
  <c r="AO110" i="11"/>
  <c r="AJ488" i="11"/>
  <c r="AJ462" i="11"/>
  <c r="AJ540" i="11"/>
  <c r="AO125" i="11"/>
  <c r="AQ33" i="11"/>
  <c r="AQ45" i="11"/>
  <c r="AR145" i="11"/>
  <c r="AP111" i="11"/>
  <c r="AN11" i="11"/>
  <c r="AQ138" i="11"/>
  <c r="AR83" i="11"/>
  <c r="AO91" i="11"/>
  <c r="AR33" i="11"/>
  <c r="AR49" i="11"/>
  <c r="AN20" i="11"/>
  <c r="AO119" i="11"/>
  <c r="AO29" i="11"/>
  <c r="AR17" i="11"/>
  <c r="AR99" i="11"/>
  <c r="AO64" i="11"/>
  <c r="AR13" i="11"/>
  <c r="AP138" i="11"/>
  <c r="AP50" i="11"/>
  <c r="AR51" i="11"/>
  <c r="AJ308" i="11"/>
  <c r="AJ255" i="11"/>
  <c r="AJ233" i="11"/>
  <c r="AR156" i="11"/>
  <c r="AQ83" i="11"/>
  <c r="AO61" i="11"/>
  <c r="AO101" i="11"/>
  <c r="AQ119" i="11"/>
  <c r="AJ525" i="11"/>
  <c r="AN88" i="11"/>
  <c r="AQ107" i="11"/>
  <c r="AO159" i="11"/>
  <c r="AP49" i="11"/>
  <c r="AJ359" i="11"/>
  <c r="AJ530" i="11"/>
  <c r="AJ227" i="11"/>
  <c r="AN159" i="11"/>
  <c r="AO13" i="11"/>
  <c r="AN64" i="11"/>
  <c r="AP77" i="11"/>
  <c r="AP101" i="11"/>
  <c r="AN75" i="11"/>
  <c r="AJ556" i="11"/>
  <c r="AJ555" i="11"/>
  <c r="AQ125" i="11"/>
  <c r="AO52" i="11"/>
  <c r="AO42" i="11"/>
  <c r="AJ22" i="11"/>
  <c r="AN103" i="11"/>
  <c r="AR98" i="11"/>
  <c r="AQ12" i="11"/>
  <c r="AO65" i="11"/>
  <c r="AQ60" i="11"/>
  <c r="AT60" i="11" s="1"/>
  <c r="AJ122" i="11"/>
  <c r="AR39" i="11"/>
  <c r="AQ78" i="11"/>
  <c r="AQ52" i="11"/>
  <c r="AP69" i="11"/>
  <c r="AP94" i="11"/>
  <c r="AN94" i="11"/>
  <c r="AJ161" i="11"/>
  <c r="AO19" i="11"/>
  <c r="AQ47" i="11"/>
  <c r="AN22" i="11"/>
  <c r="AO113" i="11"/>
  <c r="AR94" i="11"/>
  <c r="AO17" i="11"/>
  <c r="AQ121" i="11"/>
  <c r="AN42" i="11"/>
  <c r="AP110" i="11"/>
  <c r="AP59" i="11"/>
  <c r="AO142" i="11"/>
  <c r="AN101" i="11"/>
  <c r="AP107" i="11"/>
  <c r="AP96" i="11"/>
  <c r="AQ152" i="11"/>
  <c r="AR135" i="11"/>
  <c r="AO145" i="11"/>
  <c r="AP83" i="11"/>
  <c r="AN51" i="11"/>
  <c r="AN47" i="11"/>
  <c r="AO89" i="11"/>
  <c r="AO148" i="11"/>
  <c r="AP119" i="11"/>
  <c r="AN57" i="11"/>
  <c r="AT57" i="11" s="1"/>
  <c r="AQ160" i="11"/>
  <c r="AO79" i="11"/>
  <c r="AJ41" i="11"/>
  <c r="AR89" i="11"/>
  <c r="AO76" i="11"/>
  <c r="AQ149" i="11"/>
  <c r="AO107" i="11"/>
  <c r="AR139" i="11"/>
  <c r="AJ8" i="11"/>
  <c r="AO18" i="11"/>
  <c r="AQ157" i="11"/>
  <c r="AR87" i="11"/>
  <c r="AR11" i="11"/>
  <c r="AR8" i="11"/>
  <c r="AO9" i="11"/>
  <c r="AO135" i="11"/>
  <c r="AT140" i="11"/>
  <c r="AP27" i="11"/>
  <c r="AJ565" i="11"/>
  <c r="AO85" i="11"/>
  <c r="AR107" i="11"/>
  <c r="AJ101" i="11"/>
  <c r="AQ85" i="11"/>
  <c r="AP86" i="11"/>
  <c r="AR65" i="11"/>
  <c r="AJ379" i="11"/>
  <c r="AQ18" i="11"/>
  <c r="AJ375" i="11"/>
  <c r="AR22" i="11"/>
  <c r="AP121" i="11"/>
  <c r="AP157" i="11"/>
  <c r="AO49" i="11"/>
  <c r="AR130" i="11"/>
  <c r="AN91" i="11"/>
  <c r="AO129" i="11"/>
  <c r="AQ49" i="11"/>
  <c r="AR71" i="11"/>
  <c r="AJ377" i="11"/>
  <c r="AJ479" i="11"/>
  <c r="AJ97" i="11"/>
  <c r="AJ94" i="11"/>
  <c r="AR36" i="11"/>
  <c r="AP22" i="11"/>
  <c r="AP98" i="11"/>
  <c r="AO56" i="11"/>
  <c r="AQ130" i="11"/>
  <c r="AJ567" i="11"/>
  <c r="AJ194" i="11"/>
  <c r="AR47" i="11"/>
  <c r="AJ289" i="11"/>
  <c r="AJ373" i="11"/>
  <c r="AN49" i="11"/>
  <c r="AJ191" i="11"/>
  <c r="AN127" i="11"/>
  <c r="AO83" i="11"/>
  <c r="AJ562" i="11"/>
  <c r="AJ423" i="11"/>
  <c r="AJ124" i="11"/>
  <c r="AN128" i="11"/>
  <c r="AJ398" i="11"/>
  <c r="AJ281" i="11"/>
  <c r="AO22" i="11"/>
  <c r="AQ36" i="11"/>
  <c r="AQ65" i="11"/>
  <c r="AR127" i="11"/>
  <c r="AR45" i="11"/>
  <c r="AQ56" i="11"/>
  <c r="AQ113" i="11"/>
  <c r="AP91" i="11"/>
  <c r="AP47" i="11"/>
  <c r="AN37" i="11"/>
  <c r="AO98" i="11"/>
  <c r="AQ22" i="11"/>
  <c r="AO36" i="11"/>
  <c r="AN160" i="11"/>
  <c r="AO128" i="11"/>
  <c r="AR110" i="11"/>
  <c r="AN99" i="11"/>
  <c r="AO11" i="11"/>
  <c r="AO138" i="11"/>
  <c r="AR129" i="11"/>
  <c r="AP129" i="11"/>
  <c r="AO47" i="11"/>
  <c r="AP142" i="11"/>
  <c r="AN125" i="11"/>
  <c r="AQ129" i="11"/>
  <c r="AR91" i="11"/>
  <c r="AO94" i="11"/>
  <c r="AP139" i="11"/>
  <c r="AJ327" i="11"/>
  <c r="AP126" i="11"/>
  <c r="AJ136" i="11"/>
  <c r="AJ134" i="11"/>
  <c r="AN135" i="11"/>
  <c r="AJ130" i="11"/>
  <c r="AJ330" i="11"/>
  <c r="AO37" i="11"/>
  <c r="AR16" i="11"/>
  <c r="AP7" i="11"/>
  <c r="AP95" i="11"/>
  <c r="AO144" i="11"/>
  <c r="AP10" i="11"/>
  <c r="AQ77" i="11"/>
  <c r="AJ353" i="11"/>
  <c r="AJ126" i="11"/>
  <c r="AQ146" i="11"/>
  <c r="AJ285" i="11"/>
  <c r="AN126" i="11"/>
  <c r="AR85" i="11"/>
  <c r="AQ11" i="11"/>
  <c r="AJ127" i="11"/>
  <c r="AJ290" i="11"/>
  <c r="AP146" i="11"/>
  <c r="AQ70" i="11"/>
  <c r="AT70" i="11" s="1"/>
  <c r="AO41" i="11"/>
  <c r="AJ7" i="11"/>
  <c r="AJ291" i="11"/>
  <c r="AJ192" i="11"/>
  <c r="AJ425" i="11"/>
  <c r="AJ378" i="11"/>
  <c r="AJ278" i="11"/>
  <c r="AJ420" i="11"/>
  <c r="AJ397" i="11"/>
  <c r="AJ570" i="11"/>
  <c r="AN139" i="11"/>
  <c r="AQ41" i="11"/>
  <c r="AR5" i="11"/>
  <c r="AQ37" i="11"/>
  <c r="AR52" i="11"/>
  <c r="AJ34" i="11"/>
  <c r="AP11" i="11"/>
  <c r="AN153" i="11"/>
  <c r="AT153" i="11" s="1"/>
  <c r="AO50" i="11"/>
  <c r="AJ475" i="11"/>
  <c r="AO24" i="11"/>
  <c r="AQ92" i="11"/>
  <c r="AP102" i="11"/>
  <c r="AO30" i="11"/>
  <c r="AR9" i="11"/>
  <c r="AQ111" i="11"/>
  <c r="AR149" i="11"/>
  <c r="AQ79" i="11"/>
  <c r="AQ73" i="11"/>
  <c r="AT73" i="11" s="1"/>
  <c r="AP130" i="11"/>
  <c r="AJ424" i="11"/>
  <c r="AJ35" i="11"/>
  <c r="AO136" i="11"/>
  <c r="AJ572" i="11"/>
  <c r="AP71" i="11"/>
  <c r="AP117" i="11"/>
  <c r="AQ42" i="11"/>
  <c r="AP37" i="11"/>
  <c r="AP115" i="11"/>
  <c r="AJ372" i="11"/>
  <c r="AQ98" i="11"/>
  <c r="AJ569" i="11"/>
  <c r="AR63" i="11"/>
  <c r="AT63" i="11" s="1"/>
  <c r="AJ558" i="11"/>
  <c r="AQ30" i="11"/>
  <c r="AO130" i="11"/>
  <c r="AP136" i="11"/>
  <c r="AR7" i="11"/>
  <c r="AR37" i="11"/>
  <c r="AO99" i="11"/>
  <c r="AP33" i="11"/>
  <c r="AP79" i="11"/>
  <c r="AR159" i="11"/>
  <c r="AJ426" i="11"/>
  <c r="AQ44" i="11"/>
  <c r="AJ198" i="11"/>
  <c r="AJ195" i="11"/>
  <c r="AJ561" i="11"/>
  <c r="AJ566" i="11"/>
  <c r="AQ13" i="11"/>
  <c r="AN89" i="11"/>
  <c r="AO146" i="11"/>
  <c r="AN144" i="11"/>
  <c r="AP41" i="11"/>
  <c r="AR38" i="11"/>
  <c r="AR143" i="11"/>
  <c r="AR74" i="11"/>
  <c r="AT74" i="11" s="1"/>
  <c r="AQ161" i="11"/>
  <c r="AQ145" i="11"/>
  <c r="AO75" i="11"/>
  <c r="AJ138" i="11"/>
  <c r="AO126" i="11"/>
  <c r="AO16" i="11"/>
  <c r="AP104" i="11"/>
  <c r="AP52" i="11"/>
  <c r="AP72" i="11"/>
  <c r="AQ139" i="11"/>
  <c r="AO139" i="11"/>
  <c r="AO7" i="11"/>
  <c r="AO72" i="11"/>
  <c r="AN161" i="11"/>
  <c r="AO38" i="11"/>
  <c r="AP17" i="11"/>
  <c r="AN148" i="11"/>
  <c r="AR72" i="11"/>
  <c r="AR146" i="11"/>
  <c r="AQ29" i="11"/>
  <c r="AJ6" i="11"/>
  <c r="AP148" i="11"/>
  <c r="AJ30" i="11"/>
  <c r="AR144" i="11"/>
  <c r="AJ49" i="11"/>
  <c r="AQ54" i="11"/>
  <c r="AT54" i="11" s="1"/>
  <c r="AJ18" i="11"/>
  <c r="AP134" i="11"/>
  <c r="AO132" i="11"/>
  <c r="AP64" i="11"/>
  <c r="AQ38" i="11"/>
  <c r="AP16" i="11"/>
  <c r="AQ7" i="11"/>
  <c r="AR148" i="11"/>
  <c r="AN36" i="11"/>
  <c r="AR41" i="11"/>
  <c r="AO95" i="11"/>
  <c r="AN72" i="11"/>
  <c r="AO12" i="11"/>
  <c r="AJ507" i="11"/>
  <c r="AR88" i="11"/>
  <c r="AQ103" i="11"/>
  <c r="AP144" i="11"/>
  <c r="AP29" i="11"/>
  <c r="AR132" i="11"/>
  <c r="AP161" i="11"/>
  <c r="AN65" i="11"/>
  <c r="AT65" i="11" s="1"/>
  <c r="AP38" i="11"/>
  <c r="AQ72" i="11"/>
  <c r="AQ64" i="11"/>
  <c r="AJ14" i="11"/>
  <c r="AJ367" i="11"/>
  <c r="AR12" i="11"/>
  <c r="AQ81" i="11"/>
  <c r="AR120" i="11"/>
  <c r="AJ95" i="11"/>
  <c r="AT122" i="11"/>
  <c r="AQ89" i="11"/>
  <c r="AQ132" i="11"/>
  <c r="AO102" i="11"/>
  <c r="AP12" i="11"/>
  <c r="AP88" i="11"/>
  <c r="AR161" i="11"/>
  <c r="AJ274" i="11"/>
  <c r="AO88" i="11"/>
  <c r="AO81" i="11"/>
  <c r="AJ196" i="11"/>
  <c r="AR103" i="11"/>
  <c r="AP36" i="11"/>
  <c r="AJ480" i="11"/>
  <c r="AQ88" i="11"/>
  <c r="AQ120" i="11"/>
  <c r="AO103" i="11"/>
  <c r="AP89" i="11"/>
  <c r="AN17" i="11"/>
  <c r="AQ17" i="11"/>
  <c r="AP44" i="11"/>
  <c r="AO44" i="11"/>
  <c r="AP132" i="11"/>
  <c r="AR134" i="11"/>
  <c r="AN134" i="11"/>
  <c r="AR81" i="11"/>
  <c r="AO120" i="11"/>
  <c r="AP81" i="11"/>
  <c r="AR64" i="11"/>
  <c r="AQ67" i="11"/>
  <c r="AT67" i="11" s="1"/>
  <c r="AO161" i="11"/>
  <c r="AP103" i="11"/>
  <c r="AP120" i="11"/>
  <c r="AT101" i="11"/>
  <c r="AT39" i="11"/>
  <c r="AT87" i="11"/>
  <c r="AJ501" i="11"/>
  <c r="AO133" i="11"/>
  <c r="AR75" i="11"/>
  <c r="AJ361" i="11"/>
  <c r="AJ500" i="11"/>
  <c r="AJ494" i="11"/>
  <c r="AN13" i="11"/>
  <c r="AJ68" i="11"/>
  <c r="AJ399" i="11"/>
  <c r="AJ376" i="11"/>
  <c r="AJ358" i="11"/>
  <c r="AJ295" i="11"/>
  <c r="AJ107" i="11"/>
  <c r="AP85" i="11"/>
  <c r="AJ520" i="11"/>
  <c r="AJ474" i="11"/>
  <c r="AJ514" i="11"/>
  <c r="AT112" i="11"/>
  <c r="AP34" i="11"/>
  <c r="AT34" i="11" s="1"/>
  <c r="AJ355" i="11"/>
  <c r="AN38" i="11"/>
  <c r="AJ487" i="11"/>
  <c r="AJ44" i="11"/>
  <c r="AQ133" i="11"/>
  <c r="AN12" i="11"/>
  <c r="AJ75" i="11"/>
  <c r="AJ287" i="11"/>
  <c r="AJ481" i="11"/>
  <c r="AJ10" i="11"/>
  <c r="AT80" i="11"/>
  <c r="AQ51" i="11"/>
  <c r="AJ294" i="11"/>
  <c r="AJ96" i="11"/>
  <c r="AJ485" i="11"/>
  <c r="AN107" i="11"/>
  <c r="AJ484" i="11"/>
  <c r="AJ491" i="11"/>
  <c r="AT35" i="11"/>
  <c r="AJ238" i="11"/>
  <c r="AJ89" i="11"/>
  <c r="AN9" i="11"/>
  <c r="AJ132" i="11"/>
  <c r="AJ100" i="11"/>
  <c r="AJ505" i="11"/>
  <c r="AN79" i="11"/>
  <c r="AJ225" i="11"/>
  <c r="AN132" i="11"/>
  <c r="AJ265" i="11"/>
  <c r="AN78" i="11"/>
  <c r="AT14" i="11"/>
  <c r="AT20" i="11"/>
  <c r="AJ298" i="11"/>
  <c r="AN30" i="11"/>
  <c r="AJ337" i="11"/>
  <c r="AN119" i="11"/>
  <c r="AJ273" i="11"/>
  <c r="AN152" i="11"/>
  <c r="AJ114" i="11"/>
  <c r="AN59" i="11"/>
  <c r="AJ305" i="11"/>
  <c r="AN111" i="11"/>
  <c r="AJ223" i="11"/>
  <c r="AJ234" i="11"/>
  <c r="AJ110" i="11"/>
  <c r="AT108" i="11"/>
  <c r="AJ518" i="11"/>
  <c r="AJ386" i="11"/>
  <c r="AJ283" i="11"/>
  <c r="AJ117" i="11"/>
  <c r="AN41" i="11"/>
  <c r="AJ85" i="11"/>
  <c r="AN28" i="11"/>
  <c r="AT28" i="11" s="1"/>
  <c r="AT21" i="11"/>
  <c r="AT43" i="11"/>
  <c r="AJ272" i="11"/>
  <c r="AJ313" i="11"/>
  <c r="AN146" i="11"/>
  <c r="AJ82" i="11"/>
  <c r="AJ121" i="11"/>
  <c r="AN115" i="11"/>
  <c r="AJ271" i="11"/>
  <c r="AJ103" i="11"/>
  <c r="AJ498" i="11"/>
  <c r="AJ383" i="11"/>
  <c r="AT32" i="11"/>
  <c r="AT105" i="11"/>
  <c r="AJ229" i="11"/>
  <c r="AN61" i="11"/>
  <c r="AJ243" i="11"/>
  <c r="AN29" i="11"/>
  <c r="AJ78" i="11"/>
  <c r="AJ478" i="11"/>
  <c r="AJ370" i="11"/>
  <c r="AJ396" i="11"/>
  <c r="AT147" i="11"/>
  <c r="AT100" i="11"/>
  <c r="AT118" i="11"/>
  <c r="AT76" i="11"/>
  <c r="AN56" i="11"/>
  <c r="AJ248" i="11"/>
  <c r="AN33" i="11"/>
  <c r="AJ511" i="11"/>
  <c r="AJ389" i="11"/>
  <c r="AN52" i="11"/>
  <c r="AT123" i="11"/>
  <c r="AJ333" i="11"/>
  <c r="AN98" i="11"/>
  <c r="AJ128" i="11"/>
  <c r="AJ504" i="11"/>
  <c r="AJ20" i="11"/>
  <c r="AJ19" i="11"/>
  <c r="AJ5" i="11"/>
  <c r="AT121" i="11" l="1"/>
  <c r="AT128" i="11"/>
  <c r="AT136" i="11"/>
  <c r="AT109" i="11"/>
  <c r="AT55" i="11"/>
  <c r="AT106" i="11"/>
  <c r="AT82" i="11"/>
  <c r="AT69" i="11"/>
  <c r="AT40" i="11"/>
  <c r="AT78" i="11"/>
  <c r="AT160" i="11"/>
  <c r="AT19" i="11"/>
  <c r="AT26" i="11"/>
  <c r="AT66" i="11"/>
  <c r="AT53" i="11"/>
  <c r="AT96" i="11"/>
  <c r="AT156" i="11"/>
  <c r="AT158" i="11"/>
  <c r="AT137" i="11"/>
  <c r="AT25" i="11"/>
  <c r="AT116" i="11"/>
  <c r="AT151" i="11"/>
  <c r="AT83" i="11"/>
  <c r="AT117" i="11"/>
  <c r="AT125" i="11"/>
  <c r="AT51" i="11"/>
  <c r="AT142" i="11"/>
  <c r="AT104" i="11"/>
  <c r="AT84" i="11"/>
  <c r="AT114" i="11"/>
  <c r="AT149" i="11"/>
  <c r="AT68" i="11"/>
  <c r="AT97" i="11"/>
  <c r="AT155" i="11"/>
  <c r="AT124" i="11"/>
  <c r="AT154" i="11"/>
  <c r="AT110" i="11"/>
  <c r="AT8" i="11"/>
  <c r="AT129" i="11"/>
  <c r="AT59" i="11"/>
  <c r="AT145" i="11"/>
  <c r="AT126" i="11"/>
  <c r="AT62" i="11"/>
  <c r="AT90" i="11"/>
  <c r="AT18" i="11"/>
  <c r="AT42" i="11"/>
  <c r="AT159" i="11"/>
  <c r="AT45" i="11"/>
  <c r="AT77" i="11"/>
  <c r="AT10" i="11"/>
  <c r="AT47" i="11"/>
  <c r="AT49" i="11"/>
  <c r="AT50" i="11"/>
  <c r="AT5" i="11"/>
  <c r="AT48" i="11"/>
  <c r="AT37" i="11"/>
  <c r="AT61" i="11"/>
  <c r="AT36" i="11"/>
  <c r="AT94" i="11"/>
  <c r="AT99" i="11"/>
  <c r="AT79" i="11"/>
  <c r="AT15" i="11"/>
  <c r="AT119" i="11"/>
  <c r="AT41" i="11"/>
  <c r="AT107" i="11"/>
  <c r="AT30" i="11"/>
  <c r="AT102" i="11"/>
  <c r="AT24" i="11"/>
  <c r="AT143" i="11"/>
  <c r="AT152" i="11"/>
  <c r="AT92" i="11"/>
  <c r="AT127" i="11"/>
  <c r="AT27" i="11"/>
  <c r="AT113" i="11"/>
  <c r="AT86" i="11"/>
  <c r="AT93" i="11"/>
  <c r="AT95" i="11"/>
  <c r="AT98" i="11"/>
  <c r="AT9" i="11"/>
  <c r="AT91" i="11"/>
  <c r="AT71" i="11"/>
  <c r="AT22" i="11"/>
  <c r="AT135" i="11"/>
  <c r="AT138" i="11"/>
  <c r="AT111" i="11"/>
  <c r="AT7" i="11"/>
  <c r="AT85" i="11"/>
  <c r="AT56" i="11"/>
  <c r="AT13" i="11"/>
  <c r="AT134" i="11"/>
  <c r="AT11" i="11"/>
  <c r="AT157" i="11"/>
  <c r="AT130" i="11"/>
  <c r="AT64" i="11"/>
  <c r="AT16" i="11"/>
  <c r="AT133" i="11"/>
  <c r="AT148" i="11"/>
  <c r="AT38" i="11"/>
  <c r="AT75" i="11"/>
  <c r="AT17" i="11"/>
  <c r="AT144" i="11"/>
  <c r="AT89" i="11"/>
  <c r="AT44" i="11"/>
  <c r="AT139" i="11"/>
  <c r="AT146" i="11"/>
  <c r="AT161" i="11"/>
  <c r="AT29" i="11"/>
  <c r="AT132" i="11"/>
  <c r="AT52" i="11"/>
  <c r="AT115" i="11"/>
  <c r="AT33" i="11"/>
  <c r="AT120" i="11"/>
  <c r="AT103" i="11"/>
  <c r="AT81" i="11"/>
  <c r="AT88" i="11"/>
  <c r="AT12" i="11"/>
  <c r="AT7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tc={D3FC7196-F1B4-44FA-AA3F-843FBD39617F}</author>
    <author>tc={81D9FCAE-204C-4BE2-9FC8-111CF1B9E2EB}</author>
    <author>tc={8810FCBC-7694-4C61-B6F0-3FA50072A708}</author>
  </authors>
  <commentList>
    <comment ref="C4" authorId="0" shapeId="0" xr:uid="{D3FC7196-F1B4-44FA-AA3F-843FBD39617F}">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81D9FCAE-204C-4BE2-9FC8-111CF1B9E2EB}">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8810FCBC-7694-4C61-B6F0-3FA50072A708}">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tc={B81D4CAC-1204-4EF2-948F-ADC2227852D2}</author>
  </authors>
  <commentList>
    <comment ref="AU4" authorId="0" shapeId="0" xr:uid="{B81D4CAC-1204-4EF2-948F-ADC2227852D2}">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tc={52A74202-A731-4E4E-96D1-18F4B00A227F}</author>
  </authors>
  <commentList>
    <comment ref="A1" authorId="0" shapeId="0" xr:uid="{52A74202-A731-4E4E-96D1-18F4B00A227F}">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tc={0BD6B39E-F7E2-4868-A10F-DB2D5FBDD4FE}</author>
    <author>tc={5BB2894A-1F52-476D-9AB3-78A93F5BFB68}</author>
    <author>tc={88B78692-C147-45DF-83DE-F53280A1B27A}</author>
    <author>tc={772C7BD3-9B43-45B4-94C0-5DAF9A2E1157}</author>
    <author>tc={8C621681-7AB0-4E6B-8388-AD4C7EAB92F0}</author>
  </authors>
  <commentList>
    <comment ref="C1" authorId="0" shapeId="0" xr:uid="{0BD6B39E-F7E2-4868-A10F-DB2D5FBDD4F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5BB2894A-1F52-476D-9AB3-78A93F5BFB68}">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88B78692-C147-45DF-83DE-F53280A1B27A}">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772C7BD3-9B43-45B4-94C0-5DAF9A2E1157}">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8C621681-7AB0-4E6B-8388-AD4C7EAB92F0}">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tc={B2A5691A-1DF5-4D45-98EB-2B59FF045F71}</author>
    <author>tc={FD82CFAF-3D8E-4A99-ACCF-851F8AC5ABD0}</author>
  </authors>
  <commentList>
    <comment ref="A3" authorId="0" shapeId="0" xr:uid="{B2A5691A-1DF5-4D45-98EB-2B59FF045F71}">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FD82CFAF-3D8E-4A99-ACCF-851F8AC5ABD0}">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tc={8C17D10B-C236-4820-98B5-1460A8682BCB}</author>
  </authors>
  <commentList>
    <comment ref="A3" authorId="0" shapeId="0" xr:uid="{8C17D10B-C236-4820-98B5-1460A8682BCB}">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tc={62806CF1-CC03-4B6F-A13E-D49C48C1D36D}</author>
    <author>tc={38ADB01C-DDA1-4EF2-8EFD-01E64BF016F1}</author>
  </authors>
  <commentList>
    <comment ref="A1" authorId="0" shapeId="0" xr:uid="{62806CF1-CC03-4B6F-A13E-D49C48C1D36D}">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38ADB01C-DDA1-4EF2-8EFD-01E64BF016F1}">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tc={61CE32EC-94F4-46A0-9368-5413588B685C}</author>
    <author>tc={0FF86620-D152-46A3-87D0-CA76BA711CCE}</author>
    <author>tc={0139F139-001D-472B-8A9C-34848BA2F5EB}</author>
    <author>tc={D06966E6-1BE1-4E5C-A00F-0842FEA6814E}</author>
  </authors>
  <commentList>
    <comment ref="D2" authorId="0" shapeId="0" xr:uid="{61CE32EC-94F4-46A0-9368-5413588B685C}">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0FF86620-D152-46A3-87D0-CA76BA711CCE}">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0139F139-001D-472B-8A9C-34848BA2F5EB}">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D06966E6-1BE1-4E5C-A00F-0842FEA6814E}">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tc={D09A882E-DA74-4E84-B36F-84C1AD0FB049}</author>
    <author>tc={72F11DC4-3930-42C0-A4F5-484527DB4F5E}</author>
  </authors>
  <commentList>
    <comment ref="C4" authorId="0" shapeId="0" xr:uid="{D09A882E-DA74-4E84-B36F-84C1AD0FB049}">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U4" authorId="1" shapeId="0" xr:uid="{72F11DC4-3930-42C0-A4F5-484527DB4F5E}">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tc={B1356FF0-1617-4729-AB0E-EED69E08E9E0}</author>
    <author>tc={D6BEF7A3-A81E-4575-90C4-CBED571D20B5}</author>
  </authors>
  <commentList>
    <comment ref="C4" authorId="0" shapeId="0" xr:uid="{B1356FF0-1617-4729-AB0E-EED69E08E9E0}">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U4" authorId="1" shapeId="0" xr:uid="{D6BEF7A3-A81E-4575-90C4-CBED571D20B5}">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tc={AA16EC6F-3893-4D45-9829-774508C446C3}</author>
  </authors>
  <commentList>
    <comment ref="N7" authorId="0" shapeId="0" xr:uid="{AA16EC6F-3893-4D45-9829-774508C446C3}">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tc={250D442F-4847-4A4E-85B8-A766D2E6E6D1}</author>
    <author>tc={5CD07F40-F448-4D07-BD85-A16476AE8272}</author>
    <author>tc={4EFD0004-5F2D-495F-A541-FCE31C412B38}</author>
    <author>tc={53B0A02B-28DF-40D6-A79B-A9D6E5FB29AB}</author>
    <author>tc={8F45E5BA-1859-4767-905F-BC2ACA36C0B4}</author>
    <author>tc={31379169-97F1-4474-A6F1-5DFF7A4B8BEA}</author>
    <author>tc={A23EA339-46A0-4482-9D5B-D3F8E936C709}</author>
    <author>tc={4AB6589C-A51E-47C4-B93D-E661D9832F35}</author>
    <author>tc={0F354830-DA05-443C-A668-BEAD510AA8B0}</author>
  </authors>
  <commentList>
    <comment ref="E1" authorId="0" shapeId="0" xr:uid="{250D442F-4847-4A4E-85B8-A766D2E6E6D1}">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5CD07F40-F448-4D07-BD85-A16476AE8272}">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4EFD0004-5F2D-495F-A541-FCE31C412B38}">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53B0A02B-28DF-40D6-A79B-A9D6E5FB29AB}">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8F45E5BA-1859-4767-905F-BC2ACA36C0B4}">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31379169-97F1-4474-A6F1-5DFF7A4B8BEA}">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A23EA339-46A0-4482-9D5B-D3F8E936C709}">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4AB6589C-A51E-47C4-B93D-E661D9832F35}">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0F354830-DA05-443C-A668-BEAD510AA8B0}">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<sst xmlns="http://schemas.openxmlformats.org/spreadsheetml/2006/main" count="3868" uniqueCount="483">
  <si>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</si>
  <si>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</si>
  <si>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</si>
  <si>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</si>
  <si>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</si>
  <si>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</si>
  <si>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</si>
  <si>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</si>
  <si>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</si>
  <si>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</si>
  <si>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</si>
  <si>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</si>
  <si>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</si>
  <si>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</si>
  <si>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</si>
  <si>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</si>
  <si>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</si>
  <si>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</si>
  <si>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</si>
  <si>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</si>
  <si>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</si>
  <si>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</si>
  <si>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</si>
  <si>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</si>
  <si>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</si>
  <si>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</si>
  <si>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</si>
  <si>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</si>
  <si>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</si>
  <si>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</si>
  <si>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</si>
  <si>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</si>
  <si>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</si>
  <si>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</si>
  <si>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</si>
  <si>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</si>
  <si>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</si>
  <si>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</si>
  <si>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</si>
  <si>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</si>
  <si>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</si>
  <si>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</si>
  <si>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</si>
  <si>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</si>
  <si>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</si>
  <si>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</si>
  <si>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</si>
  <si>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</si>
  <si>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</si>
  <si>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</si>
  <si>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</si>
  <si>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</si>
  <si>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</si>
  <si>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</si>
  <si>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</si>
  <si>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</si>
  <si>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</si>
  <si>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</si>
  <si>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</si>
  <si>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</si>
  <si>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</si>
  <si>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</si>
  <si>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</si>
  <si>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</si>
  <si>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</si>
  <si>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</si>
  <si>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Criteria 4</t>
  </si>
  <si>
    <t>Criteria 5</t>
  </si>
  <si>
    <t>DO NOT MODIFY THESE ENTRIES</t>
  </si>
  <si>
    <t>(Used to populate headers in the scoresheets)</t>
  </si>
  <si>
    <t>Project #</t>
  </si>
  <si>
    <t>Mentor's Marker #</t>
  </si>
  <si>
    <t>TAGS</t>
  </si>
  <si>
    <t>Number of projects</t>
  </si>
  <si>
    <t>Project Name</t>
  </si>
  <si>
    <t>Contact Name</t>
  </si>
  <si>
    <t>Organization</t>
  </si>
  <si>
    <t>Contact Email</t>
  </si>
  <si>
    <t>Description</t>
  </si>
  <si>
    <t>Sub-competition</t>
  </si>
  <si>
    <t>bonus topic 1</t>
  </si>
  <si>
    <t>bonus aspect 2</t>
  </si>
  <si>
    <t>T1  Project1</t>
  </si>
  <si>
    <t>T1  Project2</t>
  </si>
  <si>
    <t>T1  Project3</t>
  </si>
  <si>
    <t>T1  Project4</t>
  </si>
  <si>
    <t>T2  Project5</t>
  </si>
  <si>
    <t>T2  Project6</t>
  </si>
  <si>
    <t>T2  Project7</t>
  </si>
  <si>
    <t>T2  Project8</t>
  </si>
  <si>
    <t>T2  Project9</t>
  </si>
  <si>
    <t>T2  Project10</t>
  </si>
  <si>
    <t>T2  Project11</t>
  </si>
  <si>
    <t>T2  Project12</t>
  </si>
  <si>
    <t>T2  Project13</t>
  </si>
  <si>
    <t>T2  Project14</t>
  </si>
  <si>
    <t>T3  Project15</t>
  </si>
  <si>
    <t>T3  Project16</t>
  </si>
  <si>
    <t>T3  Project17</t>
  </si>
  <si>
    <t>T3  Project18</t>
  </si>
  <si>
    <t>T3  Project19</t>
  </si>
  <si>
    <t>T3  Project20</t>
  </si>
  <si>
    <t>T3  Project21</t>
  </si>
  <si>
    <t>T3  Project22</t>
  </si>
  <si>
    <t>T3  Project23</t>
  </si>
  <si>
    <t>T3  Project24</t>
  </si>
  <si>
    <t>T3  Project25</t>
  </si>
  <si>
    <t>T3  Project26</t>
  </si>
  <si>
    <t>T3  Project27</t>
  </si>
  <si>
    <t>T3  Project28</t>
  </si>
  <si>
    <t>T3  Project29</t>
  </si>
  <si>
    <t>T3  Project30</t>
  </si>
  <si>
    <t>T3  Project31</t>
  </si>
  <si>
    <t>T3  Project32</t>
  </si>
  <si>
    <t>T4  Project33</t>
  </si>
  <si>
    <t>T4  Project34</t>
  </si>
  <si>
    <t>T4  Project35</t>
  </si>
  <si>
    <t>T5  Project36</t>
  </si>
  <si>
    <t>T5  Project37</t>
  </si>
  <si>
    <t>T5  Project38</t>
  </si>
  <si>
    <t>T5  Project39</t>
  </si>
  <si>
    <t>T5  Project40</t>
  </si>
  <si>
    <t>T5  Project41</t>
  </si>
  <si>
    <t>T5  Project42</t>
  </si>
  <si>
    <t>T5  Project43</t>
  </si>
  <si>
    <t>T5  Project44</t>
  </si>
  <si>
    <t>T5  Project45</t>
  </si>
  <si>
    <t>T6  Project46</t>
  </si>
  <si>
    <t>T6  Project47</t>
  </si>
  <si>
    <t>T6  Project48</t>
  </si>
  <si>
    <t>T6  Project49</t>
  </si>
  <si>
    <t>T6  Project50</t>
  </si>
  <si>
    <t>T6  Project51</t>
  </si>
  <si>
    <t>T6  Project52</t>
  </si>
  <si>
    <t>T6  Project53</t>
  </si>
  <si>
    <t>T7  Project54</t>
  </si>
  <si>
    <t>T7  Project55</t>
  </si>
  <si>
    <t>T7  Project56</t>
  </si>
  <si>
    <t>T7  Project57</t>
  </si>
  <si>
    <t>T7  Project58</t>
  </si>
  <si>
    <t>T7  Project59</t>
  </si>
  <si>
    <t>T7  Project60</t>
  </si>
  <si>
    <t>T7  Project61</t>
  </si>
  <si>
    <t>T7  Project62</t>
  </si>
  <si>
    <t>T7  Project63</t>
  </si>
  <si>
    <t>T7  Project64</t>
  </si>
  <si>
    <t>T7  Project65</t>
  </si>
  <si>
    <t>T7  Project66</t>
  </si>
  <si>
    <t>T7  Project67</t>
  </si>
  <si>
    <t>T7  Project68</t>
  </si>
  <si>
    <t>T7  Project69</t>
  </si>
  <si>
    <t>T7  Project70</t>
  </si>
  <si>
    <t>T7  Project71</t>
  </si>
  <si>
    <t>T7  Project72</t>
  </si>
  <si>
    <t>T7  Project73</t>
  </si>
  <si>
    <t>T7  Project74</t>
  </si>
  <si>
    <t>T7  Project75</t>
  </si>
  <si>
    <t>T7  Project76</t>
  </si>
  <si>
    <t>T7  Project77</t>
  </si>
  <si>
    <t>T7  Project78</t>
  </si>
  <si>
    <t>T7  Project79</t>
  </si>
  <si>
    <t>T7  Project80</t>
  </si>
  <si>
    <t>T7  Project81</t>
  </si>
  <si>
    <t>T7  Project82</t>
  </si>
  <si>
    <t>T7  Project83</t>
  </si>
  <si>
    <t>T7  Project84</t>
  </si>
  <si>
    <t>T7  Project85</t>
  </si>
  <si>
    <t>T7  Project86</t>
  </si>
  <si>
    <t>T7  Project87</t>
  </si>
  <si>
    <t>T8  Project88</t>
  </si>
  <si>
    <t>T8  Project89</t>
  </si>
  <si>
    <t>T8  Project90</t>
  </si>
  <si>
    <t>T8  Project91</t>
  </si>
  <si>
    <t>T9  Project92</t>
  </si>
  <si>
    <t>T9  Project93</t>
  </si>
  <si>
    <t>T9  Project94</t>
  </si>
  <si>
    <t>T9  Project95</t>
  </si>
  <si>
    <t>T9  Project96</t>
  </si>
  <si>
    <t>T9  Project97</t>
  </si>
  <si>
    <t>T9  Project98</t>
  </si>
  <si>
    <t>T9  Project99</t>
  </si>
  <si>
    <t>T10 Project100</t>
  </si>
  <si>
    <t>T10 Project101</t>
  </si>
  <si>
    <t>T10 Project102</t>
  </si>
  <si>
    <t>T10 Project103</t>
  </si>
  <si>
    <t>T10 Project104</t>
  </si>
  <si>
    <t>T10 Project105</t>
  </si>
  <si>
    <t>T10 Project106</t>
  </si>
  <si>
    <t>T10 Project107</t>
  </si>
  <si>
    <t>T10 Project108</t>
  </si>
  <si>
    <t>T10 Project109</t>
  </si>
  <si>
    <t>T10 Project110</t>
  </si>
  <si>
    <t>T10 Project111</t>
  </si>
  <si>
    <t>T10 Project112</t>
  </si>
  <si>
    <t>T10 Project113</t>
  </si>
  <si>
    <t>T10 Project114</t>
  </si>
  <si>
    <t>T10 Project115</t>
  </si>
  <si>
    <t>T10 Project116</t>
  </si>
  <si>
    <t>T10 Project117</t>
  </si>
  <si>
    <t>T11 Project118</t>
  </si>
  <si>
    <t>T11 Project119</t>
  </si>
  <si>
    <t>T11 Project120</t>
  </si>
  <si>
    <t>T11 Project121</t>
  </si>
  <si>
    <t>T11 Project122</t>
  </si>
  <si>
    <t>T11 Project123</t>
  </si>
  <si>
    <t>T11 Project124</t>
  </si>
  <si>
    <t>T11 Project125</t>
  </si>
  <si>
    <t>T11 Project126</t>
  </si>
  <si>
    <t>T11 Project127</t>
  </si>
  <si>
    <t>T11 Project128</t>
  </si>
  <si>
    <t>T11 Project129</t>
  </si>
  <si>
    <t>T12 Project130</t>
  </si>
  <si>
    <t>T12 Project131</t>
  </si>
  <si>
    <t>T12 Project132</t>
  </si>
  <si>
    <t>T12 Project133</t>
  </si>
  <si>
    <t>T12 Project134</t>
  </si>
  <si>
    <t>T12 Project135</t>
  </si>
  <si>
    <t>T12 Project136</t>
  </si>
  <si>
    <t>T13 Project137</t>
  </si>
  <si>
    <t>T13 Project138</t>
  </si>
  <si>
    <t>T13 Project139</t>
  </si>
  <si>
    <t>T13 Project140</t>
  </si>
  <si>
    <t>T14 Project141</t>
  </si>
  <si>
    <t>T14 Project142</t>
  </si>
  <si>
    <t>T14 Project143</t>
  </si>
  <si>
    <t>T14 Project144</t>
  </si>
  <si>
    <t>T14 Project145</t>
  </si>
  <si>
    <t>T15 Project146</t>
  </si>
  <si>
    <t>T15 Project147</t>
  </si>
  <si>
    <t>T15 Project148</t>
  </si>
  <si>
    <t>T15 Project149</t>
  </si>
  <si>
    <t>T15 Project150</t>
  </si>
  <si>
    <t>T15 Project151</t>
  </si>
  <si>
    <t>T15 Project152</t>
  </si>
  <si>
    <t>T15 Project153</t>
  </si>
  <si>
    <t>T15 Project154</t>
  </si>
  <si>
    <t>T15 Project155</t>
  </si>
  <si>
    <t>T15 Project156</t>
  </si>
  <si>
    <t>T15 Project157</t>
  </si>
  <si>
    <t>Marker #</t>
  </si>
  <si>
    <t>Marker Name</t>
  </si>
  <si>
    <t># of teams mentoring</t>
  </si>
  <si>
    <t>Number of Markers</t>
  </si>
  <si>
    <t>Marker 1</t>
  </si>
  <si>
    <t>Marker 2</t>
  </si>
  <si>
    <t>Marker 3</t>
  </si>
  <si>
    <t>Marker 4</t>
  </si>
  <si>
    <t>Marker 5</t>
  </si>
  <si>
    <t>Marker 6</t>
  </si>
  <si>
    <t>Marker 7</t>
  </si>
  <si>
    <t>Marker 8</t>
  </si>
  <si>
    <t>Marker 9</t>
  </si>
  <si>
    <t>Marker 10</t>
  </si>
  <si>
    <t>Marker 11</t>
  </si>
  <si>
    <t>Marker 12</t>
  </si>
  <si>
    <t>Marker 13</t>
  </si>
  <si>
    <t>Marker 14</t>
  </si>
  <si>
    <t>Marker 15</t>
  </si>
  <si>
    <t>Marker 16</t>
  </si>
  <si>
    <t>Marker 17</t>
  </si>
  <si>
    <t>Marker 18</t>
  </si>
  <si>
    <t>Marker 19</t>
  </si>
  <si>
    <t>Marker 20</t>
  </si>
  <si>
    <t>Marker 21</t>
  </si>
  <si>
    <t>Marker 22</t>
  </si>
  <si>
    <t>Marker 23</t>
  </si>
  <si>
    <t>Marker 24</t>
  </si>
  <si>
    <t>Marker 25</t>
  </si>
  <si>
    <t>Marker 26</t>
  </si>
  <si>
    <t>Marker 27</t>
  </si>
  <si>
    <t>Marker 28</t>
  </si>
  <si>
    <t>Marker 29</t>
  </si>
  <si>
    <t>Marker 30</t>
  </si>
  <si>
    <t>Marker 31</t>
  </si>
  <si>
    <t>Marker 32</t>
  </si>
  <si>
    <t>Marker 33</t>
  </si>
  <si>
    <t>Marker 34</t>
  </si>
  <si>
    <t>Marker 35</t>
  </si>
  <si>
    <t>Marker 36</t>
  </si>
  <si>
    <t>Marker 37</t>
  </si>
  <si>
    <t>Marker 38</t>
  </si>
  <si>
    <t>Marker 39</t>
  </si>
  <si>
    <t>Marker 40</t>
  </si>
  <si>
    <t>Marker 41</t>
  </si>
  <si>
    <t>Marker 42</t>
  </si>
  <si>
    <t>Marker 43</t>
  </si>
  <si>
    <t>Marker 44</t>
  </si>
  <si>
    <t>Marker 45</t>
  </si>
  <si>
    <t>Marker 46</t>
  </si>
  <si>
    <t>Marker 47</t>
  </si>
  <si>
    <t>Marker 48</t>
  </si>
  <si>
    <t>Marker 49</t>
  </si>
  <si>
    <t>Marker 50</t>
  </si>
  <si>
    <t>Marker 51</t>
  </si>
  <si>
    <t>Marker 52</t>
  </si>
  <si>
    <t>Marker 53</t>
  </si>
  <si>
    <t>Marker 54</t>
  </si>
  <si>
    <t>Marker 55</t>
  </si>
  <si>
    <t>Marker 56</t>
  </si>
  <si>
    <t>Marker 57</t>
  </si>
  <si>
    <t>Marker 58</t>
  </si>
  <si>
    <t>Marker 59</t>
  </si>
  <si>
    <t>Marker 60</t>
  </si>
  <si>
    <t>Marker 61</t>
  </si>
  <si>
    <t>Marker 62</t>
  </si>
  <si>
    <t>Marker 63</t>
  </si>
  <si>
    <t>Marker 64</t>
  </si>
  <si>
    <t>Marker 65</t>
  </si>
  <si>
    <t>Marker 66</t>
  </si>
  <si>
    <t>Marker 67</t>
  </si>
  <si>
    <t>Marker 68</t>
  </si>
  <si>
    <t>Marker 69</t>
  </si>
  <si>
    <t>Marker 70</t>
  </si>
  <si>
    <t>Marker 71</t>
  </si>
  <si>
    <t>Marker 72</t>
  </si>
  <si>
    <t>List the Keywords Important for this Competition</t>
  </si>
  <si>
    <t>Keyword #</t>
  </si>
  <si>
    <t>Broad areas</t>
  </si>
  <si>
    <t>Subtopics</t>
  </si>
  <si>
    <t>Subtopic Weight</t>
  </si>
  <si>
    <t># of keywords</t>
  </si>
  <si>
    <t>Sum of weights</t>
  </si>
  <si>
    <t>Topic 1</t>
  </si>
  <si>
    <t>Topic 2</t>
  </si>
  <si>
    <t>Topic 3</t>
  </si>
  <si>
    <t>Topic 4</t>
  </si>
  <si>
    <t>Topic 5</t>
  </si>
  <si>
    <t>Topic 6</t>
  </si>
  <si>
    <t>Topic 7</t>
  </si>
  <si>
    <t>Topic 8</t>
  </si>
  <si>
    <t>Topic 9</t>
  </si>
  <si>
    <t>Topic 10</t>
  </si>
  <si>
    <t>Topic 11</t>
  </si>
  <si>
    <t>Topic 12</t>
  </si>
  <si>
    <t>Topic 13</t>
  </si>
  <si>
    <t>Topic 14</t>
  </si>
  <si>
    <t>Topic 15</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</si>
  <si>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</si>
  <si>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</si>
  <si>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</si>
  <si>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</si>
  <si>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</si>
  <si>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</si>
  <si>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</si>
  <si>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</si>
  <si>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</si>
  <si>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</si>
  <si>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</si>
  <si>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</si>
  <si>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</si>
  <si>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</si>
  <si>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</si>
  <si>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</si>
  <si>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</si>
  <si>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</si>
  <si>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</si>
  <si>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</si>
  <si>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</si>
  <si>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</si>
  <si>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</si>
  <si>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</si>
  <si>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</si>
  <si>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</si>
  <si>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</si>
  <si>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</si>
  <si>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</si>
  <si>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</si>
  <si>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</si>
  <si>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</si>
  <si>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</si>
  <si>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</si>
  <si>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</si>
  <si>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</si>
  <si>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</si>
  <si>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</si>
  <si>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</si>
  <si>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</si>
  <si>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</si>
  <si>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</si>
  <si>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</si>
  <si>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</si>
  <si>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</si>
  <si>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</si>
  <si>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</si>
  <si>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</si>
  <si>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</si>
  <si>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</si>
  <si>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</si>
  <si>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</si>
  <si>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All Criteria Scored?</t>
  </si>
  <si>
    <t># scores            MAX-&gt;</t>
  </si>
  <si>
    <t># Useful Scores</t>
  </si>
  <si>
    <t>Sum of scores</t>
  </si>
  <si>
    <t># of scores used</t>
  </si>
  <si>
    <t>Total of Scores</t>
  </si>
  <si>
    <t>Average</t>
  </si>
  <si>
    <t>Normalization Factor</t>
  </si>
  <si>
    <t>Total score</t>
  </si>
  <si>
    <t>Criteria&gt;</t>
  </si>
  <si>
    <t># of Markers</t>
  </si>
  <si>
    <t>Final Total</t>
  </si>
  <si>
    <t>Minimum</t>
  </si>
  <si>
    <t>Maximum</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</si>
  <si>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</si>
  <si>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</si>
  <si>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</si>
  <si>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</si>
  <si>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</si>
  <si>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</si>
  <si>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</si>
  <si>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</si>
  <si>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</si>
  <si>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</si>
  <si>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</si>
  <si>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</si>
  <si>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</si>
  <si>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</si>
  <si>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</si>
  <si>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</si>
  <si>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</si>
  <si>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</si>
  <si>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</si>
  <si>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</si>
  <si>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</si>
  <si>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</si>
  <si>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</si>
  <si>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</si>
  <si>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</si>
  <si>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</si>
  <si>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</si>
  <si>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</si>
  <si>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</si>
  <si>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</si>
  <si>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</si>
  <si>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</si>
  <si>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</si>
  <si>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</si>
  <si>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</si>
  <si>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</si>
  <si>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</si>
  <si>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</si>
  <si>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</si>
  <si>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</si>
  <si>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</si>
  <si>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</si>
  <si>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</si>
  <si>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</si>
  <si>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</si>
  <si>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</si>
  <si>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</si>
  <si>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</si>
  <si>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</si>
  <si>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</si>
  <si>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</si>
  <si>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</si>
  <si>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</si>
  <si>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</si>
  <si>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</si>
  <si>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</si>
  <si>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</si>
  <si>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</si>
  <si>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</si>
  <si>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</si>
  <si>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</si>
  <si>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</si>
  <si>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</si>
  <si>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</si>
  <si>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</si>
  <si>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</si>
  <si>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</si>
  <si>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</si>
  <si>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</si>
  <si>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</si>
  <si>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</si>
  <si>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</si>
  <si>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</si>
  <si>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</si>
  <si>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</si>
  <si>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</si>
  <si>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</si>
  <si>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Thanks you for your contributions to this competition.</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</si>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</sst>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3">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2" borderId="15" xfId="0" applyFill="1" applyBorder="1" applyAlignment="1">
      <alignment horizontal="right"/>
    </xf>
    <xf numFmtId="0" fontId="0" fillId="2" borderId="0" xfId="0" applyFill="1" applyAlignment="1">
      <alignment horizontal="right"/>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3" borderId="19" xfId="0" applyFill="1"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8"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horizontal="center" vertical="center"/>
    </xf>
    <xf numFmtId="0" fontId="9" fillId="2" borderId="2" xfId="0" applyFont="1" applyFill="1" applyBorder="1"/>
    <xf numFmtId="0" fontId="9" fillId="2" borderId="0" xfId="0" applyFont="1" applyFill="1"/>
    <xf numFmtId="0" fontId="9" fillId="2" borderId="0" xfId="0" applyFont="1" applyFill="1" applyAlignment="1">
      <alignment horizontal="center"/>
    </xf>
    <xf numFmtId="0" fontId="9" fillId="2" borderId="9" xfId="0" applyFont="1" applyFill="1" applyBorder="1"/>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10"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0" borderId="0" xfId="0" applyAlignment="1">
      <alignment horizontal="left"/>
    </xf>
    <xf numFmtId="0" fontId="3" fillId="0" borderId="0" xfId="0" applyFont="1" applyAlignment="1">
      <alignment horizontal="left" vertical="top"/>
    </xf>
    <xf numFmtId="0" fontId="0" fillId="0" borderId="0" xfId="0" applyAlignment="1">
      <alignment horizontal="right" wrapText="1"/>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0" fillId="0" borderId="0" xfId="0" applyAlignment="1">
      <alignment horizontal="right"/>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4"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0" borderId="1" xfId="0" applyFont="1" applyBorder="1" applyAlignment="1">
      <alignment horizontal="center" vertical="center" wrapText="1"/>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0" xfId="0" applyFill="1" applyAlignment="1">
      <alignment horizontal="center"/>
    </xf>
    <xf numFmtId="0" fontId="3" fillId="7" borderId="0" xfId="0" applyFont="1" applyFill="1"/>
    <xf numFmtId="1" fontId="3" fillId="2" borderId="53" xfId="0" applyNumberFormat="1" applyFont="1" applyFill="1" applyBorder="1" applyAlignment="1">
      <alignment horizontal="center"/>
    </xf>
    <xf numFmtId="1" fontId="3" fillId="7" borderId="0" xfId="0" applyNumberFormat="1" applyFont="1" applyFill="1" applyAlignment="1">
      <alignment horizontal="center"/>
    </xf>
    <xf numFmtId="0" fontId="3" fillId="8" borderId="2" xfId="0" applyFont="1" applyFill="1" applyBorder="1" applyAlignment="1">
      <alignment horizontal="right"/>
    </xf>
    <xf numFmtId="43" fontId="0" fillId="2" borderId="53" xfId="1" applyFont="1" applyFill="1" applyBorder="1"/>
    <xf numFmtId="9" fontId="0" fillId="2" borderId="53" xfId="1" applyNumberFormat="1" applyFont="1" applyFill="1" applyBorder="1"/>
    <xf numFmtId="0" fontId="3" fillId="9" borderId="8" xfId="0" applyFont="1" applyFill="1" applyBorder="1"/>
    <xf numFmtId="165"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5"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5"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164" fontId="0" fillId="8" borderId="1" xfId="0" applyNumberFormat="1" applyFill="1" applyBorder="1"/>
    <xf numFmtId="166"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1" xfId="0" applyFill="1" applyBorder="1" applyAlignment="1">
      <alignment horizontal="center"/>
    </xf>
    <xf numFmtId="0" fontId="0" fillId="7" borderId="37" xfId="0" applyFill="1" applyBorder="1"/>
    <xf numFmtId="165"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4"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5" fontId="0" fillId="8" borderId="1" xfId="1" applyNumberFormat="1" applyFont="1" applyFill="1" applyBorder="1"/>
    <xf numFmtId="164"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5" fontId="0" fillId="9" borderId="1" xfId="1" applyNumberFormat="1" applyFont="1" applyFill="1" applyBorder="1"/>
    <xf numFmtId="0" fontId="0" fillId="10" borderId="1" xfId="0" applyFill="1" applyBorder="1" applyAlignment="1">
      <alignment horizontal="center"/>
    </xf>
    <xf numFmtId="165" fontId="0" fillId="10" borderId="1" xfId="1" applyNumberFormat="1" applyFont="1" applyFill="1" applyBorder="1"/>
    <xf numFmtId="166" fontId="0" fillId="10" borderId="1" xfId="1" applyNumberFormat="1" applyFont="1" applyFill="1" applyBorder="1" applyAlignment="1">
      <alignment horizontal="center" vertical="center"/>
    </xf>
    <xf numFmtId="165"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4" fontId="0" fillId="9" borderId="1" xfId="0" applyNumberFormat="1" applyFill="1" applyBorder="1" applyAlignment="1">
      <alignment horizontal="center"/>
    </xf>
    <xf numFmtId="164" fontId="3" fillId="9" borderId="1" xfId="0" applyNumberFormat="1" applyFont="1" applyFill="1" applyBorder="1" applyAlignment="1">
      <alignment horizontal="center"/>
    </xf>
    <xf numFmtId="164" fontId="0" fillId="10" borderId="1" xfId="0" applyNumberFormat="1" applyFill="1" applyBorder="1" applyAlignment="1">
      <alignment horizontal="center"/>
    </xf>
    <xf numFmtId="164"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1" fillId="2" borderId="1" xfId="0" applyFont="1" applyFill="1" applyBorder="1" applyAlignment="1">
      <alignment horizontal="center" vertical="center" textRotation="90"/>
    </xf>
    <xf numFmtId="0" fontId="12" fillId="2" borderId="3" xfId="0" applyFont="1" applyFill="1" applyBorder="1" applyAlignment="1">
      <alignment horizontal="center" vertical="center" wrapText="1"/>
    </xf>
    <xf numFmtId="0" fontId="0" fillId="10" borderId="0" xfId="0" applyFill="1"/>
    <xf numFmtId="0" fontId="13" fillId="2" borderId="1" xfId="0" applyFont="1" applyFill="1" applyBorder="1" applyAlignment="1">
      <alignment vertical="center" wrapText="1"/>
    </xf>
    <xf numFmtId="0" fontId="0" fillId="2" borderId="1" xfId="0" applyFill="1" applyBorder="1" applyAlignment="1">
      <alignment vertical="center"/>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13" fillId="2" borderId="1" xfId="0" applyFont="1" applyFill="1" applyBorder="1" applyAlignment="1">
      <alignment horizontal="center" vertical="center" wrapText="1"/>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0" fillId="2" borderId="44" xfId="0" applyFill="1" applyBorder="1"/>
    <xf numFmtId="0" fontId="3" fillId="2" borderId="55" xfId="0" applyFont="1" applyFill="1" applyBorder="1"/>
    <xf numFmtId="0" fontId="0" fillId="2" borderId="3" xfId="0" applyFill="1" applyBorder="1" applyAlignment="1">
      <alignment horizontal="center"/>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7" fillId="12" borderId="48" xfId="0" applyFont="1" applyFill="1" applyBorder="1" applyAlignment="1">
      <alignment horizontal="center"/>
    </xf>
    <xf numFmtId="0" fontId="0" fillId="2" borderId="18" xfId="0" applyFill="1" applyBorder="1"/>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6" fillId="0" borderId="4" xfId="0" applyFont="1" applyBorder="1" applyAlignment="1">
      <alignment horizontal="left" vertical="center"/>
    </xf>
    <xf numFmtId="0" fontId="16" fillId="0" borderId="6" xfId="0" applyFont="1" applyBorder="1" applyAlignment="1">
      <alignment horizontal="center" vertical="center"/>
    </xf>
    <xf numFmtId="0" fontId="16" fillId="2" borderId="6" xfId="0" applyFont="1" applyFill="1" applyBorder="1" applyAlignment="1">
      <alignment horizontal="center" vertical="center"/>
    </xf>
    <xf numFmtId="0" fontId="16"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4" fontId="0" fillId="0" borderId="42" xfId="0" applyNumberFormat="1" applyBorder="1" applyAlignment="1">
      <alignment horizontal="center"/>
    </xf>
    <xf numFmtId="164" fontId="0" fillId="2" borderId="1" xfId="0" applyNumberFormat="1" applyFill="1" applyBorder="1" applyAlignment="1">
      <alignment horizontal="center"/>
    </xf>
    <xf numFmtId="164"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4"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4"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164" fontId="0" fillId="0" borderId="22" xfId="0" applyNumberFormat="1" applyBorder="1" applyAlignment="1">
      <alignment horizontal="center"/>
    </xf>
    <xf numFmtId="164" fontId="3" fillId="9" borderId="26" xfId="0" applyNumberFormat="1" applyFont="1" applyFill="1" applyBorder="1" applyAlignment="1">
      <alignment horizontal="center"/>
    </xf>
    <xf numFmtId="164" fontId="3" fillId="9" borderId="3" xfId="0" applyNumberFormat="1" applyFont="1" applyFill="1" applyBorder="1" applyAlignment="1">
      <alignment horizontal="center" textRotation="90"/>
    </xf>
    <xf numFmtId="164" fontId="3" fillId="0" borderId="0" xfId="0" applyNumberFormat="1" applyFont="1"/>
    <xf numFmtId="164" fontId="3" fillId="9" borderId="8" xfId="0" applyNumberFormat="1" applyFont="1" applyFill="1" applyBorder="1" applyAlignment="1">
      <alignment horizontal="right"/>
    </xf>
    <xf numFmtId="164" fontId="3" fillId="9" borderId="8" xfId="0" applyNumberFormat="1" applyFont="1" applyFill="1" applyBorder="1" applyAlignment="1">
      <alignment horizontal="center" vertical="center"/>
    </xf>
    <xf numFmtId="164" fontId="3" fillId="10" borderId="26" xfId="0" applyNumberFormat="1" applyFont="1" applyFill="1" applyBorder="1" applyAlignment="1">
      <alignment horizontal="center"/>
    </xf>
    <xf numFmtId="164" fontId="3" fillId="10" borderId="3" xfId="0" applyNumberFormat="1" applyFont="1" applyFill="1" applyBorder="1" applyAlignment="1">
      <alignment horizontal="center" textRotation="90"/>
    </xf>
    <xf numFmtId="164" fontId="3" fillId="10" borderId="8" xfId="0" applyNumberFormat="1" applyFont="1" applyFill="1" applyBorder="1" applyAlignment="1">
      <alignment horizontal="right"/>
    </xf>
    <xf numFmtId="164"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4" fillId="0" borderId="0" xfId="0" applyFont="1" applyAlignment="1">
      <alignment horizont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3" fillId="2" borderId="1" xfId="0" applyFont="1" applyFill="1" applyBorder="1" applyAlignment="1">
      <alignment horizontal="center" textRotation="90"/>
    </xf>
    <xf numFmtId="0" fontId="3" fillId="2" borderId="3" xfId="0" applyFont="1" applyFill="1" applyBorder="1" applyAlignment="1">
      <alignment horizontal="center" textRotation="90"/>
    </xf>
    <xf numFmtId="0" fontId="3" fillId="2" borderId="27" xfId="0" applyFont="1" applyFill="1" applyBorder="1" applyAlignment="1">
      <alignment horizontal="center" textRotation="90" wrapText="1"/>
    </xf>
    <xf numFmtId="0" fontId="3" fillId="2" borderId="30"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0" fillId="2" borderId="35" xfId="0" applyFill="1" applyBorder="1" applyAlignment="1">
      <alignment horizontal="left" wrapText="1"/>
    </xf>
    <xf numFmtId="0" fontId="0" fillId="2" borderId="12" xfId="0" applyFill="1" applyBorder="1" applyAlignment="1">
      <alignment horizontal="left" wrapText="1"/>
    </xf>
    <xf numFmtId="0" fontId="3" fillId="2" borderId="16" xfId="0" applyFont="1" applyFill="1" applyBorder="1" applyAlignment="1">
      <alignment horizontal="center" textRotation="90"/>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0" fontId="3" fillId="8" borderId="2" xfId="0" applyFont="1" applyFill="1" applyBorder="1" applyAlignment="1">
      <alignment horizontal="left" vertical="center"/>
    </xf>
    <xf numFmtId="0" fontId="3" fillId="8" borderId="9" xfId="0" applyFont="1" applyFill="1" applyBorder="1" applyAlignment="1">
      <alignment horizontal="left" vertical="center"/>
    </xf>
    <xf numFmtId="0" fontId="3" fillId="8" borderId="10" xfId="0" applyFont="1" applyFill="1" applyBorder="1" applyAlignment="1">
      <alignment horizontal="left" vertical="center"/>
    </xf>
    <xf numFmtId="0" fontId="3" fillId="9" borderId="8" xfId="0" applyFont="1" applyFill="1" applyBorder="1" applyAlignment="1">
      <alignment horizontal="left" vertical="center"/>
    </xf>
    <xf numFmtId="0" fontId="3" fillId="10" borderId="8" xfId="0" applyFont="1" applyFill="1" applyBorder="1" applyAlignment="1">
      <alignment horizontal="left" vertical="center"/>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3" fillId="7"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0" fontId="3" fillId="8" borderId="29" xfId="0" applyFont="1" applyFill="1" applyBorder="1" applyAlignment="1">
      <alignment horizontal="center" textRotation="90"/>
    </xf>
    <xf numFmtId="164" fontId="3" fillId="9" borderId="8" xfId="0" applyNumberFormat="1" applyFont="1" applyFill="1" applyBorder="1" applyAlignment="1">
      <alignment horizontal="left"/>
    </xf>
    <xf numFmtId="164" fontId="3" fillId="10" borderId="8" xfId="0" applyNumberFormat="1" applyFont="1" applyFill="1" applyBorder="1" applyAlignment="1">
      <alignment horizontal="center"/>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14" fillId="2" borderId="8" xfId="0" applyFont="1" applyFill="1" applyBorder="1" applyAlignment="1">
      <alignment horizontal="center"/>
    </xf>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5" fillId="0" borderId="6"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0" fillId="2" borderId="42" xfId="0" applyFill="1" applyBorder="1" applyAlignment="1">
      <alignment horizontal="left"/>
    </xf>
    <xf numFmtId="0" fontId="0" fillId="2" borderId="6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0" fillId="2" borderId="15" xfId="0" applyFill="1" applyBorder="1" applyAlignment="1">
      <alignment horizontal="left" vertical="top"/>
    </xf>
    <xf numFmtId="0" fontId="0" fillId="2" borderId="16" xfId="0" applyFill="1" applyBorder="1" applyAlignment="1">
      <alignment horizontal="left" vertical="top"/>
    </xf>
    <xf numFmtId="0" fontId="14" fillId="2" borderId="64" xfId="0" applyFont="1" applyFill="1" applyBorder="1" applyAlignment="1">
      <alignment horizontal="center" vertical="center"/>
    </xf>
    <xf numFmtId="0" fontId="17" fillId="2" borderId="33" xfId="0" applyFont="1" applyFill="1" applyBorder="1" applyAlignment="1">
      <alignment horizontal="center" wrapText="1"/>
    </xf>
    <xf numFmtId="0" fontId="17" fillId="2" borderId="56" xfId="0" applyFont="1" applyFill="1" applyBorder="1" applyAlignment="1">
      <alignment horizontal="center" wrapText="1"/>
    </xf>
    <xf numFmtId="0" fontId="17" fillId="2" borderId="34" xfId="0" applyFont="1" applyFill="1" applyBorder="1" applyAlignment="1">
      <alignment horizontal="center"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cellXfs>
  <cellStyles count="4">
    <cellStyle name="Comma" xfId="1" builtinId="3"/>
    <cellStyle name="Hyperlink" xfId="3" builtinId="8"/>
    <cellStyle name="Normal" xfId="0" builtinId="0"/>
    <cellStyle name="Percent" xfId="2" builtinId="5"/>
  </cellStyles>
  <dxfs count="5">
    <dxf>
      <font>
        <color theme="1" tint="0.34998626667073579"/>
      </font>
      <fill>
        <patternFill>
          <bgColor theme="0" tint="-0.14996795556505021"/>
        </patternFill>
      </fill>
    </dxf>
    <dxf>
      <font>
        <color theme="9" tint="0.39994506668294322"/>
      </font>
      <fill>
        <patternFill>
          <bgColor theme="9" tint="0.79998168889431442"/>
        </patternFill>
      </fill>
    </dxf>
    <dxf>
      <font>
        <color theme="1" tint="0.34998626667073579"/>
      </font>
      <fill>
        <patternFill>
          <bgColor theme="0" tint="-0.14996795556505021"/>
        </patternFill>
      </fill>
    </dxf>
    <dxf>
      <font>
        <color theme="9" tint="0.39994506668294322"/>
      </font>
      <fill>
        <patternFill>
          <bgColor theme="9" tint="0.79998168889431442"/>
        </patternFill>
      </fill>
    </dxf>
    <dxf>
      <fill>
        <patternFill>
          <bgColor rgb="FFFF6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Analysis!$K$4:$K$160</c:f>
              <c:numCache>
                <c:formatCode>0.0</c:formatCode>
                <c:ptCount val="157"/>
                <c:pt idx="0">
                  <c:v>8.289833664894104</c:v>
                </c:pt>
                <c:pt idx="1">
                  <c:v>24.992913007736206</c:v>
                </c:pt>
                <c:pt idx="2">
                  <c:v>14.975215792655945</c:v>
                </c:pt>
                <c:pt idx="3">
                  <c:v>12.751532793045044</c:v>
                </c:pt>
                <c:pt idx="4">
                  <c:v>7.5688284635543823</c:v>
                </c:pt>
                <c:pt idx="5">
                  <c:v>16.766752600669861</c:v>
                </c:pt>
                <c:pt idx="6">
                  <c:v>11.348966360092163</c:v>
                </c:pt>
                <c:pt idx="7">
                  <c:v>17.128609418869019</c:v>
                </c:pt>
                <c:pt idx="8">
                  <c:v>7.4531275033950806</c:v>
                </c:pt>
                <c:pt idx="9">
                  <c:v>19.408535361289978</c:v>
                </c:pt>
                <c:pt idx="10">
                  <c:v>11.472879648208618</c:v>
                </c:pt>
                <c:pt idx="11">
                  <c:v>9.727063775062561</c:v>
                </c:pt>
                <c:pt idx="12">
                  <c:v>20.095877051353455</c:v>
                </c:pt>
                <c:pt idx="13">
                  <c:v>12.587515115737915</c:v>
                </c:pt>
                <c:pt idx="14">
                  <c:v>12.394874691963196</c:v>
                </c:pt>
                <c:pt idx="15">
                  <c:v>15.822401642799377</c:v>
                </c:pt>
                <c:pt idx="16">
                  <c:v>13.997272849082947</c:v>
                </c:pt>
                <c:pt idx="17">
                  <c:v>10.45470118522644</c:v>
                </c:pt>
                <c:pt idx="18">
                  <c:v>22.677961587905884</c:v>
                </c:pt>
                <c:pt idx="19">
                  <c:v>14.261441826820374</c:v>
                </c:pt>
                <c:pt idx="20">
                  <c:v>11.669048666954041</c:v>
                </c:pt>
                <c:pt idx="21">
                  <c:v>5.2492386102676392</c:v>
                </c:pt>
                <c:pt idx="22">
                  <c:v>5.8678114414215088</c:v>
                </c:pt>
                <c:pt idx="23">
                  <c:v>16.498821377754211</c:v>
                </c:pt>
                <c:pt idx="24">
                  <c:v>11.978039145469666</c:v>
                </c:pt>
                <c:pt idx="25">
                  <c:v>15.189234018325806</c:v>
                </c:pt>
                <c:pt idx="26">
                  <c:v>10.265017151832581</c:v>
                </c:pt>
                <c:pt idx="27">
                  <c:v>18.180690407752991</c:v>
                </c:pt>
                <c:pt idx="28">
                  <c:v>11.699252724647522</c:v>
                </c:pt>
                <c:pt idx="29">
                  <c:v>4.0888321399688721</c:v>
                </c:pt>
                <c:pt idx="30">
                  <c:v>23.220645785331726</c:v>
                </c:pt>
                <c:pt idx="31">
                  <c:v>10.173954367637634</c:v>
                </c:pt>
                <c:pt idx="32">
                  <c:v>16.136273741722107</c:v>
                </c:pt>
                <c:pt idx="33">
                  <c:v>10.902028679847717</c:v>
                </c:pt>
                <c:pt idx="34">
                  <c:v>5.6066977977752686</c:v>
                </c:pt>
                <c:pt idx="35">
                  <c:v>18.144407868385315</c:v>
                </c:pt>
                <c:pt idx="36">
                  <c:v>19.171046614646912</c:v>
                </c:pt>
                <c:pt idx="37">
                  <c:v>12.033784985542297</c:v>
                </c:pt>
                <c:pt idx="38">
                  <c:v>16.775454878807068</c:v>
                </c:pt>
                <c:pt idx="39">
                  <c:v>1.0468924045562744</c:v>
                </c:pt>
                <c:pt idx="40">
                  <c:v>13.159798383712769</c:v>
                </c:pt>
                <c:pt idx="41">
                  <c:v>13.376535773277283</c:v>
                </c:pt>
                <c:pt idx="42">
                  <c:v>11.422294974327087</c:v>
                </c:pt>
                <c:pt idx="43">
                  <c:v>18.533739447593689</c:v>
                </c:pt>
                <c:pt idx="44">
                  <c:v>13.512505292892456</c:v>
                </c:pt>
                <c:pt idx="45">
                  <c:v>12.730419039726257</c:v>
                </c:pt>
                <c:pt idx="46">
                  <c:v>2.8531605005264282</c:v>
                </c:pt>
                <c:pt idx="47">
                  <c:v>17.404643297195435</c:v>
                </c:pt>
                <c:pt idx="48">
                  <c:v>23.116105794906616</c:v>
                </c:pt>
                <c:pt idx="49">
                  <c:v>14.284982085227966</c:v>
                </c:pt>
                <c:pt idx="50">
                  <c:v>9.8067706823348999</c:v>
                </c:pt>
                <c:pt idx="51">
                  <c:v>22.660016417503357</c:v>
                </c:pt>
                <c:pt idx="52">
                  <c:v>15.500187277793884</c:v>
                </c:pt>
                <c:pt idx="53">
                  <c:v>9.3724542856216431</c:v>
                </c:pt>
                <c:pt idx="54">
                  <c:v>11.264103055000305</c:v>
                </c:pt>
                <c:pt idx="55">
                  <c:v>18.782903552055359</c:v>
                </c:pt>
                <c:pt idx="56">
                  <c:v>10.098375678062439</c:v>
                </c:pt>
                <c:pt idx="57">
                  <c:v>14.564241170883179</c:v>
                </c:pt>
                <c:pt idx="58">
                  <c:v>17.070337533950806</c:v>
                </c:pt>
                <c:pt idx="59">
                  <c:v>6.8453711271286011</c:v>
                </c:pt>
                <c:pt idx="60">
                  <c:v>11.057842969894409</c:v>
                </c:pt>
                <c:pt idx="61">
                  <c:v>16.910220980644226</c:v>
                </c:pt>
                <c:pt idx="62">
                  <c:v>7.5162994861602783</c:v>
                </c:pt>
                <c:pt idx="63">
                  <c:v>17.27058470249176</c:v>
                </c:pt>
                <c:pt idx="64">
                  <c:v>12.974149584770203</c:v>
                </c:pt>
                <c:pt idx="65">
                  <c:v>11.219607591629028</c:v>
                </c:pt>
                <c:pt idx="66">
                  <c:v>26.939988732337952</c:v>
                </c:pt>
                <c:pt idx="67">
                  <c:v>6.8244892358779907</c:v>
                </c:pt>
                <c:pt idx="68">
                  <c:v>19.700965285301208</c:v>
                </c:pt>
                <c:pt idx="69">
                  <c:v>11.002721190452576</c:v>
                </c:pt>
                <c:pt idx="70">
                  <c:v>12.977529168128967</c:v>
                </c:pt>
                <c:pt idx="71">
                  <c:v>8.9713948965072632</c:v>
                </c:pt>
                <c:pt idx="72">
                  <c:v>5.4831010103225708</c:v>
                </c:pt>
                <c:pt idx="73">
                  <c:v>21.956281065940857</c:v>
                </c:pt>
                <c:pt idx="74">
                  <c:v>12.652326822280884</c:v>
                </c:pt>
                <c:pt idx="75">
                  <c:v>9.8453032970428467</c:v>
                </c:pt>
                <c:pt idx="76">
                  <c:v>24.692197442054749</c:v>
                </c:pt>
                <c:pt idx="77">
                  <c:v>8.4866034984588623</c:v>
                </c:pt>
                <c:pt idx="78">
                  <c:v>12.863484025001526</c:v>
                </c:pt>
                <c:pt idx="79">
                  <c:v>14.039188027381897</c:v>
                </c:pt>
                <c:pt idx="80">
                  <c:v>7.2320693731307983</c:v>
                </c:pt>
                <c:pt idx="81">
                  <c:v>10.561299920082092</c:v>
                </c:pt>
                <c:pt idx="82">
                  <c:v>16.801145672798157</c:v>
                </c:pt>
                <c:pt idx="83">
                  <c:v>9.2942386865615845</c:v>
                </c:pt>
                <c:pt idx="84">
                  <c:v>8.821377158164978</c:v>
                </c:pt>
                <c:pt idx="85">
                  <c:v>19.785990118980408</c:v>
                </c:pt>
                <c:pt idx="86">
                  <c:v>4.2171996831893921</c:v>
                </c:pt>
                <c:pt idx="87">
                  <c:v>10.638613104820251</c:v>
                </c:pt>
                <c:pt idx="88">
                  <c:v>14.290462136268616</c:v>
                </c:pt>
                <c:pt idx="89">
                  <c:v>14.244465231895447</c:v>
                </c:pt>
                <c:pt idx="90">
                  <c:v>16.982265114784241</c:v>
                </c:pt>
                <c:pt idx="91">
                  <c:v>12.523027658462524</c:v>
                </c:pt>
                <c:pt idx="92">
                  <c:v>14.092432260513306</c:v>
                </c:pt>
                <c:pt idx="93">
                  <c:v>25.954390168190002</c:v>
                </c:pt>
                <c:pt idx="94">
                  <c:v>11.253265738487244</c:v>
                </c:pt>
                <c:pt idx="95">
                  <c:v>6.7777901887893677</c:v>
                </c:pt>
                <c:pt idx="96">
                  <c:v>16.583368182182312</c:v>
                </c:pt>
                <c:pt idx="97">
                  <c:v>7.1097701787948608</c:v>
                </c:pt>
                <c:pt idx="98">
                  <c:v>17.870441079139709</c:v>
                </c:pt>
                <c:pt idx="99">
                  <c:v>20.103622078895569</c:v>
                </c:pt>
                <c:pt idx="100">
                  <c:v>20.190454125404358</c:v>
                </c:pt>
                <c:pt idx="101">
                  <c:v>7.759939432144165</c:v>
                </c:pt>
                <c:pt idx="102">
                  <c:v>15.867267251014709</c:v>
                </c:pt>
                <c:pt idx="103">
                  <c:v>12.584449052810669</c:v>
                </c:pt>
                <c:pt idx="104">
                  <c:v>13.862158060073853</c:v>
                </c:pt>
                <c:pt idx="105">
                  <c:v>6.6283553838729858</c:v>
                </c:pt>
                <c:pt idx="106">
                  <c:v>7.5863152742385864</c:v>
                </c:pt>
                <c:pt idx="107">
                  <c:v>21.147605180740356</c:v>
                </c:pt>
                <c:pt idx="108">
                  <c:v>9.6383720636367798</c:v>
                </c:pt>
                <c:pt idx="109">
                  <c:v>11.781826615333557</c:v>
                </c:pt>
                <c:pt idx="110">
                  <c:v>23.253145813941956</c:v>
                </c:pt>
                <c:pt idx="111">
                  <c:v>6.1986297369003296</c:v>
                </c:pt>
                <c:pt idx="112">
                  <c:v>4.2987501621246338</c:v>
                </c:pt>
                <c:pt idx="113">
                  <c:v>18.880712389945984</c:v>
                </c:pt>
                <c:pt idx="114">
                  <c:v>22.107120156288147</c:v>
                </c:pt>
                <c:pt idx="115">
                  <c:v>20.348195433616638</c:v>
                </c:pt>
                <c:pt idx="116">
                  <c:v>10.063583254814148</c:v>
                </c:pt>
                <c:pt idx="117">
                  <c:v>13.714836835861206</c:v>
                </c:pt>
                <c:pt idx="118">
                  <c:v>9.4665712118148804</c:v>
                </c:pt>
                <c:pt idx="119">
                  <c:v>19.870554208755493</c:v>
                </c:pt>
                <c:pt idx="120">
                  <c:v>12.078429460525513</c:v>
                </c:pt>
                <c:pt idx="121">
                  <c:v>15.815078616142273</c:v>
                </c:pt>
                <c:pt idx="122">
                  <c:v>8.2563930749893188</c:v>
                </c:pt>
                <c:pt idx="123">
                  <c:v>10.490809679031372</c:v>
                </c:pt>
                <c:pt idx="124">
                  <c:v>12.167309522628784</c:v>
                </c:pt>
                <c:pt idx="125">
                  <c:v>12.22504198551178</c:v>
                </c:pt>
                <c:pt idx="126">
                  <c:v>22.689066529273987</c:v>
                </c:pt>
                <c:pt idx="127">
                  <c:v>17.085412740707397</c:v>
                </c:pt>
                <c:pt idx="128">
                  <c:v>20.845608115196228</c:v>
                </c:pt>
                <c:pt idx="129">
                  <c:v>6.2220591306686401</c:v>
                </c:pt>
                <c:pt idx="130">
                  <c:v>2.3221290111541748</c:v>
                </c:pt>
                <c:pt idx="131">
                  <c:v>12.178226113319397</c:v>
                </c:pt>
                <c:pt idx="132">
                  <c:v>14.373224377632141</c:v>
                </c:pt>
                <c:pt idx="133">
                  <c:v>10.19706130027771</c:v>
                </c:pt>
                <c:pt idx="134">
                  <c:v>2.1139228343963623</c:v>
                </c:pt>
                <c:pt idx="135">
                  <c:v>7.0629966259002686</c:v>
                </c:pt>
                <c:pt idx="136">
                  <c:v>32.252421975135803</c:v>
                </c:pt>
                <c:pt idx="137">
                  <c:v>18.880075812339783</c:v>
                </c:pt>
                <c:pt idx="138">
                  <c:v>12.087989449501038</c:v>
                </c:pt>
                <c:pt idx="139">
                  <c:v>24.35005247592926</c:v>
                </c:pt>
                <c:pt idx="140">
                  <c:v>21.320614218711853</c:v>
                </c:pt>
                <c:pt idx="141">
                  <c:v>18.489727377891541</c:v>
                </c:pt>
                <c:pt idx="142">
                  <c:v>9.021649956703186</c:v>
                </c:pt>
                <c:pt idx="143">
                  <c:v>7.2528976202011108</c:v>
                </c:pt>
                <c:pt idx="144">
                  <c:v>16.797222495079041</c:v>
                </c:pt>
                <c:pt idx="145">
                  <c:v>14.707923531532288</c:v>
                </c:pt>
                <c:pt idx="146">
                  <c:v>13.202334642410278</c:v>
                </c:pt>
                <c:pt idx="147">
                  <c:v>11.317525506019592</c:v>
                </c:pt>
                <c:pt idx="148">
                  <c:v>8.5683959722518921</c:v>
                </c:pt>
                <c:pt idx="149">
                  <c:v>3.8390672206878662</c:v>
                </c:pt>
                <c:pt idx="150">
                  <c:v>12.466138601303101</c:v>
                </c:pt>
                <c:pt idx="151">
                  <c:v>10.294712781906128</c:v>
                </c:pt>
                <c:pt idx="152">
                  <c:v>12.873791456222534</c:v>
                </c:pt>
                <c:pt idx="153">
                  <c:v>12.047027945518494</c:v>
                </c:pt>
                <c:pt idx="154">
                  <c:v>12.117857336997986</c:v>
                </c:pt>
                <c:pt idx="155">
                  <c:v>10.872043967247009</c:v>
                </c:pt>
                <c:pt idx="156">
                  <c:v>14.579514265060425</c:v>
                </c:pt>
              </c:numCache>
            </c:numRef>
          </c:val>
          <c:smooth val="0"/>
          <c:extLst>
            <c:ext xmlns:c16="http://schemas.microsoft.com/office/drawing/2014/chart" uri="{C3380CC4-5D6E-409C-BE32-E72D297353CC}">
              <c16:uniqueId val="{00000000-CC46-4A99-9099-C2C2DDF2DA9C}"/>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Analysis!$S$4:$S$160</c:f>
              <c:numCache>
                <c:formatCode>0.0</c:formatCode>
                <c:ptCount val="157"/>
                <c:pt idx="0">
                  <c:v>22.12131898055231</c:v>
                </c:pt>
                <c:pt idx="1">
                  <c:v>22.175491777780074</c:v>
                </c:pt>
                <c:pt idx="2">
                  <c:v>22.477482086609907</c:v>
                </c:pt>
                <c:pt idx="3">
                  <c:v>23.591314098043789</c:v>
                </c:pt>
                <c:pt idx="4">
                  <c:v>24.390316222604024</c:v>
                </c:pt>
                <c:pt idx="5">
                  <c:v>24.46893902427237</c:v>
                </c:pt>
                <c:pt idx="6">
                  <c:v>26.599046761040398</c:v>
                </c:pt>
                <c:pt idx="7">
                  <c:v>26.819631175325163</c:v>
                </c:pt>
                <c:pt idx="8">
                  <c:v>27.068930601237007</c:v>
                </c:pt>
                <c:pt idx="9">
                  <c:v>27.083559095207903</c:v>
                </c:pt>
                <c:pt idx="10">
                  <c:v>27.106051947739346</c:v>
                </c:pt>
                <c:pt idx="11">
                  <c:v>27.127420075384077</c:v>
                </c:pt>
                <c:pt idx="12">
                  <c:v>27.387601723832113</c:v>
                </c:pt>
                <c:pt idx="13">
                  <c:v>27.621409899072024</c:v>
                </c:pt>
                <c:pt idx="14">
                  <c:v>27.709866823796769</c:v>
                </c:pt>
                <c:pt idx="15">
                  <c:v>27.729239935275395</c:v>
                </c:pt>
                <c:pt idx="16">
                  <c:v>27.878302195064684</c:v>
                </c:pt>
                <c:pt idx="17">
                  <c:v>28.126368561451159</c:v>
                </c:pt>
                <c:pt idx="18">
                  <c:v>28.162186475219823</c:v>
                </c:pt>
                <c:pt idx="19">
                  <c:v>28.269720525173668</c:v>
                </c:pt>
                <c:pt idx="20">
                  <c:v>28.278499028144928</c:v>
                </c:pt>
                <c:pt idx="21">
                  <c:v>28.320421754170308</c:v>
                </c:pt>
                <c:pt idx="22">
                  <c:v>28.381338779544507</c:v>
                </c:pt>
                <c:pt idx="23">
                  <c:v>28.575127619625281</c:v>
                </c:pt>
                <c:pt idx="24">
                  <c:v>28.638198307552415</c:v>
                </c:pt>
                <c:pt idx="25">
                  <c:v>28.664716973624369</c:v>
                </c:pt>
                <c:pt idx="26">
                  <c:v>28.734264951426528</c:v>
                </c:pt>
                <c:pt idx="27">
                  <c:v>29.385720974253893</c:v>
                </c:pt>
                <c:pt idx="28">
                  <c:v>29.39297425767155</c:v>
                </c:pt>
                <c:pt idx="29">
                  <c:v>29.401461027776492</c:v>
                </c:pt>
                <c:pt idx="30">
                  <c:v>29.438115095303132</c:v>
                </c:pt>
                <c:pt idx="31">
                  <c:v>29.552118354111368</c:v>
                </c:pt>
                <c:pt idx="32">
                  <c:v>29.553823073632856</c:v>
                </c:pt>
                <c:pt idx="33">
                  <c:v>29.613400272128999</c:v>
                </c:pt>
                <c:pt idx="34">
                  <c:v>29.854388127177671</c:v>
                </c:pt>
                <c:pt idx="35">
                  <c:v>29.92067748897049</c:v>
                </c:pt>
                <c:pt idx="36">
                  <c:v>29.934086302580752</c:v>
                </c:pt>
                <c:pt idx="37">
                  <c:v>30.004177409743534</c:v>
                </c:pt>
                <c:pt idx="38">
                  <c:v>30.106799894786764</c:v>
                </c:pt>
                <c:pt idx="39">
                  <c:v>30.246391374776326</c:v>
                </c:pt>
                <c:pt idx="40">
                  <c:v>30.263975477736601</c:v>
                </c:pt>
                <c:pt idx="41">
                  <c:v>30.264887622325794</c:v>
                </c:pt>
                <c:pt idx="42">
                  <c:v>30.283521094397152</c:v>
                </c:pt>
                <c:pt idx="43">
                  <c:v>30.297892486706935</c:v>
                </c:pt>
                <c:pt idx="44">
                  <c:v>30.302135390870177</c:v>
                </c:pt>
                <c:pt idx="45">
                  <c:v>30.368026699609526</c:v>
                </c:pt>
                <c:pt idx="46">
                  <c:v>30.491108969796038</c:v>
                </c:pt>
                <c:pt idx="47">
                  <c:v>30.632888728461751</c:v>
                </c:pt>
                <c:pt idx="48">
                  <c:v>30.761156051339466</c:v>
                </c:pt>
                <c:pt idx="49">
                  <c:v>30.767690046549959</c:v>
                </c:pt>
                <c:pt idx="50">
                  <c:v>30.891129109072537</c:v>
                </c:pt>
                <c:pt idx="51">
                  <c:v>31.069489936158121</c:v>
                </c:pt>
                <c:pt idx="52">
                  <c:v>31.105728919989392</c:v>
                </c:pt>
                <c:pt idx="53">
                  <c:v>31.139831716389796</c:v>
                </c:pt>
                <c:pt idx="54">
                  <c:v>31.292348468432809</c:v>
                </c:pt>
                <c:pt idx="55">
                  <c:v>31.314358077413427</c:v>
                </c:pt>
                <c:pt idx="56">
                  <c:v>31.329090263090244</c:v>
                </c:pt>
                <c:pt idx="57">
                  <c:v>31.392642386999118</c:v>
                </c:pt>
                <c:pt idx="58">
                  <c:v>31.498173986586472</c:v>
                </c:pt>
                <c:pt idx="59">
                  <c:v>31.574729166342966</c:v>
                </c:pt>
                <c:pt idx="60">
                  <c:v>31.625472615603975</c:v>
                </c:pt>
                <c:pt idx="61">
                  <c:v>31.631680347728135</c:v>
                </c:pt>
                <c:pt idx="62">
                  <c:v>31.636857933670179</c:v>
                </c:pt>
                <c:pt idx="63">
                  <c:v>31.686931240109057</c:v>
                </c:pt>
                <c:pt idx="64">
                  <c:v>31.71460860933114</c:v>
                </c:pt>
                <c:pt idx="65">
                  <c:v>31.753710254160215</c:v>
                </c:pt>
                <c:pt idx="66">
                  <c:v>31.817447673952376</c:v>
                </c:pt>
                <c:pt idx="67">
                  <c:v>31.85008164570516</c:v>
                </c:pt>
                <c:pt idx="68">
                  <c:v>31.870314966597551</c:v>
                </c:pt>
                <c:pt idx="69">
                  <c:v>31.880650165562734</c:v>
                </c:pt>
                <c:pt idx="70">
                  <c:v>31.964428754959801</c:v>
                </c:pt>
                <c:pt idx="71">
                  <c:v>32.067928865535436</c:v>
                </c:pt>
                <c:pt idx="72">
                  <c:v>32.069057155328537</c:v>
                </c:pt>
                <c:pt idx="73">
                  <c:v>32.260666477268401</c:v>
                </c:pt>
                <c:pt idx="74">
                  <c:v>32.298809781396045</c:v>
                </c:pt>
                <c:pt idx="75">
                  <c:v>32.34106030889803</c:v>
                </c:pt>
                <c:pt idx="76">
                  <c:v>32.34265005465457</c:v>
                </c:pt>
                <c:pt idx="77">
                  <c:v>32.384713670320259</c:v>
                </c:pt>
                <c:pt idx="78">
                  <c:v>32.571302805857854</c:v>
                </c:pt>
                <c:pt idx="79">
                  <c:v>32.612284333579019</c:v>
                </c:pt>
                <c:pt idx="80">
                  <c:v>32.683222692494809</c:v>
                </c:pt>
                <c:pt idx="81">
                  <c:v>32.708343061133839</c:v>
                </c:pt>
                <c:pt idx="82">
                  <c:v>32.773826623981066</c:v>
                </c:pt>
                <c:pt idx="83">
                  <c:v>32.862807806998561</c:v>
                </c:pt>
                <c:pt idx="84">
                  <c:v>32.886014112886137</c:v>
                </c:pt>
                <c:pt idx="85">
                  <c:v>32.93822272595817</c:v>
                </c:pt>
                <c:pt idx="86">
                  <c:v>32.938943326048523</c:v>
                </c:pt>
                <c:pt idx="87">
                  <c:v>33.000171960463312</c:v>
                </c:pt>
                <c:pt idx="88">
                  <c:v>33.215124591826964</c:v>
                </c:pt>
                <c:pt idx="89">
                  <c:v>33.233908961065062</c:v>
                </c:pt>
                <c:pt idx="90">
                  <c:v>33.247057640011754</c:v>
                </c:pt>
                <c:pt idx="91">
                  <c:v>33.344916461095096</c:v>
                </c:pt>
                <c:pt idx="92">
                  <c:v>33.357876718899803</c:v>
                </c:pt>
                <c:pt idx="93">
                  <c:v>33.422903679338368</c:v>
                </c:pt>
                <c:pt idx="94">
                  <c:v>33.591207098536415</c:v>
                </c:pt>
                <c:pt idx="95">
                  <c:v>33.638546446105217</c:v>
                </c:pt>
                <c:pt idx="96">
                  <c:v>33.80617968079617</c:v>
                </c:pt>
                <c:pt idx="97">
                  <c:v>33.830855804886497</c:v>
                </c:pt>
                <c:pt idx="98">
                  <c:v>33.834757975729268</c:v>
                </c:pt>
                <c:pt idx="99">
                  <c:v>33.837085721500102</c:v>
                </c:pt>
                <c:pt idx="100">
                  <c:v>33.908162982267541</c:v>
                </c:pt>
                <c:pt idx="101">
                  <c:v>33.974038140328219</c:v>
                </c:pt>
                <c:pt idx="102">
                  <c:v>33.995377744706929</c:v>
                </c:pt>
                <c:pt idx="103">
                  <c:v>34.020186232238828</c:v>
                </c:pt>
                <c:pt idx="104">
                  <c:v>34.026558853891842</c:v>
                </c:pt>
                <c:pt idx="105">
                  <c:v>34.054043936654658</c:v>
                </c:pt>
                <c:pt idx="106">
                  <c:v>34.260944553143133</c:v>
                </c:pt>
                <c:pt idx="107">
                  <c:v>34.277327897488526</c:v>
                </c:pt>
                <c:pt idx="108">
                  <c:v>34.455829693719082</c:v>
                </c:pt>
                <c:pt idx="109">
                  <c:v>34.564602644093902</c:v>
                </c:pt>
                <c:pt idx="110">
                  <c:v>34.57935101154532</c:v>
                </c:pt>
                <c:pt idx="111">
                  <c:v>34.588671956576185</c:v>
                </c:pt>
                <c:pt idx="112">
                  <c:v>34.656673626835413</c:v>
                </c:pt>
                <c:pt idx="113">
                  <c:v>34.67683939498847</c:v>
                </c:pt>
                <c:pt idx="114">
                  <c:v>34.731864265236283</c:v>
                </c:pt>
                <c:pt idx="115">
                  <c:v>34.797953642312791</c:v>
                </c:pt>
                <c:pt idx="116">
                  <c:v>34.800218416420016</c:v>
                </c:pt>
                <c:pt idx="117">
                  <c:v>34.880229430468646</c:v>
                </c:pt>
                <c:pt idx="118">
                  <c:v>34.972360113087149</c:v>
                </c:pt>
                <c:pt idx="119">
                  <c:v>34.98824775345598</c:v>
                </c:pt>
                <c:pt idx="120">
                  <c:v>35.00026433332873</c:v>
                </c:pt>
                <c:pt idx="121">
                  <c:v>35.068455533775818</c:v>
                </c:pt>
                <c:pt idx="122">
                  <c:v>35.281076413442534</c:v>
                </c:pt>
                <c:pt idx="123">
                  <c:v>35.37761333721491</c:v>
                </c:pt>
                <c:pt idx="124">
                  <c:v>35.392985681038475</c:v>
                </c:pt>
                <c:pt idx="125">
                  <c:v>35.421597844170051</c:v>
                </c:pt>
                <c:pt idx="126">
                  <c:v>35.474217366312587</c:v>
                </c:pt>
                <c:pt idx="127">
                  <c:v>35.480819761804412</c:v>
                </c:pt>
                <c:pt idx="128">
                  <c:v>35.780540567223035</c:v>
                </c:pt>
                <c:pt idx="129">
                  <c:v>35.800735233861658</c:v>
                </c:pt>
                <c:pt idx="130">
                  <c:v>35.81055332082029</c:v>
                </c:pt>
                <c:pt idx="131">
                  <c:v>35.910390974786004</c:v>
                </c:pt>
                <c:pt idx="132">
                  <c:v>35.992165708653459</c:v>
                </c:pt>
                <c:pt idx="133">
                  <c:v>36.010095131086899</c:v>
                </c:pt>
                <c:pt idx="134">
                  <c:v>36.289729040314413</c:v>
                </c:pt>
                <c:pt idx="135">
                  <c:v>36.333515543936912</c:v>
                </c:pt>
                <c:pt idx="136">
                  <c:v>36.356364015553936</c:v>
                </c:pt>
                <c:pt idx="137">
                  <c:v>36.524716332966541</c:v>
                </c:pt>
                <c:pt idx="138">
                  <c:v>36.787040975428496</c:v>
                </c:pt>
                <c:pt idx="139">
                  <c:v>36.884259654299186</c:v>
                </c:pt>
                <c:pt idx="140">
                  <c:v>37.194760513884937</c:v>
                </c:pt>
                <c:pt idx="141">
                  <c:v>37.530426857490198</c:v>
                </c:pt>
                <c:pt idx="142">
                  <c:v>37.83794304259925</c:v>
                </c:pt>
                <c:pt idx="143">
                  <c:v>37.917552168071055</c:v>
                </c:pt>
                <c:pt idx="144">
                  <c:v>37.927233864828992</c:v>
                </c:pt>
                <c:pt idx="145">
                  <c:v>37.996939439013758</c:v>
                </c:pt>
                <c:pt idx="146">
                  <c:v>38.251837528916425</c:v>
                </c:pt>
                <c:pt idx="147">
                  <c:v>38.301173229387835</c:v>
                </c:pt>
                <c:pt idx="148">
                  <c:v>38.500881525332524</c:v>
                </c:pt>
                <c:pt idx="149">
                  <c:v>38.590853033123892</c:v>
                </c:pt>
                <c:pt idx="150">
                  <c:v>38.657203891185617</c:v>
                </c:pt>
                <c:pt idx="151">
                  <c:v>38.97155658054384</c:v>
                </c:pt>
                <c:pt idx="152">
                  <c:v>39.131134767510169</c:v>
                </c:pt>
                <c:pt idx="153">
                  <c:v>39.503779615715288</c:v>
                </c:pt>
                <c:pt idx="154">
                  <c:v>39.740328684735502</c:v>
                </c:pt>
                <c:pt idx="155">
                  <c:v>42.081031859973251</c:v>
                </c:pt>
                <c:pt idx="156">
                  <c:v>45.694409938284139</c:v>
                </c:pt>
              </c:numCache>
            </c:numRef>
          </c:val>
          <c:smooth val="0"/>
          <c:extLst>
            <c:ext xmlns:c16="http://schemas.microsoft.com/office/drawing/2014/chart" uri="{C3380CC4-5D6E-409C-BE32-E72D297353CC}">
              <c16:uniqueId val="{00000001-CC46-4A99-9099-C2C2DDF2DA9C}"/>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Analysis!$T$4:$T$160</c:f>
              <c:numCache>
                <c:formatCode>0.0</c:formatCode>
                <c:ptCount val="157"/>
                <c:pt idx="0">
                  <c:v>15.280540904409056</c:v>
                </c:pt>
                <c:pt idx="1">
                  <c:v>7.2187012951423641</c:v>
                </c:pt>
                <c:pt idx="2">
                  <c:v>11.487187517211732</c:v>
                </c:pt>
                <c:pt idx="3">
                  <c:v>15.007093832712505</c:v>
                </c:pt>
                <c:pt idx="4">
                  <c:v>18.783419210510722</c:v>
                </c:pt>
                <c:pt idx="5">
                  <c:v>17.558316250670444</c:v>
                </c:pt>
                <c:pt idx="6">
                  <c:v>15.052987043798042</c:v>
                </c:pt>
                <c:pt idx="7">
                  <c:v>17.542901941918657</c:v>
                </c:pt>
                <c:pt idx="8">
                  <c:v>24.456805402460535</c:v>
                </c:pt>
                <c:pt idx="9">
                  <c:v>11.710531005476991</c:v>
                </c:pt>
                <c:pt idx="10">
                  <c:v>23.545200857332681</c:v>
                </c:pt>
                <c:pt idx="11">
                  <c:v>21.563000897121</c:v>
                </c:pt>
                <c:pt idx="12">
                  <c:v>10.54074275501346</c:v>
                </c:pt>
                <c:pt idx="13">
                  <c:v>24.191964937765121</c:v>
                </c:pt>
                <c:pt idx="14">
                  <c:v>21.331400561155171</c:v>
                </c:pt>
                <c:pt idx="15">
                  <c:v>20.10833938468291</c:v>
                </c:pt>
                <c:pt idx="16">
                  <c:v>15.276915761599916</c:v>
                </c:pt>
                <c:pt idx="17">
                  <c:v>20.972032312930789</c:v>
                </c:pt>
                <c:pt idx="18">
                  <c:v>14.039070269682169</c:v>
                </c:pt>
                <c:pt idx="19">
                  <c:v>18.925185775541621</c:v>
                </c:pt>
                <c:pt idx="20">
                  <c:v>23.761097178443144</c:v>
                </c:pt>
                <c:pt idx="21">
                  <c:v>25.576765809369633</c:v>
                </c:pt>
                <c:pt idx="22">
                  <c:v>26.470406282246977</c:v>
                </c:pt>
                <c:pt idx="23">
                  <c:v>20.317584906768595</c:v>
                </c:pt>
                <c:pt idx="24">
                  <c:v>21.132457050536821</c:v>
                </c:pt>
                <c:pt idx="25">
                  <c:v>19.011138499386234</c:v>
                </c:pt>
                <c:pt idx="26">
                  <c:v>24.56174041755925</c:v>
                </c:pt>
                <c:pt idx="27">
                  <c:v>18.434603532769753</c:v>
                </c:pt>
                <c:pt idx="28">
                  <c:v>23.698886132007527</c:v>
                </c:pt>
                <c:pt idx="29">
                  <c:v>26.218394648954252</c:v>
                </c:pt>
                <c:pt idx="30">
                  <c:v>14.81590812583444</c:v>
                </c:pt>
                <c:pt idx="31">
                  <c:v>21.390192626602886</c:v>
                </c:pt>
                <c:pt idx="32">
                  <c:v>18.344132247616702</c:v>
                </c:pt>
                <c:pt idx="33">
                  <c:v>23.443134253334726</c:v>
                </c:pt>
                <c:pt idx="34">
                  <c:v>24.346853260967904</c:v>
                </c:pt>
                <c:pt idx="35">
                  <c:v>17.620884609334936</c:v>
                </c:pt>
                <c:pt idx="36">
                  <c:v>19.708397628930527</c:v>
                </c:pt>
                <c:pt idx="37">
                  <c:v>22.646353883536491</c:v>
                </c:pt>
                <c:pt idx="38">
                  <c:v>21.261559122110874</c:v>
                </c:pt>
                <c:pt idx="39">
                  <c:v>25.206688589800265</c:v>
                </c:pt>
                <c:pt idx="40">
                  <c:v>22.674350242547902</c:v>
                </c:pt>
                <c:pt idx="41">
                  <c:v>26.307922232047893</c:v>
                </c:pt>
                <c:pt idx="42">
                  <c:v>22.986299559074304</c:v>
                </c:pt>
                <c:pt idx="43">
                  <c:v>16.791801048739952</c:v>
                </c:pt>
                <c:pt idx="44">
                  <c:v>24.477248719206557</c:v>
                </c:pt>
                <c:pt idx="45">
                  <c:v>21.730142795555828</c:v>
                </c:pt>
                <c:pt idx="46">
                  <c:v>28.300868536994116</c:v>
                </c:pt>
                <c:pt idx="47">
                  <c:v>24.663862805735917</c:v>
                </c:pt>
                <c:pt idx="48">
                  <c:v>22.348631194232201</c:v>
                </c:pt>
                <c:pt idx="49">
                  <c:v>16.680342911302144</c:v>
                </c:pt>
                <c:pt idx="50">
                  <c:v>19.705117545892932</c:v>
                </c:pt>
                <c:pt idx="51">
                  <c:v>16.540115554244196</c:v>
                </c:pt>
                <c:pt idx="52">
                  <c:v>21.303208411194483</c:v>
                </c:pt>
                <c:pt idx="53">
                  <c:v>25.141991483186896</c:v>
                </c:pt>
                <c:pt idx="54">
                  <c:v>24.63875939965482</c:v>
                </c:pt>
                <c:pt idx="55">
                  <c:v>21.781319846896967</c:v>
                </c:pt>
                <c:pt idx="56">
                  <c:v>23.133913337583905</c:v>
                </c:pt>
                <c:pt idx="57">
                  <c:v>20.287342391920799</c:v>
                </c:pt>
                <c:pt idx="58">
                  <c:v>16.573075515249464</c:v>
                </c:pt>
                <c:pt idx="59">
                  <c:v>28.164548502195586</c:v>
                </c:pt>
                <c:pt idx="60">
                  <c:v>26.016287154406879</c:v>
                </c:pt>
                <c:pt idx="61">
                  <c:v>26.470522585273855</c:v>
                </c:pt>
                <c:pt idx="62">
                  <c:v>27.06267789305145</c:v>
                </c:pt>
                <c:pt idx="63">
                  <c:v>23.543943959641947</c:v>
                </c:pt>
                <c:pt idx="64">
                  <c:v>26.202024270286493</c:v>
                </c:pt>
                <c:pt idx="65">
                  <c:v>27.895962034484597</c:v>
                </c:pt>
                <c:pt idx="66">
                  <c:v>13.229568780371817</c:v>
                </c:pt>
                <c:pt idx="67">
                  <c:v>25.678747935558395</c:v>
                </c:pt>
                <c:pt idx="68">
                  <c:v>23.491491599423068</c:v>
                </c:pt>
                <c:pt idx="69">
                  <c:v>24.597557786117541</c:v>
                </c:pt>
                <c:pt idx="70">
                  <c:v>24.728969824555634</c:v>
                </c:pt>
                <c:pt idx="71">
                  <c:v>26.561232405145248</c:v>
                </c:pt>
                <c:pt idx="72">
                  <c:v>23.0189718405205</c:v>
                </c:pt>
                <c:pt idx="73">
                  <c:v>22.803007705179027</c:v>
                </c:pt>
                <c:pt idx="74">
                  <c:v>28.417815276419589</c:v>
                </c:pt>
                <c:pt idx="75">
                  <c:v>28.987939488785187</c:v>
                </c:pt>
                <c:pt idx="76">
                  <c:v>14.709057877372873</c:v>
                </c:pt>
                <c:pt idx="77">
                  <c:v>21.206303961448562</c:v>
                </c:pt>
                <c:pt idx="78">
                  <c:v>27.119578206429196</c:v>
                </c:pt>
                <c:pt idx="79">
                  <c:v>27.054321228715125</c:v>
                </c:pt>
                <c:pt idx="80">
                  <c:v>26.619369816977137</c:v>
                </c:pt>
                <c:pt idx="81">
                  <c:v>21.413666308361453</c:v>
                </c:pt>
                <c:pt idx="82">
                  <c:v>20.992493221467523</c:v>
                </c:pt>
                <c:pt idx="83">
                  <c:v>28.915052329446851</c:v>
                </c:pt>
                <c:pt idx="84">
                  <c:v>26.470598176220442</c:v>
                </c:pt>
                <c:pt idx="85">
                  <c:v>16.746338118415181</c:v>
                </c:pt>
                <c:pt idx="86">
                  <c:v>31.432506770123691</c:v>
                </c:pt>
                <c:pt idx="87">
                  <c:v>25.110006063331401</c:v>
                </c:pt>
                <c:pt idx="88">
                  <c:v>21.957061604662488</c:v>
                </c:pt>
                <c:pt idx="89">
                  <c:v>30.486073823334955</c:v>
                </c:pt>
                <c:pt idx="90">
                  <c:v>16.327803069579602</c:v>
                </c:pt>
                <c:pt idx="91">
                  <c:v>25.612164459740804</c:v>
                </c:pt>
                <c:pt idx="92">
                  <c:v>26.185700892881311</c:v>
                </c:pt>
                <c:pt idx="93">
                  <c:v>17.321511584354905</c:v>
                </c:pt>
                <c:pt idx="94">
                  <c:v>30.378743483634352</c:v>
                </c:pt>
                <c:pt idx="95">
                  <c:v>31.297969185306169</c:v>
                </c:pt>
                <c:pt idx="96">
                  <c:v>22.726290279414833</c:v>
                </c:pt>
                <c:pt idx="97">
                  <c:v>29.484281519414999</c:v>
                </c:pt>
                <c:pt idx="98">
                  <c:v>17.416344927857523</c:v>
                </c:pt>
                <c:pt idx="99">
                  <c:v>16.938139329767885</c:v>
                </c:pt>
                <c:pt idx="100">
                  <c:v>24.747083525782461</c:v>
                </c:pt>
                <c:pt idx="101">
                  <c:v>29.243781519167474</c:v>
                </c:pt>
                <c:pt idx="102">
                  <c:v>25.991026562767672</c:v>
                </c:pt>
                <c:pt idx="103">
                  <c:v>23.313250616824924</c:v>
                </c:pt>
                <c:pt idx="104">
                  <c:v>22.740323418141053</c:v>
                </c:pt>
                <c:pt idx="105">
                  <c:v>28.530088311156259</c:v>
                </c:pt>
                <c:pt idx="106">
                  <c:v>31.14555250814923</c:v>
                </c:pt>
                <c:pt idx="107">
                  <c:v>22.940803260408458</c:v>
                </c:pt>
                <c:pt idx="108">
                  <c:v>30.677593617552606</c:v>
                </c:pt>
                <c:pt idx="109">
                  <c:v>25.285614715859957</c:v>
                </c:pt>
                <c:pt idx="110">
                  <c:v>23.865277646313558</c:v>
                </c:pt>
                <c:pt idx="111">
                  <c:v>29.130347826052994</c:v>
                </c:pt>
                <c:pt idx="112">
                  <c:v>32.356881652580697</c:v>
                </c:pt>
                <c:pt idx="113">
                  <c:v>25.413557964107131</c:v>
                </c:pt>
                <c:pt idx="114">
                  <c:v>18.073543823189624</c:v>
                </c:pt>
                <c:pt idx="115">
                  <c:v>25.125670806558325</c:v>
                </c:pt>
                <c:pt idx="116">
                  <c:v>25.674595137864962</c:v>
                </c:pt>
                <c:pt idx="117">
                  <c:v>23.45865503015094</c:v>
                </c:pt>
                <c:pt idx="118">
                  <c:v>27.184427746146284</c:v>
                </c:pt>
                <c:pt idx="119">
                  <c:v>21.014458648356474</c:v>
                </c:pt>
                <c:pt idx="120">
                  <c:v>29.358309336008944</c:v>
                </c:pt>
                <c:pt idx="121">
                  <c:v>21.661845025228541</c:v>
                </c:pt>
                <c:pt idx="122">
                  <c:v>29.606124371852633</c:v>
                </c:pt>
                <c:pt idx="123">
                  <c:v>28.406688899131598</c:v>
                </c:pt>
                <c:pt idx="124">
                  <c:v>24.565197464064482</c:v>
                </c:pt>
                <c:pt idx="125">
                  <c:v>27.702845298632226</c:v>
                </c:pt>
                <c:pt idx="126">
                  <c:v>19.350566719007944</c:v>
                </c:pt>
                <c:pt idx="127">
                  <c:v>22.199686544142175</c:v>
                </c:pt>
                <c:pt idx="128">
                  <c:v>25.266826636403067</c:v>
                </c:pt>
                <c:pt idx="129">
                  <c:v>28.846958048626142</c:v>
                </c:pt>
                <c:pt idx="130">
                  <c:v>33.17197322173466</c:v>
                </c:pt>
                <c:pt idx="131">
                  <c:v>29.413649596775414</c:v>
                </c:pt>
                <c:pt idx="132">
                  <c:v>28.036705965809411</c:v>
                </c:pt>
                <c:pt idx="133">
                  <c:v>30.178541932676975</c:v>
                </c:pt>
                <c:pt idx="134">
                  <c:v>34.615627875536504</c:v>
                </c:pt>
                <c:pt idx="135">
                  <c:v>32.16560772533748</c:v>
                </c:pt>
                <c:pt idx="136">
                  <c:v>15.565002036576455</c:v>
                </c:pt>
                <c:pt idx="137">
                  <c:v>27.669123971776258</c:v>
                </c:pt>
                <c:pt idx="138">
                  <c:v>27.186875294835033</c:v>
                </c:pt>
                <c:pt idx="139">
                  <c:v>17.093898360305072</c:v>
                </c:pt>
                <c:pt idx="140">
                  <c:v>22.765720427297438</c:v>
                </c:pt>
                <c:pt idx="141">
                  <c:v>25.168780517884617</c:v>
                </c:pt>
                <c:pt idx="142">
                  <c:v>28.64271525307565</c:v>
                </c:pt>
                <c:pt idx="143">
                  <c:v>33.600808100879632</c:v>
                </c:pt>
                <c:pt idx="144">
                  <c:v>23.468840976130871</c:v>
                </c:pt>
                <c:pt idx="145">
                  <c:v>29.649010291628926</c:v>
                </c:pt>
                <c:pt idx="146">
                  <c:v>29.369872112528608</c:v>
                </c:pt>
                <c:pt idx="147">
                  <c:v>27.519707802266765</c:v>
                </c:pt>
                <c:pt idx="148">
                  <c:v>29.893682029509094</c:v>
                </c:pt>
                <c:pt idx="149">
                  <c:v>37.978962332890518</c:v>
                </c:pt>
                <c:pt idx="150">
                  <c:v>32.525105770183316</c:v>
                </c:pt>
                <c:pt idx="151">
                  <c:v>27.339555438029887</c:v>
                </c:pt>
                <c:pt idx="152">
                  <c:v>35.979230394769694</c:v>
                </c:pt>
                <c:pt idx="153">
                  <c:v>35.253352182283408</c:v>
                </c:pt>
                <c:pt idx="154">
                  <c:v>31.839142032046098</c:v>
                </c:pt>
                <c:pt idx="155">
                  <c:v>41.203489487570941</c:v>
                </c:pt>
                <c:pt idx="156">
                  <c:v>39.603557412851387</c:v>
                </c:pt>
              </c:numCache>
            </c:numRef>
          </c:val>
          <c:smooth val="0"/>
          <c:extLst>
            <c:ext xmlns:c16="http://schemas.microsoft.com/office/drawing/2014/chart" uri="{C3380CC4-5D6E-409C-BE32-E72D297353CC}">
              <c16:uniqueId val="{00000002-CC46-4A99-9099-C2C2DDF2DA9C}"/>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Analysis!$U$4:$U$160</c:f>
              <c:numCache>
                <c:formatCode>0.0</c:formatCode>
                <c:ptCount val="157"/>
                <c:pt idx="0">
                  <c:v>28.931464202786209</c:v>
                </c:pt>
                <c:pt idx="1">
                  <c:v>37.126271527424883</c:v>
                </c:pt>
                <c:pt idx="2">
                  <c:v>32.851383544042633</c:v>
                </c:pt>
                <c:pt idx="3">
                  <c:v>33.436283220607855</c:v>
                </c:pt>
                <c:pt idx="4">
                  <c:v>28.059036376510871</c:v>
                </c:pt>
                <c:pt idx="5">
                  <c:v>39.597679997835243</c:v>
                </c:pt>
                <c:pt idx="6">
                  <c:v>32.417582426524767</c:v>
                </c:pt>
                <c:pt idx="7">
                  <c:v>33.028497547399311</c:v>
                </c:pt>
                <c:pt idx="8">
                  <c:v>31.470737070452277</c:v>
                </c:pt>
                <c:pt idx="9">
                  <c:v>38.181628385881936</c:v>
                </c:pt>
                <c:pt idx="10">
                  <c:v>31.576422508189665</c:v>
                </c:pt>
                <c:pt idx="11">
                  <c:v>30.815363424274597</c:v>
                </c:pt>
                <c:pt idx="12">
                  <c:v>33.106020956162048</c:v>
                </c:pt>
                <c:pt idx="13">
                  <c:v>32.643960461934952</c:v>
                </c:pt>
                <c:pt idx="14">
                  <c:v>37.029650886774704</c:v>
                </c:pt>
                <c:pt idx="15">
                  <c:v>33.498553099449538</c:v>
                </c:pt>
                <c:pt idx="16">
                  <c:v>35.915397818381592</c:v>
                </c:pt>
                <c:pt idx="17">
                  <c:v>34.236252689579231</c:v>
                </c:pt>
                <c:pt idx="18">
                  <c:v>42.528388558773585</c:v>
                </c:pt>
                <c:pt idx="19">
                  <c:v>39.564214244333165</c:v>
                </c:pt>
                <c:pt idx="20">
                  <c:v>35.473427094037092</c:v>
                </c:pt>
                <c:pt idx="21">
                  <c:v>30.408335929221334</c:v>
                </c:pt>
                <c:pt idx="22">
                  <c:v>30.548209908862841</c:v>
                </c:pt>
                <c:pt idx="23">
                  <c:v>38.714596642622524</c:v>
                </c:pt>
                <c:pt idx="24">
                  <c:v>34.163664670082063</c:v>
                </c:pt>
                <c:pt idx="25">
                  <c:v>34.463719196511647</c:v>
                </c:pt>
                <c:pt idx="26">
                  <c:v>34.217486120148465</c:v>
                </c:pt>
                <c:pt idx="27">
                  <c:v>36.502867344399291</c:v>
                </c:pt>
                <c:pt idx="28">
                  <c:v>37.327102165060921</c:v>
                </c:pt>
                <c:pt idx="29">
                  <c:v>31.021593065592462</c:v>
                </c:pt>
                <c:pt idx="30">
                  <c:v>44.09946261240502</c:v>
                </c:pt>
                <c:pt idx="31">
                  <c:v>32.525537796417609</c:v>
                </c:pt>
                <c:pt idx="32">
                  <c:v>38.344040540931523</c:v>
                </c:pt>
                <c:pt idx="33">
                  <c:v>36.282345245189305</c:v>
                </c:pt>
                <c:pt idx="34">
                  <c:v>35.682285779698574</c:v>
                </c:pt>
                <c:pt idx="35">
                  <c:v>41.606729599748192</c:v>
                </c:pt>
                <c:pt idx="36">
                  <c:v>39.656228042015933</c:v>
                </c:pt>
                <c:pt idx="37">
                  <c:v>37.625307033766809</c:v>
                </c:pt>
                <c:pt idx="38">
                  <c:v>40.990643109273371</c:v>
                </c:pt>
                <c:pt idx="39">
                  <c:v>34.732012290490104</c:v>
                </c:pt>
                <c:pt idx="40">
                  <c:v>39.481730476230993</c:v>
                </c:pt>
                <c:pt idx="41">
                  <c:v>37.946892431557423</c:v>
                </c:pt>
                <c:pt idx="42">
                  <c:v>39.620506041328952</c:v>
                </c:pt>
                <c:pt idx="43">
                  <c:v>49.496436063469226</c:v>
                </c:pt>
                <c:pt idx="44">
                  <c:v>35.080037912362897</c:v>
                </c:pt>
                <c:pt idx="45">
                  <c:v>34.468736501718389</c:v>
                </c:pt>
                <c:pt idx="46">
                  <c:v>32.979699887320493</c:v>
                </c:pt>
                <c:pt idx="47">
                  <c:v>40.773674759691218</c:v>
                </c:pt>
                <c:pt idx="48">
                  <c:v>44.611141380893351</c:v>
                </c:pt>
                <c:pt idx="49">
                  <c:v>38.672850175284509</c:v>
                </c:pt>
                <c:pt idx="50">
                  <c:v>36.743543478033367</c:v>
                </c:pt>
                <c:pt idx="51">
                  <c:v>44.732790874085829</c:v>
                </c:pt>
                <c:pt idx="52">
                  <c:v>39.625021305578755</c:v>
                </c:pt>
                <c:pt idx="53">
                  <c:v>37.18573943453044</c:v>
                </c:pt>
                <c:pt idx="54">
                  <c:v>35.217790338553648</c:v>
                </c:pt>
                <c:pt idx="55">
                  <c:v>40.235768398434743</c:v>
                </c:pt>
                <c:pt idx="56">
                  <c:v>39.345132419304306</c:v>
                </c:pt>
                <c:pt idx="57">
                  <c:v>41.006578554997311</c:v>
                </c:pt>
                <c:pt idx="58">
                  <c:v>38.998318665399161</c:v>
                </c:pt>
                <c:pt idx="59">
                  <c:v>36.662907045977612</c:v>
                </c:pt>
                <c:pt idx="60">
                  <c:v>40.495537568148791</c:v>
                </c:pt>
                <c:pt idx="61">
                  <c:v>41.059529144943426</c:v>
                </c:pt>
                <c:pt idx="62">
                  <c:v>35.443981348245678</c:v>
                </c:pt>
                <c:pt idx="63">
                  <c:v>41.549364343841987</c:v>
                </c:pt>
                <c:pt idx="64">
                  <c:v>40.008765632205254</c:v>
                </c:pt>
                <c:pt idx="65">
                  <c:v>36.738346233154232</c:v>
                </c:pt>
                <c:pt idx="66">
                  <c:v>45.235384222181885</c:v>
                </c:pt>
                <c:pt idx="67">
                  <c:v>35.79742794322344</c:v>
                </c:pt>
                <c:pt idx="68">
                  <c:v>49.101197712956974</c:v>
                </c:pt>
                <c:pt idx="69">
                  <c:v>40.604172354842099</c:v>
                </c:pt>
                <c:pt idx="70">
                  <c:v>47.351824782385904</c:v>
                </c:pt>
                <c:pt idx="71">
                  <c:v>36.56713550951978</c:v>
                </c:pt>
                <c:pt idx="72">
                  <c:v>36.777866304010992</c:v>
                </c:pt>
                <c:pt idx="73">
                  <c:v>43.361272004809415</c:v>
                </c:pt>
                <c:pt idx="74">
                  <c:v>38.841136990031877</c:v>
                </c:pt>
                <c:pt idx="75">
                  <c:v>39.106182445699446</c:v>
                </c:pt>
                <c:pt idx="76">
                  <c:v>42.966466946850971</c:v>
                </c:pt>
                <c:pt idx="77">
                  <c:v>37.174704336341193</c:v>
                </c:pt>
                <c:pt idx="78">
                  <c:v>37.970644954313528</c:v>
                </c:pt>
                <c:pt idx="79">
                  <c:v>45.084344772139538</c:v>
                </c:pt>
                <c:pt idx="80">
                  <c:v>39.166157954301603</c:v>
                </c:pt>
                <c:pt idx="81">
                  <c:v>41.677029618131527</c:v>
                </c:pt>
                <c:pt idx="82">
                  <c:v>43.670511504088765</c:v>
                </c:pt>
                <c:pt idx="83">
                  <c:v>36.573592401497919</c:v>
                </c:pt>
                <c:pt idx="84">
                  <c:v>36.824815233024253</c:v>
                </c:pt>
                <c:pt idx="85">
                  <c:v>45.067011132378411</c:v>
                </c:pt>
                <c:pt idx="86">
                  <c:v>36.298106898124303</c:v>
                </c:pt>
                <c:pt idx="87">
                  <c:v>36.497023981913671</c:v>
                </c:pt>
                <c:pt idx="88">
                  <c:v>46.541499066746624</c:v>
                </c:pt>
                <c:pt idx="89">
                  <c:v>36.703751108575013</c:v>
                </c:pt>
                <c:pt idx="90">
                  <c:v>42.032553699877305</c:v>
                </c:pt>
                <c:pt idx="91">
                  <c:v>39.430037529253923</c:v>
                </c:pt>
                <c:pt idx="92">
                  <c:v>39.395544274409303</c:v>
                </c:pt>
                <c:pt idx="93">
                  <c:v>48.783803048060449</c:v>
                </c:pt>
                <c:pt idx="94">
                  <c:v>38.090658092481412</c:v>
                </c:pt>
                <c:pt idx="95">
                  <c:v>37.123495028785065</c:v>
                </c:pt>
                <c:pt idx="96">
                  <c:v>41.661373205083471</c:v>
                </c:pt>
                <c:pt idx="97">
                  <c:v>42.199205767387724</c:v>
                </c:pt>
                <c:pt idx="98">
                  <c:v>40.986352566262369</c:v>
                </c:pt>
                <c:pt idx="99">
                  <c:v>44.301817990810314</c:v>
                </c:pt>
                <c:pt idx="100">
                  <c:v>42.856339977255573</c:v>
                </c:pt>
                <c:pt idx="101">
                  <c:v>40.411682775261006</c:v>
                </c:pt>
                <c:pt idx="102">
                  <c:v>44.39780536670105</c:v>
                </c:pt>
                <c:pt idx="103">
                  <c:v>37.791763376188662</c:v>
                </c:pt>
                <c:pt idx="104">
                  <c:v>40.54529813514732</c:v>
                </c:pt>
                <c:pt idx="105">
                  <c:v>41.642416386224724</c:v>
                </c:pt>
                <c:pt idx="106">
                  <c:v>39.074437585652063</c:v>
                </c:pt>
                <c:pt idx="107">
                  <c:v>45.704519585028187</c:v>
                </c:pt>
                <c:pt idx="108">
                  <c:v>39.548283837980826</c:v>
                </c:pt>
                <c:pt idx="109">
                  <c:v>42.178312490063036</c:v>
                </c:pt>
                <c:pt idx="110">
                  <c:v>49.818323699007252</c:v>
                </c:pt>
                <c:pt idx="111">
                  <c:v>37.581464409904676</c:v>
                </c:pt>
                <c:pt idx="112">
                  <c:v>37.86934465334317</c:v>
                </c:pt>
                <c:pt idx="113">
                  <c:v>41.661640219721512</c:v>
                </c:pt>
                <c:pt idx="114">
                  <c:v>43.711551958801053</c:v>
                </c:pt>
                <c:pt idx="115">
                  <c:v>40.200630782756051</c:v>
                </c:pt>
                <c:pt idx="116">
                  <c:v>41.18604583117758</c:v>
                </c:pt>
                <c:pt idx="117">
                  <c:v>41.541752988835398</c:v>
                </c:pt>
                <c:pt idx="118">
                  <c:v>40.988772930842735</c:v>
                </c:pt>
                <c:pt idx="119">
                  <c:v>46.029286509966695</c:v>
                </c:pt>
                <c:pt idx="120">
                  <c:v>40.031155710543409</c:v>
                </c:pt>
                <c:pt idx="121">
                  <c:v>46.136690590739022</c:v>
                </c:pt>
                <c:pt idx="122">
                  <c:v>38.162240891183259</c:v>
                </c:pt>
                <c:pt idx="123">
                  <c:v>42.151137813218867</c:v>
                </c:pt>
                <c:pt idx="124">
                  <c:v>44.223915222503287</c:v>
                </c:pt>
                <c:pt idx="125">
                  <c:v>47.606953318300953</c:v>
                </c:pt>
                <c:pt idx="126">
                  <c:v>47.678418812518935</c:v>
                </c:pt>
                <c:pt idx="127">
                  <c:v>53.104014851442898</c:v>
                </c:pt>
                <c:pt idx="128">
                  <c:v>44.018610863386677</c:v>
                </c:pt>
                <c:pt idx="129">
                  <c:v>39.452674629245095</c:v>
                </c:pt>
                <c:pt idx="130">
                  <c:v>38.348406472258119</c:v>
                </c:pt>
                <c:pt idx="131">
                  <c:v>44.954276397879468</c:v>
                </c:pt>
                <c:pt idx="132">
                  <c:v>44.792077457648674</c:v>
                </c:pt>
                <c:pt idx="133">
                  <c:v>43.335865828771304</c:v>
                </c:pt>
                <c:pt idx="134">
                  <c:v>38.309312676350089</c:v>
                </c:pt>
                <c:pt idx="135">
                  <c:v>42.09777036802619</c:v>
                </c:pt>
                <c:pt idx="136">
                  <c:v>52.494425310378219</c:v>
                </c:pt>
                <c:pt idx="137">
                  <c:v>45.267104174393722</c:v>
                </c:pt>
                <c:pt idx="138">
                  <c:v>47.961968187760547</c:v>
                </c:pt>
                <c:pt idx="139">
                  <c:v>45.542962546301382</c:v>
                </c:pt>
                <c:pt idx="140">
                  <c:v>47.394211165618081</c:v>
                </c:pt>
                <c:pt idx="141">
                  <c:v>51.017577067560666</c:v>
                </c:pt>
                <c:pt idx="142">
                  <c:v>44.390986280966551</c:v>
                </c:pt>
                <c:pt idx="143">
                  <c:v>40.123206974214085</c:v>
                </c:pt>
                <c:pt idx="144">
                  <c:v>52.025310493920458</c:v>
                </c:pt>
                <c:pt idx="145">
                  <c:v>52.143488764003365</c:v>
                </c:pt>
                <c:pt idx="146">
                  <c:v>48.225947173721551</c:v>
                </c:pt>
                <c:pt idx="147">
                  <c:v>50.03955190775303</c:v>
                </c:pt>
                <c:pt idx="148">
                  <c:v>47.149180742372984</c:v>
                </c:pt>
                <c:pt idx="149">
                  <c:v>39.856958119578913</c:v>
                </c:pt>
                <c:pt idx="150">
                  <c:v>44.711478881951976</c:v>
                </c:pt>
                <c:pt idx="151">
                  <c:v>43.051469927239189</c:v>
                </c:pt>
                <c:pt idx="152">
                  <c:v>47.729173846295403</c:v>
                </c:pt>
                <c:pt idx="153">
                  <c:v>43.534085351183904</c:v>
                </c:pt>
                <c:pt idx="154">
                  <c:v>52.608266191353437</c:v>
                </c:pt>
                <c:pt idx="155">
                  <c:v>42.937435622547703</c:v>
                </c:pt>
                <c:pt idx="156">
                  <c:v>51.617950460966391</c:v>
                </c:pt>
              </c:numCache>
            </c:numRef>
          </c:val>
          <c:smooth val="0"/>
          <c:extLst>
            <c:ext xmlns:c16="http://schemas.microsoft.com/office/drawing/2014/chart" uri="{C3380CC4-5D6E-409C-BE32-E72D297353CC}">
              <c16:uniqueId val="{00000003-CC46-4A99-9099-C2C2DDF2DA9C}"/>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Analysis!$V$4:$V$160</c:f>
              <c:numCache>
                <c:formatCode>0.0</c:formatCode>
                <c:ptCount val="157"/>
                <c:pt idx="0">
                  <c:v>13.650923298377153</c:v>
                </c:pt>
                <c:pt idx="1">
                  <c:v>29.90757023228252</c:v>
                </c:pt>
                <c:pt idx="2">
                  <c:v>21.364196026830903</c:v>
                </c:pt>
                <c:pt idx="3">
                  <c:v>18.429189387895349</c:v>
                </c:pt>
                <c:pt idx="4">
                  <c:v>9.2756171660001492</c:v>
                </c:pt>
                <c:pt idx="5">
                  <c:v>22.039363747164799</c:v>
                </c:pt>
                <c:pt idx="6">
                  <c:v>17.364595382726726</c:v>
                </c:pt>
                <c:pt idx="7">
                  <c:v>15.485595605480654</c:v>
                </c:pt>
                <c:pt idx="8">
                  <c:v>7.0139316679917414</c:v>
                </c:pt>
                <c:pt idx="9">
                  <c:v>26.471097380404945</c:v>
                </c:pt>
                <c:pt idx="10">
                  <c:v>8.0312216508569847</c:v>
                </c:pt>
                <c:pt idx="11">
                  <c:v>9.252362527153597</c:v>
                </c:pt>
                <c:pt idx="12">
                  <c:v>22.565278201148587</c:v>
                </c:pt>
                <c:pt idx="13">
                  <c:v>8.4519955241698312</c:v>
                </c:pt>
                <c:pt idx="14">
                  <c:v>15.698250325619533</c:v>
                </c:pt>
                <c:pt idx="15">
                  <c:v>13.390213714766627</c:v>
                </c:pt>
                <c:pt idx="16">
                  <c:v>20.638482056781676</c:v>
                </c:pt>
                <c:pt idx="17">
                  <c:v>13.264220376648442</c:v>
                </c:pt>
                <c:pt idx="18">
                  <c:v>28.489318289091415</c:v>
                </c:pt>
                <c:pt idx="19">
                  <c:v>20.639028468791544</c:v>
                </c:pt>
                <c:pt idx="20">
                  <c:v>11.712329915593948</c:v>
                </c:pt>
                <c:pt idx="21">
                  <c:v>4.8315701198517012</c:v>
                </c:pt>
                <c:pt idx="22">
                  <c:v>4.0778036266158644</c:v>
                </c:pt>
                <c:pt idx="23">
                  <c:v>18.39701173585393</c:v>
                </c:pt>
                <c:pt idx="24">
                  <c:v>13.031207619545242</c:v>
                </c:pt>
                <c:pt idx="25">
                  <c:v>15.452580697125413</c:v>
                </c:pt>
                <c:pt idx="26">
                  <c:v>9.6557457025892148</c:v>
                </c:pt>
                <c:pt idx="27">
                  <c:v>18.068263811629539</c:v>
                </c:pt>
                <c:pt idx="28">
                  <c:v>13.628216033053395</c:v>
                </c:pt>
                <c:pt idx="29">
                  <c:v>4.8031984166382102</c:v>
                </c:pt>
                <c:pt idx="30">
                  <c:v>29.28355448657058</c:v>
                </c:pt>
                <c:pt idx="31">
                  <c:v>11.135345169814723</c:v>
                </c:pt>
                <c:pt idx="32">
                  <c:v>19.999908293314821</c:v>
                </c:pt>
                <c:pt idx="33">
                  <c:v>12.839210991854578</c:v>
                </c:pt>
                <c:pt idx="34">
                  <c:v>11.33543251873067</c:v>
                </c:pt>
                <c:pt idx="35">
                  <c:v>23.985844990413256</c:v>
                </c:pt>
                <c:pt idx="36">
                  <c:v>19.947830413085406</c:v>
                </c:pt>
                <c:pt idx="37">
                  <c:v>14.978953150230318</c:v>
                </c:pt>
                <c:pt idx="38">
                  <c:v>19.729083987162497</c:v>
                </c:pt>
                <c:pt idx="39">
                  <c:v>9.5253237006898388</c:v>
                </c:pt>
                <c:pt idx="40">
                  <c:v>16.807380233683091</c:v>
                </c:pt>
                <c:pt idx="41">
                  <c:v>11.638970199509529</c:v>
                </c:pt>
                <c:pt idx="42">
                  <c:v>16.634206482254648</c:v>
                </c:pt>
                <c:pt idx="43">
                  <c:v>32.704635014729277</c:v>
                </c:pt>
                <c:pt idx="44">
                  <c:v>10.60278919315634</c:v>
                </c:pt>
                <c:pt idx="45">
                  <c:v>12.738593706162561</c:v>
                </c:pt>
                <c:pt idx="46">
                  <c:v>4.6788313503263765</c:v>
                </c:pt>
                <c:pt idx="47">
                  <c:v>16.109811953955301</c:v>
                </c:pt>
                <c:pt idx="48">
                  <c:v>22.262510186661149</c:v>
                </c:pt>
                <c:pt idx="49">
                  <c:v>21.992507263982365</c:v>
                </c:pt>
                <c:pt idx="50">
                  <c:v>17.038425932140434</c:v>
                </c:pt>
                <c:pt idx="51">
                  <c:v>28.192675319841634</c:v>
                </c:pt>
                <c:pt idx="52">
                  <c:v>18.321812894384273</c:v>
                </c:pt>
                <c:pt idx="53">
                  <c:v>12.043747951343544</c:v>
                </c:pt>
                <c:pt idx="54">
                  <c:v>10.579030938898828</c:v>
                </c:pt>
                <c:pt idx="55">
                  <c:v>18.454448551537777</c:v>
                </c:pt>
                <c:pt idx="56">
                  <c:v>16.211219081720401</c:v>
                </c:pt>
                <c:pt idx="57">
                  <c:v>20.719236163076513</c:v>
                </c:pt>
                <c:pt idx="58">
                  <c:v>22.425243150149697</c:v>
                </c:pt>
                <c:pt idx="59">
                  <c:v>8.4983585437820253</c:v>
                </c:pt>
                <c:pt idx="60">
                  <c:v>14.479250413741912</c:v>
                </c:pt>
                <c:pt idx="61">
                  <c:v>14.589006559669571</c:v>
                </c:pt>
                <c:pt idx="62">
                  <c:v>8.381303455194228</c:v>
                </c:pt>
                <c:pt idx="63">
                  <c:v>18.00542038420004</c:v>
                </c:pt>
                <c:pt idx="64">
                  <c:v>13.80674136191876</c:v>
                </c:pt>
                <c:pt idx="65">
                  <c:v>8.8423841986696345</c:v>
                </c:pt>
                <c:pt idx="66">
                  <c:v>32.005815441810071</c:v>
                </c:pt>
                <c:pt idx="67">
                  <c:v>10.118680007665045</c:v>
                </c:pt>
                <c:pt idx="68">
                  <c:v>25.609706113533907</c:v>
                </c:pt>
                <c:pt idx="69">
                  <c:v>16.006614568724558</c:v>
                </c:pt>
                <c:pt idx="70">
                  <c:v>22.62285495783027</c:v>
                </c:pt>
                <c:pt idx="71">
                  <c:v>10.005903104374532</c:v>
                </c:pt>
                <c:pt idx="72">
                  <c:v>13.758894463490492</c:v>
                </c:pt>
                <c:pt idx="73">
                  <c:v>20.558264299630387</c:v>
                </c:pt>
                <c:pt idx="74">
                  <c:v>10.423321713612289</c:v>
                </c:pt>
                <c:pt idx="75">
                  <c:v>10.118242956914258</c:v>
                </c:pt>
                <c:pt idx="76">
                  <c:v>28.257409069478101</c:v>
                </c:pt>
                <c:pt idx="77">
                  <c:v>15.968400374892632</c:v>
                </c:pt>
                <c:pt idx="78">
                  <c:v>10.851066747884332</c:v>
                </c:pt>
                <c:pt idx="79">
                  <c:v>18.030023543424413</c:v>
                </c:pt>
                <c:pt idx="80">
                  <c:v>12.546788137324466</c:v>
                </c:pt>
                <c:pt idx="81">
                  <c:v>20.263363309770074</c:v>
                </c:pt>
                <c:pt idx="82">
                  <c:v>22.678018282621242</c:v>
                </c:pt>
                <c:pt idx="83">
                  <c:v>7.6585400720510677</c:v>
                </c:pt>
                <c:pt idx="84">
                  <c:v>10.354217056803812</c:v>
                </c:pt>
                <c:pt idx="85">
                  <c:v>28.32067301396323</c:v>
                </c:pt>
                <c:pt idx="86">
                  <c:v>4.8656001280006116</c:v>
                </c:pt>
                <c:pt idx="87">
                  <c:v>11.38701791858227</c:v>
                </c:pt>
                <c:pt idx="88">
                  <c:v>24.584437462084136</c:v>
                </c:pt>
                <c:pt idx="89">
                  <c:v>6.2176772852400575</c:v>
                </c:pt>
                <c:pt idx="90">
                  <c:v>25.704750630297703</c:v>
                </c:pt>
                <c:pt idx="91">
                  <c:v>13.817873069513119</c:v>
                </c:pt>
                <c:pt idx="92">
                  <c:v>13.209843381527993</c:v>
                </c:pt>
                <c:pt idx="93">
                  <c:v>31.462291463705544</c:v>
                </c:pt>
                <c:pt idx="94">
                  <c:v>7.71191460884706</c:v>
                </c:pt>
                <c:pt idx="95">
                  <c:v>5.8255258434788963</c:v>
                </c:pt>
                <c:pt idx="96">
                  <c:v>18.935082925668638</c:v>
                </c:pt>
                <c:pt idx="97">
                  <c:v>12.714924247972725</c:v>
                </c:pt>
                <c:pt idx="98">
                  <c:v>23.570007638404846</c:v>
                </c:pt>
                <c:pt idx="99">
                  <c:v>27.363678661042428</c:v>
                </c:pt>
                <c:pt idx="100">
                  <c:v>18.109256451473112</c:v>
                </c:pt>
                <c:pt idx="101">
                  <c:v>11.167901256093533</c:v>
                </c:pt>
                <c:pt idx="102">
                  <c:v>18.406778803933378</c:v>
                </c:pt>
                <c:pt idx="103">
                  <c:v>14.478512759363738</c:v>
                </c:pt>
                <c:pt idx="104">
                  <c:v>17.804974717006267</c:v>
                </c:pt>
                <c:pt idx="105">
                  <c:v>13.112328075068465</c:v>
                </c:pt>
                <c:pt idx="106">
                  <c:v>7.9288850775028337</c:v>
                </c:pt>
                <c:pt idx="107">
                  <c:v>22.763716324619729</c:v>
                </c:pt>
                <c:pt idx="108">
                  <c:v>8.8706902204282194</c:v>
                </c:pt>
                <c:pt idx="109">
                  <c:v>16.892697774203079</c:v>
                </c:pt>
                <c:pt idx="110">
                  <c:v>25.953046052693693</c:v>
                </c:pt>
                <c:pt idx="111">
                  <c:v>8.4511165838516824</c:v>
                </c:pt>
                <c:pt idx="112">
                  <c:v>5.5124630007624731</c:v>
                </c:pt>
                <c:pt idx="113">
                  <c:v>16.248082255614381</c:v>
                </c:pt>
                <c:pt idx="114">
                  <c:v>25.638008135611429</c:v>
                </c:pt>
                <c:pt idx="115">
                  <c:v>15.074959976197725</c:v>
                </c:pt>
                <c:pt idx="116">
                  <c:v>15.511450693312618</c:v>
                </c:pt>
                <c:pt idx="117">
                  <c:v>18.083097958684458</c:v>
                </c:pt>
                <c:pt idx="118">
                  <c:v>13.804345184696452</c:v>
                </c:pt>
                <c:pt idx="119">
                  <c:v>25.014827861610222</c:v>
                </c:pt>
                <c:pt idx="120">
                  <c:v>10.672846374534465</c:v>
                </c:pt>
                <c:pt idx="121">
                  <c:v>24.474845565510481</c:v>
                </c:pt>
                <c:pt idx="122">
                  <c:v>8.5561165193306259</c:v>
                </c:pt>
                <c:pt idx="123">
                  <c:v>13.744448914087268</c:v>
                </c:pt>
                <c:pt idx="124">
                  <c:v>19.658717758438804</c:v>
                </c:pt>
                <c:pt idx="125">
                  <c:v>19.904108019668726</c:v>
                </c:pt>
                <c:pt idx="126">
                  <c:v>28.327852093510991</c:v>
                </c:pt>
                <c:pt idx="127">
                  <c:v>30.904328307300723</c:v>
                </c:pt>
                <c:pt idx="128">
                  <c:v>18.751784226983609</c:v>
                </c:pt>
                <c:pt idx="129">
                  <c:v>10.605716580618953</c:v>
                </c:pt>
                <c:pt idx="130">
                  <c:v>5.1764332505234592</c:v>
                </c:pt>
                <c:pt idx="131">
                  <c:v>15.540626801104054</c:v>
                </c:pt>
                <c:pt idx="132">
                  <c:v>16.755371491839263</c:v>
                </c:pt>
                <c:pt idx="133">
                  <c:v>13.157323896094329</c:v>
                </c:pt>
                <c:pt idx="134">
                  <c:v>3.6936848008135854</c:v>
                </c:pt>
                <c:pt idx="135">
                  <c:v>9.9321626426887093</c:v>
                </c:pt>
                <c:pt idx="136">
                  <c:v>36.92942327380176</c:v>
                </c:pt>
                <c:pt idx="137">
                  <c:v>17.597980202617464</c:v>
                </c:pt>
                <c:pt idx="138">
                  <c:v>20.775092892925514</c:v>
                </c:pt>
                <c:pt idx="139">
                  <c:v>28.44906418599631</c:v>
                </c:pt>
                <c:pt idx="140">
                  <c:v>24.628490738320643</c:v>
                </c:pt>
                <c:pt idx="141">
                  <c:v>25.848796549676049</c:v>
                </c:pt>
                <c:pt idx="142">
                  <c:v>15.748271027890901</c:v>
                </c:pt>
                <c:pt idx="143">
                  <c:v>6.5223988733344527</c:v>
                </c:pt>
                <c:pt idx="144">
                  <c:v>28.556469517789587</c:v>
                </c:pt>
                <c:pt idx="145">
                  <c:v>22.494478472374439</c:v>
                </c:pt>
                <c:pt idx="146">
                  <c:v>18.856075061192943</c:v>
                </c:pt>
                <c:pt idx="147">
                  <c:v>22.519844105486264</c:v>
                </c:pt>
                <c:pt idx="148">
                  <c:v>17.25549871286389</c:v>
                </c:pt>
                <c:pt idx="149">
                  <c:v>1.8779957866883947</c:v>
                </c:pt>
                <c:pt idx="150">
                  <c:v>12.18637311176866</c:v>
                </c:pt>
                <c:pt idx="151">
                  <c:v>15.711914489209303</c:v>
                </c:pt>
                <c:pt idx="152">
                  <c:v>11.749943451525709</c:v>
                </c:pt>
                <c:pt idx="153">
                  <c:v>8.2807331689004968</c:v>
                </c:pt>
                <c:pt idx="154">
                  <c:v>20.769124159307339</c:v>
                </c:pt>
                <c:pt idx="155">
                  <c:v>1.7339461349767618</c:v>
                </c:pt>
                <c:pt idx="156">
                  <c:v>12.014393048115004</c:v>
                </c:pt>
              </c:numCache>
            </c:numRef>
          </c:val>
          <c:smooth val="0"/>
          <c:extLst>
            <c:ext xmlns:c16="http://schemas.microsoft.com/office/drawing/2014/chart" uri="{C3380CC4-5D6E-409C-BE32-E72D297353CC}">
              <c16:uniqueId val="{00000004-CC46-4A99-9099-C2C2DDF2DA9C}"/>
            </c:ext>
          </c:extLst>
        </c:ser>
        <c:dLbls>
          <c:showLegendKey val="0"/>
          <c:showVal val="0"/>
          <c:showCatName val="0"/>
          <c:showSerName val="0"/>
          <c:showPercent val="0"/>
          <c:showBubbleSize val="0"/>
        </c:dLbls>
        <c:smooth val="0"/>
        <c:axId val="428030607"/>
        <c:axId val="428037679"/>
      </c:lineChart>
      <c:catAx>
        <c:axId val="428030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7679"/>
        <c:crosses val="autoZero"/>
        <c:auto val="1"/>
        <c:lblAlgn val="ctr"/>
        <c:lblOffset val="100"/>
        <c:noMultiLvlLbl val="0"/>
      </c:catAx>
      <c:valAx>
        <c:axId val="4280376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FCFBF87-A86F-41DE-BA69-F30B3AA04901}">
  <sheetPr codeName="Chart1">
    <tabColor theme="9" tint="0.79998168889431442"/>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74E77254-8742-48E9-9B01-7B8DDAAD92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26378D1A-D186-4FE0-92A4-42B6FE7E12D9}"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26378D1A-D186-4FE0-92A4-42B6FE7E12D9}" id="{D3FC7196-F1B4-44FA-AA3F-843FBD39617F}">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26378D1A-D186-4FE0-92A4-42B6FE7E12D9}" id="{81D9FCAE-204C-4BE2-9FC8-111CF1B9E2EB}">
    <text>Defined by the number of titles on the project sheet</text>
  </threadedComment>
  <threadedComment ref="K16" dT="2021-01-27T01:46:53.78" personId="{26378D1A-D186-4FE0-92A4-42B6FE7E12D9}" id="{8810FCBC-7694-4C61-B6F0-3FA50072A708}">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U4" dT="2021-02-22T14:03:46.65" personId="{26378D1A-D186-4FE0-92A4-42B6FE7E12D9}" id="{B81D4CAC-1204-4EF2-948F-ADC2227852D2}">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26378D1A-D186-4FE0-92A4-42B6FE7E12D9}" id="{52A74202-A731-4E4E-96D1-18F4B00A227F}">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26378D1A-D186-4FE0-92A4-42B6FE7E12D9}" id="{0BD6B39E-F7E2-4868-A10F-DB2D5FBDD4FE}">
    <text>Revise or delete column &amp; header.</text>
  </threadedComment>
  <threadedComment ref="D1" dT="2021-01-28T13:53:13.01" personId="{26378D1A-D186-4FE0-92A4-42B6FE7E12D9}" id="{5BB2894A-1F52-476D-9AB3-78A93F5BFB68}">
    <text>Add or subtract columns as you want.</text>
  </threadedComment>
  <threadedComment ref="E1" dT="2021-01-28T13:53:53.73" personId="{26378D1A-D186-4FE0-92A4-42B6FE7E12D9}" id="{88B78692-C147-45DF-83DE-F53280A1B27A}">
    <text>Revise or delete column &amp; header.</text>
  </threadedComment>
  <threadedComment ref="F1" dT="2021-01-28T13:47:47.80" personId="{26378D1A-D186-4FE0-92A4-42B6FE7E12D9}" id="{772C7BD3-9B43-45B4-94C0-5DAF9A2E1157}">
    <text>Do not edit the text in this cell</text>
  </threadedComment>
  <threadedComment ref="G1" dT="2021-01-28T13:48:04.75" personId="{26378D1A-D186-4FE0-92A4-42B6FE7E12D9}" id="{8C621681-7AB0-4E6B-8388-AD4C7EAB92F0}">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26378D1A-D186-4FE0-92A4-42B6FE7E12D9}" id="{B2A5691A-1DF5-4D45-98EB-2B59FF045F71}">
    <text>This column must have consecutive integers starting at 1 (up to the number of criteria).</text>
  </threadedComment>
  <threadedComment ref="G9" dT="2021-02-13T19:38:34.90" personId="{26378D1A-D186-4FE0-92A4-42B6FE7E12D9}" id="{FD82CFAF-3D8E-4A99-ACCF-851F8AC5ABD0}">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26378D1A-D186-4FE0-92A4-42B6FE7E12D9}" id="{8C17D10B-C236-4820-98B5-1460A8682BCB}">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26378D1A-D186-4FE0-92A4-42B6FE7E12D9}" id="{62806CF1-CC03-4B6F-A13E-D49C48C1D36D}">
    <text>Don't change the text in this cell (used by a Macro)</text>
  </threadedComment>
  <threadedComment ref="A2" dT="2021-03-12T23:01:58.64" personId="{26378D1A-D186-4FE0-92A4-42B6FE7E12D9}" id="{38ADB01C-DDA1-4EF2-8EFD-01E64BF016F1}">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26378D1A-D186-4FE0-92A4-42B6FE7E12D9}" id="{61CE32EC-94F4-46A0-9368-5413588B685C}">
    <text>A zero or empty weight indicates the keyword is not used.</text>
  </threadedComment>
  <threadedComment ref="A3" dT="2021-03-12T23:02:20.20" personId="{26378D1A-D186-4FE0-92A4-42B6FE7E12D9}" id="{0FF86620-D152-46A3-87D0-CA76BA711CCE}">
    <text>This column must have consecutive integers starting at 1 (up to the number of keywords).</text>
  </threadedComment>
  <threadedComment ref="F4" dT="2021-02-13T19:39:31.93" personId="{26378D1A-D186-4FE0-92A4-42B6FE7E12D9}" id="{0139F139-001D-472B-8A9C-34848BA2F5EB}">
    <text>This table is created by a COPY of the table in columns A:D, followed by a PASTE SPECIAL TRANSPOSE referencing this cell.</text>
  </threadedComment>
  <threadedComment ref="F7" dT="2021-02-01T21:13:16.74" personId="{26378D1A-D186-4FE0-92A4-42B6FE7E12D9}" id="{D06966E6-1BE1-4E5C-A00F-0842FEA6814E}">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26378D1A-D186-4FE0-92A4-42B6FE7E12D9}" id="{D09A882E-DA74-4E84-B36F-84C1AD0FB049}">
    <text>Enter your level of expertise for each project as  L (low), M (medium) or H (high) in each cell.</text>
  </threadedComment>
  <threadedComment ref="U4" dT="2021-03-10T01:33:20.64" personId="{26378D1A-D186-4FE0-92A4-42B6FE7E12D9}" id="{72F11DC4-3930-42C0-A4F5-484527DB4F5E}">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26378D1A-D186-4FE0-92A4-42B6FE7E12D9}" id="{B1356FF0-1617-4729-AB0E-EED69E08E9E0}">
    <text>This table should have expertise against the keywords as L, M or H (or blank).</text>
  </threadedComment>
  <threadedComment ref="U4" dT="2021-03-10T01:35:33.43" personId="{26378D1A-D186-4FE0-92A4-42B6FE7E12D9}" id="{D6BEF7A3-A81E-4575-90C4-CBED571D20B5}">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26378D1A-D186-4FE0-92A4-42B6FE7E12D9}" id="{AA16EC6F-3893-4D45-9829-774508C446C3}">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26378D1A-D186-4FE0-92A4-42B6FE7E12D9}" id="{250D442F-4847-4A4E-85B8-A766D2E6E6D1}">
    <text>Sum of H=3, M=2, L=1 for assignments.</text>
  </threadedComment>
  <threadedComment ref="J2" dT="2021-01-12T23:32:48.11" personId="{26378D1A-D186-4FE0-92A4-42B6FE7E12D9}" id="{5CD07F40-F448-4D07-BD85-A16476AE8272}">
    <text>Don't change the text in this cell (used by a Macro)</text>
  </threadedComment>
  <threadedComment ref="O2" dT="2021-01-12T23:32:43.02" personId="{26378D1A-D186-4FE0-92A4-42B6FE7E12D9}" id="{4EFD0004-5F2D-495F-A541-FCE31C412B38}">
    <text>Don't change the text in this cell (used by a Macro)</text>
  </threadedComment>
  <threadedComment ref="W2" dT="2021-01-18T16:39:13.49" personId="{26378D1A-D186-4FE0-92A4-42B6FE7E12D9}" id="{53B0A02B-28DF-40D6-A79B-A9D6E5FB29AB}">
    <text>Compare this with the value set in the "Competition Parameters" sheet</text>
  </threadedComment>
  <threadedComment ref="W3" dT="2021-01-18T16:39:18.46" personId="{26378D1A-D186-4FE0-92A4-42B6FE7E12D9}" id="{8F45E5BA-1859-4767-905F-BC2ACA36C0B4}">
    <text>Compare this with the value set in the "Competition Parameters" sheet</text>
  </threadedComment>
  <threadedComment ref="W4" dT="2021-01-18T16:39:05.52" personId="{26378D1A-D186-4FE0-92A4-42B6FE7E12D9}" id="{31379169-97F1-4474-A6F1-5DFF7A4B8BEA}">
    <text>Compare this with the value set in the "Competition Parameters" sheet</text>
  </threadedComment>
  <threadedComment ref="W5" dT="2021-01-18T16:39:25.70" personId="{26378D1A-D186-4FE0-92A4-42B6FE7E12D9}" id="{A23EA339-46A0-4482-9D5B-D3F8E936C709}">
    <text>Compare this with the value set in the "Competition Parameters" sheet</text>
  </threadedComment>
  <threadedComment ref="W6" dT="2021-01-18T16:39:35.99" personId="{26378D1A-D186-4FE0-92A4-42B6FE7E12D9}" id="{4AB6589C-A51E-47C4-B93D-E661D9832F35}">
    <text>Compare this with the value set in the "Competition Parameters" sheet</text>
  </threadedComment>
  <threadedComment ref="W7" dT="2021-01-20T01:30:04.66" personId="{26378D1A-D186-4FE0-92A4-42B6FE7E12D9}" id="{0F354830-DA05-443C-A668-BEAD510AA8B0}">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E420-77F7-47BB-945B-E21E101C1A5E}">
  <sheetPr codeName="Sheet4">
    <tabColor theme="9" tint="0.79998168889431442"/>
  </sheetPr>
  <dimension ref="A1:M25"/>
  <sheetViews>
    <sheetView zoomScale="115" zoomScaleNormal="115" workbookViewId="0">
      <selection activeCell="C30" sqref="C30"/>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5</v>
      </c>
    </row>
    <row r="3" spans="1:13" x14ac:dyDescent="0.25">
      <c r="A3" s="4"/>
      <c r="B3" s="5" t="s">
        <v>3</v>
      </c>
      <c r="C3" s="6">
        <f>K14</f>
        <v>4</v>
      </c>
    </row>
    <row r="4" spans="1:13" x14ac:dyDescent="0.25">
      <c r="A4" s="4"/>
      <c r="B4" s="7" t="s">
        <v>4</v>
      </c>
      <c r="C4" s="8">
        <f>K18</f>
        <v>10</v>
      </c>
    </row>
    <row r="5" spans="1:13" x14ac:dyDescent="0.25">
      <c r="A5" s="4"/>
      <c r="B5" s="5" t="s">
        <v>5</v>
      </c>
      <c r="C5" s="9">
        <f>Keywords!G2</f>
        <v>15</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381" t="s">
        <v>14</v>
      </c>
      <c r="E10" s="382"/>
      <c r="F10" s="383"/>
    </row>
    <row r="11" spans="1:13" x14ac:dyDescent="0.25">
      <c r="A11" s="4"/>
      <c r="B11" s="22" t="s">
        <v>15</v>
      </c>
      <c r="C11" s="23" t="s">
        <v>16</v>
      </c>
      <c r="D11" s="11" t="s">
        <v>17</v>
      </c>
      <c r="E11" s="24"/>
      <c r="F11" s="23"/>
    </row>
    <row r="12" spans="1:13" ht="15.75" thickBot="1" x14ac:dyDescent="0.3">
      <c r="A12" s="4"/>
      <c r="B12" s="22" t="s">
        <v>18</v>
      </c>
      <c r="C12" s="23" t="s">
        <v>19</v>
      </c>
      <c r="D12" s="11" t="s">
        <v>20</v>
      </c>
      <c r="E12" s="24"/>
      <c r="F12" s="23"/>
      <c r="H12" s="384" t="s">
        <v>21</v>
      </c>
      <c r="I12" s="384"/>
      <c r="J12" s="384"/>
      <c r="K12" s="384"/>
    </row>
    <row r="13" spans="1:13" x14ac:dyDescent="0.25">
      <c r="A13" s="4"/>
      <c r="B13" s="22" t="s">
        <v>22</v>
      </c>
      <c r="C13" s="23" t="s">
        <v>23</v>
      </c>
      <c r="D13" s="11" t="s">
        <v>20</v>
      </c>
      <c r="E13" s="24"/>
      <c r="F13" s="23"/>
      <c r="H13" s="25"/>
      <c r="I13" s="26"/>
      <c r="J13" s="26" t="s">
        <v>24</v>
      </c>
      <c r="K13" s="27">
        <f>Projects!L1</f>
        <v>157</v>
      </c>
      <c r="L13" s="385" t="s">
        <v>25</v>
      </c>
    </row>
    <row r="14" spans="1:13" x14ac:dyDescent="0.25">
      <c r="A14" s="4"/>
      <c r="B14" s="22" t="s">
        <v>26</v>
      </c>
      <c r="C14" s="23" t="s">
        <v>27</v>
      </c>
      <c r="D14" s="11" t="s">
        <v>20</v>
      </c>
      <c r="E14" s="24"/>
      <c r="F14" s="23"/>
      <c r="H14" s="28"/>
      <c r="I14" s="29"/>
      <c r="J14" s="29" t="s">
        <v>28</v>
      </c>
      <c r="K14" s="16">
        <v>4</v>
      </c>
      <c r="L14" s="386"/>
    </row>
    <row r="15" spans="1:13" x14ac:dyDescent="0.25">
      <c r="A15" s="4"/>
      <c r="B15" s="22" t="s">
        <v>29</v>
      </c>
      <c r="C15" s="23" t="s">
        <v>30</v>
      </c>
      <c r="D15" s="11" t="s">
        <v>20</v>
      </c>
      <c r="E15" s="24"/>
      <c r="F15" s="23"/>
      <c r="H15" s="28"/>
      <c r="I15" s="29"/>
      <c r="J15" s="29" t="s">
        <v>31</v>
      </c>
      <c r="K15" s="16">
        <v>4</v>
      </c>
      <c r="L15" s="386"/>
      <c r="M15" s="30" t="str">
        <f>IF(K15&gt;C3,"TOO MANY,MUST BE &lt; "&amp;C3,"")</f>
        <v/>
      </c>
    </row>
    <row r="16" spans="1:13" ht="15.75" thickBot="1" x14ac:dyDescent="0.3">
      <c r="A16" s="4"/>
      <c r="B16" s="22" t="s">
        <v>32</v>
      </c>
      <c r="C16" s="11" t="s">
        <v>33</v>
      </c>
      <c r="D16" s="31" t="s">
        <v>20</v>
      </c>
      <c r="E16" s="24"/>
      <c r="F16" s="23"/>
      <c r="H16" s="32"/>
      <c r="I16" s="33"/>
      <c r="J16" s="33" t="s">
        <v>34</v>
      </c>
      <c r="K16" s="34">
        <f>Markers!G1</f>
        <v>72</v>
      </c>
      <c r="L16" s="387"/>
    </row>
    <row r="17" spans="1:12" x14ac:dyDescent="0.25">
      <c r="A17" s="4"/>
      <c r="B17" s="22" t="s">
        <v>35</v>
      </c>
      <c r="C17" s="11" t="s">
        <v>36</v>
      </c>
      <c r="D17" s="31" t="s">
        <v>20</v>
      </c>
      <c r="E17" s="24"/>
      <c r="F17" s="23"/>
      <c r="H17" s="25"/>
      <c r="I17" s="26"/>
      <c r="J17" s="25" t="s">
        <v>37</v>
      </c>
      <c r="K17" s="27">
        <f>K14*K13</f>
        <v>628</v>
      </c>
      <c r="L17" s="388" t="s">
        <v>38</v>
      </c>
    </row>
    <row r="18" spans="1:12" x14ac:dyDescent="0.25">
      <c r="A18" s="4"/>
      <c r="B18" s="35" t="s">
        <v>39</v>
      </c>
      <c r="C18" s="36" t="b">
        <v>1</v>
      </c>
      <c r="D18" s="36" t="s">
        <v>40</v>
      </c>
      <c r="E18" s="19"/>
      <c r="F18" s="37"/>
      <c r="H18" s="28"/>
      <c r="I18" s="29"/>
      <c r="J18" s="28" t="s">
        <v>41</v>
      </c>
      <c r="K18" s="38">
        <v>10</v>
      </c>
      <c r="L18" s="389"/>
    </row>
    <row r="19" spans="1:12" ht="15.75" thickBot="1" x14ac:dyDescent="0.3">
      <c r="A19" s="4"/>
      <c r="B19" s="22" t="s">
        <v>42</v>
      </c>
      <c r="C19" s="11" t="b">
        <v>0</v>
      </c>
      <c r="D19" s="11" t="s">
        <v>40</v>
      </c>
      <c r="E19" s="24"/>
      <c r="F19" s="23"/>
      <c r="H19" s="32"/>
      <c r="I19" s="33"/>
      <c r="J19" s="32" t="s">
        <v>43</v>
      </c>
      <c r="K19" s="39">
        <f>IF(K16&gt;0,ROUND(K13/K16,0),0)</f>
        <v>2</v>
      </c>
      <c r="L19" s="390"/>
    </row>
    <row r="20" spans="1:12" x14ac:dyDescent="0.25">
      <c r="B20" s="5" t="s">
        <v>44</v>
      </c>
      <c r="C20" s="10" t="b">
        <v>1</v>
      </c>
      <c r="D20" s="31" t="s">
        <v>45</v>
      </c>
      <c r="E20" s="24"/>
      <c r="F20" s="23"/>
    </row>
    <row r="21" spans="1:12" x14ac:dyDescent="0.25">
      <c r="B21" s="22" t="s">
        <v>46</v>
      </c>
      <c r="C21" s="11" t="b">
        <v>1</v>
      </c>
      <c r="D21" s="31" t="s">
        <v>47</v>
      </c>
      <c r="E21" s="24"/>
      <c r="F21" s="23"/>
    </row>
    <row r="22" spans="1:12" x14ac:dyDescent="0.25">
      <c r="B22" s="22" t="s">
        <v>48</v>
      </c>
      <c r="C22" s="16" t="s">
        <v>49</v>
      </c>
      <c r="D22" s="391" t="s">
        <v>50</v>
      </c>
      <c r="E22" s="392"/>
      <c r="F22" s="393"/>
    </row>
    <row r="23" spans="1:12" x14ac:dyDescent="0.25">
      <c r="B23" s="22" t="s">
        <v>51</v>
      </c>
      <c r="C23" s="16" t="b">
        <v>0</v>
      </c>
      <c r="D23" s="4"/>
      <c r="E23" s="4"/>
      <c r="F23" s="4"/>
    </row>
    <row r="24" spans="1:12" x14ac:dyDescent="0.25">
      <c r="B24" s="40" t="s">
        <v>52</v>
      </c>
      <c r="C24" s="40"/>
    </row>
    <row r="25" spans="1:12" x14ac:dyDescent="0.25">
      <c r="B25" s="41" t="s">
        <v>53</v>
      </c>
      <c r="C25" s="42"/>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B57F-BA98-49FA-8F05-D3D500EA541E}">
  <sheetPr codeName="Sheet38">
    <tabColor theme="9" tint="0.79998168889431442"/>
  </sheetPr>
  <dimension ref="A1:Y159"/>
  <sheetViews>
    <sheetView zoomScaleNormal="100" workbookViewId="0">
      <pane ySplit="2" topLeftCell="A3" activePane="bottomLeft" state="frozen"/>
      <selection activeCell="C24" sqref="C24"/>
      <selection pane="bottomLeft" activeCell="J1" sqref="J1:M1048576"/>
    </sheetView>
  </sheetViews>
  <sheetFormatPr defaultRowHeight="15" x14ac:dyDescent="0.25"/>
  <cols>
    <col min="2" max="2" width="39" customWidth="1"/>
    <col min="3" max="3" width="12.28515625"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56"/>
      <c r="B1" s="56"/>
      <c r="C1" s="175"/>
      <c r="D1" s="176"/>
      <c r="E1" s="177"/>
      <c r="F1" s="178" t="s">
        <v>371</v>
      </c>
      <c r="G1" s="178"/>
      <c r="H1" s="178"/>
      <c r="I1" s="178"/>
      <c r="J1" s="179" t="s">
        <v>372</v>
      </c>
      <c r="K1" s="179"/>
      <c r="L1" s="179"/>
      <c r="M1" s="179"/>
      <c r="O1" s="180"/>
      <c r="P1" s="181" t="s">
        <v>373</v>
      </c>
      <c r="Q1" s="181"/>
      <c r="R1" s="181"/>
      <c r="S1" s="181"/>
      <c r="T1" s="182"/>
      <c r="V1" s="183" t="s">
        <v>374</v>
      </c>
      <c r="W1" s="183" t="s">
        <v>375</v>
      </c>
      <c r="X1" s="183" t="s">
        <v>376</v>
      </c>
      <c r="Y1" s="42"/>
    </row>
    <row r="2" spans="1:25" ht="126" x14ac:dyDescent="0.25">
      <c r="A2" s="184" t="str">
        <f>Projects!A1</f>
        <v>Project #</v>
      </c>
      <c r="B2" s="79" t="str">
        <f>Projects!B2</f>
        <v>Project Name</v>
      </c>
      <c r="C2" s="185" t="str">
        <f>Projects!D2</f>
        <v>Organization</v>
      </c>
      <c r="D2" s="186" t="s">
        <v>377</v>
      </c>
      <c r="E2" s="176" t="s">
        <v>378</v>
      </c>
      <c r="F2" s="187">
        <v>1</v>
      </c>
      <c r="G2" s="187">
        <v>2</v>
      </c>
      <c r="H2" s="187">
        <v>3</v>
      </c>
      <c r="I2" s="187">
        <v>4</v>
      </c>
      <c r="J2" s="86">
        <v>1</v>
      </c>
      <c r="K2" s="86">
        <v>2</v>
      </c>
      <c r="L2" s="86">
        <v>3</v>
      </c>
      <c r="M2" s="86">
        <v>4</v>
      </c>
      <c r="O2" s="188" t="s">
        <v>239</v>
      </c>
      <c r="P2" s="48" t="s">
        <v>240</v>
      </c>
      <c r="Q2" s="189" t="s">
        <v>379</v>
      </c>
      <c r="R2" s="49" t="s">
        <v>380</v>
      </c>
      <c r="S2" s="190" t="s">
        <v>381</v>
      </c>
      <c r="T2" s="191" t="s">
        <v>382</v>
      </c>
      <c r="V2" s="192" t="s">
        <v>24</v>
      </c>
      <c r="W2" s="193">
        <f>COUNTIF(Projects!B:B,"&lt;&gt;"&amp;"")-2</f>
        <v>157</v>
      </c>
      <c r="X2" s="194"/>
      <c r="Y2" s="195" t="s">
        <v>25</v>
      </c>
    </row>
    <row r="3" spans="1:25" x14ac:dyDescent="0.25">
      <c r="A3" s="51">
        <f>Projects!A3</f>
        <v>1</v>
      </c>
      <c r="B3" s="56" t="str">
        <f>Projects!B3</f>
        <v>T1  Project1</v>
      </c>
      <c r="C3" s="6">
        <f>Projects!D3</f>
        <v>0</v>
      </c>
      <c r="D3" s="6">
        <f>Projects!G3</f>
        <v>0</v>
      </c>
      <c r="E3" s="56" t="str">
        <f>IF(AND(D3&gt;0,OR(D3=F3,D3=G3,D3=H3,D3=I3)),"XX","")</f>
        <v/>
      </c>
      <c r="F3" s="172">
        <v>2</v>
      </c>
      <c r="G3" s="172">
        <v>1</v>
      </c>
      <c r="H3" s="172">
        <v>62</v>
      </c>
      <c r="I3" s="172">
        <v>16</v>
      </c>
      <c r="J3" s="59" t="str">
        <f t="shared" ref="J3:J34" si="0">IF(ISNA(VLOOKUP(F3,$O:$P,2,FALSE)),"",VLOOKUP(F3,$O:$P,2,FALSE))</f>
        <v>Marker 2</v>
      </c>
      <c r="K3" s="59" t="str">
        <f t="shared" ref="K3:K34" si="1">IF(ISNA(VLOOKUP(G3,$O:$P,2,FALSE)),"",VLOOKUP(G3,$O:$P,2,FALSE))</f>
        <v>Marker 1</v>
      </c>
      <c r="L3" s="59" t="str">
        <f t="shared" ref="L3:L34" si="2">IF(ISNA(VLOOKUP(H3,$O:$P,2,FALSE)),"",VLOOKUP(H3,$O:$P,2,FALSE))</f>
        <v>Marker 62</v>
      </c>
      <c r="M3" s="59" t="str">
        <f t="shared" ref="M3:M34" si="3">IF(ISNA(VLOOKUP(I3,$O:$P,2,FALSE)),"",VLOOKUP(I3,$O:$P,2,FALSE))</f>
        <v>Marker 16</v>
      </c>
      <c r="O3" s="168">
        <f>IF(LEN(Markers!A2)&gt;0,Markers!A2,"")</f>
        <v>1</v>
      </c>
      <c r="P3" s="51" t="str">
        <f>IF(ISNA(VLOOKUP(O3,Markers!$A:$B,2,FALSE)),"",VLOOKUP(O3,Markers!$A:$B,2,FALSE))</f>
        <v>Marker 1</v>
      </c>
      <c r="Q3" s="6">
        <f>IF(LEN(O3)&gt;0,COUNTIF($F$3:$I$159,O3),"")</f>
        <v>8</v>
      </c>
      <c r="R3" s="51" t="str">
        <f>IF(Q3=0,"NONE",IF(Q3&gt;W$5,"Too Many",IF(Q3&lt;W$5,"Add","")))</f>
        <v>Add</v>
      </c>
      <c r="S3" s="51">
        <f>IF(LEN(O3)&gt;0,COUNTIF($F$3:$F$159,O3),"")</f>
        <v>2</v>
      </c>
      <c r="T3" s="196" t="str">
        <f>IF(S3=0,"NONE",IF(S3&gt;W$6,"Too Many",IF(S3&lt;W$6,"Add","")))</f>
        <v>Add</v>
      </c>
      <c r="V3" s="197" t="s">
        <v>34</v>
      </c>
      <c r="W3" s="60">
        <f>COUNTIF(Markers!B:B,"&lt;&gt;"&amp;"")-1</f>
        <v>72</v>
      </c>
      <c r="X3" s="56"/>
      <c r="Y3" s="198"/>
    </row>
    <row r="4" spans="1:25" x14ac:dyDescent="0.25">
      <c r="A4" s="51">
        <f>Projects!A4</f>
        <v>2</v>
      </c>
      <c r="B4" s="56" t="str">
        <f>Projects!B4</f>
        <v>T1  Project2</v>
      </c>
      <c r="C4" s="6">
        <f>Projects!D4</f>
        <v>0</v>
      </c>
      <c r="D4" s="6">
        <f>Projects!G4</f>
        <v>4</v>
      </c>
      <c r="E4" s="56" t="str">
        <f t="shared" ref="E4:E67" si="4">IF(AND(D4&gt;0,OR(D4=F4,D4=G4,D4=H4,D4=I4)),"XX","")</f>
        <v/>
      </c>
      <c r="F4" s="172">
        <v>1</v>
      </c>
      <c r="G4" s="172">
        <v>2</v>
      </c>
      <c r="H4" s="172">
        <v>16</v>
      </c>
      <c r="I4" s="172">
        <v>63</v>
      </c>
      <c r="J4" s="59" t="str">
        <f t="shared" si="0"/>
        <v>Marker 1</v>
      </c>
      <c r="K4" s="59" t="str">
        <f t="shared" si="1"/>
        <v>Marker 2</v>
      </c>
      <c r="L4" s="59" t="str">
        <f t="shared" si="2"/>
        <v>Marker 16</v>
      </c>
      <c r="M4" s="59" t="str">
        <f t="shared" si="3"/>
        <v>Marker 63</v>
      </c>
      <c r="O4" s="168">
        <f>IF(LEN(Markers!A3)&gt;0,Markers!A3,"")</f>
        <v>2</v>
      </c>
      <c r="P4" s="51" t="str">
        <f>IF(ISNA(VLOOKUP(O4,Markers!$A:$B,2,FALSE)),"",VLOOKUP(O4,Markers!$A:$B,2,FALSE))</f>
        <v>Marker 2</v>
      </c>
      <c r="Q4" s="6">
        <f t="shared" ref="Q4:Q67" si="5">IF(LEN(O4)&gt;0,COUNTIF($F$3:$I$159,O4),"")</f>
        <v>6</v>
      </c>
      <c r="R4" s="51" t="str">
        <f t="shared" ref="R4:R67" si="6">IF(Q4=0,"NONE",IF(Q4&gt;W$5,"Too Many",IF(Q4&lt;W$5,"Add","")))</f>
        <v>Add</v>
      </c>
      <c r="S4" s="51">
        <f t="shared" ref="S4:S67" si="7">IF(LEN(O4)&gt;0,COUNTIF($F$3:$F$159,O4),"")</f>
        <v>2</v>
      </c>
      <c r="T4" s="196" t="str">
        <f t="shared" ref="T4:T67" si="8">IF(S4=0,"NONE",IF(S4&gt;W$6,"Too Many",IF(S4&lt;W$6,"Add","")))</f>
        <v>Add</v>
      </c>
      <c r="V4" s="197" t="s">
        <v>28</v>
      </c>
      <c r="W4" s="60">
        <f>'Competition Parameters'!C3</f>
        <v>4</v>
      </c>
      <c r="X4" s="56" t="str">
        <f>IF(W4&gt;'Competition Parameters'!C3,"above limit in Competition Parameters sheet","")</f>
        <v/>
      </c>
      <c r="Y4" s="199"/>
    </row>
    <row r="5" spans="1:25" ht="15" customHeight="1" x14ac:dyDescent="0.25">
      <c r="A5" s="51">
        <f>Projects!A5</f>
        <v>3</v>
      </c>
      <c r="B5" s="56" t="str">
        <f>Projects!B5</f>
        <v>T1  Project3</v>
      </c>
      <c r="C5" s="6">
        <f>Projects!D5</f>
        <v>0</v>
      </c>
      <c r="D5" s="6">
        <f>Projects!G5</f>
        <v>14</v>
      </c>
      <c r="E5" s="56" t="str">
        <f t="shared" si="4"/>
        <v/>
      </c>
      <c r="F5" s="172">
        <v>2</v>
      </c>
      <c r="G5" s="172">
        <v>1</v>
      </c>
      <c r="H5" s="172">
        <v>16</v>
      </c>
      <c r="I5" s="172">
        <v>64</v>
      </c>
      <c r="J5" s="59" t="str">
        <f t="shared" si="0"/>
        <v>Marker 2</v>
      </c>
      <c r="K5" s="59" t="str">
        <f t="shared" si="1"/>
        <v>Marker 1</v>
      </c>
      <c r="L5" s="59" t="str">
        <f t="shared" si="2"/>
        <v>Marker 16</v>
      </c>
      <c r="M5" s="59" t="str">
        <f t="shared" si="3"/>
        <v>Marker 64</v>
      </c>
      <c r="O5" s="168">
        <f>IF(LEN(Markers!A4)&gt;0,Markers!A4,"")</f>
        <v>3</v>
      </c>
      <c r="P5" s="51" t="str">
        <f>IF(ISNA(VLOOKUP(O5,Markers!$A:$B,2,FALSE)),"",VLOOKUP(O5,Markers!$A:$B,2,FALSE))</f>
        <v>Marker 3</v>
      </c>
      <c r="Q5" s="6">
        <f t="shared" si="5"/>
        <v>9</v>
      </c>
      <c r="R5" s="51" t="str">
        <f t="shared" si="6"/>
        <v/>
      </c>
      <c r="S5" s="51">
        <f t="shared" si="7"/>
        <v>3</v>
      </c>
      <c r="T5" s="196" t="str">
        <f t="shared" si="8"/>
        <v/>
      </c>
      <c r="V5" s="197" t="s">
        <v>41</v>
      </c>
      <c r="W5" s="60">
        <f>ROUND(W2*W4/W3,0)</f>
        <v>9</v>
      </c>
      <c r="X5" s="56" t="str">
        <f>IF(W5&gt;'Competition Parameters'!C4,"above limit in Competition Parameters sheet","")</f>
        <v/>
      </c>
      <c r="Y5" s="200"/>
    </row>
    <row r="6" spans="1:25" x14ac:dyDescent="0.25">
      <c r="A6" s="51">
        <f>Projects!A6</f>
        <v>4</v>
      </c>
      <c r="B6" s="56" t="str">
        <f>Projects!B6</f>
        <v>T1  Project4</v>
      </c>
      <c r="C6" s="6">
        <f>Projects!D6</f>
        <v>0</v>
      </c>
      <c r="D6" s="6">
        <f>Projects!G6</f>
        <v>57</v>
      </c>
      <c r="E6" s="56" t="str">
        <f t="shared" si="4"/>
        <v/>
      </c>
      <c r="F6" s="172">
        <v>1</v>
      </c>
      <c r="G6" s="172">
        <v>2</v>
      </c>
      <c r="H6" s="172">
        <v>17</v>
      </c>
      <c r="I6" s="172">
        <v>16</v>
      </c>
      <c r="J6" s="59" t="str">
        <f t="shared" si="0"/>
        <v>Marker 1</v>
      </c>
      <c r="K6" s="59" t="str">
        <f t="shared" si="1"/>
        <v>Marker 2</v>
      </c>
      <c r="L6" s="59" t="str">
        <f t="shared" si="2"/>
        <v>Marker 17</v>
      </c>
      <c r="M6" s="59" t="str">
        <f t="shared" si="3"/>
        <v>Marker 16</v>
      </c>
      <c r="O6" s="168">
        <f>IF(LEN(Markers!A5)&gt;0,Markers!A5,"")</f>
        <v>4</v>
      </c>
      <c r="P6" s="51" t="str">
        <f>IF(ISNA(VLOOKUP(O6,Markers!$A:$B,2,FALSE)),"",VLOOKUP(O6,Markers!$A:$B,2,FALSE))</f>
        <v>Marker 4</v>
      </c>
      <c r="Q6" s="6">
        <f t="shared" si="5"/>
        <v>8</v>
      </c>
      <c r="R6" s="51" t="str">
        <f t="shared" si="6"/>
        <v>Add</v>
      </c>
      <c r="S6" s="51">
        <f t="shared" si="7"/>
        <v>2</v>
      </c>
      <c r="T6" s="196" t="str">
        <f t="shared" si="8"/>
        <v>Add</v>
      </c>
      <c r="V6" s="197" t="s">
        <v>43</v>
      </c>
      <c r="W6" s="60">
        <f>INT(W2/W3+1)</f>
        <v>3</v>
      </c>
      <c r="X6" s="56"/>
      <c r="Y6" s="201" t="s">
        <v>38</v>
      </c>
    </row>
    <row r="7" spans="1:25" ht="15.75" thickBot="1" x14ac:dyDescent="0.3">
      <c r="A7" s="51">
        <f>Projects!A7</f>
        <v>5</v>
      </c>
      <c r="B7" s="56" t="str">
        <f>Projects!B7</f>
        <v>T2  Project5</v>
      </c>
      <c r="C7" s="6">
        <f>Projects!D7</f>
        <v>0</v>
      </c>
      <c r="D7" s="6">
        <f>Projects!G7</f>
        <v>18</v>
      </c>
      <c r="E7" s="56" t="str">
        <f t="shared" si="4"/>
        <v/>
      </c>
      <c r="F7" s="172">
        <v>4</v>
      </c>
      <c r="G7" s="172">
        <v>5</v>
      </c>
      <c r="H7" s="172">
        <v>7</v>
      </c>
      <c r="I7" s="172">
        <v>3</v>
      </c>
      <c r="J7" s="59" t="str">
        <f t="shared" si="0"/>
        <v>Marker 4</v>
      </c>
      <c r="K7" s="59" t="str">
        <f t="shared" si="1"/>
        <v>Marker 5</v>
      </c>
      <c r="L7" s="59" t="str">
        <f t="shared" si="2"/>
        <v>Marker 7</v>
      </c>
      <c r="M7" s="59" t="str">
        <f t="shared" si="3"/>
        <v>Marker 3</v>
      </c>
      <c r="O7" s="168">
        <f>IF(LEN(Markers!A6)&gt;0,Markers!A6,"")</f>
        <v>5</v>
      </c>
      <c r="P7" s="51" t="str">
        <f>IF(ISNA(VLOOKUP(O7,Markers!$A:$B,2,FALSE)),"",VLOOKUP(O7,Markers!$A:$B,2,FALSE))</f>
        <v>Marker 5</v>
      </c>
      <c r="Q7" s="6">
        <f t="shared" si="5"/>
        <v>7</v>
      </c>
      <c r="R7" s="51" t="str">
        <f t="shared" si="6"/>
        <v>Add</v>
      </c>
      <c r="S7" s="51">
        <f t="shared" si="7"/>
        <v>1</v>
      </c>
      <c r="T7" s="196" t="str">
        <f t="shared" si="8"/>
        <v>Add</v>
      </c>
      <c r="V7" s="202" t="s">
        <v>383</v>
      </c>
      <c r="W7" s="203">
        <f>COUNTIF(F:I,"&lt;&gt;"&amp;"")-W4-1</f>
        <v>628</v>
      </c>
      <c r="X7" s="204"/>
      <c r="Y7" s="205"/>
    </row>
    <row r="8" spans="1:25" x14ac:dyDescent="0.25">
      <c r="A8" s="51">
        <f>Projects!A8</f>
        <v>6</v>
      </c>
      <c r="B8" s="56" t="str">
        <f>Projects!B8</f>
        <v>T2  Project6</v>
      </c>
      <c r="C8" s="6">
        <f>Projects!D8</f>
        <v>0</v>
      </c>
      <c r="D8" s="6">
        <f>Projects!G8</f>
        <v>37</v>
      </c>
      <c r="E8" s="56" t="str">
        <f t="shared" si="4"/>
        <v/>
      </c>
      <c r="F8" s="172">
        <v>6</v>
      </c>
      <c r="G8" s="172">
        <v>7</v>
      </c>
      <c r="H8" s="172">
        <v>4</v>
      </c>
      <c r="I8" s="172">
        <v>3</v>
      </c>
      <c r="J8" s="59" t="str">
        <f t="shared" si="0"/>
        <v>Marker 6</v>
      </c>
      <c r="K8" s="59" t="str">
        <f t="shared" si="1"/>
        <v>Marker 7</v>
      </c>
      <c r="L8" s="59" t="str">
        <f t="shared" si="2"/>
        <v>Marker 4</v>
      </c>
      <c r="M8" s="59" t="str">
        <f t="shared" si="3"/>
        <v>Marker 3</v>
      </c>
      <c r="O8" s="168">
        <f>IF(LEN(Markers!A7)&gt;0,Markers!A7,"")</f>
        <v>6</v>
      </c>
      <c r="P8" s="51" t="str">
        <f>IF(ISNA(VLOOKUP(O8,Markers!$A:$B,2,FALSE)),"",VLOOKUP(O8,Markers!$A:$B,2,FALSE))</f>
        <v>Marker 6</v>
      </c>
      <c r="Q8" s="6">
        <f t="shared" si="5"/>
        <v>8</v>
      </c>
      <c r="R8" s="51" t="str">
        <f t="shared" si="6"/>
        <v>Add</v>
      </c>
      <c r="S8" s="51">
        <f t="shared" si="7"/>
        <v>2</v>
      </c>
      <c r="T8" s="196" t="str">
        <f t="shared" si="8"/>
        <v>Add</v>
      </c>
    </row>
    <row r="9" spans="1:25" x14ac:dyDescent="0.25">
      <c r="A9" s="51">
        <f>Projects!A9</f>
        <v>7</v>
      </c>
      <c r="B9" s="56" t="str">
        <f>Projects!B9</f>
        <v>T2  Project7</v>
      </c>
      <c r="C9" s="6">
        <f>Projects!D9</f>
        <v>0</v>
      </c>
      <c r="D9" s="6">
        <f>Projects!G9</f>
        <v>49</v>
      </c>
      <c r="E9" s="56" t="str">
        <f t="shared" si="4"/>
        <v/>
      </c>
      <c r="F9" s="172">
        <v>7</v>
      </c>
      <c r="G9" s="172">
        <v>6</v>
      </c>
      <c r="H9" s="172">
        <v>5</v>
      </c>
      <c r="I9" s="172">
        <v>4</v>
      </c>
      <c r="J9" s="59" t="str">
        <f t="shared" si="0"/>
        <v>Marker 7</v>
      </c>
      <c r="K9" s="59" t="str">
        <f t="shared" si="1"/>
        <v>Marker 6</v>
      </c>
      <c r="L9" s="59" t="str">
        <f t="shared" si="2"/>
        <v>Marker 5</v>
      </c>
      <c r="M9" s="59" t="str">
        <f t="shared" si="3"/>
        <v>Marker 4</v>
      </c>
      <c r="O9" s="168">
        <f>IF(LEN(Markers!A8)&gt;0,Markers!A8,"")</f>
        <v>7</v>
      </c>
      <c r="P9" s="51" t="str">
        <f>IF(ISNA(VLOOKUP(O9,Markers!$A:$B,2,FALSE)),"",VLOOKUP(O9,Markers!$A:$B,2,FALSE))</f>
        <v>Marker 7</v>
      </c>
      <c r="Q9" s="6">
        <f t="shared" si="5"/>
        <v>8</v>
      </c>
      <c r="R9" s="51" t="str">
        <f t="shared" si="6"/>
        <v>Add</v>
      </c>
      <c r="S9" s="51">
        <f t="shared" si="7"/>
        <v>2</v>
      </c>
      <c r="T9" s="196" t="str">
        <f t="shared" si="8"/>
        <v>Add</v>
      </c>
    </row>
    <row r="10" spans="1:25" x14ac:dyDescent="0.25">
      <c r="A10" s="51">
        <f>Projects!A10</f>
        <v>8</v>
      </c>
      <c r="B10" s="56" t="str">
        <f>Projects!B10</f>
        <v>T2  Project8</v>
      </c>
      <c r="C10" s="6">
        <f>Projects!D10</f>
        <v>0</v>
      </c>
      <c r="D10" s="6">
        <f>Projects!G10</f>
        <v>27</v>
      </c>
      <c r="E10" s="56" t="str">
        <f t="shared" si="4"/>
        <v/>
      </c>
      <c r="F10" s="172">
        <v>3</v>
      </c>
      <c r="G10" s="172">
        <v>4</v>
      </c>
      <c r="H10" s="172">
        <v>5</v>
      </c>
      <c r="I10" s="172">
        <v>6</v>
      </c>
      <c r="J10" s="59" t="str">
        <f t="shared" si="0"/>
        <v>Marker 3</v>
      </c>
      <c r="K10" s="59" t="str">
        <f t="shared" si="1"/>
        <v>Marker 4</v>
      </c>
      <c r="L10" s="59" t="str">
        <f t="shared" si="2"/>
        <v>Marker 5</v>
      </c>
      <c r="M10" s="59" t="str">
        <f t="shared" si="3"/>
        <v>Marker 6</v>
      </c>
      <c r="O10" s="168">
        <f>IF(LEN(Markers!A9)&gt;0,Markers!A9,"")</f>
        <v>8</v>
      </c>
      <c r="P10" s="51" t="str">
        <f>IF(ISNA(VLOOKUP(O10,Markers!$A:$B,2,FALSE)),"",VLOOKUP(O10,Markers!$A:$B,2,FALSE))</f>
        <v>Marker 8</v>
      </c>
      <c r="Q10" s="6">
        <f t="shared" si="5"/>
        <v>9</v>
      </c>
      <c r="R10" s="51" t="str">
        <f t="shared" si="6"/>
        <v/>
      </c>
      <c r="S10" s="51">
        <f t="shared" si="7"/>
        <v>3</v>
      </c>
      <c r="T10" s="196" t="str">
        <f t="shared" si="8"/>
        <v/>
      </c>
    </row>
    <row r="11" spans="1:25" x14ac:dyDescent="0.25">
      <c r="A11" s="51">
        <f>Projects!A11</f>
        <v>9</v>
      </c>
      <c r="B11" s="56" t="str">
        <f>Projects!B11</f>
        <v>T2  Project9</v>
      </c>
      <c r="C11" s="6">
        <f>Projects!D11</f>
        <v>0</v>
      </c>
      <c r="D11" s="6">
        <f>Projects!G11</f>
        <v>45</v>
      </c>
      <c r="E11" s="56" t="str">
        <f t="shared" si="4"/>
        <v/>
      </c>
      <c r="F11" s="172">
        <v>4</v>
      </c>
      <c r="G11" s="172">
        <v>3</v>
      </c>
      <c r="H11" s="172">
        <v>6</v>
      </c>
      <c r="I11" s="172">
        <v>7</v>
      </c>
      <c r="J11" s="59" t="str">
        <f t="shared" si="0"/>
        <v>Marker 4</v>
      </c>
      <c r="K11" s="59" t="str">
        <f t="shared" si="1"/>
        <v>Marker 3</v>
      </c>
      <c r="L11" s="59" t="str">
        <f t="shared" si="2"/>
        <v>Marker 6</v>
      </c>
      <c r="M11" s="59" t="str">
        <f t="shared" si="3"/>
        <v>Marker 7</v>
      </c>
      <c r="O11" s="168">
        <f>IF(LEN(Markers!A10)&gt;0,Markers!A10,"")</f>
        <v>9</v>
      </c>
      <c r="P11" s="51" t="str">
        <f>IF(ISNA(VLOOKUP(O11,Markers!$A:$B,2,FALSE)),"",VLOOKUP(O11,Markers!$A:$B,2,FALSE))</f>
        <v>Marker 9</v>
      </c>
      <c r="Q11" s="6">
        <f t="shared" si="5"/>
        <v>9</v>
      </c>
      <c r="R11" s="51" t="str">
        <f t="shared" si="6"/>
        <v/>
      </c>
      <c r="S11" s="51">
        <f t="shared" si="7"/>
        <v>3</v>
      </c>
      <c r="T11" s="196" t="str">
        <f t="shared" si="8"/>
        <v/>
      </c>
    </row>
    <row r="12" spans="1:25" x14ac:dyDescent="0.25">
      <c r="A12" s="51">
        <f>Projects!A12</f>
        <v>10</v>
      </c>
      <c r="B12" s="56" t="str">
        <f>Projects!B12</f>
        <v>T2  Project10</v>
      </c>
      <c r="C12" s="6">
        <f>Projects!D12</f>
        <v>0</v>
      </c>
      <c r="D12" s="6">
        <f>Projects!G12</f>
        <v>31</v>
      </c>
      <c r="E12" s="56" t="str">
        <f t="shared" si="4"/>
        <v/>
      </c>
      <c r="F12" s="172">
        <v>5</v>
      </c>
      <c r="G12" s="172">
        <v>6</v>
      </c>
      <c r="H12" s="172">
        <v>3</v>
      </c>
      <c r="I12" s="172">
        <v>7</v>
      </c>
      <c r="J12" s="59" t="str">
        <f t="shared" si="0"/>
        <v>Marker 5</v>
      </c>
      <c r="K12" s="59" t="str">
        <f t="shared" si="1"/>
        <v>Marker 6</v>
      </c>
      <c r="L12" s="59" t="str">
        <f t="shared" si="2"/>
        <v>Marker 3</v>
      </c>
      <c r="M12" s="59" t="str">
        <f t="shared" si="3"/>
        <v>Marker 7</v>
      </c>
      <c r="O12" s="168">
        <f>IF(LEN(Markers!A11)&gt;0,Markers!A11,"")</f>
        <v>10</v>
      </c>
      <c r="P12" s="51" t="str">
        <f>IF(ISNA(VLOOKUP(O12,Markers!$A:$B,2,FALSE)),"",VLOOKUP(O12,Markers!$A:$B,2,FALSE))</f>
        <v>Marker 10</v>
      </c>
      <c r="Q12" s="6">
        <f t="shared" si="5"/>
        <v>9</v>
      </c>
      <c r="R12" s="51" t="str">
        <f t="shared" si="6"/>
        <v/>
      </c>
      <c r="S12" s="51">
        <f t="shared" si="7"/>
        <v>2</v>
      </c>
      <c r="T12" s="196" t="str">
        <f t="shared" si="8"/>
        <v>Add</v>
      </c>
    </row>
    <row r="13" spans="1:25" x14ac:dyDescent="0.25">
      <c r="A13" s="51">
        <f>Projects!A13</f>
        <v>11</v>
      </c>
      <c r="B13" s="56" t="str">
        <f>Projects!B13</f>
        <v>T2  Project11</v>
      </c>
      <c r="C13" s="6">
        <f>Projects!D13</f>
        <v>0</v>
      </c>
      <c r="D13" s="6">
        <f>Projects!G13</f>
        <v>2</v>
      </c>
      <c r="E13" s="56" t="str">
        <f t="shared" si="4"/>
        <v/>
      </c>
      <c r="F13" s="172">
        <v>6</v>
      </c>
      <c r="G13" s="172">
        <v>5</v>
      </c>
      <c r="H13" s="172">
        <v>4</v>
      </c>
      <c r="I13" s="172">
        <v>3</v>
      </c>
      <c r="J13" s="59" t="str">
        <f t="shared" si="0"/>
        <v>Marker 6</v>
      </c>
      <c r="K13" s="59" t="str">
        <f t="shared" si="1"/>
        <v>Marker 5</v>
      </c>
      <c r="L13" s="59" t="str">
        <f t="shared" si="2"/>
        <v>Marker 4</v>
      </c>
      <c r="M13" s="59" t="str">
        <f t="shared" si="3"/>
        <v>Marker 3</v>
      </c>
      <c r="O13" s="168">
        <f>IF(LEN(Markers!A12)&gt;0,Markers!A12,"")</f>
        <v>11</v>
      </c>
      <c r="P13" s="51" t="str">
        <f>IF(ISNA(VLOOKUP(O13,Markers!$A:$B,2,FALSE)),"",VLOOKUP(O13,Markers!$A:$B,2,FALSE))</f>
        <v>Marker 11</v>
      </c>
      <c r="Q13" s="6">
        <f t="shared" si="5"/>
        <v>9</v>
      </c>
      <c r="R13" s="51" t="str">
        <f t="shared" si="6"/>
        <v/>
      </c>
      <c r="S13" s="51">
        <f t="shared" si="7"/>
        <v>2</v>
      </c>
      <c r="T13" s="196" t="str">
        <f t="shared" si="8"/>
        <v>Add</v>
      </c>
    </row>
    <row r="14" spans="1:25" x14ac:dyDescent="0.25">
      <c r="A14" s="51">
        <f>Projects!A14</f>
        <v>12</v>
      </c>
      <c r="B14" s="56" t="str">
        <f>Projects!B14</f>
        <v>T2  Project12</v>
      </c>
      <c r="C14" s="6">
        <f>Projects!D14</f>
        <v>0</v>
      </c>
      <c r="D14" s="6">
        <f>Projects!G14</f>
        <v>18</v>
      </c>
      <c r="E14" s="56" t="str">
        <f t="shared" si="4"/>
        <v/>
      </c>
      <c r="F14" s="172">
        <v>7</v>
      </c>
      <c r="G14" s="172">
        <v>3</v>
      </c>
      <c r="H14" s="172">
        <v>4</v>
      </c>
      <c r="I14" s="172">
        <v>5</v>
      </c>
      <c r="J14" s="59" t="str">
        <f t="shared" si="0"/>
        <v>Marker 7</v>
      </c>
      <c r="K14" s="59" t="str">
        <f t="shared" si="1"/>
        <v>Marker 3</v>
      </c>
      <c r="L14" s="59" t="str">
        <f t="shared" si="2"/>
        <v>Marker 4</v>
      </c>
      <c r="M14" s="59" t="str">
        <f t="shared" si="3"/>
        <v>Marker 5</v>
      </c>
      <c r="O14" s="168">
        <f>IF(LEN(Markers!A13)&gt;0,Markers!A13,"")</f>
        <v>12</v>
      </c>
      <c r="P14" s="51" t="str">
        <f>IF(ISNA(VLOOKUP(O14,Markers!$A:$B,2,FALSE)),"",VLOOKUP(O14,Markers!$A:$B,2,FALSE))</f>
        <v>Marker 12</v>
      </c>
      <c r="Q14" s="6">
        <f t="shared" si="5"/>
        <v>9</v>
      </c>
      <c r="R14" s="51" t="str">
        <f t="shared" si="6"/>
        <v/>
      </c>
      <c r="S14" s="51">
        <f t="shared" si="7"/>
        <v>2</v>
      </c>
      <c r="T14" s="196" t="str">
        <f t="shared" si="8"/>
        <v>Add</v>
      </c>
    </row>
    <row r="15" spans="1:25" x14ac:dyDescent="0.25">
      <c r="A15" s="51">
        <f>Projects!A15</f>
        <v>13</v>
      </c>
      <c r="B15" s="56" t="str">
        <f>Projects!B15</f>
        <v>T2  Project13</v>
      </c>
      <c r="C15" s="6">
        <f>Projects!D15</f>
        <v>0</v>
      </c>
      <c r="D15" s="6">
        <f>Projects!G15</f>
        <v>5</v>
      </c>
      <c r="E15" s="56" t="str">
        <f t="shared" si="4"/>
        <v/>
      </c>
      <c r="F15" s="172">
        <v>3</v>
      </c>
      <c r="G15" s="172">
        <v>4</v>
      </c>
      <c r="H15" s="172">
        <v>6</v>
      </c>
      <c r="I15" s="172">
        <v>7</v>
      </c>
      <c r="J15" s="59" t="str">
        <f t="shared" si="0"/>
        <v>Marker 3</v>
      </c>
      <c r="K15" s="59" t="str">
        <f t="shared" si="1"/>
        <v>Marker 4</v>
      </c>
      <c r="L15" s="59" t="str">
        <f t="shared" si="2"/>
        <v>Marker 6</v>
      </c>
      <c r="M15" s="59" t="str">
        <f t="shared" si="3"/>
        <v>Marker 7</v>
      </c>
      <c r="O15" s="168">
        <f>IF(LEN(Markers!A14)&gt;0,Markers!A14,"")</f>
        <v>13</v>
      </c>
      <c r="P15" s="51" t="str">
        <f>IF(ISNA(VLOOKUP(O15,Markers!$A:$B,2,FALSE)),"",VLOOKUP(O15,Markers!$A:$B,2,FALSE))</f>
        <v>Marker 13</v>
      </c>
      <c r="Q15" s="6">
        <f t="shared" si="5"/>
        <v>9</v>
      </c>
      <c r="R15" s="51" t="str">
        <f t="shared" si="6"/>
        <v/>
      </c>
      <c r="S15" s="51">
        <f t="shared" si="7"/>
        <v>2</v>
      </c>
      <c r="T15" s="196" t="str">
        <f t="shared" si="8"/>
        <v>Add</v>
      </c>
    </row>
    <row r="16" spans="1:25" x14ac:dyDescent="0.25">
      <c r="A16" s="51">
        <f>Projects!A16</f>
        <v>14</v>
      </c>
      <c r="B16" s="56" t="str">
        <f>Projects!B16</f>
        <v>T2  Project14</v>
      </c>
      <c r="C16" s="6">
        <f>Projects!D16</f>
        <v>0</v>
      </c>
      <c r="D16" s="6">
        <f>Projects!G16</f>
        <v>13</v>
      </c>
      <c r="E16" s="56" t="str">
        <f t="shared" si="4"/>
        <v/>
      </c>
      <c r="F16" s="172">
        <v>3</v>
      </c>
      <c r="G16" s="172">
        <v>7</v>
      </c>
      <c r="H16" s="172">
        <v>5</v>
      </c>
      <c r="I16" s="172">
        <v>6</v>
      </c>
      <c r="J16" s="59" t="str">
        <f t="shared" si="0"/>
        <v>Marker 3</v>
      </c>
      <c r="K16" s="59" t="str">
        <f t="shared" si="1"/>
        <v>Marker 7</v>
      </c>
      <c r="L16" s="59" t="str">
        <f t="shared" si="2"/>
        <v>Marker 5</v>
      </c>
      <c r="M16" s="59" t="str">
        <f t="shared" si="3"/>
        <v>Marker 6</v>
      </c>
      <c r="O16" s="168">
        <f>IF(LEN(Markers!A15)&gt;0,Markers!A15,"")</f>
        <v>14</v>
      </c>
      <c r="P16" s="51" t="str">
        <f>IF(ISNA(VLOOKUP(O16,Markers!$A:$B,2,FALSE)),"",VLOOKUP(O16,Markers!$A:$B,2,FALSE))</f>
        <v>Marker 14</v>
      </c>
      <c r="Q16" s="6">
        <f t="shared" si="5"/>
        <v>9</v>
      </c>
      <c r="R16" s="51" t="str">
        <f t="shared" si="6"/>
        <v/>
      </c>
      <c r="S16" s="51">
        <f t="shared" si="7"/>
        <v>2</v>
      </c>
      <c r="T16" s="196" t="str">
        <f t="shared" si="8"/>
        <v>Add</v>
      </c>
    </row>
    <row r="17" spans="1:20" x14ac:dyDescent="0.25">
      <c r="A17" s="51">
        <f>Projects!A17</f>
        <v>15</v>
      </c>
      <c r="B17" s="56" t="str">
        <f>Projects!B17</f>
        <v>T3  Project15</v>
      </c>
      <c r="C17" s="6">
        <f>Projects!D17</f>
        <v>0</v>
      </c>
      <c r="D17" s="6">
        <f>Projects!G17</f>
        <v>24</v>
      </c>
      <c r="E17" s="56" t="str">
        <f t="shared" si="4"/>
        <v/>
      </c>
      <c r="F17" s="172">
        <v>8</v>
      </c>
      <c r="G17" s="172">
        <v>10</v>
      </c>
      <c r="H17" s="172">
        <v>12</v>
      </c>
      <c r="I17" s="172">
        <v>14</v>
      </c>
      <c r="J17" s="59" t="str">
        <f t="shared" si="0"/>
        <v>Marker 8</v>
      </c>
      <c r="K17" s="59" t="str">
        <f t="shared" si="1"/>
        <v>Marker 10</v>
      </c>
      <c r="L17" s="59" t="str">
        <f t="shared" si="2"/>
        <v>Marker 12</v>
      </c>
      <c r="M17" s="59" t="str">
        <f t="shared" si="3"/>
        <v>Marker 14</v>
      </c>
      <c r="O17" s="168">
        <f>IF(LEN(Markers!A16)&gt;0,Markers!A16,"")</f>
        <v>15</v>
      </c>
      <c r="P17" s="51" t="str">
        <f>IF(ISNA(VLOOKUP(O17,Markers!$A:$B,2,FALSE)),"",VLOOKUP(O17,Markers!$A:$B,2,FALSE))</f>
        <v>Marker 15</v>
      </c>
      <c r="Q17" s="6">
        <f t="shared" si="5"/>
        <v>9</v>
      </c>
      <c r="R17" s="51" t="str">
        <f t="shared" si="6"/>
        <v/>
      </c>
      <c r="S17" s="51">
        <f t="shared" si="7"/>
        <v>2</v>
      </c>
      <c r="T17" s="196" t="str">
        <f t="shared" si="8"/>
        <v>Add</v>
      </c>
    </row>
    <row r="18" spans="1:20" x14ac:dyDescent="0.25">
      <c r="A18" s="51">
        <f>Projects!A18</f>
        <v>16</v>
      </c>
      <c r="B18" s="56" t="str">
        <f>Projects!B18</f>
        <v>T3  Project16</v>
      </c>
      <c r="C18" s="6">
        <f>Projects!D18</f>
        <v>0</v>
      </c>
      <c r="D18" s="6">
        <f>Projects!G18</f>
        <v>18</v>
      </c>
      <c r="E18" s="56" t="str">
        <f t="shared" si="4"/>
        <v/>
      </c>
      <c r="F18" s="172">
        <v>9</v>
      </c>
      <c r="G18" s="172">
        <v>11</v>
      </c>
      <c r="H18" s="172">
        <v>13</v>
      </c>
      <c r="I18" s="172">
        <v>15</v>
      </c>
      <c r="J18" s="59" t="str">
        <f t="shared" si="0"/>
        <v>Marker 9</v>
      </c>
      <c r="K18" s="59" t="str">
        <f t="shared" si="1"/>
        <v>Marker 11</v>
      </c>
      <c r="L18" s="59" t="str">
        <f t="shared" si="2"/>
        <v>Marker 13</v>
      </c>
      <c r="M18" s="59" t="str">
        <f t="shared" si="3"/>
        <v>Marker 15</v>
      </c>
      <c r="O18" s="168">
        <f>IF(LEN(Markers!A17)&gt;0,Markers!A17,"")</f>
        <v>16</v>
      </c>
      <c r="P18" s="51" t="str">
        <f>IF(ISNA(VLOOKUP(O18,Markers!$A:$B,2,FALSE)),"",VLOOKUP(O18,Markers!$A:$B,2,FALSE))</f>
        <v>Marker 16</v>
      </c>
      <c r="Q18" s="6">
        <f t="shared" si="5"/>
        <v>8</v>
      </c>
      <c r="R18" s="51" t="str">
        <f t="shared" si="6"/>
        <v>Add</v>
      </c>
      <c r="S18" s="51">
        <f t="shared" si="7"/>
        <v>2</v>
      </c>
      <c r="T18" s="196" t="str">
        <f t="shared" si="8"/>
        <v>Add</v>
      </c>
    </row>
    <row r="19" spans="1:20" x14ac:dyDescent="0.25">
      <c r="A19" s="51">
        <f>Projects!A19</f>
        <v>17</v>
      </c>
      <c r="B19" s="56" t="str">
        <f>Projects!B19</f>
        <v>T3  Project17</v>
      </c>
      <c r="C19" s="6">
        <f>Projects!D19</f>
        <v>0</v>
      </c>
      <c r="D19" s="6">
        <f>Projects!G19</f>
        <v>46</v>
      </c>
      <c r="E19" s="56" t="str">
        <f t="shared" si="4"/>
        <v/>
      </c>
      <c r="F19" s="172">
        <v>10</v>
      </c>
      <c r="G19" s="172">
        <v>12</v>
      </c>
      <c r="H19" s="172">
        <v>14</v>
      </c>
      <c r="I19" s="172">
        <v>8</v>
      </c>
      <c r="J19" s="59" t="str">
        <f t="shared" si="0"/>
        <v>Marker 10</v>
      </c>
      <c r="K19" s="59" t="str">
        <f t="shared" si="1"/>
        <v>Marker 12</v>
      </c>
      <c r="L19" s="59" t="str">
        <f t="shared" si="2"/>
        <v>Marker 14</v>
      </c>
      <c r="M19" s="59" t="str">
        <f t="shared" si="3"/>
        <v>Marker 8</v>
      </c>
      <c r="O19" s="168">
        <f>IF(LEN(Markers!A18)&gt;0,Markers!A18,"")</f>
        <v>17</v>
      </c>
      <c r="P19" s="51" t="str">
        <f>IF(ISNA(VLOOKUP(O19,Markers!$A:$B,2,FALSE)),"",VLOOKUP(O19,Markers!$A:$B,2,FALSE))</f>
        <v>Marker 17</v>
      </c>
      <c r="Q19" s="6">
        <f t="shared" si="5"/>
        <v>7</v>
      </c>
      <c r="R19" s="51" t="str">
        <f t="shared" si="6"/>
        <v>Add</v>
      </c>
      <c r="S19" s="51">
        <f t="shared" si="7"/>
        <v>1</v>
      </c>
      <c r="T19" s="196" t="str">
        <f t="shared" si="8"/>
        <v>Add</v>
      </c>
    </row>
    <row r="20" spans="1:20" x14ac:dyDescent="0.25">
      <c r="A20" s="51">
        <f>Projects!A20</f>
        <v>18</v>
      </c>
      <c r="B20" s="56" t="str">
        <f>Projects!B20</f>
        <v>T3  Project18</v>
      </c>
      <c r="C20" s="6">
        <f>Projects!D20</f>
        <v>0</v>
      </c>
      <c r="D20" s="6">
        <f>Projects!G20</f>
        <v>37</v>
      </c>
      <c r="E20" s="56" t="str">
        <f t="shared" si="4"/>
        <v/>
      </c>
      <c r="F20" s="172">
        <v>11</v>
      </c>
      <c r="G20" s="172">
        <v>13</v>
      </c>
      <c r="H20" s="172">
        <v>15</v>
      </c>
      <c r="I20" s="172">
        <v>9</v>
      </c>
      <c r="J20" s="59" t="str">
        <f t="shared" si="0"/>
        <v>Marker 11</v>
      </c>
      <c r="K20" s="59" t="str">
        <f t="shared" si="1"/>
        <v>Marker 13</v>
      </c>
      <c r="L20" s="59" t="str">
        <f t="shared" si="2"/>
        <v>Marker 15</v>
      </c>
      <c r="M20" s="59" t="str">
        <f t="shared" si="3"/>
        <v>Marker 9</v>
      </c>
      <c r="O20" s="168">
        <f>IF(LEN(Markers!A19)&gt;0,Markers!A19,"")</f>
        <v>18</v>
      </c>
      <c r="P20" s="51" t="str">
        <f>IF(ISNA(VLOOKUP(O20,Markers!$A:$B,2,FALSE)),"",VLOOKUP(O20,Markers!$A:$B,2,FALSE))</f>
        <v>Marker 18</v>
      </c>
      <c r="Q20" s="6">
        <f t="shared" si="5"/>
        <v>8</v>
      </c>
      <c r="R20" s="51" t="str">
        <f t="shared" si="6"/>
        <v>Add</v>
      </c>
      <c r="S20" s="51">
        <f t="shared" si="7"/>
        <v>3</v>
      </c>
      <c r="T20" s="196" t="str">
        <f t="shared" si="8"/>
        <v/>
      </c>
    </row>
    <row r="21" spans="1:20" x14ac:dyDescent="0.25">
      <c r="A21" s="51">
        <f>Projects!A21</f>
        <v>19</v>
      </c>
      <c r="B21" s="56" t="str">
        <f>Projects!B21</f>
        <v>T3  Project19</v>
      </c>
      <c r="C21" s="6">
        <f>Projects!D21</f>
        <v>0</v>
      </c>
      <c r="D21" s="6">
        <f>Projects!G21</f>
        <v>22</v>
      </c>
      <c r="E21" s="56" t="str">
        <f t="shared" si="4"/>
        <v/>
      </c>
      <c r="F21" s="172">
        <v>12</v>
      </c>
      <c r="G21" s="172">
        <v>14</v>
      </c>
      <c r="H21" s="172">
        <v>8</v>
      </c>
      <c r="I21" s="172">
        <v>10</v>
      </c>
      <c r="J21" s="59" t="str">
        <f t="shared" si="0"/>
        <v>Marker 12</v>
      </c>
      <c r="K21" s="59" t="str">
        <f t="shared" si="1"/>
        <v>Marker 14</v>
      </c>
      <c r="L21" s="59" t="str">
        <f t="shared" si="2"/>
        <v>Marker 8</v>
      </c>
      <c r="M21" s="59" t="str">
        <f t="shared" si="3"/>
        <v>Marker 10</v>
      </c>
      <c r="O21" s="168">
        <f>IF(LEN(Markers!A20)&gt;0,Markers!A20,"")</f>
        <v>19</v>
      </c>
      <c r="P21" s="51" t="str">
        <f>IF(ISNA(VLOOKUP(O21,Markers!$A:$B,2,FALSE)),"",VLOOKUP(O21,Markers!$A:$B,2,FALSE))</f>
        <v>Marker 19</v>
      </c>
      <c r="Q21" s="6">
        <f t="shared" si="5"/>
        <v>9</v>
      </c>
      <c r="R21" s="51" t="str">
        <f t="shared" si="6"/>
        <v/>
      </c>
      <c r="S21" s="51">
        <f t="shared" si="7"/>
        <v>2</v>
      </c>
      <c r="T21" s="196" t="str">
        <f t="shared" si="8"/>
        <v>Add</v>
      </c>
    </row>
    <row r="22" spans="1:20" x14ac:dyDescent="0.25">
      <c r="A22" s="51">
        <f>Projects!A22</f>
        <v>20</v>
      </c>
      <c r="B22" s="56" t="str">
        <f>Projects!B22</f>
        <v>T3  Project20</v>
      </c>
      <c r="C22" s="6">
        <f>Projects!D22</f>
        <v>0</v>
      </c>
      <c r="D22" s="6">
        <f>Projects!G22</f>
        <v>23</v>
      </c>
      <c r="E22" s="56" t="str">
        <f t="shared" si="4"/>
        <v/>
      </c>
      <c r="F22" s="172">
        <v>13</v>
      </c>
      <c r="G22" s="172">
        <v>15</v>
      </c>
      <c r="H22" s="172">
        <v>9</v>
      </c>
      <c r="I22" s="172">
        <v>11</v>
      </c>
      <c r="J22" s="59" t="str">
        <f t="shared" si="0"/>
        <v>Marker 13</v>
      </c>
      <c r="K22" s="59" t="str">
        <f t="shared" si="1"/>
        <v>Marker 15</v>
      </c>
      <c r="L22" s="59" t="str">
        <f t="shared" si="2"/>
        <v>Marker 9</v>
      </c>
      <c r="M22" s="59" t="str">
        <f t="shared" si="3"/>
        <v>Marker 11</v>
      </c>
      <c r="O22" s="168">
        <f>IF(LEN(Markers!A21)&gt;0,Markers!A21,"")</f>
        <v>20</v>
      </c>
      <c r="P22" s="51" t="str">
        <f>IF(ISNA(VLOOKUP(O22,Markers!$A:$B,2,FALSE)),"",VLOOKUP(O22,Markers!$A:$B,2,FALSE))</f>
        <v>Marker 20</v>
      </c>
      <c r="Q22" s="6">
        <f t="shared" si="5"/>
        <v>9</v>
      </c>
      <c r="R22" s="51" t="str">
        <f t="shared" si="6"/>
        <v/>
      </c>
      <c r="S22" s="51">
        <f t="shared" si="7"/>
        <v>2</v>
      </c>
      <c r="T22" s="196" t="str">
        <f t="shared" si="8"/>
        <v>Add</v>
      </c>
    </row>
    <row r="23" spans="1:20" x14ac:dyDescent="0.25">
      <c r="A23" s="51">
        <f>Projects!A23</f>
        <v>21</v>
      </c>
      <c r="B23" s="56" t="str">
        <f>Projects!B23</f>
        <v>T3  Project21</v>
      </c>
      <c r="C23" s="6">
        <f>Projects!D23</f>
        <v>0</v>
      </c>
      <c r="D23" s="6">
        <f>Projects!G23</f>
        <v>60</v>
      </c>
      <c r="E23" s="56" t="str">
        <f t="shared" si="4"/>
        <v/>
      </c>
      <c r="F23" s="172">
        <v>14</v>
      </c>
      <c r="G23" s="172">
        <v>8</v>
      </c>
      <c r="H23" s="172">
        <v>10</v>
      </c>
      <c r="I23" s="172">
        <v>12</v>
      </c>
      <c r="J23" s="59" t="str">
        <f t="shared" si="0"/>
        <v>Marker 14</v>
      </c>
      <c r="K23" s="59" t="str">
        <f t="shared" si="1"/>
        <v>Marker 8</v>
      </c>
      <c r="L23" s="59" t="str">
        <f t="shared" si="2"/>
        <v>Marker 10</v>
      </c>
      <c r="M23" s="59" t="str">
        <f t="shared" si="3"/>
        <v>Marker 12</v>
      </c>
      <c r="O23" s="168">
        <f>IF(LEN(Markers!A22)&gt;0,Markers!A22,"")</f>
        <v>21</v>
      </c>
      <c r="P23" s="51" t="str">
        <f>IF(ISNA(VLOOKUP(O23,Markers!$A:$B,2,FALSE)),"",VLOOKUP(O23,Markers!$A:$B,2,FALSE))</f>
        <v>Marker 21</v>
      </c>
      <c r="Q23" s="6">
        <f t="shared" si="5"/>
        <v>7</v>
      </c>
      <c r="R23" s="51" t="str">
        <f t="shared" si="6"/>
        <v>Add</v>
      </c>
      <c r="S23" s="51">
        <f t="shared" si="7"/>
        <v>1</v>
      </c>
      <c r="T23" s="196" t="str">
        <f t="shared" si="8"/>
        <v>Add</v>
      </c>
    </row>
    <row r="24" spans="1:20" x14ac:dyDescent="0.25">
      <c r="A24" s="51">
        <f>Projects!A24</f>
        <v>22</v>
      </c>
      <c r="B24" s="56" t="str">
        <f>Projects!B24</f>
        <v>T3  Project22</v>
      </c>
      <c r="C24" s="6">
        <f>Projects!D24</f>
        <v>0</v>
      </c>
      <c r="D24" s="6">
        <f>Projects!G24</f>
        <v>50</v>
      </c>
      <c r="E24" s="56" t="str">
        <f t="shared" si="4"/>
        <v/>
      </c>
      <c r="F24" s="172">
        <v>15</v>
      </c>
      <c r="G24" s="172">
        <v>9</v>
      </c>
      <c r="H24" s="172">
        <v>11</v>
      </c>
      <c r="I24" s="172">
        <v>13</v>
      </c>
      <c r="J24" s="59" t="str">
        <f t="shared" si="0"/>
        <v>Marker 15</v>
      </c>
      <c r="K24" s="59" t="str">
        <f t="shared" si="1"/>
        <v>Marker 9</v>
      </c>
      <c r="L24" s="59" t="str">
        <f t="shared" si="2"/>
        <v>Marker 11</v>
      </c>
      <c r="M24" s="59" t="str">
        <f t="shared" si="3"/>
        <v>Marker 13</v>
      </c>
      <c r="O24" s="168">
        <f>IF(LEN(Markers!A23)&gt;0,Markers!A23,"")</f>
        <v>22</v>
      </c>
      <c r="P24" s="51" t="str">
        <f>IF(ISNA(VLOOKUP(O24,Markers!$A:$B,2,FALSE)),"",VLOOKUP(O24,Markers!$A:$B,2,FALSE))</f>
        <v>Marker 22</v>
      </c>
      <c r="Q24" s="6">
        <f t="shared" si="5"/>
        <v>7</v>
      </c>
      <c r="R24" s="51" t="str">
        <f t="shared" si="6"/>
        <v>Add</v>
      </c>
      <c r="S24" s="51">
        <f t="shared" si="7"/>
        <v>2</v>
      </c>
      <c r="T24" s="196" t="str">
        <f t="shared" si="8"/>
        <v>Add</v>
      </c>
    </row>
    <row r="25" spans="1:20" x14ac:dyDescent="0.25">
      <c r="A25" s="51">
        <f>Projects!A25</f>
        <v>23</v>
      </c>
      <c r="B25" s="56" t="str">
        <f>Projects!B25</f>
        <v>T3  Project23</v>
      </c>
      <c r="C25" s="6">
        <f>Projects!D25</f>
        <v>0</v>
      </c>
      <c r="D25" s="6">
        <f>Projects!G25</f>
        <v>30</v>
      </c>
      <c r="E25" s="56" t="str">
        <f t="shared" si="4"/>
        <v/>
      </c>
      <c r="F25" s="172">
        <v>8</v>
      </c>
      <c r="G25" s="172">
        <v>10</v>
      </c>
      <c r="H25" s="172">
        <v>12</v>
      </c>
      <c r="I25" s="172">
        <v>14</v>
      </c>
      <c r="J25" s="59" t="str">
        <f t="shared" si="0"/>
        <v>Marker 8</v>
      </c>
      <c r="K25" s="59" t="str">
        <f t="shared" si="1"/>
        <v>Marker 10</v>
      </c>
      <c r="L25" s="59" t="str">
        <f t="shared" si="2"/>
        <v>Marker 12</v>
      </c>
      <c r="M25" s="59" t="str">
        <f t="shared" si="3"/>
        <v>Marker 14</v>
      </c>
      <c r="O25" s="168">
        <f>IF(LEN(Markers!A24)&gt;0,Markers!A24,"")</f>
        <v>23</v>
      </c>
      <c r="P25" s="51" t="str">
        <f>IF(ISNA(VLOOKUP(O25,Markers!$A:$B,2,FALSE)),"",VLOOKUP(O25,Markers!$A:$B,2,FALSE))</f>
        <v>Marker 23</v>
      </c>
      <c r="Q25" s="6">
        <f t="shared" si="5"/>
        <v>7</v>
      </c>
      <c r="R25" s="51" t="str">
        <f t="shared" si="6"/>
        <v>Add</v>
      </c>
      <c r="S25" s="51">
        <f t="shared" si="7"/>
        <v>2</v>
      </c>
      <c r="T25" s="196" t="str">
        <f t="shared" si="8"/>
        <v>Add</v>
      </c>
    </row>
    <row r="26" spans="1:20" x14ac:dyDescent="0.25">
      <c r="A26" s="51">
        <f>Projects!A26</f>
        <v>24</v>
      </c>
      <c r="B26" s="56" t="str">
        <f>Projects!B26</f>
        <v>T3  Project24</v>
      </c>
      <c r="C26" s="6">
        <f>Projects!D26</f>
        <v>0</v>
      </c>
      <c r="D26" s="6">
        <f>Projects!G26</f>
        <v>41</v>
      </c>
      <c r="E26" s="56" t="str">
        <f t="shared" si="4"/>
        <v/>
      </c>
      <c r="F26" s="172">
        <v>9</v>
      </c>
      <c r="G26" s="172">
        <v>11</v>
      </c>
      <c r="H26" s="172">
        <v>13</v>
      </c>
      <c r="I26" s="172">
        <v>15</v>
      </c>
      <c r="J26" s="59" t="str">
        <f t="shared" si="0"/>
        <v>Marker 9</v>
      </c>
      <c r="K26" s="59" t="str">
        <f t="shared" si="1"/>
        <v>Marker 11</v>
      </c>
      <c r="L26" s="59" t="str">
        <f t="shared" si="2"/>
        <v>Marker 13</v>
      </c>
      <c r="M26" s="59" t="str">
        <f t="shared" si="3"/>
        <v>Marker 15</v>
      </c>
      <c r="O26" s="168">
        <f>IF(LEN(Markers!A25)&gt;0,Markers!A25,"")</f>
        <v>24</v>
      </c>
      <c r="P26" s="51" t="str">
        <f>IF(ISNA(VLOOKUP(O26,Markers!$A:$B,2,FALSE)),"",VLOOKUP(O26,Markers!$A:$B,2,FALSE))</f>
        <v>Marker 24</v>
      </c>
      <c r="Q26" s="6">
        <f t="shared" si="5"/>
        <v>7</v>
      </c>
      <c r="R26" s="51" t="str">
        <f t="shared" si="6"/>
        <v>Add</v>
      </c>
      <c r="S26" s="51">
        <f t="shared" si="7"/>
        <v>2</v>
      </c>
      <c r="T26" s="196" t="str">
        <f t="shared" si="8"/>
        <v>Add</v>
      </c>
    </row>
    <row r="27" spans="1:20" x14ac:dyDescent="0.25">
      <c r="A27" s="51">
        <f>Projects!A27</f>
        <v>25</v>
      </c>
      <c r="B27" s="56" t="str">
        <f>Projects!B27</f>
        <v>T3  Project25</v>
      </c>
      <c r="C27" s="6">
        <f>Projects!D27</f>
        <v>0</v>
      </c>
      <c r="D27" s="6">
        <f>Projects!G27</f>
        <v>35</v>
      </c>
      <c r="E27" s="56" t="str">
        <f t="shared" si="4"/>
        <v/>
      </c>
      <c r="F27" s="172">
        <v>10</v>
      </c>
      <c r="G27" s="172">
        <v>12</v>
      </c>
      <c r="H27" s="172">
        <v>14</v>
      </c>
      <c r="I27" s="172">
        <v>8</v>
      </c>
      <c r="J27" s="59" t="str">
        <f t="shared" si="0"/>
        <v>Marker 10</v>
      </c>
      <c r="K27" s="59" t="str">
        <f t="shared" si="1"/>
        <v>Marker 12</v>
      </c>
      <c r="L27" s="59" t="str">
        <f t="shared" si="2"/>
        <v>Marker 14</v>
      </c>
      <c r="M27" s="59" t="str">
        <f t="shared" si="3"/>
        <v>Marker 8</v>
      </c>
      <c r="O27" s="168">
        <f>IF(LEN(Markers!A26)&gt;0,Markers!A26,"")</f>
        <v>25</v>
      </c>
      <c r="P27" s="51" t="str">
        <f>IF(ISNA(VLOOKUP(O27,Markers!$A:$B,2,FALSE)),"",VLOOKUP(O27,Markers!$A:$B,2,FALSE))</f>
        <v>Marker 25</v>
      </c>
      <c r="Q27" s="6">
        <f t="shared" si="5"/>
        <v>8</v>
      </c>
      <c r="R27" s="51" t="str">
        <f t="shared" si="6"/>
        <v>Add</v>
      </c>
      <c r="S27" s="51">
        <f t="shared" si="7"/>
        <v>2</v>
      </c>
      <c r="T27" s="196" t="str">
        <f t="shared" si="8"/>
        <v>Add</v>
      </c>
    </row>
    <row r="28" spans="1:20" x14ac:dyDescent="0.25">
      <c r="A28" s="51">
        <f>Projects!A28</f>
        <v>26</v>
      </c>
      <c r="B28" s="56" t="str">
        <f>Projects!B28</f>
        <v>T3  Project26</v>
      </c>
      <c r="C28" s="6">
        <f>Projects!D28</f>
        <v>0</v>
      </c>
      <c r="D28" s="6">
        <f>Projects!G28</f>
        <v>2</v>
      </c>
      <c r="E28" s="56" t="str">
        <f t="shared" si="4"/>
        <v/>
      </c>
      <c r="F28" s="172">
        <v>11</v>
      </c>
      <c r="G28" s="172">
        <v>13</v>
      </c>
      <c r="H28" s="172">
        <v>15</v>
      </c>
      <c r="I28" s="172">
        <v>9</v>
      </c>
      <c r="J28" s="59" t="str">
        <f t="shared" si="0"/>
        <v>Marker 11</v>
      </c>
      <c r="K28" s="59" t="str">
        <f t="shared" si="1"/>
        <v>Marker 13</v>
      </c>
      <c r="L28" s="59" t="str">
        <f t="shared" si="2"/>
        <v>Marker 15</v>
      </c>
      <c r="M28" s="59" t="str">
        <f t="shared" si="3"/>
        <v>Marker 9</v>
      </c>
      <c r="O28" s="168">
        <f>IF(LEN(Markers!A27)&gt;0,Markers!A27,"")</f>
        <v>26</v>
      </c>
      <c r="P28" s="51" t="str">
        <f>IF(ISNA(VLOOKUP(O28,Markers!$A:$B,2,FALSE)),"",VLOOKUP(O28,Markers!$A:$B,2,FALSE))</f>
        <v>Marker 26</v>
      </c>
      <c r="Q28" s="6">
        <f t="shared" si="5"/>
        <v>8</v>
      </c>
      <c r="R28" s="51" t="str">
        <f t="shared" si="6"/>
        <v>Add</v>
      </c>
      <c r="S28" s="51">
        <f t="shared" si="7"/>
        <v>2</v>
      </c>
      <c r="T28" s="196" t="str">
        <f t="shared" si="8"/>
        <v>Add</v>
      </c>
    </row>
    <row r="29" spans="1:20" x14ac:dyDescent="0.25">
      <c r="A29" s="51">
        <f>Projects!A29</f>
        <v>27</v>
      </c>
      <c r="B29" s="56" t="str">
        <f>Projects!B29</f>
        <v>T3  Project27</v>
      </c>
      <c r="C29" s="6">
        <f>Projects!D29</f>
        <v>0</v>
      </c>
      <c r="D29" s="6">
        <f>Projects!G29</f>
        <v>49</v>
      </c>
      <c r="E29" s="56" t="str">
        <f t="shared" si="4"/>
        <v/>
      </c>
      <c r="F29" s="172">
        <v>12</v>
      </c>
      <c r="G29" s="172">
        <v>14</v>
      </c>
      <c r="H29" s="172">
        <v>8</v>
      </c>
      <c r="I29" s="172">
        <v>10</v>
      </c>
      <c r="J29" s="59" t="str">
        <f t="shared" si="0"/>
        <v>Marker 12</v>
      </c>
      <c r="K29" s="59" t="str">
        <f t="shared" si="1"/>
        <v>Marker 14</v>
      </c>
      <c r="L29" s="59" t="str">
        <f t="shared" si="2"/>
        <v>Marker 8</v>
      </c>
      <c r="M29" s="59" t="str">
        <f t="shared" si="3"/>
        <v>Marker 10</v>
      </c>
      <c r="O29" s="168">
        <f>IF(LEN(Markers!A28)&gt;0,Markers!A28,"")</f>
        <v>27</v>
      </c>
      <c r="P29" s="51" t="str">
        <f>IF(ISNA(VLOOKUP(O29,Markers!$A:$B,2,FALSE)),"",VLOOKUP(O29,Markers!$A:$B,2,FALSE))</f>
        <v>Marker 27</v>
      </c>
      <c r="Q29" s="6">
        <f t="shared" si="5"/>
        <v>10</v>
      </c>
      <c r="R29" s="51" t="str">
        <f t="shared" si="6"/>
        <v>Too Many</v>
      </c>
      <c r="S29" s="51">
        <f t="shared" si="7"/>
        <v>3</v>
      </c>
      <c r="T29" s="196" t="str">
        <f t="shared" si="8"/>
        <v/>
      </c>
    </row>
    <row r="30" spans="1:20" x14ac:dyDescent="0.25">
      <c r="A30" s="51">
        <f>Projects!A30</f>
        <v>28</v>
      </c>
      <c r="B30" s="56" t="str">
        <f>Projects!B30</f>
        <v>T3  Project28</v>
      </c>
      <c r="C30" s="6">
        <f>Projects!D30</f>
        <v>0</v>
      </c>
      <c r="D30" s="6">
        <f>Projects!G30</f>
        <v>1</v>
      </c>
      <c r="E30" s="56" t="str">
        <f t="shared" si="4"/>
        <v/>
      </c>
      <c r="F30" s="172">
        <v>13</v>
      </c>
      <c r="G30" s="172">
        <v>15</v>
      </c>
      <c r="H30" s="172">
        <v>9</v>
      </c>
      <c r="I30" s="172">
        <v>11</v>
      </c>
      <c r="J30" s="59" t="str">
        <f t="shared" si="0"/>
        <v>Marker 13</v>
      </c>
      <c r="K30" s="59" t="str">
        <f t="shared" si="1"/>
        <v>Marker 15</v>
      </c>
      <c r="L30" s="59" t="str">
        <f t="shared" si="2"/>
        <v>Marker 9</v>
      </c>
      <c r="M30" s="59" t="str">
        <f t="shared" si="3"/>
        <v>Marker 11</v>
      </c>
      <c r="O30" s="168">
        <f>IF(LEN(Markers!A29)&gt;0,Markers!A29,"")</f>
        <v>28</v>
      </c>
      <c r="P30" s="51" t="str">
        <f>IF(ISNA(VLOOKUP(O30,Markers!$A:$B,2,FALSE)),"",VLOOKUP(O30,Markers!$A:$B,2,FALSE))</f>
        <v>Marker 28</v>
      </c>
      <c r="Q30" s="6">
        <f t="shared" si="5"/>
        <v>10</v>
      </c>
      <c r="R30" s="51" t="str">
        <f t="shared" si="6"/>
        <v>Too Many</v>
      </c>
      <c r="S30" s="51">
        <f t="shared" si="7"/>
        <v>3</v>
      </c>
      <c r="T30" s="196" t="str">
        <f t="shared" si="8"/>
        <v/>
      </c>
    </row>
    <row r="31" spans="1:20" x14ac:dyDescent="0.25">
      <c r="A31" s="51">
        <f>Projects!A31</f>
        <v>29</v>
      </c>
      <c r="B31" s="56" t="str">
        <f>Projects!B31</f>
        <v>T3  Project29</v>
      </c>
      <c r="C31" s="6">
        <f>Projects!D31</f>
        <v>0</v>
      </c>
      <c r="D31" s="6">
        <f>Projects!G31</f>
        <v>45</v>
      </c>
      <c r="E31" s="56" t="str">
        <f t="shared" si="4"/>
        <v/>
      </c>
      <c r="F31" s="172">
        <v>14</v>
      </c>
      <c r="G31" s="172">
        <v>8</v>
      </c>
      <c r="H31" s="172">
        <v>10</v>
      </c>
      <c r="I31" s="172">
        <v>12</v>
      </c>
      <c r="J31" s="59" t="str">
        <f t="shared" si="0"/>
        <v>Marker 14</v>
      </c>
      <c r="K31" s="59" t="str">
        <f t="shared" si="1"/>
        <v>Marker 8</v>
      </c>
      <c r="L31" s="59" t="str">
        <f t="shared" si="2"/>
        <v>Marker 10</v>
      </c>
      <c r="M31" s="59" t="str">
        <f t="shared" si="3"/>
        <v>Marker 12</v>
      </c>
      <c r="O31" s="168">
        <f>IF(LEN(Markers!A30)&gt;0,Markers!A30,"")</f>
        <v>29</v>
      </c>
      <c r="P31" s="51" t="str">
        <f>IF(ISNA(VLOOKUP(O31,Markers!$A:$B,2,FALSE)),"",VLOOKUP(O31,Markers!$A:$B,2,FALSE))</f>
        <v>Marker 29</v>
      </c>
      <c r="Q31" s="6">
        <f t="shared" si="5"/>
        <v>10</v>
      </c>
      <c r="R31" s="51" t="str">
        <f t="shared" si="6"/>
        <v>Too Many</v>
      </c>
      <c r="S31" s="51">
        <f t="shared" si="7"/>
        <v>4</v>
      </c>
      <c r="T31" s="196" t="str">
        <f t="shared" si="8"/>
        <v>Too Many</v>
      </c>
    </row>
    <row r="32" spans="1:20" x14ac:dyDescent="0.25">
      <c r="A32" s="51">
        <f>Projects!A32</f>
        <v>30</v>
      </c>
      <c r="B32" s="56" t="str">
        <f>Projects!B32</f>
        <v>T3  Project30</v>
      </c>
      <c r="C32" s="6">
        <f>Projects!D32</f>
        <v>0</v>
      </c>
      <c r="D32" s="6">
        <f>Projects!G32</f>
        <v>48</v>
      </c>
      <c r="E32" s="56" t="str">
        <f t="shared" si="4"/>
        <v/>
      </c>
      <c r="F32" s="172">
        <v>15</v>
      </c>
      <c r="G32" s="172">
        <v>9</v>
      </c>
      <c r="H32" s="172">
        <v>11</v>
      </c>
      <c r="I32" s="172">
        <v>13</v>
      </c>
      <c r="J32" s="59" t="str">
        <f t="shared" si="0"/>
        <v>Marker 15</v>
      </c>
      <c r="K32" s="59" t="str">
        <f t="shared" si="1"/>
        <v>Marker 9</v>
      </c>
      <c r="L32" s="59" t="str">
        <f t="shared" si="2"/>
        <v>Marker 11</v>
      </c>
      <c r="M32" s="59" t="str">
        <f t="shared" si="3"/>
        <v>Marker 13</v>
      </c>
      <c r="O32" s="168">
        <f>IF(LEN(Markers!A31)&gt;0,Markers!A31,"")</f>
        <v>30</v>
      </c>
      <c r="P32" s="51" t="str">
        <f>IF(ISNA(VLOOKUP(O32,Markers!$A:$B,2,FALSE)),"",VLOOKUP(O32,Markers!$A:$B,2,FALSE))</f>
        <v>Marker 30</v>
      </c>
      <c r="Q32" s="6">
        <f t="shared" si="5"/>
        <v>10</v>
      </c>
      <c r="R32" s="51" t="str">
        <f t="shared" si="6"/>
        <v>Too Many</v>
      </c>
      <c r="S32" s="51">
        <f t="shared" si="7"/>
        <v>4</v>
      </c>
      <c r="T32" s="196" t="str">
        <f t="shared" si="8"/>
        <v>Too Many</v>
      </c>
    </row>
    <row r="33" spans="1:20" x14ac:dyDescent="0.25">
      <c r="A33" s="51">
        <f>Projects!A33</f>
        <v>31</v>
      </c>
      <c r="B33" s="56" t="str">
        <f>Projects!B33</f>
        <v>T3  Project31</v>
      </c>
      <c r="C33" s="6">
        <f>Projects!D33</f>
        <v>0</v>
      </c>
      <c r="D33" s="6">
        <f>Projects!G33</f>
        <v>37</v>
      </c>
      <c r="E33" s="56" t="str">
        <f t="shared" si="4"/>
        <v/>
      </c>
      <c r="F33" s="172">
        <v>8</v>
      </c>
      <c r="G33" s="172">
        <v>10</v>
      </c>
      <c r="H33" s="172">
        <v>12</v>
      </c>
      <c r="I33" s="172">
        <v>14</v>
      </c>
      <c r="J33" s="59" t="str">
        <f t="shared" si="0"/>
        <v>Marker 8</v>
      </c>
      <c r="K33" s="59" t="str">
        <f t="shared" si="1"/>
        <v>Marker 10</v>
      </c>
      <c r="L33" s="59" t="str">
        <f t="shared" si="2"/>
        <v>Marker 12</v>
      </c>
      <c r="M33" s="59" t="str">
        <f t="shared" si="3"/>
        <v>Marker 14</v>
      </c>
      <c r="O33" s="168">
        <f>IF(LEN(Markers!A32)&gt;0,Markers!A32,"")</f>
        <v>31</v>
      </c>
      <c r="P33" s="51" t="str">
        <f>IF(ISNA(VLOOKUP(O33,Markers!$A:$B,2,FALSE)),"",VLOOKUP(O33,Markers!$A:$B,2,FALSE))</f>
        <v>Marker 31</v>
      </c>
      <c r="Q33" s="6">
        <f t="shared" si="5"/>
        <v>10</v>
      </c>
      <c r="R33" s="51" t="str">
        <f t="shared" si="6"/>
        <v>Too Many</v>
      </c>
      <c r="S33" s="51">
        <f t="shared" si="7"/>
        <v>3</v>
      </c>
      <c r="T33" s="196" t="str">
        <f t="shared" si="8"/>
        <v/>
      </c>
    </row>
    <row r="34" spans="1:20" x14ac:dyDescent="0.25">
      <c r="A34" s="51">
        <f>Projects!A34</f>
        <v>32</v>
      </c>
      <c r="B34" s="56" t="str">
        <f>Projects!B34</f>
        <v>T3  Project32</v>
      </c>
      <c r="C34" s="6">
        <f>Projects!D34</f>
        <v>0</v>
      </c>
      <c r="D34" s="6">
        <f>Projects!G34</f>
        <v>34</v>
      </c>
      <c r="E34" s="56" t="str">
        <f t="shared" si="4"/>
        <v/>
      </c>
      <c r="F34" s="172">
        <v>9</v>
      </c>
      <c r="G34" s="172">
        <v>11</v>
      </c>
      <c r="H34" s="172">
        <v>13</v>
      </c>
      <c r="I34" s="172">
        <v>15</v>
      </c>
      <c r="J34" s="59" t="str">
        <f t="shared" si="0"/>
        <v>Marker 9</v>
      </c>
      <c r="K34" s="59" t="str">
        <f t="shared" si="1"/>
        <v>Marker 11</v>
      </c>
      <c r="L34" s="59" t="str">
        <f t="shared" si="2"/>
        <v>Marker 13</v>
      </c>
      <c r="M34" s="59" t="str">
        <f t="shared" si="3"/>
        <v>Marker 15</v>
      </c>
      <c r="O34" s="168">
        <f>IF(LEN(Markers!A33)&gt;0,Markers!A33,"")</f>
        <v>32</v>
      </c>
      <c r="P34" s="51" t="str">
        <f>IF(ISNA(VLOOKUP(O34,Markers!$A:$B,2,FALSE)),"",VLOOKUP(O34,Markers!$A:$B,2,FALSE))</f>
        <v>Marker 32</v>
      </c>
      <c r="Q34" s="6">
        <f t="shared" si="5"/>
        <v>10</v>
      </c>
      <c r="R34" s="51" t="str">
        <f t="shared" si="6"/>
        <v>Too Many</v>
      </c>
      <c r="S34" s="51">
        <f t="shared" si="7"/>
        <v>3</v>
      </c>
      <c r="T34" s="196" t="str">
        <f t="shared" si="8"/>
        <v/>
      </c>
    </row>
    <row r="35" spans="1:20" x14ac:dyDescent="0.25">
      <c r="A35" s="51">
        <f>Projects!A35</f>
        <v>33</v>
      </c>
      <c r="B35" s="56" t="str">
        <f>Projects!B35</f>
        <v>T4  Project33</v>
      </c>
      <c r="C35" s="6">
        <f>Projects!D35</f>
        <v>0</v>
      </c>
      <c r="D35" s="6">
        <f>Projects!G35</f>
        <v>51</v>
      </c>
      <c r="E35" s="56" t="str">
        <f t="shared" si="4"/>
        <v/>
      </c>
      <c r="F35" s="172">
        <v>16</v>
      </c>
      <c r="G35" s="172">
        <v>17</v>
      </c>
      <c r="H35" s="172">
        <v>65</v>
      </c>
      <c r="I35" s="172">
        <v>1</v>
      </c>
      <c r="J35" s="59" t="str">
        <f t="shared" ref="J35:J66" si="9">IF(ISNA(VLOOKUP(F35,$O:$P,2,FALSE)),"",VLOOKUP(F35,$O:$P,2,FALSE))</f>
        <v>Marker 16</v>
      </c>
      <c r="K35" s="59" t="str">
        <f t="shared" ref="K35:K66" si="10">IF(ISNA(VLOOKUP(G35,$O:$P,2,FALSE)),"",VLOOKUP(G35,$O:$P,2,FALSE))</f>
        <v>Marker 17</v>
      </c>
      <c r="L35" s="59" t="str">
        <f t="shared" ref="L35:L66" si="11">IF(ISNA(VLOOKUP(H35,$O:$P,2,FALSE)),"",VLOOKUP(H35,$O:$P,2,FALSE))</f>
        <v>Marker 65</v>
      </c>
      <c r="M35" s="59" t="str">
        <f t="shared" ref="M35:M66" si="12">IF(ISNA(VLOOKUP(I35,$O:$P,2,FALSE)),"",VLOOKUP(I35,$O:$P,2,FALSE))</f>
        <v>Marker 1</v>
      </c>
      <c r="O35" s="168">
        <f>IF(LEN(Markers!A34)&gt;0,Markers!A34,"")</f>
        <v>33</v>
      </c>
      <c r="P35" s="51" t="str">
        <f>IF(ISNA(VLOOKUP(O35,Markers!$A:$B,2,FALSE)),"",VLOOKUP(O35,Markers!$A:$B,2,FALSE))</f>
        <v>Marker 33</v>
      </c>
      <c r="Q35" s="6">
        <f t="shared" si="5"/>
        <v>10</v>
      </c>
      <c r="R35" s="51" t="str">
        <f t="shared" si="6"/>
        <v>Too Many</v>
      </c>
      <c r="S35" s="51">
        <f t="shared" si="7"/>
        <v>3</v>
      </c>
      <c r="T35" s="196" t="str">
        <f t="shared" si="8"/>
        <v/>
      </c>
    </row>
    <row r="36" spans="1:20" x14ac:dyDescent="0.25">
      <c r="A36" s="51">
        <f>Projects!A36</f>
        <v>34</v>
      </c>
      <c r="B36" s="56" t="str">
        <f>Projects!B36</f>
        <v>T4  Project34</v>
      </c>
      <c r="C36" s="6">
        <f>Projects!D36</f>
        <v>0</v>
      </c>
      <c r="D36" s="6">
        <f>Projects!G36</f>
        <v>27</v>
      </c>
      <c r="E36" s="56" t="str">
        <f t="shared" si="4"/>
        <v/>
      </c>
      <c r="F36" s="172">
        <v>17</v>
      </c>
      <c r="G36" s="172">
        <v>16</v>
      </c>
      <c r="H36" s="172">
        <v>66</v>
      </c>
      <c r="I36" s="172">
        <v>67</v>
      </c>
      <c r="J36" s="59" t="str">
        <f t="shared" si="9"/>
        <v>Marker 17</v>
      </c>
      <c r="K36" s="59" t="str">
        <f t="shared" si="10"/>
        <v>Marker 16</v>
      </c>
      <c r="L36" s="59" t="str">
        <f t="shared" si="11"/>
        <v>Marker 66</v>
      </c>
      <c r="M36" s="59" t="str">
        <f t="shared" si="12"/>
        <v>Marker 67</v>
      </c>
      <c r="O36" s="168">
        <f>IF(LEN(Markers!A35)&gt;0,Markers!A35,"")</f>
        <v>34</v>
      </c>
      <c r="P36" s="51" t="str">
        <f>IF(ISNA(VLOOKUP(O36,Markers!$A:$B,2,FALSE)),"",VLOOKUP(O36,Markers!$A:$B,2,FALSE))</f>
        <v>Marker 34</v>
      </c>
      <c r="Q36" s="6">
        <f t="shared" si="5"/>
        <v>10</v>
      </c>
      <c r="R36" s="51" t="str">
        <f t="shared" si="6"/>
        <v>Too Many</v>
      </c>
      <c r="S36" s="51">
        <f t="shared" si="7"/>
        <v>1</v>
      </c>
      <c r="T36" s="196" t="str">
        <f t="shared" si="8"/>
        <v>Add</v>
      </c>
    </row>
    <row r="37" spans="1:20" x14ac:dyDescent="0.25">
      <c r="A37" s="51">
        <f>Projects!A37</f>
        <v>35</v>
      </c>
      <c r="B37" s="56" t="str">
        <f>Projects!B37</f>
        <v>T4  Project35</v>
      </c>
      <c r="C37" s="6">
        <f>Projects!D37</f>
        <v>0</v>
      </c>
      <c r="D37" s="6">
        <f>Projects!G37</f>
        <v>21</v>
      </c>
      <c r="E37" s="56" t="str">
        <f t="shared" si="4"/>
        <v/>
      </c>
      <c r="F37" s="172">
        <v>16</v>
      </c>
      <c r="G37" s="172">
        <v>17</v>
      </c>
      <c r="H37" s="172">
        <v>67</v>
      </c>
      <c r="I37" s="172">
        <v>66</v>
      </c>
      <c r="J37" s="59" t="str">
        <f t="shared" si="9"/>
        <v>Marker 16</v>
      </c>
      <c r="K37" s="59" t="str">
        <f t="shared" si="10"/>
        <v>Marker 17</v>
      </c>
      <c r="L37" s="59" t="str">
        <f t="shared" si="11"/>
        <v>Marker 67</v>
      </c>
      <c r="M37" s="59" t="str">
        <f t="shared" si="12"/>
        <v>Marker 66</v>
      </c>
      <c r="O37" s="168">
        <f>IF(LEN(Markers!A36)&gt;0,Markers!A36,"")</f>
        <v>35</v>
      </c>
      <c r="P37" s="51" t="str">
        <f>IF(ISNA(VLOOKUP(O37,Markers!$A:$B,2,FALSE)),"",VLOOKUP(O37,Markers!$A:$B,2,FALSE))</f>
        <v>Marker 35</v>
      </c>
      <c r="Q37" s="6">
        <f t="shared" si="5"/>
        <v>10</v>
      </c>
      <c r="R37" s="51" t="str">
        <f t="shared" si="6"/>
        <v>Too Many</v>
      </c>
      <c r="S37" s="51">
        <f t="shared" si="7"/>
        <v>3</v>
      </c>
      <c r="T37" s="196" t="str">
        <f t="shared" si="8"/>
        <v/>
      </c>
    </row>
    <row r="38" spans="1:20" x14ac:dyDescent="0.25">
      <c r="A38" s="51">
        <f>Projects!A38</f>
        <v>36</v>
      </c>
      <c r="B38" s="56" t="str">
        <f>Projects!B38</f>
        <v>T5  Project36</v>
      </c>
      <c r="C38" s="6">
        <f>Projects!D38</f>
        <v>0</v>
      </c>
      <c r="D38" s="6">
        <f>Projects!G38</f>
        <v>23</v>
      </c>
      <c r="E38" s="56" t="str">
        <f t="shared" si="4"/>
        <v/>
      </c>
      <c r="F38" s="172">
        <v>19</v>
      </c>
      <c r="G38" s="172">
        <v>20</v>
      </c>
      <c r="H38" s="172">
        <v>18</v>
      </c>
      <c r="I38" s="172">
        <v>21</v>
      </c>
      <c r="J38" s="59" t="str">
        <f t="shared" si="9"/>
        <v>Marker 19</v>
      </c>
      <c r="K38" s="59" t="str">
        <f t="shared" si="10"/>
        <v>Marker 20</v>
      </c>
      <c r="L38" s="59" t="str">
        <f t="shared" si="11"/>
        <v>Marker 18</v>
      </c>
      <c r="M38" s="59" t="str">
        <f t="shared" si="12"/>
        <v>Marker 21</v>
      </c>
      <c r="O38" s="168">
        <f>IF(LEN(Markers!A37)&gt;0,Markers!A37,"")</f>
        <v>36</v>
      </c>
      <c r="P38" s="51" t="str">
        <f>IF(ISNA(VLOOKUP(O38,Markers!$A:$B,2,FALSE)),"",VLOOKUP(O38,Markers!$A:$B,2,FALSE))</f>
        <v>Marker 36</v>
      </c>
      <c r="Q38" s="6">
        <f t="shared" si="5"/>
        <v>10</v>
      </c>
      <c r="R38" s="51" t="str">
        <f t="shared" si="6"/>
        <v>Too Many</v>
      </c>
      <c r="S38" s="51">
        <f t="shared" si="7"/>
        <v>3</v>
      </c>
      <c r="T38" s="196" t="str">
        <f t="shared" si="8"/>
        <v/>
      </c>
    </row>
    <row r="39" spans="1:20" x14ac:dyDescent="0.25">
      <c r="A39" s="51">
        <f>Projects!A39</f>
        <v>37</v>
      </c>
      <c r="B39" s="56" t="str">
        <f>Projects!B39</f>
        <v>T5  Project37</v>
      </c>
      <c r="C39" s="6">
        <f>Projects!D39</f>
        <v>0</v>
      </c>
      <c r="D39" s="6">
        <f>Projects!G39</f>
        <v>34</v>
      </c>
      <c r="E39" s="56" t="str">
        <f t="shared" si="4"/>
        <v/>
      </c>
      <c r="F39" s="172">
        <v>20</v>
      </c>
      <c r="G39" s="172">
        <v>21</v>
      </c>
      <c r="H39" s="172">
        <v>22</v>
      </c>
      <c r="I39" s="172">
        <v>19</v>
      </c>
      <c r="J39" s="59" t="str">
        <f t="shared" si="9"/>
        <v>Marker 20</v>
      </c>
      <c r="K39" s="59" t="str">
        <f t="shared" si="10"/>
        <v>Marker 21</v>
      </c>
      <c r="L39" s="59" t="str">
        <f t="shared" si="11"/>
        <v>Marker 22</v>
      </c>
      <c r="M39" s="59" t="str">
        <f t="shared" si="12"/>
        <v>Marker 19</v>
      </c>
      <c r="O39" s="168">
        <f>IF(LEN(Markers!A38)&gt;0,Markers!A38,"")</f>
        <v>37</v>
      </c>
      <c r="P39" s="51" t="str">
        <f>IF(ISNA(VLOOKUP(O39,Markers!$A:$B,2,FALSE)),"",VLOOKUP(O39,Markers!$A:$B,2,FALSE))</f>
        <v>Marker 37</v>
      </c>
      <c r="Q39" s="6">
        <f t="shared" si="5"/>
        <v>10</v>
      </c>
      <c r="R39" s="51" t="str">
        <f t="shared" si="6"/>
        <v>Too Many</v>
      </c>
      <c r="S39" s="51">
        <f t="shared" si="7"/>
        <v>2</v>
      </c>
      <c r="T39" s="196" t="str">
        <f t="shared" si="8"/>
        <v>Add</v>
      </c>
    </row>
    <row r="40" spans="1:20" x14ac:dyDescent="0.25">
      <c r="A40" s="51">
        <f>Projects!A40</f>
        <v>38</v>
      </c>
      <c r="B40" s="56" t="str">
        <f>Projects!B40</f>
        <v>T5  Project38</v>
      </c>
      <c r="C40" s="6">
        <f>Projects!D40</f>
        <v>0</v>
      </c>
      <c r="D40" s="6">
        <f>Projects!G40</f>
        <v>10</v>
      </c>
      <c r="E40" s="56" t="str">
        <f t="shared" si="4"/>
        <v/>
      </c>
      <c r="F40" s="172">
        <v>22</v>
      </c>
      <c r="G40" s="172">
        <v>18</v>
      </c>
      <c r="H40" s="172">
        <v>21</v>
      </c>
      <c r="I40" s="172">
        <v>20</v>
      </c>
      <c r="J40" s="59" t="str">
        <f t="shared" si="9"/>
        <v>Marker 22</v>
      </c>
      <c r="K40" s="59" t="str">
        <f t="shared" si="10"/>
        <v>Marker 18</v>
      </c>
      <c r="L40" s="59" t="str">
        <f t="shared" si="11"/>
        <v>Marker 21</v>
      </c>
      <c r="M40" s="59" t="str">
        <f t="shared" si="12"/>
        <v>Marker 20</v>
      </c>
      <c r="O40" s="168">
        <f>IF(LEN(Markers!A39)&gt;0,Markers!A39,"")</f>
        <v>38</v>
      </c>
      <c r="P40" s="51" t="str">
        <f>IF(ISNA(VLOOKUP(O40,Markers!$A:$B,2,FALSE)),"",VLOOKUP(O40,Markers!$A:$B,2,FALSE))</f>
        <v>Marker 38</v>
      </c>
      <c r="Q40" s="6">
        <f t="shared" si="5"/>
        <v>10</v>
      </c>
      <c r="R40" s="51" t="str">
        <f t="shared" si="6"/>
        <v>Too Many</v>
      </c>
      <c r="S40" s="51">
        <f t="shared" si="7"/>
        <v>2</v>
      </c>
      <c r="T40" s="196" t="str">
        <f t="shared" si="8"/>
        <v>Add</v>
      </c>
    </row>
    <row r="41" spans="1:20" x14ac:dyDescent="0.25">
      <c r="A41" s="51">
        <f>Projects!A41</f>
        <v>39</v>
      </c>
      <c r="B41" s="56" t="str">
        <f>Projects!B41</f>
        <v>T5  Project39</v>
      </c>
      <c r="C41" s="6">
        <f>Projects!D41</f>
        <v>0</v>
      </c>
      <c r="D41" s="6">
        <f>Projects!G41</f>
        <v>12</v>
      </c>
      <c r="E41" s="56" t="str">
        <f t="shared" si="4"/>
        <v/>
      </c>
      <c r="F41" s="172">
        <v>18</v>
      </c>
      <c r="G41" s="172">
        <v>22</v>
      </c>
      <c r="H41" s="172">
        <v>19</v>
      </c>
      <c r="I41" s="172">
        <v>20</v>
      </c>
      <c r="J41" s="59" t="str">
        <f t="shared" si="9"/>
        <v>Marker 18</v>
      </c>
      <c r="K41" s="59" t="str">
        <f t="shared" si="10"/>
        <v>Marker 22</v>
      </c>
      <c r="L41" s="59" t="str">
        <f t="shared" si="11"/>
        <v>Marker 19</v>
      </c>
      <c r="M41" s="59" t="str">
        <f t="shared" si="12"/>
        <v>Marker 20</v>
      </c>
      <c r="O41" s="168">
        <f>IF(LEN(Markers!A40)&gt;0,Markers!A40,"")</f>
        <v>39</v>
      </c>
      <c r="P41" s="51" t="str">
        <f>IF(ISNA(VLOOKUP(O41,Markers!$A:$B,2,FALSE)),"",VLOOKUP(O41,Markers!$A:$B,2,FALSE))</f>
        <v>Marker 39</v>
      </c>
      <c r="Q41" s="6">
        <f t="shared" si="5"/>
        <v>10</v>
      </c>
      <c r="R41" s="51" t="str">
        <f t="shared" si="6"/>
        <v>Too Many</v>
      </c>
      <c r="S41" s="51">
        <f t="shared" si="7"/>
        <v>0</v>
      </c>
      <c r="T41" s="196" t="str">
        <f t="shared" si="8"/>
        <v>NONE</v>
      </c>
    </row>
    <row r="42" spans="1:20" x14ac:dyDescent="0.25">
      <c r="A42" s="51">
        <f>Projects!A42</f>
        <v>40</v>
      </c>
      <c r="B42" s="56" t="str">
        <f>Projects!B42</f>
        <v>T5  Project40</v>
      </c>
      <c r="C42" s="6">
        <f>Projects!D42</f>
        <v>0</v>
      </c>
      <c r="D42" s="6">
        <f>Projects!G42</f>
        <v>44</v>
      </c>
      <c r="E42" s="56" t="str">
        <f t="shared" si="4"/>
        <v/>
      </c>
      <c r="F42" s="172">
        <v>19</v>
      </c>
      <c r="G42" s="172">
        <v>20</v>
      </c>
      <c r="H42" s="172">
        <v>18</v>
      </c>
      <c r="I42" s="172">
        <v>21</v>
      </c>
      <c r="J42" s="59" t="str">
        <f t="shared" si="9"/>
        <v>Marker 19</v>
      </c>
      <c r="K42" s="59" t="str">
        <f t="shared" si="10"/>
        <v>Marker 20</v>
      </c>
      <c r="L42" s="59" t="str">
        <f t="shared" si="11"/>
        <v>Marker 18</v>
      </c>
      <c r="M42" s="59" t="str">
        <f t="shared" si="12"/>
        <v>Marker 21</v>
      </c>
      <c r="O42" s="168">
        <f>IF(LEN(Markers!A41)&gt;0,Markers!A41,"")</f>
        <v>40</v>
      </c>
      <c r="P42" s="51" t="str">
        <f>IF(ISNA(VLOOKUP(O42,Markers!$A:$B,2,FALSE)),"",VLOOKUP(O42,Markers!$A:$B,2,FALSE))</f>
        <v>Marker 40</v>
      </c>
      <c r="Q42" s="6">
        <f t="shared" si="5"/>
        <v>7</v>
      </c>
      <c r="R42" s="51" t="str">
        <f t="shared" si="6"/>
        <v>Add</v>
      </c>
      <c r="S42" s="51">
        <f t="shared" si="7"/>
        <v>2</v>
      </c>
      <c r="T42" s="196" t="str">
        <f t="shared" si="8"/>
        <v>Add</v>
      </c>
    </row>
    <row r="43" spans="1:20" x14ac:dyDescent="0.25">
      <c r="A43" s="51">
        <f>Projects!A43</f>
        <v>41</v>
      </c>
      <c r="B43" s="56" t="str">
        <f>Projects!B43</f>
        <v>T5  Project41</v>
      </c>
      <c r="C43" s="6">
        <f>Projects!D43</f>
        <v>0</v>
      </c>
      <c r="D43" s="6">
        <f>Projects!G43</f>
        <v>35</v>
      </c>
      <c r="E43" s="56" t="str">
        <f t="shared" si="4"/>
        <v/>
      </c>
      <c r="F43" s="172">
        <v>20</v>
      </c>
      <c r="G43" s="172">
        <v>19</v>
      </c>
      <c r="H43" s="172">
        <v>21</v>
      </c>
      <c r="I43" s="172">
        <v>18</v>
      </c>
      <c r="J43" s="59" t="str">
        <f t="shared" si="9"/>
        <v>Marker 20</v>
      </c>
      <c r="K43" s="59" t="str">
        <f t="shared" si="10"/>
        <v>Marker 19</v>
      </c>
      <c r="L43" s="59" t="str">
        <f t="shared" si="11"/>
        <v>Marker 21</v>
      </c>
      <c r="M43" s="59" t="str">
        <f t="shared" si="12"/>
        <v>Marker 18</v>
      </c>
      <c r="O43" s="168">
        <f>IF(LEN(Markers!A42)&gt;0,Markers!A42,"")</f>
        <v>41</v>
      </c>
      <c r="P43" s="51" t="str">
        <f>IF(ISNA(VLOOKUP(O43,Markers!$A:$B,2,FALSE)),"",VLOOKUP(O43,Markers!$A:$B,2,FALSE))</f>
        <v>Marker 41</v>
      </c>
      <c r="Q43" s="6">
        <f t="shared" si="5"/>
        <v>4</v>
      </c>
      <c r="R43" s="51" t="str">
        <f t="shared" si="6"/>
        <v>Add</v>
      </c>
      <c r="S43" s="51">
        <f t="shared" si="7"/>
        <v>2</v>
      </c>
      <c r="T43" s="196" t="str">
        <f t="shared" si="8"/>
        <v>Add</v>
      </c>
    </row>
    <row r="44" spans="1:20" x14ac:dyDescent="0.25">
      <c r="A44" s="51">
        <f>Projects!A44</f>
        <v>42</v>
      </c>
      <c r="B44" s="56" t="str">
        <f>Projects!B44</f>
        <v>T5  Project42</v>
      </c>
      <c r="C44" s="6">
        <f>Projects!D44</f>
        <v>0</v>
      </c>
      <c r="D44" s="6">
        <f>Projects!G44</f>
        <v>21</v>
      </c>
      <c r="E44" s="56" t="str">
        <f t="shared" si="4"/>
        <v/>
      </c>
      <c r="F44" s="172">
        <v>18</v>
      </c>
      <c r="G44" s="172">
        <v>19</v>
      </c>
      <c r="H44" s="172">
        <v>20</v>
      </c>
      <c r="I44" s="172">
        <v>22</v>
      </c>
      <c r="J44" s="59" t="str">
        <f t="shared" si="9"/>
        <v>Marker 18</v>
      </c>
      <c r="K44" s="59" t="str">
        <f t="shared" si="10"/>
        <v>Marker 19</v>
      </c>
      <c r="L44" s="59" t="str">
        <f t="shared" si="11"/>
        <v>Marker 20</v>
      </c>
      <c r="M44" s="59" t="str">
        <f t="shared" si="12"/>
        <v>Marker 22</v>
      </c>
      <c r="O44" s="168">
        <f>IF(LEN(Markers!A43)&gt;0,Markers!A43,"")</f>
        <v>42</v>
      </c>
      <c r="P44" s="51" t="str">
        <f>IF(ISNA(VLOOKUP(O44,Markers!$A:$B,2,FALSE)),"",VLOOKUP(O44,Markers!$A:$B,2,FALSE))</f>
        <v>Marker 42</v>
      </c>
      <c r="Q44" s="6">
        <f t="shared" si="5"/>
        <v>8</v>
      </c>
      <c r="R44" s="51" t="str">
        <f t="shared" si="6"/>
        <v>Add</v>
      </c>
      <c r="S44" s="51">
        <f t="shared" si="7"/>
        <v>3</v>
      </c>
      <c r="T44" s="196" t="str">
        <f t="shared" si="8"/>
        <v/>
      </c>
    </row>
    <row r="45" spans="1:20" x14ac:dyDescent="0.25">
      <c r="A45" s="51">
        <f>Projects!A45</f>
        <v>43</v>
      </c>
      <c r="B45" s="56" t="str">
        <f>Projects!B45</f>
        <v>T5  Project43</v>
      </c>
      <c r="C45" s="6">
        <f>Projects!D45</f>
        <v>0</v>
      </c>
      <c r="D45" s="6">
        <f>Projects!G45</f>
        <v>2</v>
      </c>
      <c r="E45" s="56" t="str">
        <f t="shared" si="4"/>
        <v/>
      </c>
      <c r="F45" s="172">
        <v>21</v>
      </c>
      <c r="G45" s="172">
        <v>22</v>
      </c>
      <c r="H45" s="172">
        <v>20</v>
      </c>
      <c r="I45" s="172">
        <v>19</v>
      </c>
      <c r="J45" s="59" t="str">
        <f t="shared" si="9"/>
        <v>Marker 21</v>
      </c>
      <c r="K45" s="59" t="str">
        <f t="shared" si="10"/>
        <v>Marker 22</v>
      </c>
      <c r="L45" s="59" t="str">
        <f t="shared" si="11"/>
        <v>Marker 20</v>
      </c>
      <c r="M45" s="59" t="str">
        <f t="shared" si="12"/>
        <v>Marker 19</v>
      </c>
      <c r="O45" s="168">
        <f>IF(LEN(Markers!A44)&gt;0,Markers!A44,"")</f>
        <v>43</v>
      </c>
      <c r="P45" s="51" t="str">
        <f>IF(ISNA(VLOOKUP(O45,Markers!$A:$B,2,FALSE)),"",VLOOKUP(O45,Markers!$A:$B,2,FALSE))</f>
        <v>Marker 43</v>
      </c>
      <c r="Q45" s="6">
        <f t="shared" si="5"/>
        <v>7</v>
      </c>
      <c r="R45" s="51" t="str">
        <f t="shared" si="6"/>
        <v>Add</v>
      </c>
      <c r="S45" s="51">
        <f t="shared" si="7"/>
        <v>2</v>
      </c>
      <c r="T45" s="196" t="str">
        <f t="shared" si="8"/>
        <v>Add</v>
      </c>
    </row>
    <row r="46" spans="1:20" x14ac:dyDescent="0.25">
      <c r="A46" s="51">
        <f>Projects!A46</f>
        <v>44</v>
      </c>
      <c r="B46" s="56" t="str">
        <f>Projects!B46</f>
        <v>T5  Project44</v>
      </c>
      <c r="C46" s="6">
        <f>Projects!D46</f>
        <v>0</v>
      </c>
      <c r="D46" s="6">
        <f>Projects!G46</f>
        <v>59</v>
      </c>
      <c r="E46" s="56" t="str">
        <f t="shared" si="4"/>
        <v/>
      </c>
      <c r="F46" s="172">
        <v>22</v>
      </c>
      <c r="G46" s="172">
        <v>21</v>
      </c>
      <c r="H46" s="172">
        <v>18</v>
      </c>
      <c r="I46" s="172">
        <v>19</v>
      </c>
      <c r="J46" s="59" t="str">
        <f t="shared" si="9"/>
        <v>Marker 22</v>
      </c>
      <c r="K46" s="59" t="str">
        <f t="shared" si="10"/>
        <v>Marker 21</v>
      </c>
      <c r="L46" s="59" t="str">
        <f t="shared" si="11"/>
        <v>Marker 18</v>
      </c>
      <c r="M46" s="59" t="str">
        <f t="shared" si="12"/>
        <v>Marker 19</v>
      </c>
      <c r="O46" s="168">
        <f>IF(LEN(Markers!A45)&gt;0,Markers!A45,"")</f>
        <v>44</v>
      </c>
      <c r="P46" s="51" t="str">
        <f>IF(ISNA(VLOOKUP(O46,Markers!$A:$B,2,FALSE)),"",VLOOKUP(O46,Markers!$A:$B,2,FALSE))</f>
        <v>Marker 44</v>
      </c>
      <c r="Q46" s="6">
        <f t="shared" si="5"/>
        <v>7</v>
      </c>
      <c r="R46" s="51" t="str">
        <f t="shared" si="6"/>
        <v>Add</v>
      </c>
      <c r="S46" s="51">
        <f t="shared" si="7"/>
        <v>1</v>
      </c>
      <c r="T46" s="196" t="str">
        <f t="shared" si="8"/>
        <v>Add</v>
      </c>
    </row>
    <row r="47" spans="1:20" x14ac:dyDescent="0.25">
      <c r="A47" s="51">
        <f>Projects!A47</f>
        <v>45</v>
      </c>
      <c r="B47" s="56" t="str">
        <f>Projects!B47</f>
        <v>T5  Project45</v>
      </c>
      <c r="C47" s="6">
        <f>Projects!D47</f>
        <v>0</v>
      </c>
      <c r="D47" s="6">
        <f>Projects!G47</f>
        <v>31</v>
      </c>
      <c r="E47" s="56" t="str">
        <f t="shared" si="4"/>
        <v/>
      </c>
      <c r="F47" s="172">
        <v>18</v>
      </c>
      <c r="G47" s="172">
        <v>19</v>
      </c>
      <c r="H47" s="172">
        <v>22</v>
      </c>
      <c r="I47" s="172">
        <v>20</v>
      </c>
      <c r="J47" s="59" t="str">
        <f t="shared" si="9"/>
        <v>Marker 18</v>
      </c>
      <c r="K47" s="59" t="str">
        <f t="shared" si="10"/>
        <v>Marker 19</v>
      </c>
      <c r="L47" s="59" t="str">
        <f t="shared" si="11"/>
        <v>Marker 22</v>
      </c>
      <c r="M47" s="59" t="str">
        <f t="shared" si="12"/>
        <v>Marker 20</v>
      </c>
      <c r="O47" s="168">
        <f>IF(LEN(Markers!A46)&gt;0,Markers!A46,"")</f>
        <v>45</v>
      </c>
      <c r="P47" s="51" t="str">
        <f>IF(ISNA(VLOOKUP(O47,Markers!$A:$B,2,FALSE)),"",VLOOKUP(O47,Markers!$A:$B,2,FALSE))</f>
        <v>Marker 45</v>
      </c>
      <c r="Q47" s="6">
        <f t="shared" si="5"/>
        <v>8</v>
      </c>
      <c r="R47" s="51" t="str">
        <f t="shared" si="6"/>
        <v>Add</v>
      </c>
      <c r="S47" s="51">
        <f t="shared" si="7"/>
        <v>2</v>
      </c>
      <c r="T47" s="196" t="str">
        <f t="shared" si="8"/>
        <v>Add</v>
      </c>
    </row>
    <row r="48" spans="1:20" x14ac:dyDescent="0.25">
      <c r="A48" s="51">
        <f>Projects!A48</f>
        <v>46</v>
      </c>
      <c r="B48" s="56" t="str">
        <f>Projects!B48</f>
        <v>T6  Project46</v>
      </c>
      <c r="C48" s="6">
        <f>Projects!D48</f>
        <v>0</v>
      </c>
      <c r="D48" s="6">
        <f>Projects!G48</f>
        <v>23</v>
      </c>
      <c r="E48" s="56" t="str">
        <f t="shared" si="4"/>
        <v/>
      </c>
      <c r="F48" s="172">
        <v>25</v>
      </c>
      <c r="G48" s="172">
        <v>26</v>
      </c>
      <c r="H48" s="172">
        <v>24</v>
      </c>
      <c r="I48" s="172">
        <v>65</v>
      </c>
      <c r="J48" s="59" t="str">
        <f t="shared" si="9"/>
        <v>Marker 25</v>
      </c>
      <c r="K48" s="59" t="str">
        <f t="shared" si="10"/>
        <v>Marker 26</v>
      </c>
      <c r="L48" s="59" t="str">
        <f t="shared" si="11"/>
        <v>Marker 24</v>
      </c>
      <c r="M48" s="59" t="str">
        <f t="shared" si="12"/>
        <v>Marker 65</v>
      </c>
      <c r="O48" s="168">
        <f>IF(LEN(Markers!A47)&gt;0,Markers!A47,"")</f>
        <v>46</v>
      </c>
      <c r="P48" s="51" t="str">
        <f>IF(ISNA(VLOOKUP(O48,Markers!$A:$B,2,FALSE)),"",VLOOKUP(O48,Markers!$A:$B,2,FALSE))</f>
        <v>Marker 46</v>
      </c>
      <c r="Q48" s="6">
        <f t="shared" si="5"/>
        <v>10</v>
      </c>
      <c r="R48" s="51" t="str">
        <f t="shared" si="6"/>
        <v>Too Many</v>
      </c>
      <c r="S48" s="51">
        <f t="shared" si="7"/>
        <v>3</v>
      </c>
      <c r="T48" s="196" t="str">
        <f t="shared" si="8"/>
        <v/>
      </c>
    </row>
    <row r="49" spans="1:20" x14ac:dyDescent="0.25">
      <c r="A49" s="51">
        <f>Projects!A49</f>
        <v>47</v>
      </c>
      <c r="B49" s="56" t="str">
        <f>Projects!B49</f>
        <v>T6  Project47</v>
      </c>
      <c r="C49" s="6">
        <f>Projects!D49</f>
        <v>0</v>
      </c>
      <c r="D49" s="6">
        <f>Projects!G49</f>
        <v>34</v>
      </c>
      <c r="E49" s="56" t="str">
        <f t="shared" si="4"/>
        <v/>
      </c>
      <c r="F49" s="172">
        <v>23</v>
      </c>
      <c r="G49" s="172">
        <v>24</v>
      </c>
      <c r="H49" s="172">
        <v>25</v>
      </c>
      <c r="I49" s="172">
        <v>26</v>
      </c>
      <c r="J49" s="59" t="str">
        <f t="shared" si="9"/>
        <v>Marker 23</v>
      </c>
      <c r="K49" s="59" t="str">
        <f t="shared" si="10"/>
        <v>Marker 24</v>
      </c>
      <c r="L49" s="59" t="str">
        <f t="shared" si="11"/>
        <v>Marker 25</v>
      </c>
      <c r="M49" s="59" t="str">
        <f t="shared" si="12"/>
        <v>Marker 26</v>
      </c>
      <c r="O49" s="168">
        <f>IF(LEN(Markers!A48)&gt;0,Markers!A48,"")</f>
        <v>47</v>
      </c>
      <c r="P49" s="51" t="str">
        <f>IF(ISNA(VLOOKUP(O49,Markers!$A:$B,2,FALSE)),"",VLOOKUP(O49,Markers!$A:$B,2,FALSE))</f>
        <v>Marker 47</v>
      </c>
      <c r="Q49" s="6">
        <f t="shared" si="5"/>
        <v>9</v>
      </c>
      <c r="R49" s="51" t="str">
        <f t="shared" si="6"/>
        <v/>
      </c>
      <c r="S49" s="51">
        <f t="shared" si="7"/>
        <v>3</v>
      </c>
      <c r="T49" s="196" t="str">
        <f t="shared" si="8"/>
        <v/>
      </c>
    </row>
    <row r="50" spans="1:20" x14ac:dyDescent="0.25">
      <c r="A50" s="51">
        <f>Projects!A50</f>
        <v>48</v>
      </c>
      <c r="B50" s="56" t="str">
        <f>Projects!B50</f>
        <v>T6  Project48</v>
      </c>
      <c r="C50" s="6">
        <f>Projects!D50</f>
        <v>0</v>
      </c>
      <c r="D50" s="6">
        <f>Projects!G50</f>
        <v>24</v>
      </c>
      <c r="E50" s="56" t="str">
        <f t="shared" si="4"/>
        <v/>
      </c>
      <c r="F50" s="172">
        <v>26</v>
      </c>
      <c r="G50" s="172">
        <v>25</v>
      </c>
      <c r="H50" s="172">
        <v>23</v>
      </c>
      <c r="I50" s="172">
        <v>66</v>
      </c>
      <c r="J50" s="59" t="str">
        <f t="shared" si="9"/>
        <v>Marker 26</v>
      </c>
      <c r="K50" s="59" t="str">
        <f t="shared" si="10"/>
        <v>Marker 25</v>
      </c>
      <c r="L50" s="59" t="str">
        <f t="shared" si="11"/>
        <v>Marker 23</v>
      </c>
      <c r="M50" s="59" t="str">
        <f t="shared" si="12"/>
        <v>Marker 66</v>
      </c>
      <c r="O50" s="168">
        <f>IF(LEN(Markers!A49)&gt;0,Markers!A49,"")</f>
        <v>48</v>
      </c>
      <c r="P50" s="51" t="str">
        <f>IF(ISNA(VLOOKUP(O50,Markers!$A:$B,2,FALSE)),"",VLOOKUP(O50,Markers!$A:$B,2,FALSE))</f>
        <v>Marker 48</v>
      </c>
      <c r="Q50" s="6">
        <f t="shared" si="5"/>
        <v>9</v>
      </c>
      <c r="R50" s="51" t="str">
        <f t="shared" si="6"/>
        <v/>
      </c>
      <c r="S50" s="51">
        <f t="shared" si="7"/>
        <v>3</v>
      </c>
      <c r="T50" s="196" t="str">
        <f t="shared" si="8"/>
        <v/>
      </c>
    </row>
    <row r="51" spans="1:20" x14ac:dyDescent="0.25">
      <c r="A51" s="51">
        <f>Projects!A51</f>
        <v>49</v>
      </c>
      <c r="B51" s="56" t="str">
        <f>Projects!B51</f>
        <v>T6  Project49</v>
      </c>
      <c r="C51" s="6">
        <f>Projects!D51</f>
        <v>0</v>
      </c>
      <c r="D51" s="6">
        <f>Projects!G51</f>
        <v>47</v>
      </c>
      <c r="E51" s="56" t="str">
        <f t="shared" si="4"/>
        <v/>
      </c>
      <c r="F51" s="172">
        <v>24</v>
      </c>
      <c r="G51" s="172">
        <v>23</v>
      </c>
      <c r="H51" s="172">
        <v>26</v>
      </c>
      <c r="I51" s="172">
        <v>25</v>
      </c>
      <c r="J51" s="59" t="str">
        <f t="shared" si="9"/>
        <v>Marker 24</v>
      </c>
      <c r="K51" s="59" t="str">
        <f t="shared" si="10"/>
        <v>Marker 23</v>
      </c>
      <c r="L51" s="59" t="str">
        <f t="shared" si="11"/>
        <v>Marker 26</v>
      </c>
      <c r="M51" s="59" t="str">
        <f t="shared" si="12"/>
        <v>Marker 25</v>
      </c>
      <c r="O51" s="168">
        <f>IF(LEN(Markers!A50)&gt;0,Markers!A50,"")</f>
        <v>49</v>
      </c>
      <c r="P51" s="51" t="str">
        <f>IF(ISNA(VLOOKUP(O51,Markers!$A:$B,2,FALSE)),"",VLOOKUP(O51,Markers!$A:$B,2,FALSE))</f>
        <v>Marker 49</v>
      </c>
      <c r="Q51" s="6">
        <f t="shared" si="5"/>
        <v>9</v>
      </c>
      <c r="R51" s="51" t="str">
        <f t="shared" si="6"/>
        <v/>
      </c>
      <c r="S51" s="51">
        <f t="shared" si="7"/>
        <v>2</v>
      </c>
      <c r="T51" s="196" t="str">
        <f t="shared" si="8"/>
        <v>Add</v>
      </c>
    </row>
    <row r="52" spans="1:20" x14ac:dyDescent="0.25">
      <c r="A52" s="51">
        <f>Projects!A52</f>
        <v>50</v>
      </c>
      <c r="B52" s="56" t="str">
        <f>Projects!B52</f>
        <v>T6  Project50</v>
      </c>
      <c r="C52" s="6">
        <f>Projects!D52</f>
        <v>0</v>
      </c>
      <c r="D52" s="6">
        <f>Projects!G52</f>
        <v>14</v>
      </c>
      <c r="E52" s="56" t="str">
        <f t="shared" si="4"/>
        <v/>
      </c>
      <c r="F52" s="172">
        <v>25</v>
      </c>
      <c r="G52" s="172">
        <v>26</v>
      </c>
      <c r="H52" s="172">
        <v>23</v>
      </c>
      <c r="I52" s="172">
        <v>24</v>
      </c>
      <c r="J52" s="59" t="str">
        <f t="shared" si="9"/>
        <v>Marker 25</v>
      </c>
      <c r="K52" s="59" t="str">
        <f t="shared" si="10"/>
        <v>Marker 26</v>
      </c>
      <c r="L52" s="59" t="str">
        <f t="shared" si="11"/>
        <v>Marker 23</v>
      </c>
      <c r="M52" s="59" t="str">
        <f t="shared" si="12"/>
        <v>Marker 24</v>
      </c>
      <c r="O52" s="168">
        <f>IF(LEN(Markers!A51)&gt;0,Markers!A51,"")</f>
        <v>50</v>
      </c>
      <c r="P52" s="51" t="str">
        <f>IF(ISNA(VLOOKUP(O52,Markers!$A:$B,2,FALSE)),"",VLOOKUP(O52,Markers!$A:$B,2,FALSE))</f>
        <v>Marker 50</v>
      </c>
      <c r="Q52" s="6">
        <f t="shared" si="5"/>
        <v>8</v>
      </c>
      <c r="R52" s="51" t="str">
        <f t="shared" si="6"/>
        <v>Add</v>
      </c>
      <c r="S52" s="51">
        <f t="shared" si="7"/>
        <v>1</v>
      </c>
      <c r="T52" s="196" t="str">
        <f t="shared" si="8"/>
        <v>Add</v>
      </c>
    </row>
    <row r="53" spans="1:20" x14ac:dyDescent="0.25">
      <c r="A53" s="51">
        <f>Projects!A53</f>
        <v>51</v>
      </c>
      <c r="B53" s="56" t="str">
        <f>Projects!B53</f>
        <v>T6  Project51</v>
      </c>
      <c r="C53" s="6">
        <f>Projects!D53</f>
        <v>0</v>
      </c>
      <c r="D53" s="6">
        <f>Projects!G53</f>
        <v>27</v>
      </c>
      <c r="E53" s="56" t="str">
        <f t="shared" si="4"/>
        <v/>
      </c>
      <c r="F53" s="172">
        <v>26</v>
      </c>
      <c r="G53" s="172">
        <v>25</v>
      </c>
      <c r="H53" s="172">
        <v>24</v>
      </c>
      <c r="I53" s="172">
        <v>23</v>
      </c>
      <c r="J53" s="59" t="str">
        <f t="shared" si="9"/>
        <v>Marker 26</v>
      </c>
      <c r="K53" s="59" t="str">
        <f t="shared" si="10"/>
        <v>Marker 25</v>
      </c>
      <c r="L53" s="59" t="str">
        <f t="shared" si="11"/>
        <v>Marker 24</v>
      </c>
      <c r="M53" s="59" t="str">
        <f t="shared" si="12"/>
        <v>Marker 23</v>
      </c>
      <c r="O53" s="168">
        <f>IF(LEN(Markers!A52)&gt;0,Markers!A52,"")</f>
        <v>51</v>
      </c>
      <c r="P53" s="51" t="str">
        <f>IF(ISNA(VLOOKUP(O53,Markers!$A:$B,2,FALSE)),"",VLOOKUP(O53,Markers!$A:$B,2,FALSE))</f>
        <v>Marker 51</v>
      </c>
      <c r="Q53" s="6">
        <f t="shared" si="5"/>
        <v>9</v>
      </c>
      <c r="R53" s="51" t="str">
        <f t="shared" si="6"/>
        <v/>
      </c>
      <c r="S53" s="51">
        <f t="shared" si="7"/>
        <v>2</v>
      </c>
      <c r="T53" s="196" t="str">
        <f t="shared" si="8"/>
        <v>Add</v>
      </c>
    </row>
    <row r="54" spans="1:20" x14ac:dyDescent="0.25">
      <c r="A54" s="51">
        <f>Projects!A54</f>
        <v>52</v>
      </c>
      <c r="B54" s="56" t="str">
        <f>Projects!B54</f>
        <v>T6  Project52</v>
      </c>
      <c r="C54" s="6">
        <f>Projects!D54</f>
        <v>0</v>
      </c>
      <c r="D54" s="6">
        <f>Projects!G54</f>
        <v>53</v>
      </c>
      <c r="E54" s="56" t="str">
        <f t="shared" si="4"/>
        <v/>
      </c>
      <c r="F54" s="172">
        <v>23</v>
      </c>
      <c r="G54" s="172">
        <v>24</v>
      </c>
      <c r="H54" s="172">
        <v>25</v>
      </c>
      <c r="I54" s="172">
        <v>26</v>
      </c>
      <c r="J54" s="59" t="str">
        <f t="shared" si="9"/>
        <v>Marker 23</v>
      </c>
      <c r="K54" s="59" t="str">
        <f t="shared" si="10"/>
        <v>Marker 24</v>
      </c>
      <c r="L54" s="59" t="str">
        <f t="shared" si="11"/>
        <v>Marker 25</v>
      </c>
      <c r="M54" s="59" t="str">
        <f t="shared" si="12"/>
        <v>Marker 26</v>
      </c>
      <c r="O54" s="168">
        <f>IF(LEN(Markers!A53)&gt;0,Markers!A53,"")</f>
        <v>52</v>
      </c>
      <c r="P54" s="51" t="str">
        <f>IF(ISNA(VLOOKUP(O54,Markers!$A:$B,2,FALSE)),"",VLOOKUP(O54,Markers!$A:$B,2,FALSE))</f>
        <v>Marker 52</v>
      </c>
      <c r="Q54" s="6">
        <f t="shared" si="5"/>
        <v>9</v>
      </c>
      <c r="R54" s="51" t="str">
        <f t="shared" si="6"/>
        <v/>
      </c>
      <c r="S54" s="51">
        <f t="shared" si="7"/>
        <v>2</v>
      </c>
      <c r="T54" s="196" t="str">
        <f t="shared" si="8"/>
        <v>Add</v>
      </c>
    </row>
    <row r="55" spans="1:20" x14ac:dyDescent="0.25">
      <c r="A55" s="51">
        <f>Projects!A55</f>
        <v>53</v>
      </c>
      <c r="B55" s="56" t="str">
        <f>Projects!B55</f>
        <v>T6  Project53</v>
      </c>
      <c r="C55" s="6">
        <f>Projects!D55</f>
        <v>0</v>
      </c>
      <c r="D55" s="6">
        <f>Projects!G55</f>
        <v>33</v>
      </c>
      <c r="E55" s="56" t="str">
        <f t="shared" si="4"/>
        <v/>
      </c>
      <c r="F55" s="172">
        <v>24</v>
      </c>
      <c r="G55" s="172">
        <v>23</v>
      </c>
      <c r="H55" s="172">
        <v>26</v>
      </c>
      <c r="I55" s="172">
        <v>25</v>
      </c>
      <c r="J55" s="59" t="str">
        <f t="shared" si="9"/>
        <v>Marker 24</v>
      </c>
      <c r="K55" s="59" t="str">
        <f t="shared" si="10"/>
        <v>Marker 23</v>
      </c>
      <c r="L55" s="59" t="str">
        <f t="shared" si="11"/>
        <v>Marker 26</v>
      </c>
      <c r="M55" s="59" t="str">
        <f t="shared" si="12"/>
        <v>Marker 25</v>
      </c>
      <c r="O55" s="168">
        <f>IF(LEN(Markers!A54)&gt;0,Markers!A54,"")</f>
        <v>53</v>
      </c>
      <c r="P55" s="51" t="str">
        <f>IF(ISNA(VLOOKUP(O55,Markers!$A:$B,2,FALSE)),"",VLOOKUP(O55,Markers!$A:$B,2,FALSE))</f>
        <v>Marker 53</v>
      </c>
      <c r="Q55" s="6">
        <f t="shared" si="5"/>
        <v>9</v>
      </c>
      <c r="R55" s="51" t="str">
        <f t="shared" si="6"/>
        <v/>
      </c>
      <c r="S55" s="51">
        <f t="shared" si="7"/>
        <v>2</v>
      </c>
      <c r="T55" s="196" t="str">
        <f t="shared" si="8"/>
        <v>Add</v>
      </c>
    </row>
    <row r="56" spans="1:20" x14ac:dyDescent="0.25">
      <c r="A56" s="51">
        <f>Projects!A56</f>
        <v>54</v>
      </c>
      <c r="B56" s="56" t="str">
        <f>Projects!B56</f>
        <v>T7  Project54</v>
      </c>
      <c r="C56" s="6">
        <f>Projects!D56</f>
        <v>0</v>
      </c>
      <c r="D56" s="6">
        <f>Projects!G56</f>
        <v>50</v>
      </c>
      <c r="E56" s="56" t="str">
        <f t="shared" si="4"/>
        <v/>
      </c>
      <c r="F56" s="172">
        <v>31</v>
      </c>
      <c r="G56" s="172">
        <v>29</v>
      </c>
      <c r="H56" s="172">
        <v>37</v>
      </c>
      <c r="I56" s="172">
        <v>32</v>
      </c>
      <c r="J56" s="59" t="str">
        <f t="shared" si="9"/>
        <v>Marker 31</v>
      </c>
      <c r="K56" s="59" t="str">
        <f t="shared" si="10"/>
        <v>Marker 29</v>
      </c>
      <c r="L56" s="59" t="str">
        <f t="shared" si="11"/>
        <v>Marker 37</v>
      </c>
      <c r="M56" s="59" t="str">
        <f t="shared" si="12"/>
        <v>Marker 32</v>
      </c>
      <c r="O56" s="168">
        <f>IF(LEN(Markers!A55)&gt;0,Markers!A55,"")</f>
        <v>54</v>
      </c>
      <c r="P56" s="51" t="str">
        <f>IF(ISNA(VLOOKUP(O56,Markers!$A:$B,2,FALSE)),"",VLOOKUP(O56,Markers!$A:$B,2,FALSE))</f>
        <v>Marker 54</v>
      </c>
      <c r="Q56" s="6">
        <f t="shared" si="5"/>
        <v>10</v>
      </c>
      <c r="R56" s="51" t="str">
        <f t="shared" si="6"/>
        <v>Too Many</v>
      </c>
      <c r="S56" s="51">
        <f t="shared" si="7"/>
        <v>3</v>
      </c>
      <c r="T56" s="196" t="str">
        <f t="shared" si="8"/>
        <v/>
      </c>
    </row>
    <row r="57" spans="1:20" x14ac:dyDescent="0.25">
      <c r="A57" s="51">
        <f>Projects!A57</f>
        <v>55</v>
      </c>
      <c r="B57" s="56" t="str">
        <f>Projects!B57</f>
        <v>T7  Project55</v>
      </c>
      <c r="C57" s="6">
        <f>Projects!D57</f>
        <v>0</v>
      </c>
      <c r="D57" s="6">
        <f>Projects!G57</f>
        <v>44</v>
      </c>
      <c r="E57" s="56" t="str">
        <f t="shared" si="4"/>
        <v/>
      </c>
      <c r="F57" s="172">
        <v>32</v>
      </c>
      <c r="G57" s="172">
        <v>30</v>
      </c>
      <c r="H57" s="172">
        <v>38</v>
      </c>
      <c r="I57" s="172">
        <v>33</v>
      </c>
      <c r="J57" s="59" t="str">
        <f t="shared" si="9"/>
        <v>Marker 32</v>
      </c>
      <c r="K57" s="59" t="str">
        <f t="shared" si="10"/>
        <v>Marker 30</v>
      </c>
      <c r="L57" s="59" t="str">
        <f t="shared" si="11"/>
        <v>Marker 38</v>
      </c>
      <c r="M57" s="59" t="str">
        <f t="shared" si="12"/>
        <v>Marker 33</v>
      </c>
      <c r="O57" s="168">
        <f>IF(LEN(Markers!A56)&gt;0,Markers!A56,"")</f>
        <v>55</v>
      </c>
      <c r="P57" s="51" t="str">
        <f>IF(ISNA(VLOOKUP(O57,Markers!$A:$B,2,FALSE)),"",VLOOKUP(O57,Markers!$A:$B,2,FALSE))</f>
        <v>Marker 55</v>
      </c>
      <c r="Q57" s="6">
        <f t="shared" si="5"/>
        <v>9</v>
      </c>
      <c r="R57" s="51" t="str">
        <f t="shared" si="6"/>
        <v/>
      </c>
      <c r="S57" s="51">
        <f t="shared" si="7"/>
        <v>2</v>
      </c>
      <c r="T57" s="196" t="str">
        <f t="shared" si="8"/>
        <v>Add</v>
      </c>
    </row>
    <row r="58" spans="1:20" x14ac:dyDescent="0.25">
      <c r="A58" s="51">
        <f>Projects!A58</f>
        <v>56</v>
      </c>
      <c r="B58" s="56" t="str">
        <f>Projects!B58</f>
        <v>T7  Project56</v>
      </c>
      <c r="C58" s="6">
        <f>Projects!D58</f>
        <v>0</v>
      </c>
      <c r="D58" s="6">
        <f>Projects!G58</f>
        <v>46</v>
      </c>
      <c r="E58" s="56" t="str">
        <f t="shared" si="4"/>
        <v/>
      </c>
      <c r="F58" s="172">
        <v>33</v>
      </c>
      <c r="G58" s="172">
        <v>31</v>
      </c>
      <c r="H58" s="172">
        <v>39</v>
      </c>
      <c r="I58" s="172">
        <v>34</v>
      </c>
      <c r="J58" s="59" t="str">
        <f t="shared" si="9"/>
        <v>Marker 33</v>
      </c>
      <c r="K58" s="59" t="str">
        <f t="shared" si="10"/>
        <v>Marker 31</v>
      </c>
      <c r="L58" s="59" t="str">
        <f t="shared" si="11"/>
        <v>Marker 39</v>
      </c>
      <c r="M58" s="59" t="str">
        <f t="shared" si="12"/>
        <v>Marker 34</v>
      </c>
      <c r="O58" s="168">
        <f>IF(LEN(Markers!A57)&gt;0,Markers!A57,"")</f>
        <v>56</v>
      </c>
      <c r="P58" s="51" t="str">
        <f>IF(ISNA(VLOOKUP(O58,Markers!$A:$B,2,FALSE)),"",VLOOKUP(O58,Markers!$A:$B,2,FALSE))</f>
        <v>Marker 56</v>
      </c>
      <c r="Q58" s="6">
        <f t="shared" si="5"/>
        <v>10</v>
      </c>
      <c r="R58" s="51" t="str">
        <f t="shared" si="6"/>
        <v>Too Many</v>
      </c>
      <c r="S58" s="51">
        <f t="shared" si="7"/>
        <v>3</v>
      </c>
      <c r="T58" s="196" t="str">
        <f t="shared" si="8"/>
        <v/>
      </c>
    </row>
    <row r="59" spans="1:20" x14ac:dyDescent="0.25">
      <c r="A59" s="51">
        <f>Projects!A59</f>
        <v>57</v>
      </c>
      <c r="B59" s="56" t="str">
        <f>Projects!B59</f>
        <v>T7  Project57</v>
      </c>
      <c r="C59" s="6">
        <f>Projects!D59</f>
        <v>0</v>
      </c>
      <c r="D59" s="6">
        <f>Projects!G59</f>
        <v>43</v>
      </c>
      <c r="E59" s="56" t="str">
        <f t="shared" si="4"/>
        <v/>
      </c>
      <c r="F59" s="172">
        <v>35</v>
      </c>
      <c r="G59" s="172">
        <v>32</v>
      </c>
      <c r="H59" s="172">
        <v>27</v>
      </c>
      <c r="I59" s="172">
        <v>36</v>
      </c>
      <c r="J59" s="59" t="str">
        <f t="shared" si="9"/>
        <v>Marker 35</v>
      </c>
      <c r="K59" s="59" t="str">
        <f t="shared" si="10"/>
        <v>Marker 32</v>
      </c>
      <c r="L59" s="59" t="str">
        <f t="shared" si="11"/>
        <v>Marker 27</v>
      </c>
      <c r="M59" s="59" t="str">
        <f t="shared" si="12"/>
        <v>Marker 36</v>
      </c>
      <c r="O59" s="168">
        <f>IF(LEN(Markers!A58)&gt;0,Markers!A58,"")</f>
        <v>57</v>
      </c>
      <c r="P59" s="51" t="str">
        <f>IF(ISNA(VLOOKUP(O59,Markers!$A:$B,2,FALSE)),"",VLOOKUP(O59,Markers!$A:$B,2,FALSE))</f>
        <v>Marker 57</v>
      </c>
      <c r="Q59" s="6">
        <f t="shared" si="5"/>
        <v>10</v>
      </c>
      <c r="R59" s="51" t="str">
        <f t="shared" si="6"/>
        <v>Too Many</v>
      </c>
      <c r="S59" s="51">
        <f t="shared" si="7"/>
        <v>2</v>
      </c>
      <c r="T59" s="196" t="str">
        <f t="shared" si="8"/>
        <v>Add</v>
      </c>
    </row>
    <row r="60" spans="1:20" x14ac:dyDescent="0.25">
      <c r="A60" s="51">
        <f>Projects!A60</f>
        <v>58</v>
      </c>
      <c r="B60" s="56" t="str">
        <f>Projects!B60</f>
        <v>T7  Project58</v>
      </c>
      <c r="C60" s="6">
        <f>Projects!D60</f>
        <v>0</v>
      </c>
      <c r="D60" s="6">
        <f>Projects!G60</f>
        <v>10</v>
      </c>
      <c r="E60" s="56" t="str">
        <f t="shared" si="4"/>
        <v/>
      </c>
      <c r="F60" s="172">
        <v>36</v>
      </c>
      <c r="G60" s="172">
        <v>33</v>
      </c>
      <c r="H60" s="172">
        <v>28</v>
      </c>
      <c r="I60" s="172">
        <v>35</v>
      </c>
      <c r="J60" s="59" t="str">
        <f t="shared" si="9"/>
        <v>Marker 36</v>
      </c>
      <c r="K60" s="59" t="str">
        <f t="shared" si="10"/>
        <v>Marker 33</v>
      </c>
      <c r="L60" s="59" t="str">
        <f t="shared" si="11"/>
        <v>Marker 28</v>
      </c>
      <c r="M60" s="59" t="str">
        <f t="shared" si="12"/>
        <v>Marker 35</v>
      </c>
      <c r="O60" s="168">
        <f>IF(LEN(Markers!A59)&gt;0,Markers!A59,"")</f>
        <v>58</v>
      </c>
      <c r="P60" s="51" t="str">
        <f>IF(ISNA(VLOOKUP(O60,Markers!$A:$B,2,FALSE)),"",VLOOKUP(O60,Markers!$A:$B,2,FALSE))</f>
        <v>Marker 58</v>
      </c>
      <c r="Q60" s="6">
        <f t="shared" si="5"/>
        <v>9</v>
      </c>
      <c r="R60" s="51" t="str">
        <f t="shared" si="6"/>
        <v/>
      </c>
      <c r="S60" s="51">
        <f t="shared" si="7"/>
        <v>2</v>
      </c>
      <c r="T60" s="196" t="str">
        <f t="shared" si="8"/>
        <v>Add</v>
      </c>
    </row>
    <row r="61" spans="1:20" x14ac:dyDescent="0.25">
      <c r="A61" s="51">
        <f>Projects!A61</f>
        <v>59</v>
      </c>
      <c r="B61" s="56" t="str">
        <f>Projects!B61</f>
        <v>T7  Project59</v>
      </c>
      <c r="C61" s="6">
        <f>Projects!D61</f>
        <v>0</v>
      </c>
      <c r="D61" s="6">
        <f>Projects!G61</f>
        <v>27</v>
      </c>
      <c r="E61" s="56" t="str">
        <f t="shared" si="4"/>
        <v/>
      </c>
      <c r="F61" s="172">
        <v>29</v>
      </c>
      <c r="G61" s="172">
        <v>32</v>
      </c>
      <c r="H61" s="172">
        <v>28</v>
      </c>
      <c r="I61" s="172">
        <v>35</v>
      </c>
      <c r="J61" s="59" t="str">
        <f t="shared" si="9"/>
        <v>Marker 29</v>
      </c>
      <c r="K61" s="59" t="str">
        <f t="shared" si="10"/>
        <v>Marker 32</v>
      </c>
      <c r="L61" s="59" t="str">
        <f t="shared" si="11"/>
        <v>Marker 28</v>
      </c>
      <c r="M61" s="59" t="str">
        <f t="shared" si="12"/>
        <v>Marker 35</v>
      </c>
      <c r="O61" s="168">
        <f>IF(LEN(Markers!A60)&gt;0,Markers!A60,"")</f>
        <v>59</v>
      </c>
      <c r="P61" s="51" t="str">
        <f>IF(ISNA(VLOOKUP(O61,Markers!$A:$B,2,FALSE)),"",VLOOKUP(O61,Markers!$A:$B,2,FALSE))</f>
        <v>Marker 59</v>
      </c>
      <c r="Q61" s="6">
        <f t="shared" si="5"/>
        <v>7</v>
      </c>
      <c r="R61" s="51" t="str">
        <f t="shared" si="6"/>
        <v>Add</v>
      </c>
      <c r="S61" s="51">
        <f t="shared" si="7"/>
        <v>3</v>
      </c>
      <c r="T61" s="196" t="str">
        <f t="shared" si="8"/>
        <v/>
      </c>
    </row>
    <row r="62" spans="1:20" x14ac:dyDescent="0.25">
      <c r="A62" s="51">
        <f>Projects!A62</f>
        <v>60</v>
      </c>
      <c r="B62" s="56" t="str">
        <f>Projects!B62</f>
        <v>T7  Project60</v>
      </c>
      <c r="C62" s="6">
        <f>Projects!D62</f>
        <v>0</v>
      </c>
      <c r="D62" s="6">
        <f>Projects!G62</f>
        <v>12</v>
      </c>
      <c r="E62" s="56" t="str">
        <f t="shared" si="4"/>
        <v/>
      </c>
      <c r="F62" s="172">
        <v>37</v>
      </c>
      <c r="G62" s="172">
        <v>34</v>
      </c>
      <c r="H62" s="172">
        <v>29</v>
      </c>
      <c r="I62" s="172">
        <v>38</v>
      </c>
      <c r="J62" s="59" t="str">
        <f t="shared" si="9"/>
        <v>Marker 37</v>
      </c>
      <c r="K62" s="59" t="str">
        <f t="shared" si="10"/>
        <v>Marker 34</v>
      </c>
      <c r="L62" s="59" t="str">
        <f t="shared" si="11"/>
        <v>Marker 29</v>
      </c>
      <c r="M62" s="59" t="str">
        <f t="shared" si="12"/>
        <v>Marker 38</v>
      </c>
      <c r="O62" s="168">
        <f>IF(LEN(Markers!A61)&gt;0,Markers!A61,"")</f>
        <v>60</v>
      </c>
      <c r="P62" s="51" t="str">
        <f>IF(ISNA(VLOOKUP(O62,Markers!$A:$B,2,FALSE)),"",VLOOKUP(O62,Markers!$A:$B,2,FALSE))</f>
        <v>Marker 60</v>
      </c>
      <c r="Q62" s="6">
        <f t="shared" si="5"/>
        <v>7</v>
      </c>
      <c r="R62" s="51" t="str">
        <f t="shared" si="6"/>
        <v>Add</v>
      </c>
      <c r="S62" s="51">
        <f t="shared" si="7"/>
        <v>2</v>
      </c>
      <c r="T62" s="196" t="str">
        <f t="shared" si="8"/>
        <v>Add</v>
      </c>
    </row>
    <row r="63" spans="1:20" x14ac:dyDescent="0.25">
      <c r="A63" s="51">
        <f>Projects!A63</f>
        <v>61</v>
      </c>
      <c r="B63" s="56" t="str">
        <f>Projects!B63</f>
        <v>T7  Project61</v>
      </c>
      <c r="C63" s="6">
        <f>Projects!D63</f>
        <v>0</v>
      </c>
      <c r="D63" s="6">
        <f>Projects!G63</f>
        <v>34</v>
      </c>
      <c r="E63" s="56" t="str">
        <f t="shared" si="4"/>
        <v/>
      </c>
      <c r="F63" s="172">
        <v>30</v>
      </c>
      <c r="G63" s="172">
        <v>33</v>
      </c>
      <c r="H63" s="172">
        <v>27</v>
      </c>
      <c r="I63" s="172">
        <v>36</v>
      </c>
      <c r="J63" s="59" t="str">
        <f t="shared" si="9"/>
        <v>Marker 30</v>
      </c>
      <c r="K63" s="59" t="str">
        <f t="shared" si="10"/>
        <v>Marker 33</v>
      </c>
      <c r="L63" s="59" t="str">
        <f t="shared" si="11"/>
        <v>Marker 27</v>
      </c>
      <c r="M63" s="59" t="str">
        <f t="shared" si="12"/>
        <v>Marker 36</v>
      </c>
      <c r="O63" s="168">
        <f>IF(LEN(Markers!A62)&gt;0,Markers!A62,"")</f>
        <v>61</v>
      </c>
      <c r="P63" s="51" t="str">
        <f>IF(ISNA(VLOOKUP(O63,Markers!$A:$B,2,FALSE)),"",VLOOKUP(O63,Markers!$A:$B,2,FALSE))</f>
        <v>Marker 61</v>
      </c>
      <c r="Q63" s="6">
        <f t="shared" si="5"/>
        <v>8</v>
      </c>
      <c r="R63" s="51" t="str">
        <f t="shared" si="6"/>
        <v>Add</v>
      </c>
      <c r="S63" s="51">
        <f t="shared" si="7"/>
        <v>2</v>
      </c>
      <c r="T63" s="196" t="str">
        <f t="shared" si="8"/>
        <v>Add</v>
      </c>
    </row>
    <row r="64" spans="1:20" x14ac:dyDescent="0.25">
      <c r="A64" s="51">
        <f>Projects!A64</f>
        <v>62</v>
      </c>
      <c r="B64" s="56" t="str">
        <f>Projects!B64</f>
        <v>T7  Project62</v>
      </c>
      <c r="C64" s="6">
        <f>Projects!D64</f>
        <v>0</v>
      </c>
      <c r="D64" s="6">
        <f>Projects!G64</f>
        <v>22</v>
      </c>
      <c r="E64" s="56" t="str">
        <f t="shared" si="4"/>
        <v/>
      </c>
      <c r="F64" s="172">
        <v>38</v>
      </c>
      <c r="G64" s="172">
        <v>35</v>
      </c>
      <c r="H64" s="172">
        <v>30</v>
      </c>
      <c r="I64" s="172">
        <v>37</v>
      </c>
      <c r="J64" s="59" t="str">
        <f t="shared" si="9"/>
        <v>Marker 38</v>
      </c>
      <c r="K64" s="59" t="str">
        <f t="shared" si="10"/>
        <v>Marker 35</v>
      </c>
      <c r="L64" s="59" t="str">
        <f t="shared" si="11"/>
        <v>Marker 30</v>
      </c>
      <c r="M64" s="59" t="str">
        <f t="shared" si="12"/>
        <v>Marker 37</v>
      </c>
      <c r="O64" s="168">
        <f>IF(LEN(Markers!A63)&gt;0,Markers!A63,"")</f>
        <v>62</v>
      </c>
      <c r="P64" s="51" t="str">
        <f>IF(ISNA(VLOOKUP(O64,Markers!$A:$B,2,FALSE)),"",VLOOKUP(O64,Markers!$A:$B,2,FALSE))</f>
        <v>Marker 62</v>
      </c>
      <c r="Q64" s="6">
        <f t="shared" si="5"/>
        <v>8</v>
      </c>
      <c r="R64" s="51" t="str">
        <f t="shared" si="6"/>
        <v>Add</v>
      </c>
      <c r="S64" s="51">
        <f t="shared" si="7"/>
        <v>2</v>
      </c>
      <c r="T64" s="196" t="str">
        <f t="shared" si="8"/>
        <v>Add</v>
      </c>
    </row>
    <row r="65" spans="1:20" x14ac:dyDescent="0.25">
      <c r="A65" s="51">
        <f>Projects!A65</f>
        <v>63</v>
      </c>
      <c r="B65" s="56" t="str">
        <f>Projects!B65</f>
        <v>T7  Project63</v>
      </c>
      <c r="C65" s="6">
        <f>Projects!D65</f>
        <v>0</v>
      </c>
      <c r="D65" s="6">
        <f>Projects!G65</f>
        <v>11</v>
      </c>
      <c r="E65" s="56" t="str">
        <f t="shared" si="4"/>
        <v/>
      </c>
      <c r="F65" s="172">
        <v>27</v>
      </c>
      <c r="G65" s="172">
        <v>36</v>
      </c>
      <c r="H65" s="172">
        <v>31</v>
      </c>
      <c r="I65" s="172">
        <v>39</v>
      </c>
      <c r="J65" s="59" t="str">
        <f t="shared" si="9"/>
        <v>Marker 27</v>
      </c>
      <c r="K65" s="59" t="str">
        <f t="shared" si="10"/>
        <v>Marker 36</v>
      </c>
      <c r="L65" s="59" t="str">
        <f t="shared" si="11"/>
        <v>Marker 31</v>
      </c>
      <c r="M65" s="59" t="str">
        <f t="shared" si="12"/>
        <v>Marker 39</v>
      </c>
      <c r="O65" s="168">
        <f>IF(LEN(Markers!A64)&gt;0,Markers!A64,"")</f>
        <v>63</v>
      </c>
      <c r="P65" s="51" t="str">
        <f>IF(ISNA(VLOOKUP(O65,Markers!$A:$B,2,FALSE)),"",VLOOKUP(O65,Markers!$A:$B,2,FALSE))</f>
        <v>Marker 63</v>
      </c>
      <c r="Q65" s="6">
        <f t="shared" si="5"/>
        <v>8</v>
      </c>
      <c r="R65" s="51" t="str">
        <f t="shared" si="6"/>
        <v>Add</v>
      </c>
      <c r="S65" s="51">
        <f t="shared" si="7"/>
        <v>1</v>
      </c>
      <c r="T65" s="196" t="str">
        <f t="shared" si="8"/>
        <v>Add</v>
      </c>
    </row>
    <row r="66" spans="1:20" x14ac:dyDescent="0.25">
      <c r="A66" s="51">
        <f>Projects!A66</f>
        <v>64</v>
      </c>
      <c r="B66" s="56" t="str">
        <f>Projects!B66</f>
        <v>T7  Project64</v>
      </c>
      <c r="C66" s="6">
        <f>Projects!D66</f>
        <v>0</v>
      </c>
      <c r="D66" s="6">
        <f>Projects!G66</f>
        <v>28</v>
      </c>
      <c r="E66" s="56" t="str">
        <f t="shared" si="4"/>
        <v/>
      </c>
      <c r="F66" s="172">
        <v>32</v>
      </c>
      <c r="G66" s="172">
        <v>34</v>
      </c>
      <c r="H66" s="172">
        <v>29</v>
      </c>
      <c r="I66" s="172">
        <v>37</v>
      </c>
      <c r="J66" s="59" t="str">
        <f t="shared" si="9"/>
        <v>Marker 32</v>
      </c>
      <c r="K66" s="59" t="str">
        <f t="shared" si="10"/>
        <v>Marker 34</v>
      </c>
      <c r="L66" s="59" t="str">
        <f t="shared" si="11"/>
        <v>Marker 29</v>
      </c>
      <c r="M66" s="59" t="str">
        <f t="shared" si="12"/>
        <v>Marker 37</v>
      </c>
      <c r="O66" s="168">
        <f>IF(LEN(Markers!A65)&gt;0,Markers!A65,"")</f>
        <v>64</v>
      </c>
      <c r="P66" s="51" t="str">
        <f>IF(ISNA(VLOOKUP(O66,Markers!$A:$B,2,FALSE)),"",VLOOKUP(O66,Markers!$A:$B,2,FALSE))</f>
        <v>Marker 64</v>
      </c>
      <c r="Q66" s="6">
        <f t="shared" si="5"/>
        <v>8</v>
      </c>
      <c r="R66" s="51" t="str">
        <f t="shared" si="6"/>
        <v>Add</v>
      </c>
      <c r="S66" s="51">
        <f t="shared" si="7"/>
        <v>1</v>
      </c>
      <c r="T66" s="196" t="str">
        <f t="shared" si="8"/>
        <v>Add</v>
      </c>
    </row>
    <row r="67" spans="1:20" x14ac:dyDescent="0.25">
      <c r="A67" s="51">
        <f>Projects!A67</f>
        <v>65</v>
      </c>
      <c r="B67" s="56" t="str">
        <f>Projects!B67</f>
        <v>T7  Project65</v>
      </c>
      <c r="C67" s="6">
        <f>Projects!D67</f>
        <v>0</v>
      </c>
      <c r="D67" s="6">
        <f>Projects!G67</f>
        <v>22</v>
      </c>
      <c r="E67" s="56" t="str">
        <f t="shared" si="4"/>
        <v/>
      </c>
      <c r="F67" s="172">
        <v>28</v>
      </c>
      <c r="G67" s="172">
        <v>37</v>
      </c>
      <c r="H67" s="172">
        <v>32</v>
      </c>
      <c r="I67" s="172">
        <v>27</v>
      </c>
      <c r="J67" s="59" t="str">
        <f t="shared" ref="J67:J98" si="13">IF(ISNA(VLOOKUP(F67,$O:$P,2,FALSE)),"",VLOOKUP(F67,$O:$P,2,FALSE))</f>
        <v>Marker 28</v>
      </c>
      <c r="K67" s="59" t="str">
        <f t="shared" ref="K67:K98" si="14">IF(ISNA(VLOOKUP(G67,$O:$P,2,FALSE)),"",VLOOKUP(G67,$O:$P,2,FALSE))</f>
        <v>Marker 37</v>
      </c>
      <c r="L67" s="59" t="str">
        <f t="shared" ref="L67:L98" si="15">IF(ISNA(VLOOKUP(H67,$O:$P,2,FALSE)),"",VLOOKUP(H67,$O:$P,2,FALSE))</f>
        <v>Marker 32</v>
      </c>
      <c r="M67" s="59" t="str">
        <f t="shared" ref="M67:M98" si="16">IF(ISNA(VLOOKUP(I67,$O:$P,2,FALSE)),"",VLOOKUP(I67,$O:$P,2,FALSE))</f>
        <v>Marker 27</v>
      </c>
      <c r="O67" s="168">
        <f>IF(LEN(Markers!A66)&gt;0,Markers!A66,"")</f>
        <v>65</v>
      </c>
      <c r="P67" s="51" t="str">
        <f>IF(ISNA(VLOOKUP(O67,Markers!$A:$B,2,FALSE)),"",VLOOKUP(O67,Markers!$A:$B,2,FALSE))</f>
        <v>Marker 65</v>
      </c>
      <c r="Q67" s="6">
        <f t="shared" si="5"/>
        <v>10</v>
      </c>
      <c r="R67" s="51" t="str">
        <f t="shared" si="6"/>
        <v>Too Many</v>
      </c>
      <c r="S67" s="51">
        <f t="shared" si="7"/>
        <v>2</v>
      </c>
      <c r="T67" s="196" t="str">
        <f t="shared" si="8"/>
        <v>Add</v>
      </c>
    </row>
    <row r="68" spans="1:20" x14ac:dyDescent="0.25">
      <c r="A68" s="51">
        <f>Projects!A68</f>
        <v>66</v>
      </c>
      <c r="B68" s="56" t="str">
        <f>Projects!B68</f>
        <v>T7  Project66</v>
      </c>
      <c r="C68" s="6">
        <f>Projects!D68</f>
        <v>0</v>
      </c>
      <c r="D68" s="6">
        <f>Projects!G68</f>
        <v>50</v>
      </c>
      <c r="E68" s="56" t="str">
        <f t="shared" ref="E68:E131" si="17">IF(AND(D68&gt;0,OR(D68=F68,D68=G68,D68=H68,D68=I68)),"XX","")</f>
        <v/>
      </c>
      <c r="F68" s="172">
        <v>29</v>
      </c>
      <c r="G68" s="172">
        <v>38</v>
      </c>
      <c r="H68" s="172">
        <v>33</v>
      </c>
      <c r="I68" s="172">
        <v>28</v>
      </c>
      <c r="J68" s="59" t="str">
        <f t="shared" si="13"/>
        <v>Marker 29</v>
      </c>
      <c r="K68" s="59" t="str">
        <f t="shared" si="14"/>
        <v>Marker 38</v>
      </c>
      <c r="L68" s="59" t="str">
        <f t="shared" si="15"/>
        <v>Marker 33</v>
      </c>
      <c r="M68" s="59" t="str">
        <f t="shared" si="16"/>
        <v>Marker 28</v>
      </c>
      <c r="O68" s="168">
        <f>IF(LEN(Markers!A67)&gt;0,Markers!A67,"")</f>
        <v>66</v>
      </c>
      <c r="P68" s="51" t="str">
        <f>IF(ISNA(VLOOKUP(O68,Markers!$A:$B,2,FALSE)),"",VLOOKUP(O68,Markers!$A:$B,2,FALSE))</f>
        <v>Marker 66</v>
      </c>
      <c r="Q68" s="6">
        <f t="shared" ref="Q68:Q74" si="18">IF(LEN(O68)&gt;0,COUNTIF($F$3:$I$159,O68),"")</f>
        <v>10</v>
      </c>
      <c r="R68" s="51" t="str">
        <f t="shared" ref="R68:R74" si="19">IF(Q68=0,"NONE",IF(Q68&gt;W$5,"Too Many",IF(Q68&lt;W$5,"Add","")))</f>
        <v>Too Many</v>
      </c>
      <c r="S68" s="51">
        <f t="shared" ref="S68:S74" si="20">IF(LEN(O68)&gt;0,COUNTIF($F$3:$F$159,O68),"")</f>
        <v>2</v>
      </c>
      <c r="T68" s="196" t="str">
        <f t="shared" ref="T68:T74" si="21">IF(S68=0,"NONE",IF(S68&gt;W$6,"Too Many",IF(S68&lt;W$6,"Add","")))</f>
        <v>Add</v>
      </c>
    </row>
    <row r="69" spans="1:20" x14ac:dyDescent="0.25">
      <c r="A69" s="51">
        <f>Projects!A69</f>
        <v>67</v>
      </c>
      <c r="B69" s="56" t="str">
        <f>Projects!B69</f>
        <v>T7  Project67</v>
      </c>
      <c r="C69" s="6">
        <f>Projects!D69</f>
        <v>0</v>
      </c>
      <c r="D69" s="6">
        <f>Projects!G69</f>
        <v>34</v>
      </c>
      <c r="E69" s="56" t="str">
        <f t="shared" si="17"/>
        <v/>
      </c>
      <c r="F69" s="172">
        <v>33</v>
      </c>
      <c r="G69" s="172">
        <v>35</v>
      </c>
      <c r="H69" s="172">
        <v>30</v>
      </c>
      <c r="I69" s="172">
        <v>38</v>
      </c>
      <c r="J69" s="59" t="str">
        <f t="shared" si="13"/>
        <v>Marker 33</v>
      </c>
      <c r="K69" s="59" t="str">
        <f t="shared" si="14"/>
        <v>Marker 35</v>
      </c>
      <c r="L69" s="59" t="str">
        <f t="shared" si="15"/>
        <v>Marker 30</v>
      </c>
      <c r="M69" s="59" t="str">
        <f t="shared" si="16"/>
        <v>Marker 38</v>
      </c>
      <c r="O69" s="168">
        <f>IF(LEN(Markers!A68)&gt;0,Markers!A68,"")</f>
        <v>67</v>
      </c>
      <c r="P69" s="51" t="str">
        <f>IF(ISNA(VLOOKUP(O69,Markers!$A:$B,2,FALSE)),"",VLOOKUP(O69,Markers!$A:$B,2,FALSE))</f>
        <v>Marker 67</v>
      </c>
      <c r="Q69" s="6">
        <f t="shared" si="18"/>
        <v>10</v>
      </c>
      <c r="R69" s="51" t="str">
        <f t="shared" si="19"/>
        <v>Too Many</v>
      </c>
      <c r="S69" s="51">
        <f t="shared" si="20"/>
        <v>1</v>
      </c>
      <c r="T69" s="196" t="str">
        <f t="shared" si="21"/>
        <v>Add</v>
      </c>
    </row>
    <row r="70" spans="1:20" x14ac:dyDescent="0.25">
      <c r="A70" s="51">
        <f>Projects!A70</f>
        <v>68</v>
      </c>
      <c r="B70" s="56" t="str">
        <f>Projects!B70</f>
        <v>T7  Project68</v>
      </c>
      <c r="C70" s="6">
        <f>Projects!D70</f>
        <v>0</v>
      </c>
      <c r="D70" s="6">
        <f>Projects!G70</f>
        <v>51</v>
      </c>
      <c r="E70" s="56" t="str">
        <f t="shared" si="17"/>
        <v/>
      </c>
      <c r="F70" s="172">
        <v>30</v>
      </c>
      <c r="G70" s="172">
        <v>39</v>
      </c>
      <c r="H70" s="172">
        <v>34</v>
      </c>
      <c r="I70" s="172">
        <v>31</v>
      </c>
      <c r="J70" s="59" t="str">
        <f t="shared" si="13"/>
        <v>Marker 30</v>
      </c>
      <c r="K70" s="59" t="str">
        <f t="shared" si="14"/>
        <v>Marker 39</v>
      </c>
      <c r="L70" s="59" t="str">
        <f t="shared" si="15"/>
        <v>Marker 34</v>
      </c>
      <c r="M70" s="59" t="str">
        <f t="shared" si="16"/>
        <v>Marker 31</v>
      </c>
      <c r="O70" s="168">
        <f>IF(LEN(Markers!A69)&gt;0,Markers!A69,"")</f>
        <v>68</v>
      </c>
      <c r="P70" s="51" t="str">
        <f>IF(ISNA(VLOOKUP(O70,Markers!$A:$B,2,FALSE)),"",VLOOKUP(O70,Markers!$A:$B,2,FALSE))</f>
        <v>Marker 68</v>
      </c>
      <c r="Q70" s="6">
        <f t="shared" si="18"/>
        <v>10</v>
      </c>
      <c r="R70" s="51" t="str">
        <f t="shared" si="19"/>
        <v>Too Many</v>
      </c>
      <c r="S70" s="51">
        <f t="shared" si="20"/>
        <v>3</v>
      </c>
      <c r="T70" s="196" t="str">
        <f t="shared" si="21"/>
        <v/>
      </c>
    </row>
    <row r="71" spans="1:20" x14ac:dyDescent="0.25">
      <c r="A71" s="51">
        <f>Projects!A71</f>
        <v>69</v>
      </c>
      <c r="B71" s="56" t="str">
        <f>Projects!B71</f>
        <v>T7  Project69</v>
      </c>
      <c r="C71" s="6">
        <f>Projects!D71</f>
        <v>0</v>
      </c>
      <c r="D71" s="6">
        <f>Projects!G71</f>
        <v>50</v>
      </c>
      <c r="E71" s="56" t="str">
        <f t="shared" si="17"/>
        <v/>
      </c>
      <c r="F71" s="172">
        <v>31</v>
      </c>
      <c r="G71" s="172">
        <v>27</v>
      </c>
      <c r="H71" s="172">
        <v>35</v>
      </c>
      <c r="I71" s="172">
        <v>34</v>
      </c>
      <c r="J71" s="59" t="str">
        <f t="shared" si="13"/>
        <v>Marker 31</v>
      </c>
      <c r="K71" s="59" t="str">
        <f t="shared" si="14"/>
        <v>Marker 27</v>
      </c>
      <c r="L71" s="59" t="str">
        <f t="shared" si="15"/>
        <v>Marker 35</v>
      </c>
      <c r="M71" s="59" t="str">
        <f t="shared" si="16"/>
        <v>Marker 34</v>
      </c>
      <c r="O71" s="168">
        <f>IF(LEN(Markers!A70)&gt;0,Markers!A70,"")</f>
        <v>69</v>
      </c>
      <c r="P71" s="51" t="str">
        <f>IF(ISNA(VLOOKUP(O71,Markers!$A:$B,2,FALSE)),"",VLOOKUP(O71,Markers!$A:$B,2,FALSE))</f>
        <v>Marker 69</v>
      </c>
      <c r="Q71" s="6">
        <f t="shared" si="18"/>
        <v>10</v>
      </c>
      <c r="R71" s="51" t="str">
        <f t="shared" si="19"/>
        <v>Too Many</v>
      </c>
      <c r="S71" s="51">
        <f t="shared" si="20"/>
        <v>3</v>
      </c>
      <c r="T71" s="196" t="str">
        <f t="shared" si="21"/>
        <v/>
      </c>
    </row>
    <row r="72" spans="1:20" x14ac:dyDescent="0.25">
      <c r="A72" s="51">
        <f>Projects!A72</f>
        <v>70</v>
      </c>
      <c r="B72" s="56" t="str">
        <f>Projects!B72</f>
        <v>T7  Project70</v>
      </c>
      <c r="C72" s="6">
        <f>Projects!D72</f>
        <v>0</v>
      </c>
      <c r="D72" s="6">
        <f>Projects!G72</f>
        <v>41</v>
      </c>
      <c r="E72" s="56" t="str">
        <f t="shared" si="17"/>
        <v/>
      </c>
      <c r="F72" s="172">
        <v>32</v>
      </c>
      <c r="G72" s="172">
        <v>28</v>
      </c>
      <c r="H72" s="172">
        <v>36</v>
      </c>
      <c r="I72" s="172">
        <v>37</v>
      </c>
      <c r="J72" s="59" t="str">
        <f t="shared" si="13"/>
        <v>Marker 32</v>
      </c>
      <c r="K72" s="59" t="str">
        <f t="shared" si="14"/>
        <v>Marker 28</v>
      </c>
      <c r="L72" s="59" t="str">
        <f t="shared" si="15"/>
        <v>Marker 36</v>
      </c>
      <c r="M72" s="59" t="str">
        <f t="shared" si="16"/>
        <v>Marker 37</v>
      </c>
      <c r="O72" s="168">
        <f>IF(LEN(Markers!A71)&gt;0,Markers!A71,"")</f>
        <v>70</v>
      </c>
      <c r="P72" s="51" t="str">
        <f>IF(ISNA(VLOOKUP(O72,Markers!$A:$B,2,FALSE)),"",VLOOKUP(O72,Markers!$A:$B,2,FALSE))</f>
        <v>Marker 70</v>
      </c>
      <c r="Q72" s="6">
        <f t="shared" si="18"/>
        <v>10</v>
      </c>
      <c r="R72" s="51" t="str">
        <f t="shared" si="19"/>
        <v>Too Many</v>
      </c>
      <c r="S72" s="51">
        <f t="shared" si="20"/>
        <v>2</v>
      </c>
      <c r="T72" s="196" t="str">
        <f t="shared" si="21"/>
        <v>Add</v>
      </c>
    </row>
    <row r="73" spans="1:20" x14ac:dyDescent="0.25">
      <c r="A73" s="51">
        <f>Projects!A73</f>
        <v>71</v>
      </c>
      <c r="B73" s="56" t="str">
        <f>Projects!B73</f>
        <v>T7  Project71</v>
      </c>
      <c r="C73" s="6">
        <f>Projects!D73</f>
        <v>0</v>
      </c>
      <c r="D73" s="6">
        <f>Projects!G73</f>
        <v>19</v>
      </c>
      <c r="E73" s="56" t="str">
        <f t="shared" si="17"/>
        <v/>
      </c>
      <c r="F73" s="172">
        <v>33</v>
      </c>
      <c r="G73" s="172">
        <v>29</v>
      </c>
      <c r="H73" s="172">
        <v>37</v>
      </c>
      <c r="I73" s="172">
        <v>38</v>
      </c>
      <c r="J73" s="59" t="str">
        <f t="shared" si="13"/>
        <v>Marker 33</v>
      </c>
      <c r="K73" s="59" t="str">
        <f t="shared" si="14"/>
        <v>Marker 29</v>
      </c>
      <c r="L73" s="59" t="str">
        <f t="shared" si="15"/>
        <v>Marker 37</v>
      </c>
      <c r="M73" s="59" t="str">
        <f t="shared" si="16"/>
        <v>Marker 38</v>
      </c>
      <c r="O73" s="168">
        <f>IF(LEN(Markers!A72)&gt;0,Markers!A72,"")</f>
        <v>71</v>
      </c>
      <c r="P73" s="51" t="str">
        <f>IF(ISNA(VLOOKUP(O73,Markers!$A:$B,2,FALSE)),"",VLOOKUP(O73,Markers!$A:$B,2,FALSE))</f>
        <v>Marker 71</v>
      </c>
      <c r="Q73" s="6">
        <f t="shared" si="18"/>
        <v>10</v>
      </c>
      <c r="R73" s="51" t="str">
        <f t="shared" si="19"/>
        <v>Too Many</v>
      </c>
      <c r="S73" s="51">
        <f t="shared" si="20"/>
        <v>2</v>
      </c>
      <c r="T73" s="196" t="str">
        <f t="shared" si="21"/>
        <v>Add</v>
      </c>
    </row>
    <row r="74" spans="1:20" x14ac:dyDescent="0.25">
      <c r="A74" s="51">
        <f>Projects!A74</f>
        <v>72</v>
      </c>
      <c r="B74" s="56" t="str">
        <f>Projects!B74</f>
        <v>T7  Project72</v>
      </c>
      <c r="C74" s="6">
        <f>Projects!D74</f>
        <v>0</v>
      </c>
      <c r="D74" s="6">
        <f>Projects!G74</f>
        <v>37</v>
      </c>
      <c r="E74" s="56" t="str">
        <f t="shared" si="17"/>
        <v/>
      </c>
      <c r="F74" s="172">
        <v>35</v>
      </c>
      <c r="G74" s="172">
        <v>36</v>
      </c>
      <c r="H74" s="172">
        <v>31</v>
      </c>
      <c r="I74" s="172">
        <v>39</v>
      </c>
      <c r="J74" s="59" t="str">
        <f t="shared" si="13"/>
        <v>Marker 35</v>
      </c>
      <c r="K74" s="59" t="str">
        <f t="shared" si="14"/>
        <v>Marker 36</v>
      </c>
      <c r="L74" s="59" t="str">
        <f t="shared" si="15"/>
        <v>Marker 31</v>
      </c>
      <c r="M74" s="59" t="str">
        <f t="shared" si="16"/>
        <v>Marker 39</v>
      </c>
      <c r="O74" s="168">
        <f>IF(LEN(Markers!A73)&gt;0,Markers!A73,"")</f>
        <v>72</v>
      </c>
      <c r="P74" s="51" t="str">
        <f>IF(ISNA(VLOOKUP(O74,Markers!$A:$B,2,FALSE)),"",VLOOKUP(O74,Markers!$A:$B,2,FALSE))</f>
        <v>Marker 72</v>
      </c>
      <c r="Q74" s="6">
        <f t="shared" si="18"/>
        <v>10</v>
      </c>
      <c r="R74" s="51" t="str">
        <f t="shared" si="19"/>
        <v>Too Many</v>
      </c>
      <c r="S74" s="51">
        <f t="shared" si="20"/>
        <v>2</v>
      </c>
      <c r="T74" s="196" t="str">
        <f t="shared" si="21"/>
        <v>Add</v>
      </c>
    </row>
    <row r="75" spans="1:20" x14ac:dyDescent="0.25">
      <c r="A75" s="51">
        <f>Projects!A75</f>
        <v>73</v>
      </c>
      <c r="B75" s="56" t="str">
        <f>Projects!B75</f>
        <v>T7  Project73</v>
      </c>
      <c r="C75" s="6">
        <f>Projects!D75</f>
        <v>0</v>
      </c>
      <c r="D75" s="6">
        <f>Projects!G75</f>
        <v>5</v>
      </c>
      <c r="E75" s="56" t="str">
        <f t="shared" si="17"/>
        <v/>
      </c>
      <c r="F75" s="172">
        <v>34</v>
      </c>
      <c r="G75" s="172">
        <v>30</v>
      </c>
      <c r="H75" s="172">
        <v>38</v>
      </c>
      <c r="I75" s="172">
        <v>39</v>
      </c>
      <c r="J75" s="59" t="str">
        <f t="shared" si="13"/>
        <v>Marker 34</v>
      </c>
      <c r="K75" s="59" t="str">
        <f t="shared" si="14"/>
        <v>Marker 30</v>
      </c>
      <c r="L75" s="59" t="str">
        <f t="shared" si="15"/>
        <v>Marker 38</v>
      </c>
      <c r="M75" s="59" t="str">
        <f t="shared" si="16"/>
        <v>Marker 39</v>
      </c>
    </row>
    <row r="76" spans="1:20" x14ac:dyDescent="0.25">
      <c r="A76" s="51">
        <f>Projects!A76</f>
        <v>74</v>
      </c>
      <c r="B76" s="56" t="str">
        <f>Projects!B76</f>
        <v>T7  Project74</v>
      </c>
      <c r="C76" s="6">
        <f>Projects!D76</f>
        <v>0</v>
      </c>
      <c r="D76" s="6">
        <f>Projects!G76</f>
        <v>26</v>
      </c>
      <c r="E76" s="56" t="str">
        <f t="shared" si="17"/>
        <v/>
      </c>
      <c r="F76" s="172">
        <v>35</v>
      </c>
      <c r="G76" s="172">
        <v>31</v>
      </c>
      <c r="H76" s="172">
        <v>39</v>
      </c>
      <c r="I76" s="172">
        <v>34</v>
      </c>
      <c r="J76" s="59" t="str">
        <f t="shared" si="13"/>
        <v>Marker 35</v>
      </c>
      <c r="K76" s="59" t="str">
        <f t="shared" si="14"/>
        <v>Marker 31</v>
      </c>
      <c r="L76" s="59" t="str">
        <f t="shared" si="15"/>
        <v>Marker 39</v>
      </c>
      <c r="M76" s="59" t="str">
        <f t="shared" si="16"/>
        <v>Marker 34</v>
      </c>
    </row>
    <row r="77" spans="1:20" x14ac:dyDescent="0.25">
      <c r="A77" s="51">
        <f>Projects!A77</f>
        <v>75</v>
      </c>
      <c r="B77" s="56" t="str">
        <f>Projects!B77</f>
        <v>T7  Project75</v>
      </c>
      <c r="C77" s="6">
        <f>Projects!D77</f>
        <v>0</v>
      </c>
      <c r="D77" s="6">
        <f>Projects!G77</f>
        <v>39</v>
      </c>
      <c r="E77" s="56" t="str">
        <f t="shared" si="17"/>
        <v/>
      </c>
      <c r="F77" s="172">
        <v>36</v>
      </c>
      <c r="G77" s="172">
        <v>37</v>
      </c>
      <c r="H77" s="172">
        <v>32</v>
      </c>
      <c r="I77" s="172">
        <v>27</v>
      </c>
      <c r="J77" s="59" t="str">
        <f t="shared" si="13"/>
        <v>Marker 36</v>
      </c>
      <c r="K77" s="59" t="str">
        <f t="shared" si="14"/>
        <v>Marker 37</v>
      </c>
      <c r="L77" s="59" t="str">
        <f t="shared" si="15"/>
        <v>Marker 32</v>
      </c>
      <c r="M77" s="59" t="str">
        <f t="shared" si="16"/>
        <v>Marker 27</v>
      </c>
    </row>
    <row r="78" spans="1:20" x14ac:dyDescent="0.25">
      <c r="A78" s="51">
        <f>Projects!A78</f>
        <v>76</v>
      </c>
      <c r="B78" s="56" t="str">
        <f>Projects!B78</f>
        <v>T7  Project76</v>
      </c>
      <c r="C78" s="6">
        <f>Projects!D78</f>
        <v>0</v>
      </c>
      <c r="D78" s="6">
        <f>Projects!G78</f>
        <v>38</v>
      </c>
      <c r="E78" s="56" t="str">
        <f t="shared" si="17"/>
        <v/>
      </c>
      <c r="F78" s="172">
        <v>27</v>
      </c>
      <c r="G78" s="172">
        <v>39</v>
      </c>
      <c r="H78" s="172">
        <v>33</v>
      </c>
      <c r="I78" s="172">
        <v>28</v>
      </c>
      <c r="J78" s="59" t="str">
        <f t="shared" si="13"/>
        <v>Marker 27</v>
      </c>
      <c r="K78" s="59" t="str">
        <f t="shared" si="14"/>
        <v>Marker 39</v>
      </c>
      <c r="L78" s="59" t="str">
        <f t="shared" si="15"/>
        <v>Marker 33</v>
      </c>
      <c r="M78" s="59" t="str">
        <f t="shared" si="16"/>
        <v>Marker 28</v>
      </c>
    </row>
    <row r="79" spans="1:20" x14ac:dyDescent="0.25">
      <c r="A79" s="51">
        <f>Projects!A79</f>
        <v>77</v>
      </c>
      <c r="B79" s="56" t="str">
        <f>Projects!B79</f>
        <v>T7  Project77</v>
      </c>
      <c r="C79" s="6">
        <f>Projects!D79</f>
        <v>0</v>
      </c>
      <c r="D79" s="6">
        <f>Projects!G79</f>
        <v>53</v>
      </c>
      <c r="E79" s="56" t="str">
        <f t="shared" si="17"/>
        <v/>
      </c>
      <c r="F79" s="172">
        <v>36</v>
      </c>
      <c r="G79" s="172">
        <v>32</v>
      </c>
      <c r="H79" s="172">
        <v>27</v>
      </c>
      <c r="I79" s="172">
        <v>39</v>
      </c>
      <c r="J79" s="59" t="str">
        <f t="shared" si="13"/>
        <v>Marker 36</v>
      </c>
      <c r="K79" s="59" t="str">
        <f t="shared" si="14"/>
        <v>Marker 32</v>
      </c>
      <c r="L79" s="59" t="str">
        <f t="shared" si="15"/>
        <v>Marker 27</v>
      </c>
      <c r="M79" s="59" t="str">
        <f t="shared" si="16"/>
        <v>Marker 39</v>
      </c>
    </row>
    <row r="80" spans="1:20" x14ac:dyDescent="0.25">
      <c r="A80" s="51">
        <f>Projects!A80</f>
        <v>78</v>
      </c>
      <c r="B80" s="56" t="str">
        <f>Projects!B80</f>
        <v>T7  Project78</v>
      </c>
      <c r="C80" s="6">
        <f>Projects!D80</f>
        <v>0</v>
      </c>
      <c r="D80" s="6">
        <f>Projects!G80</f>
        <v>39</v>
      </c>
      <c r="E80" s="56" t="str">
        <f t="shared" si="17"/>
        <v/>
      </c>
      <c r="F80" s="172">
        <v>28</v>
      </c>
      <c r="G80" s="172">
        <v>38</v>
      </c>
      <c r="H80" s="172">
        <v>34</v>
      </c>
      <c r="I80" s="172">
        <v>29</v>
      </c>
      <c r="J80" s="59" t="str">
        <f t="shared" si="13"/>
        <v>Marker 28</v>
      </c>
      <c r="K80" s="59" t="str">
        <f t="shared" si="14"/>
        <v>Marker 38</v>
      </c>
      <c r="L80" s="59" t="str">
        <f t="shared" si="15"/>
        <v>Marker 34</v>
      </c>
      <c r="M80" s="59" t="str">
        <f t="shared" si="16"/>
        <v>Marker 29</v>
      </c>
    </row>
    <row r="81" spans="1:13" x14ac:dyDescent="0.25">
      <c r="A81" s="51">
        <f>Projects!A81</f>
        <v>79</v>
      </c>
      <c r="B81" s="56" t="str">
        <f>Projects!B81</f>
        <v>T7  Project79</v>
      </c>
      <c r="C81" s="6">
        <f>Projects!D81</f>
        <v>0</v>
      </c>
      <c r="D81" s="6">
        <f>Projects!G81</f>
        <v>31</v>
      </c>
      <c r="E81" s="56" t="str">
        <f t="shared" si="17"/>
        <v/>
      </c>
      <c r="F81" s="172">
        <v>29</v>
      </c>
      <c r="G81" s="172">
        <v>27</v>
      </c>
      <c r="H81" s="172">
        <v>35</v>
      </c>
      <c r="I81" s="172">
        <v>30</v>
      </c>
      <c r="J81" s="59" t="str">
        <f t="shared" si="13"/>
        <v>Marker 29</v>
      </c>
      <c r="K81" s="59" t="str">
        <f t="shared" si="14"/>
        <v>Marker 27</v>
      </c>
      <c r="L81" s="59" t="str">
        <f t="shared" si="15"/>
        <v>Marker 35</v>
      </c>
      <c r="M81" s="59" t="str">
        <f t="shared" si="16"/>
        <v>Marker 30</v>
      </c>
    </row>
    <row r="82" spans="1:13" x14ac:dyDescent="0.25">
      <c r="A82" s="51">
        <f>Projects!A82</f>
        <v>80</v>
      </c>
      <c r="B82" s="56" t="str">
        <f>Projects!B82</f>
        <v>T7  Project80</v>
      </c>
      <c r="C82" s="6">
        <f>Projects!D82</f>
        <v>0</v>
      </c>
      <c r="D82" s="6">
        <f>Projects!G82</f>
        <v>5</v>
      </c>
      <c r="E82" s="56" t="str">
        <f t="shared" si="17"/>
        <v/>
      </c>
      <c r="F82" s="172">
        <v>37</v>
      </c>
      <c r="G82" s="172">
        <v>33</v>
      </c>
      <c r="H82" s="172">
        <v>28</v>
      </c>
      <c r="I82" s="172">
        <v>39</v>
      </c>
      <c r="J82" s="59" t="str">
        <f t="shared" si="13"/>
        <v>Marker 37</v>
      </c>
      <c r="K82" s="59" t="str">
        <f t="shared" si="14"/>
        <v>Marker 33</v>
      </c>
      <c r="L82" s="59" t="str">
        <f t="shared" si="15"/>
        <v>Marker 28</v>
      </c>
      <c r="M82" s="59" t="str">
        <f t="shared" si="16"/>
        <v>Marker 39</v>
      </c>
    </row>
    <row r="83" spans="1:13" x14ac:dyDescent="0.25">
      <c r="A83" s="51">
        <f>Projects!A83</f>
        <v>81</v>
      </c>
      <c r="B83" s="56" t="str">
        <f>Projects!B83</f>
        <v>T7  Project81</v>
      </c>
      <c r="C83" s="6">
        <f>Projects!D83</f>
        <v>0</v>
      </c>
      <c r="D83" s="6">
        <f>Projects!G83</f>
        <v>48</v>
      </c>
      <c r="E83" s="56" t="str">
        <f t="shared" si="17"/>
        <v/>
      </c>
      <c r="F83" s="172">
        <v>38</v>
      </c>
      <c r="G83" s="172">
        <v>34</v>
      </c>
      <c r="H83" s="172">
        <v>29</v>
      </c>
      <c r="I83" s="172">
        <v>61</v>
      </c>
      <c r="J83" s="59" t="str">
        <f t="shared" si="13"/>
        <v>Marker 38</v>
      </c>
      <c r="K83" s="59" t="str">
        <f t="shared" si="14"/>
        <v>Marker 34</v>
      </c>
      <c r="L83" s="59" t="str">
        <f t="shared" si="15"/>
        <v>Marker 29</v>
      </c>
      <c r="M83" s="59" t="str">
        <f t="shared" si="16"/>
        <v>Marker 61</v>
      </c>
    </row>
    <row r="84" spans="1:13" x14ac:dyDescent="0.25">
      <c r="A84" s="51">
        <f>Projects!A84</f>
        <v>82</v>
      </c>
      <c r="B84" s="56" t="str">
        <f>Projects!B84</f>
        <v>T7  Project82</v>
      </c>
      <c r="C84" s="6">
        <f>Projects!D84</f>
        <v>0</v>
      </c>
      <c r="D84" s="6">
        <f>Projects!G84</f>
        <v>15</v>
      </c>
      <c r="E84" s="56" t="str">
        <f t="shared" si="17"/>
        <v/>
      </c>
      <c r="F84" s="172">
        <v>27</v>
      </c>
      <c r="G84" s="172">
        <v>35</v>
      </c>
      <c r="H84" s="172">
        <v>30</v>
      </c>
      <c r="I84" s="172">
        <v>62</v>
      </c>
      <c r="J84" s="59" t="str">
        <f t="shared" si="13"/>
        <v>Marker 27</v>
      </c>
      <c r="K84" s="59" t="str">
        <f t="shared" si="14"/>
        <v>Marker 35</v>
      </c>
      <c r="L84" s="59" t="str">
        <f t="shared" si="15"/>
        <v>Marker 30</v>
      </c>
      <c r="M84" s="59" t="str">
        <f t="shared" si="16"/>
        <v>Marker 62</v>
      </c>
    </row>
    <row r="85" spans="1:13" x14ac:dyDescent="0.25">
      <c r="A85" s="51">
        <f>Projects!A85</f>
        <v>83</v>
      </c>
      <c r="B85" s="56" t="str">
        <f>Projects!B85</f>
        <v>T7  Project83</v>
      </c>
      <c r="C85" s="6">
        <f>Projects!D85</f>
        <v>0</v>
      </c>
      <c r="D85" s="6">
        <f>Projects!G85</f>
        <v>15</v>
      </c>
      <c r="E85" s="56" t="str">
        <f t="shared" si="17"/>
        <v/>
      </c>
      <c r="F85" s="172">
        <v>28</v>
      </c>
      <c r="G85" s="172">
        <v>36</v>
      </c>
      <c r="H85" s="172">
        <v>31</v>
      </c>
      <c r="I85" s="172">
        <v>63</v>
      </c>
      <c r="J85" s="59" t="str">
        <f t="shared" si="13"/>
        <v>Marker 28</v>
      </c>
      <c r="K85" s="59" t="str">
        <f t="shared" si="14"/>
        <v>Marker 36</v>
      </c>
      <c r="L85" s="59" t="str">
        <f t="shared" si="15"/>
        <v>Marker 31</v>
      </c>
      <c r="M85" s="59" t="str">
        <f t="shared" si="16"/>
        <v>Marker 63</v>
      </c>
    </row>
    <row r="86" spans="1:13" x14ac:dyDescent="0.25">
      <c r="A86" s="51">
        <f>Projects!A86</f>
        <v>84</v>
      </c>
      <c r="B86" s="56" t="str">
        <f>Projects!B86</f>
        <v>T7  Project84</v>
      </c>
      <c r="C86" s="6">
        <f>Projects!D86</f>
        <v>0</v>
      </c>
      <c r="D86" s="6">
        <f>Projects!G86</f>
        <v>3</v>
      </c>
      <c r="E86" s="56" t="str">
        <f t="shared" si="17"/>
        <v/>
      </c>
      <c r="F86" s="172">
        <v>29</v>
      </c>
      <c r="G86" s="172">
        <v>37</v>
      </c>
      <c r="H86" s="172">
        <v>32</v>
      </c>
      <c r="I86" s="172">
        <v>64</v>
      </c>
      <c r="J86" s="59" t="str">
        <f t="shared" si="13"/>
        <v>Marker 29</v>
      </c>
      <c r="K86" s="59" t="str">
        <f t="shared" si="14"/>
        <v>Marker 37</v>
      </c>
      <c r="L86" s="59" t="str">
        <f t="shared" si="15"/>
        <v>Marker 32</v>
      </c>
      <c r="M86" s="59" t="str">
        <f t="shared" si="16"/>
        <v>Marker 64</v>
      </c>
    </row>
    <row r="87" spans="1:13" x14ac:dyDescent="0.25">
      <c r="A87" s="51">
        <f>Projects!A87</f>
        <v>85</v>
      </c>
      <c r="B87" s="56" t="str">
        <f>Projects!B87</f>
        <v>T7  Project85</v>
      </c>
      <c r="C87" s="6">
        <f>Projects!D87</f>
        <v>0</v>
      </c>
      <c r="D87" s="6">
        <f>Projects!G87</f>
        <v>39</v>
      </c>
      <c r="E87" s="56" t="str">
        <f t="shared" si="17"/>
        <v/>
      </c>
      <c r="F87" s="172">
        <v>30</v>
      </c>
      <c r="G87" s="172">
        <v>28</v>
      </c>
      <c r="H87" s="172">
        <v>36</v>
      </c>
      <c r="I87" s="172">
        <v>31</v>
      </c>
      <c r="J87" s="59" t="str">
        <f t="shared" si="13"/>
        <v>Marker 30</v>
      </c>
      <c r="K87" s="59" t="str">
        <f t="shared" si="14"/>
        <v>Marker 28</v>
      </c>
      <c r="L87" s="59" t="str">
        <f t="shared" si="15"/>
        <v>Marker 36</v>
      </c>
      <c r="M87" s="59" t="str">
        <f t="shared" si="16"/>
        <v>Marker 31</v>
      </c>
    </row>
    <row r="88" spans="1:13" x14ac:dyDescent="0.25">
      <c r="A88" s="51">
        <f>Projects!A88</f>
        <v>86</v>
      </c>
      <c r="B88" s="56" t="str">
        <f>Projects!B88</f>
        <v>T7  Project86</v>
      </c>
      <c r="C88" s="6">
        <f>Projects!D88</f>
        <v>0</v>
      </c>
      <c r="D88" s="6">
        <f>Projects!G88</f>
        <v>48</v>
      </c>
      <c r="E88" s="56" t="str">
        <f t="shared" si="17"/>
        <v/>
      </c>
      <c r="F88" s="172">
        <v>30</v>
      </c>
      <c r="G88" s="172">
        <v>38</v>
      </c>
      <c r="H88" s="172">
        <v>33</v>
      </c>
      <c r="I88" s="172">
        <v>1</v>
      </c>
      <c r="J88" s="59" t="str">
        <f t="shared" si="13"/>
        <v>Marker 30</v>
      </c>
      <c r="K88" s="59" t="str">
        <f t="shared" si="14"/>
        <v>Marker 38</v>
      </c>
      <c r="L88" s="59" t="str">
        <f t="shared" si="15"/>
        <v>Marker 33</v>
      </c>
      <c r="M88" s="59" t="str">
        <f t="shared" si="16"/>
        <v>Marker 1</v>
      </c>
    </row>
    <row r="89" spans="1:13" x14ac:dyDescent="0.25">
      <c r="A89" s="51">
        <f>Projects!A89</f>
        <v>87</v>
      </c>
      <c r="B89" s="56" t="str">
        <f>Projects!B89</f>
        <v>T7  Project87</v>
      </c>
      <c r="C89" s="6">
        <f>Projects!D89</f>
        <v>0</v>
      </c>
      <c r="D89" s="6">
        <f>Projects!G89</f>
        <v>4</v>
      </c>
      <c r="E89" s="56" t="str">
        <f t="shared" si="17"/>
        <v/>
      </c>
      <c r="F89" s="172">
        <v>31</v>
      </c>
      <c r="G89" s="172">
        <v>39</v>
      </c>
      <c r="H89" s="172">
        <v>34</v>
      </c>
      <c r="I89" s="172">
        <v>2</v>
      </c>
      <c r="J89" s="59" t="str">
        <f t="shared" si="13"/>
        <v>Marker 31</v>
      </c>
      <c r="K89" s="59" t="str">
        <f t="shared" si="14"/>
        <v>Marker 39</v>
      </c>
      <c r="L89" s="59" t="str">
        <f t="shared" si="15"/>
        <v>Marker 34</v>
      </c>
      <c r="M89" s="59" t="str">
        <f t="shared" si="16"/>
        <v>Marker 2</v>
      </c>
    </row>
    <row r="90" spans="1:13" x14ac:dyDescent="0.25">
      <c r="A90" s="51">
        <f>Projects!A90</f>
        <v>88</v>
      </c>
      <c r="B90" s="56" t="str">
        <f>Projects!B90</f>
        <v>T8  Project88</v>
      </c>
      <c r="C90" s="6">
        <f>Projects!D90</f>
        <v>0</v>
      </c>
      <c r="D90" s="6">
        <f>Projects!G90</f>
        <v>32</v>
      </c>
      <c r="E90" s="56" t="str">
        <f t="shared" si="17"/>
        <v/>
      </c>
      <c r="F90" s="172">
        <v>40</v>
      </c>
      <c r="G90" s="172">
        <v>41</v>
      </c>
      <c r="H90" s="172">
        <v>65</v>
      </c>
      <c r="I90" s="172">
        <v>67</v>
      </c>
      <c r="J90" s="59" t="str">
        <f t="shared" si="13"/>
        <v>Marker 40</v>
      </c>
      <c r="K90" s="59" t="str">
        <f t="shared" si="14"/>
        <v>Marker 41</v>
      </c>
      <c r="L90" s="59" t="str">
        <f t="shared" si="15"/>
        <v>Marker 65</v>
      </c>
      <c r="M90" s="59" t="str">
        <f t="shared" si="16"/>
        <v>Marker 67</v>
      </c>
    </row>
    <row r="91" spans="1:13" x14ac:dyDescent="0.25">
      <c r="A91" s="51">
        <f>Projects!A91</f>
        <v>89</v>
      </c>
      <c r="B91" s="56" t="str">
        <f>Projects!B91</f>
        <v>T8  Project89</v>
      </c>
      <c r="C91" s="6">
        <f>Projects!D91</f>
        <v>0</v>
      </c>
      <c r="D91" s="6">
        <f>Projects!G91</f>
        <v>50</v>
      </c>
      <c r="E91" s="56" t="str">
        <f t="shared" si="17"/>
        <v/>
      </c>
      <c r="F91" s="172">
        <v>41</v>
      </c>
      <c r="G91" s="172">
        <v>40</v>
      </c>
      <c r="H91" s="172">
        <v>66</v>
      </c>
      <c r="I91" s="172">
        <v>65</v>
      </c>
      <c r="J91" s="59" t="str">
        <f t="shared" si="13"/>
        <v>Marker 41</v>
      </c>
      <c r="K91" s="59" t="str">
        <f t="shared" si="14"/>
        <v>Marker 40</v>
      </c>
      <c r="L91" s="59" t="str">
        <f t="shared" si="15"/>
        <v>Marker 66</v>
      </c>
      <c r="M91" s="59" t="str">
        <f t="shared" si="16"/>
        <v>Marker 65</v>
      </c>
    </row>
    <row r="92" spans="1:13" x14ac:dyDescent="0.25">
      <c r="A92" s="51">
        <f>Projects!A92</f>
        <v>90</v>
      </c>
      <c r="B92" s="56" t="str">
        <f>Projects!B92</f>
        <v>T8  Project90</v>
      </c>
      <c r="C92" s="6">
        <f>Projects!D92</f>
        <v>0</v>
      </c>
      <c r="D92" s="6">
        <f>Projects!G92</f>
        <v>12</v>
      </c>
      <c r="E92" s="56" t="str">
        <f t="shared" si="17"/>
        <v/>
      </c>
      <c r="F92" s="172">
        <v>40</v>
      </c>
      <c r="G92" s="172">
        <v>41</v>
      </c>
      <c r="H92" s="172">
        <v>67</v>
      </c>
      <c r="I92" s="172">
        <v>66</v>
      </c>
      <c r="J92" s="59" t="str">
        <f t="shared" si="13"/>
        <v>Marker 40</v>
      </c>
      <c r="K92" s="59" t="str">
        <f t="shared" si="14"/>
        <v>Marker 41</v>
      </c>
      <c r="L92" s="59" t="str">
        <f t="shared" si="15"/>
        <v>Marker 67</v>
      </c>
      <c r="M92" s="59" t="str">
        <f t="shared" si="16"/>
        <v>Marker 66</v>
      </c>
    </row>
    <row r="93" spans="1:13" x14ac:dyDescent="0.25">
      <c r="A93" s="51">
        <f>Projects!A93</f>
        <v>91</v>
      </c>
      <c r="B93" s="56" t="str">
        <f>Projects!B93</f>
        <v>T8  Project91</v>
      </c>
      <c r="C93" s="6">
        <f>Projects!D93</f>
        <v>0</v>
      </c>
      <c r="D93" s="6">
        <f>Projects!G93</f>
        <v>27</v>
      </c>
      <c r="E93" s="56" t="str">
        <f t="shared" si="17"/>
        <v/>
      </c>
      <c r="F93" s="172">
        <v>41</v>
      </c>
      <c r="G93" s="172">
        <v>40</v>
      </c>
      <c r="H93" s="172">
        <v>65</v>
      </c>
      <c r="I93" s="172">
        <v>67</v>
      </c>
      <c r="J93" s="59" t="str">
        <f t="shared" si="13"/>
        <v>Marker 41</v>
      </c>
      <c r="K93" s="59" t="str">
        <f t="shared" si="14"/>
        <v>Marker 40</v>
      </c>
      <c r="L93" s="59" t="str">
        <f t="shared" si="15"/>
        <v>Marker 65</v>
      </c>
      <c r="M93" s="59" t="str">
        <f t="shared" si="16"/>
        <v>Marker 67</v>
      </c>
    </row>
    <row r="94" spans="1:13" x14ac:dyDescent="0.25">
      <c r="A94" s="51">
        <f>Projects!A94</f>
        <v>92</v>
      </c>
      <c r="B94" s="56" t="str">
        <f>Projects!B94</f>
        <v>T9  Project92</v>
      </c>
      <c r="C94" s="6">
        <f>Projects!D94</f>
        <v>0</v>
      </c>
      <c r="D94" s="6">
        <f>Projects!G94</f>
        <v>5</v>
      </c>
      <c r="E94" s="56" t="str">
        <f t="shared" si="17"/>
        <v/>
      </c>
      <c r="F94" s="172">
        <v>42</v>
      </c>
      <c r="G94" s="172">
        <v>45</v>
      </c>
      <c r="H94" s="172">
        <v>43</v>
      </c>
      <c r="I94" s="172">
        <v>44</v>
      </c>
      <c r="J94" s="59" t="str">
        <f t="shared" si="13"/>
        <v>Marker 42</v>
      </c>
      <c r="K94" s="59" t="str">
        <f t="shared" si="14"/>
        <v>Marker 45</v>
      </c>
      <c r="L94" s="59" t="str">
        <f t="shared" si="15"/>
        <v>Marker 43</v>
      </c>
      <c r="M94" s="59" t="str">
        <f t="shared" si="16"/>
        <v>Marker 44</v>
      </c>
    </row>
    <row r="95" spans="1:13" x14ac:dyDescent="0.25">
      <c r="A95" s="51">
        <f>Projects!A95</f>
        <v>93</v>
      </c>
      <c r="B95" s="56" t="str">
        <f>Projects!B95</f>
        <v>T9  Project93</v>
      </c>
      <c r="C95" s="6">
        <f>Projects!D95</f>
        <v>0</v>
      </c>
      <c r="D95" s="6">
        <f>Projects!G95</f>
        <v>58</v>
      </c>
      <c r="E95" s="56" t="str">
        <f t="shared" si="17"/>
        <v/>
      </c>
      <c r="F95" s="172">
        <v>43</v>
      </c>
      <c r="G95" s="172">
        <v>44</v>
      </c>
      <c r="H95" s="172">
        <v>42</v>
      </c>
      <c r="I95" s="172">
        <v>45</v>
      </c>
      <c r="J95" s="59" t="str">
        <f t="shared" si="13"/>
        <v>Marker 43</v>
      </c>
      <c r="K95" s="59" t="str">
        <f t="shared" si="14"/>
        <v>Marker 44</v>
      </c>
      <c r="L95" s="59" t="str">
        <f t="shared" si="15"/>
        <v>Marker 42</v>
      </c>
      <c r="M95" s="59" t="str">
        <f t="shared" si="16"/>
        <v>Marker 45</v>
      </c>
    </row>
    <row r="96" spans="1:13" x14ac:dyDescent="0.25">
      <c r="A96" s="51">
        <f>Projects!A96</f>
        <v>94</v>
      </c>
      <c r="B96" s="56" t="str">
        <f>Projects!B96</f>
        <v>T9  Project94</v>
      </c>
      <c r="C96" s="6">
        <f>Projects!D96</f>
        <v>0</v>
      </c>
      <c r="D96" s="6">
        <f>Projects!G96</f>
        <v>49</v>
      </c>
      <c r="E96" s="56" t="str">
        <f t="shared" si="17"/>
        <v/>
      </c>
      <c r="F96" s="172">
        <v>44</v>
      </c>
      <c r="G96" s="172">
        <v>43</v>
      </c>
      <c r="H96" s="172">
        <v>45</v>
      </c>
      <c r="I96" s="172">
        <v>42</v>
      </c>
      <c r="J96" s="59" t="str">
        <f t="shared" si="13"/>
        <v>Marker 44</v>
      </c>
      <c r="K96" s="59" t="str">
        <f t="shared" si="14"/>
        <v>Marker 43</v>
      </c>
      <c r="L96" s="59" t="str">
        <f t="shared" si="15"/>
        <v>Marker 45</v>
      </c>
      <c r="M96" s="59" t="str">
        <f t="shared" si="16"/>
        <v>Marker 42</v>
      </c>
    </row>
    <row r="97" spans="1:13" x14ac:dyDescent="0.25">
      <c r="A97" s="51">
        <f>Projects!A97</f>
        <v>95</v>
      </c>
      <c r="B97" s="56" t="str">
        <f>Projects!B97</f>
        <v>T9  Project95</v>
      </c>
      <c r="C97" s="6">
        <f>Projects!D97</f>
        <v>0</v>
      </c>
      <c r="D97" s="6">
        <f>Projects!G97</f>
        <v>43</v>
      </c>
      <c r="E97" s="56" t="str">
        <f t="shared" si="17"/>
        <v/>
      </c>
      <c r="F97" s="172">
        <v>42</v>
      </c>
      <c r="G97" s="172">
        <v>44</v>
      </c>
      <c r="H97" s="172">
        <v>45</v>
      </c>
      <c r="I97" s="172">
        <v>68</v>
      </c>
      <c r="J97" s="59" t="str">
        <f t="shared" si="13"/>
        <v>Marker 42</v>
      </c>
      <c r="K97" s="59" t="str">
        <f t="shared" si="14"/>
        <v>Marker 44</v>
      </c>
      <c r="L97" s="59" t="str">
        <f t="shared" si="15"/>
        <v>Marker 45</v>
      </c>
      <c r="M97" s="59" t="str">
        <f t="shared" si="16"/>
        <v>Marker 68</v>
      </c>
    </row>
    <row r="98" spans="1:13" x14ac:dyDescent="0.25">
      <c r="A98" s="51">
        <f>Projects!A98</f>
        <v>96</v>
      </c>
      <c r="B98" s="56" t="str">
        <f>Projects!B98</f>
        <v>T9  Project96</v>
      </c>
      <c r="C98" s="6">
        <f>Projects!D98</f>
        <v>0</v>
      </c>
      <c r="D98" s="6">
        <f>Projects!G98</f>
        <v>44</v>
      </c>
      <c r="E98" s="56" t="str">
        <f t="shared" si="17"/>
        <v/>
      </c>
      <c r="F98" s="172">
        <v>45</v>
      </c>
      <c r="G98" s="172">
        <v>42</v>
      </c>
      <c r="H98" s="172">
        <v>43</v>
      </c>
      <c r="I98" s="172">
        <v>69</v>
      </c>
      <c r="J98" s="59" t="str">
        <f t="shared" si="13"/>
        <v>Marker 45</v>
      </c>
      <c r="K98" s="59" t="str">
        <f t="shared" si="14"/>
        <v>Marker 42</v>
      </c>
      <c r="L98" s="59" t="str">
        <f t="shared" si="15"/>
        <v>Marker 43</v>
      </c>
      <c r="M98" s="59" t="str">
        <f t="shared" si="16"/>
        <v>Marker 69</v>
      </c>
    </row>
    <row r="99" spans="1:13" x14ac:dyDescent="0.25">
      <c r="A99" s="51">
        <f>Projects!A99</f>
        <v>97</v>
      </c>
      <c r="B99" s="56" t="str">
        <f>Projects!B99</f>
        <v>T9  Project97</v>
      </c>
      <c r="C99" s="6">
        <f>Projects!D99</f>
        <v>0</v>
      </c>
      <c r="D99" s="6">
        <f>Projects!G99</f>
        <v>20</v>
      </c>
      <c r="E99" s="56" t="str">
        <f t="shared" si="17"/>
        <v/>
      </c>
      <c r="F99" s="172">
        <v>45</v>
      </c>
      <c r="G99" s="172">
        <v>42</v>
      </c>
      <c r="H99" s="172">
        <v>44</v>
      </c>
      <c r="I99" s="172">
        <v>43</v>
      </c>
      <c r="J99" s="59" t="str">
        <f t="shared" ref="J99:J130" si="22">IF(ISNA(VLOOKUP(F99,$O:$P,2,FALSE)),"",VLOOKUP(F99,$O:$P,2,FALSE))</f>
        <v>Marker 45</v>
      </c>
      <c r="K99" s="59" t="str">
        <f t="shared" ref="K99:K130" si="23">IF(ISNA(VLOOKUP(G99,$O:$P,2,FALSE)),"",VLOOKUP(G99,$O:$P,2,FALSE))</f>
        <v>Marker 42</v>
      </c>
      <c r="L99" s="59" t="str">
        <f t="shared" ref="L99:L130" si="24">IF(ISNA(VLOOKUP(H99,$O:$P,2,FALSE)),"",VLOOKUP(H99,$O:$P,2,FALSE))</f>
        <v>Marker 44</v>
      </c>
      <c r="M99" s="59" t="str">
        <f t="shared" ref="M99:M130" si="25">IF(ISNA(VLOOKUP(I99,$O:$P,2,FALSE)),"",VLOOKUP(I99,$O:$P,2,FALSE))</f>
        <v>Marker 43</v>
      </c>
    </row>
    <row r="100" spans="1:13" x14ac:dyDescent="0.25">
      <c r="A100" s="51">
        <f>Projects!A100</f>
        <v>98</v>
      </c>
      <c r="B100" s="56" t="str">
        <f>Projects!B100</f>
        <v>T9  Project98</v>
      </c>
      <c r="C100" s="6">
        <f>Projects!D100</f>
        <v>0</v>
      </c>
      <c r="D100" s="6">
        <f>Projects!G100</f>
        <v>10</v>
      </c>
      <c r="E100" s="56" t="str">
        <f t="shared" si="17"/>
        <v/>
      </c>
      <c r="F100" s="172">
        <v>42</v>
      </c>
      <c r="G100" s="172">
        <v>45</v>
      </c>
      <c r="H100" s="172">
        <v>43</v>
      </c>
      <c r="I100" s="172">
        <v>44</v>
      </c>
      <c r="J100" s="59" t="str">
        <f t="shared" si="22"/>
        <v>Marker 42</v>
      </c>
      <c r="K100" s="59" t="str">
        <f t="shared" si="23"/>
        <v>Marker 45</v>
      </c>
      <c r="L100" s="59" t="str">
        <f t="shared" si="24"/>
        <v>Marker 43</v>
      </c>
      <c r="M100" s="59" t="str">
        <f t="shared" si="25"/>
        <v>Marker 44</v>
      </c>
    </row>
    <row r="101" spans="1:13" x14ac:dyDescent="0.25">
      <c r="A101" s="51">
        <f>Projects!A101</f>
        <v>99</v>
      </c>
      <c r="B101" s="56" t="str">
        <f>Projects!B101</f>
        <v>T9  Project99</v>
      </c>
      <c r="C101" s="6">
        <f>Projects!D101</f>
        <v>0</v>
      </c>
      <c r="D101" s="6">
        <f>Projects!G101</f>
        <v>53</v>
      </c>
      <c r="E101" s="56" t="str">
        <f t="shared" si="17"/>
        <v/>
      </c>
      <c r="F101" s="172">
        <v>43</v>
      </c>
      <c r="G101" s="172">
        <v>44</v>
      </c>
      <c r="H101" s="172">
        <v>42</v>
      </c>
      <c r="I101" s="172">
        <v>45</v>
      </c>
      <c r="J101" s="59" t="str">
        <f t="shared" si="22"/>
        <v>Marker 43</v>
      </c>
      <c r="K101" s="59" t="str">
        <f t="shared" si="23"/>
        <v>Marker 44</v>
      </c>
      <c r="L101" s="59" t="str">
        <f t="shared" si="24"/>
        <v>Marker 42</v>
      </c>
      <c r="M101" s="59" t="str">
        <f t="shared" si="25"/>
        <v>Marker 45</v>
      </c>
    </row>
    <row r="102" spans="1:13" x14ac:dyDescent="0.25">
      <c r="A102" s="51">
        <f>Projects!A102</f>
        <v>100</v>
      </c>
      <c r="B102" s="56" t="str">
        <f>Projects!B102</f>
        <v>T10 Project100</v>
      </c>
      <c r="C102" s="6">
        <f>Projects!D102</f>
        <v>0</v>
      </c>
      <c r="D102" s="6">
        <f>Projects!G102</f>
        <v>11</v>
      </c>
      <c r="E102" s="56" t="str">
        <f t="shared" si="17"/>
        <v/>
      </c>
      <c r="F102" s="172">
        <v>47</v>
      </c>
      <c r="G102" s="172">
        <v>50</v>
      </c>
      <c r="H102" s="172">
        <v>52</v>
      </c>
      <c r="I102" s="172">
        <v>46</v>
      </c>
      <c r="J102" s="59" t="str">
        <f t="shared" si="22"/>
        <v>Marker 47</v>
      </c>
      <c r="K102" s="59" t="str">
        <f t="shared" si="23"/>
        <v>Marker 50</v>
      </c>
      <c r="L102" s="59" t="str">
        <f t="shared" si="24"/>
        <v>Marker 52</v>
      </c>
      <c r="M102" s="59" t="str">
        <f t="shared" si="25"/>
        <v>Marker 46</v>
      </c>
    </row>
    <row r="103" spans="1:13" x14ac:dyDescent="0.25">
      <c r="A103" s="51">
        <f>Projects!A103</f>
        <v>101</v>
      </c>
      <c r="B103" s="56" t="str">
        <f>Projects!B103</f>
        <v>T10 Project101</v>
      </c>
      <c r="C103" s="6">
        <f>Projects!D103</f>
        <v>0</v>
      </c>
      <c r="D103" s="6">
        <f>Projects!G103</f>
        <v>35</v>
      </c>
      <c r="E103" s="56" t="str">
        <f t="shared" si="17"/>
        <v/>
      </c>
      <c r="F103" s="172">
        <v>48</v>
      </c>
      <c r="G103" s="172">
        <v>51</v>
      </c>
      <c r="H103" s="172">
        <v>53</v>
      </c>
      <c r="I103" s="172">
        <v>47</v>
      </c>
      <c r="J103" s="59" t="str">
        <f t="shared" si="22"/>
        <v>Marker 48</v>
      </c>
      <c r="K103" s="59" t="str">
        <f t="shared" si="23"/>
        <v>Marker 51</v>
      </c>
      <c r="L103" s="59" t="str">
        <f t="shared" si="24"/>
        <v>Marker 53</v>
      </c>
      <c r="M103" s="59" t="str">
        <f t="shared" si="25"/>
        <v>Marker 47</v>
      </c>
    </row>
    <row r="104" spans="1:13" x14ac:dyDescent="0.25">
      <c r="A104" s="51">
        <f>Projects!A104</f>
        <v>102</v>
      </c>
      <c r="B104" s="56" t="str">
        <f>Projects!B104</f>
        <v>T10 Project102</v>
      </c>
      <c r="C104" s="6">
        <f>Projects!D104</f>
        <v>0</v>
      </c>
      <c r="D104" s="6">
        <f>Projects!G104</f>
        <v>31</v>
      </c>
      <c r="E104" s="56" t="str">
        <f t="shared" si="17"/>
        <v/>
      </c>
      <c r="F104" s="172">
        <v>49</v>
      </c>
      <c r="G104" s="172">
        <v>52</v>
      </c>
      <c r="H104" s="172">
        <v>46</v>
      </c>
      <c r="I104" s="172">
        <v>48</v>
      </c>
      <c r="J104" s="59" t="str">
        <f t="shared" si="22"/>
        <v>Marker 49</v>
      </c>
      <c r="K104" s="59" t="str">
        <f t="shared" si="23"/>
        <v>Marker 52</v>
      </c>
      <c r="L104" s="59" t="str">
        <f t="shared" si="24"/>
        <v>Marker 46</v>
      </c>
      <c r="M104" s="59" t="str">
        <f t="shared" si="25"/>
        <v>Marker 48</v>
      </c>
    </row>
    <row r="105" spans="1:13" x14ac:dyDescent="0.25">
      <c r="A105" s="51">
        <f>Projects!A105</f>
        <v>103</v>
      </c>
      <c r="B105" s="56" t="str">
        <f>Projects!B105</f>
        <v>T10 Project103</v>
      </c>
      <c r="C105" s="6">
        <f>Projects!D105</f>
        <v>0</v>
      </c>
      <c r="D105" s="6">
        <f>Projects!G105</f>
        <v>50</v>
      </c>
      <c r="E105" s="56" t="str">
        <f t="shared" si="17"/>
        <v/>
      </c>
      <c r="F105" s="172">
        <v>46</v>
      </c>
      <c r="G105" s="172">
        <v>49</v>
      </c>
      <c r="H105" s="172">
        <v>51</v>
      </c>
      <c r="I105" s="172">
        <v>53</v>
      </c>
      <c r="J105" s="59" t="str">
        <f t="shared" si="22"/>
        <v>Marker 46</v>
      </c>
      <c r="K105" s="59" t="str">
        <f t="shared" si="23"/>
        <v>Marker 49</v>
      </c>
      <c r="L105" s="59" t="str">
        <f t="shared" si="24"/>
        <v>Marker 51</v>
      </c>
      <c r="M105" s="59" t="str">
        <f t="shared" si="25"/>
        <v>Marker 53</v>
      </c>
    </row>
    <row r="106" spans="1:13" x14ac:dyDescent="0.25">
      <c r="A106" s="51">
        <f>Projects!A106</f>
        <v>104</v>
      </c>
      <c r="B106" s="56" t="str">
        <f>Projects!B106</f>
        <v>T10 Project104</v>
      </c>
      <c r="C106" s="6">
        <f>Projects!D106</f>
        <v>0</v>
      </c>
      <c r="D106" s="6">
        <f>Projects!G106</f>
        <v>58</v>
      </c>
      <c r="E106" s="56" t="str">
        <f t="shared" si="17"/>
        <v/>
      </c>
      <c r="F106" s="172">
        <v>51</v>
      </c>
      <c r="G106" s="172">
        <v>53</v>
      </c>
      <c r="H106" s="172">
        <v>47</v>
      </c>
      <c r="I106" s="172">
        <v>49</v>
      </c>
      <c r="J106" s="59" t="str">
        <f t="shared" si="22"/>
        <v>Marker 51</v>
      </c>
      <c r="K106" s="59" t="str">
        <f t="shared" si="23"/>
        <v>Marker 53</v>
      </c>
      <c r="L106" s="59" t="str">
        <f t="shared" si="24"/>
        <v>Marker 47</v>
      </c>
      <c r="M106" s="59" t="str">
        <f t="shared" si="25"/>
        <v>Marker 49</v>
      </c>
    </row>
    <row r="107" spans="1:13" x14ac:dyDescent="0.25">
      <c r="A107" s="51">
        <f>Projects!A107</f>
        <v>105</v>
      </c>
      <c r="B107" s="56" t="str">
        <f>Projects!B107</f>
        <v>T10 Project105</v>
      </c>
      <c r="C107" s="6">
        <f>Projects!D107</f>
        <v>0</v>
      </c>
      <c r="D107" s="6">
        <f>Projects!G107</f>
        <v>5</v>
      </c>
      <c r="E107" s="56" t="str">
        <f t="shared" si="17"/>
        <v/>
      </c>
      <c r="F107" s="172">
        <v>52</v>
      </c>
      <c r="G107" s="172">
        <v>46</v>
      </c>
      <c r="H107" s="172">
        <v>48</v>
      </c>
      <c r="I107" s="172">
        <v>50</v>
      </c>
      <c r="J107" s="59" t="str">
        <f t="shared" si="22"/>
        <v>Marker 52</v>
      </c>
      <c r="K107" s="59" t="str">
        <f t="shared" si="23"/>
        <v>Marker 46</v>
      </c>
      <c r="L107" s="59" t="str">
        <f t="shared" si="24"/>
        <v>Marker 48</v>
      </c>
      <c r="M107" s="59" t="str">
        <f t="shared" si="25"/>
        <v>Marker 50</v>
      </c>
    </row>
    <row r="108" spans="1:13" x14ac:dyDescent="0.25">
      <c r="A108" s="51">
        <f>Projects!A108</f>
        <v>106</v>
      </c>
      <c r="B108" s="56" t="str">
        <f>Projects!B108</f>
        <v>T10 Project106</v>
      </c>
      <c r="C108" s="6">
        <f>Projects!D108</f>
        <v>0</v>
      </c>
      <c r="D108" s="6">
        <f>Projects!G108</f>
        <v>4</v>
      </c>
      <c r="E108" s="56" t="str">
        <f t="shared" si="17"/>
        <v/>
      </c>
      <c r="F108" s="172">
        <v>53</v>
      </c>
      <c r="G108" s="172">
        <v>47</v>
      </c>
      <c r="H108" s="172">
        <v>49</v>
      </c>
      <c r="I108" s="172">
        <v>51</v>
      </c>
      <c r="J108" s="59" t="str">
        <f t="shared" si="22"/>
        <v>Marker 53</v>
      </c>
      <c r="K108" s="59" t="str">
        <f t="shared" si="23"/>
        <v>Marker 47</v>
      </c>
      <c r="L108" s="59" t="str">
        <f t="shared" si="24"/>
        <v>Marker 49</v>
      </c>
      <c r="M108" s="59" t="str">
        <f t="shared" si="25"/>
        <v>Marker 51</v>
      </c>
    </row>
    <row r="109" spans="1:13" x14ac:dyDescent="0.25">
      <c r="A109" s="51">
        <f>Projects!A109</f>
        <v>107</v>
      </c>
      <c r="B109" s="56" t="str">
        <f>Projects!B109</f>
        <v>T10 Project107</v>
      </c>
      <c r="C109" s="6">
        <f>Projects!D109</f>
        <v>0</v>
      </c>
      <c r="D109" s="6">
        <f>Projects!G109</f>
        <v>23</v>
      </c>
      <c r="E109" s="56" t="str">
        <f t="shared" si="17"/>
        <v/>
      </c>
      <c r="F109" s="172">
        <v>46</v>
      </c>
      <c r="G109" s="172">
        <v>48</v>
      </c>
      <c r="H109" s="172">
        <v>50</v>
      </c>
      <c r="I109" s="172">
        <v>52</v>
      </c>
      <c r="J109" s="59" t="str">
        <f t="shared" si="22"/>
        <v>Marker 46</v>
      </c>
      <c r="K109" s="59" t="str">
        <f t="shared" si="23"/>
        <v>Marker 48</v>
      </c>
      <c r="L109" s="59" t="str">
        <f t="shared" si="24"/>
        <v>Marker 50</v>
      </c>
      <c r="M109" s="59" t="str">
        <f t="shared" si="25"/>
        <v>Marker 52</v>
      </c>
    </row>
    <row r="110" spans="1:13" x14ac:dyDescent="0.25">
      <c r="A110" s="51">
        <f>Projects!A110</f>
        <v>108</v>
      </c>
      <c r="B110" s="56" t="str">
        <f>Projects!B110</f>
        <v>T10 Project108</v>
      </c>
      <c r="C110" s="6">
        <f>Projects!D110</f>
        <v>0</v>
      </c>
      <c r="D110" s="6">
        <f>Projects!G110</f>
        <v>29</v>
      </c>
      <c r="E110" s="56" t="str">
        <f t="shared" si="17"/>
        <v/>
      </c>
      <c r="F110" s="172">
        <v>47</v>
      </c>
      <c r="G110" s="172">
        <v>49</v>
      </c>
      <c r="H110" s="172">
        <v>51</v>
      </c>
      <c r="I110" s="172">
        <v>53</v>
      </c>
      <c r="J110" s="59" t="str">
        <f t="shared" si="22"/>
        <v>Marker 47</v>
      </c>
      <c r="K110" s="59" t="str">
        <f t="shared" si="23"/>
        <v>Marker 49</v>
      </c>
      <c r="L110" s="59" t="str">
        <f t="shared" si="24"/>
        <v>Marker 51</v>
      </c>
      <c r="M110" s="59" t="str">
        <f t="shared" si="25"/>
        <v>Marker 53</v>
      </c>
    </row>
    <row r="111" spans="1:13" x14ac:dyDescent="0.25">
      <c r="A111" s="51">
        <f>Projects!A111</f>
        <v>109</v>
      </c>
      <c r="B111" s="56" t="str">
        <f>Projects!B111</f>
        <v>T10 Project109</v>
      </c>
      <c r="C111" s="6">
        <f>Projects!D111</f>
        <v>0</v>
      </c>
      <c r="D111" s="6">
        <f>Projects!G111</f>
        <v>23</v>
      </c>
      <c r="E111" s="56" t="str">
        <f t="shared" si="17"/>
        <v/>
      </c>
      <c r="F111" s="172">
        <v>48</v>
      </c>
      <c r="G111" s="172">
        <v>50</v>
      </c>
      <c r="H111" s="172">
        <v>52</v>
      </c>
      <c r="I111" s="172">
        <v>46</v>
      </c>
      <c r="J111" s="59" t="str">
        <f t="shared" si="22"/>
        <v>Marker 48</v>
      </c>
      <c r="K111" s="59" t="str">
        <f t="shared" si="23"/>
        <v>Marker 50</v>
      </c>
      <c r="L111" s="59" t="str">
        <f t="shared" si="24"/>
        <v>Marker 52</v>
      </c>
      <c r="M111" s="59" t="str">
        <f t="shared" si="25"/>
        <v>Marker 46</v>
      </c>
    </row>
    <row r="112" spans="1:13" x14ac:dyDescent="0.25">
      <c r="A112" s="51">
        <f>Projects!A112</f>
        <v>110</v>
      </c>
      <c r="B112" s="56" t="str">
        <f>Projects!B112</f>
        <v>T10 Project110</v>
      </c>
      <c r="C112" s="6">
        <f>Projects!D112</f>
        <v>0</v>
      </c>
      <c r="D112" s="6">
        <f>Projects!G112</f>
        <v>19</v>
      </c>
      <c r="E112" s="56" t="str">
        <f t="shared" si="17"/>
        <v/>
      </c>
      <c r="F112" s="172">
        <v>49</v>
      </c>
      <c r="G112" s="172">
        <v>51</v>
      </c>
      <c r="H112" s="172">
        <v>53</v>
      </c>
      <c r="I112" s="172">
        <v>47</v>
      </c>
      <c r="J112" s="59" t="str">
        <f t="shared" si="22"/>
        <v>Marker 49</v>
      </c>
      <c r="K112" s="59" t="str">
        <f t="shared" si="23"/>
        <v>Marker 51</v>
      </c>
      <c r="L112" s="59" t="str">
        <f t="shared" si="24"/>
        <v>Marker 53</v>
      </c>
      <c r="M112" s="59" t="str">
        <f t="shared" si="25"/>
        <v>Marker 47</v>
      </c>
    </row>
    <row r="113" spans="1:13" x14ac:dyDescent="0.25">
      <c r="A113" s="51">
        <f>Projects!A113</f>
        <v>111</v>
      </c>
      <c r="B113" s="56" t="str">
        <f>Projects!B113</f>
        <v>T10 Project111</v>
      </c>
      <c r="C113" s="6">
        <f>Projects!D113</f>
        <v>0</v>
      </c>
      <c r="D113" s="6">
        <f>Projects!G113</f>
        <v>18</v>
      </c>
      <c r="E113" s="56" t="str">
        <f t="shared" si="17"/>
        <v/>
      </c>
      <c r="F113" s="172">
        <v>50</v>
      </c>
      <c r="G113" s="172">
        <v>52</v>
      </c>
      <c r="H113" s="172">
        <v>46</v>
      </c>
      <c r="I113" s="172">
        <v>48</v>
      </c>
      <c r="J113" s="59" t="str">
        <f t="shared" si="22"/>
        <v>Marker 50</v>
      </c>
      <c r="K113" s="59" t="str">
        <f t="shared" si="23"/>
        <v>Marker 52</v>
      </c>
      <c r="L113" s="59" t="str">
        <f t="shared" si="24"/>
        <v>Marker 46</v>
      </c>
      <c r="M113" s="59" t="str">
        <f t="shared" si="25"/>
        <v>Marker 48</v>
      </c>
    </row>
    <row r="114" spans="1:13" x14ac:dyDescent="0.25">
      <c r="A114" s="51">
        <f>Projects!A114</f>
        <v>112</v>
      </c>
      <c r="B114" s="56" t="str">
        <f>Projects!B114</f>
        <v>T10 Project112</v>
      </c>
      <c r="C114" s="6">
        <f>Projects!D114</f>
        <v>0</v>
      </c>
      <c r="D114" s="6">
        <f>Projects!G114</f>
        <v>29</v>
      </c>
      <c r="E114" s="56" t="str">
        <f t="shared" si="17"/>
        <v/>
      </c>
      <c r="F114" s="172">
        <v>51</v>
      </c>
      <c r="G114" s="172">
        <v>53</v>
      </c>
      <c r="H114" s="172">
        <v>47</v>
      </c>
      <c r="I114" s="172">
        <v>49</v>
      </c>
      <c r="J114" s="59" t="str">
        <f t="shared" si="22"/>
        <v>Marker 51</v>
      </c>
      <c r="K114" s="59" t="str">
        <f t="shared" si="23"/>
        <v>Marker 53</v>
      </c>
      <c r="L114" s="59" t="str">
        <f t="shared" si="24"/>
        <v>Marker 47</v>
      </c>
      <c r="M114" s="59" t="str">
        <f t="shared" si="25"/>
        <v>Marker 49</v>
      </c>
    </row>
    <row r="115" spans="1:13" x14ac:dyDescent="0.25">
      <c r="A115" s="51">
        <f>Projects!A115</f>
        <v>113</v>
      </c>
      <c r="B115" s="56" t="str">
        <f>Projects!B115</f>
        <v>T10 Project113</v>
      </c>
      <c r="C115" s="6">
        <f>Projects!D115</f>
        <v>0</v>
      </c>
      <c r="D115" s="6">
        <f>Projects!G115</f>
        <v>30</v>
      </c>
      <c r="E115" s="56" t="str">
        <f t="shared" si="17"/>
        <v/>
      </c>
      <c r="F115" s="172">
        <v>52</v>
      </c>
      <c r="G115" s="172">
        <v>46</v>
      </c>
      <c r="H115" s="172">
        <v>48</v>
      </c>
      <c r="I115" s="172">
        <v>50</v>
      </c>
      <c r="J115" s="59" t="str">
        <f t="shared" si="22"/>
        <v>Marker 52</v>
      </c>
      <c r="K115" s="59" t="str">
        <f t="shared" si="23"/>
        <v>Marker 46</v>
      </c>
      <c r="L115" s="59" t="str">
        <f t="shared" si="24"/>
        <v>Marker 48</v>
      </c>
      <c r="M115" s="59" t="str">
        <f t="shared" si="25"/>
        <v>Marker 50</v>
      </c>
    </row>
    <row r="116" spans="1:13" x14ac:dyDescent="0.25">
      <c r="A116" s="51">
        <f>Projects!A116</f>
        <v>114</v>
      </c>
      <c r="B116" s="56" t="str">
        <f>Projects!B116</f>
        <v>T10 Project114</v>
      </c>
      <c r="C116" s="6">
        <f>Projects!D116</f>
        <v>0</v>
      </c>
      <c r="D116" s="6">
        <f>Projects!G116</f>
        <v>23</v>
      </c>
      <c r="E116" s="56" t="str">
        <f t="shared" si="17"/>
        <v/>
      </c>
      <c r="F116" s="172">
        <v>53</v>
      </c>
      <c r="G116" s="172">
        <v>47</v>
      </c>
      <c r="H116" s="172">
        <v>49</v>
      </c>
      <c r="I116" s="172">
        <v>51</v>
      </c>
      <c r="J116" s="59" t="str">
        <f t="shared" si="22"/>
        <v>Marker 53</v>
      </c>
      <c r="K116" s="59" t="str">
        <f t="shared" si="23"/>
        <v>Marker 47</v>
      </c>
      <c r="L116" s="59" t="str">
        <f t="shared" si="24"/>
        <v>Marker 49</v>
      </c>
      <c r="M116" s="59" t="str">
        <f t="shared" si="25"/>
        <v>Marker 51</v>
      </c>
    </row>
    <row r="117" spans="1:13" x14ac:dyDescent="0.25">
      <c r="A117" s="51">
        <f>Projects!A117</f>
        <v>115</v>
      </c>
      <c r="B117" s="56" t="str">
        <f>Projects!B117</f>
        <v>T10 Project115</v>
      </c>
      <c r="C117" s="6">
        <f>Projects!D117</f>
        <v>0</v>
      </c>
      <c r="D117" s="6">
        <f>Projects!G117</f>
        <v>18</v>
      </c>
      <c r="E117" s="56" t="str">
        <f t="shared" si="17"/>
        <v/>
      </c>
      <c r="F117" s="172">
        <v>46</v>
      </c>
      <c r="G117" s="172">
        <v>48</v>
      </c>
      <c r="H117" s="172">
        <v>50</v>
      </c>
      <c r="I117" s="172">
        <v>52</v>
      </c>
      <c r="J117" s="59" t="str">
        <f t="shared" si="22"/>
        <v>Marker 46</v>
      </c>
      <c r="K117" s="59" t="str">
        <f t="shared" si="23"/>
        <v>Marker 48</v>
      </c>
      <c r="L117" s="59" t="str">
        <f t="shared" si="24"/>
        <v>Marker 50</v>
      </c>
      <c r="M117" s="59" t="str">
        <f t="shared" si="25"/>
        <v>Marker 52</v>
      </c>
    </row>
    <row r="118" spans="1:13" x14ac:dyDescent="0.25">
      <c r="A118" s="51">
        <f>Projects!A118</f>
        <v>116</v>
      </c>
      <c r="B118" s="56" t="str">
        <f>Projects!B118</f>
        <v>T10 Project116</v>
      </c>
      <c r="C118" s="6">
        <f>Projects!D118</f>
        <v>0</v>
      </c>
      <c r="D118" s="6">
        <f>Projects!G118</f>
        <v>26</v>
      </c>
      <c r="E118" s="56" t="str">
        <f t="shared" si="17"/>
        <v/>
      </c>
      <c r="F118" s="172">
        <v>47</v>
      </c>
      <c r="G118" s="172">
        <v>49</v>
      </c>
      <c r="H118" s="172">
        <v>51</v>
      </c>
      <c r="I118" s="172">
        <v>53</v>
      </c>
      <c r="J118" s="59" t="str">
        <f t="shared" si="22"/>
        <v>Marker 47</v>
      </c>
      <c r="K118" s="59" t="str">
        <f t="shared" si="23"/>
        <v>Marker 49</v>
      </c>
      <c r="L118" s="59" t="str">
        <f t="shared" si="24"/>
        <v>Marker 51</v>
      </c>
      <c r="M118" s="59" t="str">
        <f t="shared" si="25"/>
        <v>Marker 53</v>
      </c>
    </row>
    <row r="119" spans="1:13" x14ac:dyDescent="0.25">
      <c r="A119" s="51">
        <f>Projects!A119</f>
        <v>117</v>
      </c>
      <c r="B119" s="56" t="str">
        <f>Projects!B119</f>
        <v>T10 Project117</v>
      </c>
      <c r="C119" s="6">
        <f>Projects!D119</f>
        <v>0</v>
      </c>
      <c r="D119" s="6">
        <f>Projects!G119</f>
        <v>7</v>
      </c>
      <c r="E119" s="56" t="str">
        <f t="shared" si="17"/>
        <v/>
      </c>
      <c r="F119" s="172">
        <v>48</v>
      </c>
      <c r="G119" s="172">
        <v>50</v>
      </c>
      <c r="H119" s="172">
        <v>52</v>
      </c>
      <c r="I119" s="172">
        <v>46</v>
      </c>
      <c r="J119" s="59" t="str">
        <f t="shared" si="22"/>
        <v>Marker 48</v>
      </c>
      <c r="K119" s="59" t="str">
        <f t="shared" si="23"/>
        <v>Marker 50</v>
      </c>
      <c r="L119" s="59" t="str">
        <f t="shared" si="24"/>
        <v>Marker 52</v>
      </c>
      <c r="M119" s="59" t="str">
        <f t="shared" si="25"/>
        <v>Marker 46</v>
      </c>
    </row>
    <row r="120" spans="1:13" x14ac:dyDescent="0.25">
      <c r="A120" s="51">
        <f>Projects!A120</f>
        <v>118</v>
      </c>
      <c r="B120" s="56" t="str">
        <f>Projects!B120</f>
        <v>T11 Project118</v>
      </c>
      <c r="C120" s="6">
        <f>Projects!D120</f>
        <v>0</v>
      </c>
      <c r="D120" s="6">
        <f>Projects!G120</f>
        <v>42</v>
      </c>
      <c r="E120" s="56" t="str">
        <f t="shared" si="17"/>
        <v/>
      </c>
      <c r="F120" s="172">
        <v>56</v>
      </c>
      <c r="G120" s="172">
        <v>58</v>
      </c>
      <c r="H120" s="172">
        <v>54</v>
      </c>
      <c r="I120" s="172">
        <v>57</v>
      </c>
      <c r="J120" s="59" t="str">
        <f t="shared" si="22"/>
        <v>Marker 56</v>
      </c>
      <c r="K120" s="59" t="str">
        <f t="shared" si="23"/>
        <v>Marker 58</v>
      </c>
      <c r="L120" s="59" t="str">
        <f t="shared" si="24"/>
        <v>Marker 54</v>
      </c>
      <c r="M120" s="59" t="str">
        <f t="shared" si="25"/>
        <v>Marker 57</v>
      </c>
    </row>
    <row r="121" spans="1:13" x14ac:dyDescent="0.25">
      <c r="A121" s="51">
        <f>Projects!A121</f>
        <v>119</v>
      </c>
      <c r="B121" s="56" t="str">
        <f>Projects!B121</f>
        <v>T11 Project119</v>
      </c>
      <c r="C121" s="6">
        <f>Projects!D121</f>
        <v>0</v>
      </c>
      <c r="D121" s="6">
        <f>Projects!G121</f>
        <v>51</v>
      </c>
      <c r="E121" s="56" t="str">
        <f t="shared" si="17"/>
        <v/>
      </c>
      <c r="F121" s="172">
        <v>57</v>
      </c>
      <c r="G121" s="172">
        <v>54</v>
      </c>
      <c r="H121" s="172">
        <v>55</v>
      </c>
      <c r="I121" s="172">
        <v>56</v>
      </c>
      <c r="J121" s="59" t="str">
        <f t="shared" si="22"/>
        <v>Marker 57</v>
      </c>
      <c r="K121" s="59" t="str">
        <f t="shared" si="23"/>
        <v>Marker 54</v>
      </c>
      <c r="L121" s="59" t="str">
        <f t="shared" si="24"/>
        <v>Marker 55</v>
      </c>
      <c r="M121" s="59" t="str">
        <f t="shared" si="25"/>
        <v>Marker 56</v>
      </c>
    </row>
    <row r="122" spans="1:13" x14ac:dyDescent="0.25">
      <c r="A122" s="51">
        <f>Projects!A122</f>
        <v>120</v>
      </c>
      <c r="B122" s="56" t="str">
        <f>Projects!B122</f>
        <v>T11 Project120</v>
      </c>
      <c r="C122" s="6">
        <f>Projects!D122</f>
        <v>0</v>
      </c>
      <c r="D122" s="6">
        <f>Projects!G122</f>
        <v>47</v>
      </c>
      <c r="E122" s="56" t="str">
        <f t="shared" si="17"/>
        <v/>
      </c>
      <c r="F122" s="172">
        <v>58</v>
      </c>
      <c r="G122" s="172">
        <v>55</v>
      </c>
      <c r="H122" s="172">
        <v>57</v>
      </c>
      <c r="I122" s="172">
        <v>54</v>
      </c>
      <c r="J122" s="59" t="str">
        <f t="shared" si="22"/>
        <v>Marker 58</v>
      </c>
      <c r="K122" s="59" t="str">
        <f t="shared" si="23"/>
        <v>Marker 55</v>
      </c>
      <c r="L122" s="59" t="str">
        <f t="shared" si="24"/>
        <v>Marker 57</v>
      </c>
      <c r="M122" s="59" t="str">
        <f t="shared" si="25"/>
        <v>Marker 54</v>
      </c>
    </row>
    <row r="123" spans="1:13" x14ac:dyDescent="0.25">
      <c r="A123" s="51">
        <f>Projects!A123</f>
        <v>121</v>
      </c>
      <c r="B123" s="56" t="str">
        <f>Projects!B123</f>
        <v>T11 Project121</v>
      </c>
      <c r="C123" s="6">
        <f>Projects!D123</f>
        <v>0</v>
      </c>
      <c r="D123" s="6">
        <f>Projects!G123</f>
        <v>47</v>
      </c>
      <c r="E123" s="56" t="str">
        <f t="shared" si="17"/>
        <v/>
      </c>
      <c r="F123" s="172">
        <v>54</v>
      </c>
      <c r="G123" s="172">
        <v>56</v>
      </c>
      <c r="H123" s="172">
        <v>58</v>
      </c>
      <c r="I123" s="172">
        <v>55</v>
      </c>
      <c r="J123" s="59" t="str">
        <f t="shared" si="22"/>
        <v>Marker 54</v>
      </c>
      <c r="K123" s="59" t="str">
        <f t="shared" si="23"/>
        <v>Marker 56</v>
      </c>
      <c r="L123" s="59" t="str">
        <f t="shared" si="24"/>
        <v>Marker 58</v>
      </c>
      <c r="M123" s="59" t="str">
        <f t="shared" si="25"/>
        <v>Marker 55</v>
      </c>
    </row>
    <row r="124" spans="1:13" x14ac:dyDescent="0.25">
      <c r="A124" s="51">
        <f>Projects!A124</f>
        <v>122</v>
      </c>
      <c r="B124" s="56" t="str">
        <f>Projects!B124</f>
        <v>T11 Project122</v>
      </c>
      <c r="C124" s="6">
        <f>Projects!D124</f>
        <v>0</v>
      </c>
      <c r="D124" s="6">
        <f>Projects!G124</f>
        <v>41</v>
      </c>
      <c r="E124" s="56" t="str">
        <f t="shared" si="17"/>
        <v/>
      </c>
      <c r="F124" s="172">
        <v>55</v>
      </c>
      <c r="G124" s="172">
        <v>57</v>
      </c>
      <c r="H124" s="172">
        <v>54</v>
      </c>
      <c r="I124" s="172">
        <v>56</v>
      </c>
      <c r="J124" s="59" t="str">
        <f t="shared" si="22"/>
        <v>Marker 55</v>
      </c>
      <c r="K124" s="59" t="str">
        <f t="shared" si="23"/>
        <v>Marker 57</v>
      </c>
      <c r="L124" s="59" t="str">
        <f t="shared" si="24"/>
        <v>Marker 54</v>
      </c>
      <c r="M124" s="59" t="str">
        <f t="shared" si="25"/>
        <v>Marker 56</v>
      </c>
    </row>
    <row r="125" spans="1:13" x14ac:dyDescent="0.25">
      <c r="A125" s="51">
        <f>Projects!A125</f>
        <v>123</v>
      </c>
      <c r="B125" s="56" t="str">
        <f>Projects!B125</f>
        <v>T11 Project123</v>
      </c>
      <c r="C125" s="6">
        <f>Projects!D125</f>
        <v>0</v>
      </c>
      <c r="D125" s="6">
        <f>Projects!G125</f>
        <v>49</v>
      </c>
      <c r="E125" s="56" t="str">
        <f t="shared" si="17"/>
        <v/>
      </c>
      <c r="F125" s="172">
        <v>56</v>
      </c>
      <c r="G125" s="172">
        <v>58</v>
      </c>
      <c r="H125" s="172">
        <v>55</v>
      </c>
      <c r="I125" s="172">
        <v>57</v>
      </c>
      <c r="J125" s="59" t="str">
        <f t="shared" si="22"/>
        <v>Marker 56</v>
      </c>
      <c r="K125" s="59" t="str">
        <f t="shared" si="23"/>
        <v>Marker 58</v>
      </c>
      <c r="L125" s="59" t="str">
        <f t="shared" si="24"/>
        <v>Marker 55</v>
      </c>
      <c r="M125" s="59" t="str">
        <f t="shared" si="25"/>
        <v>Marker 57</v>
      </c>
    </row>
    <row r="126" spans="1:13" x14ac:dyDescent="0.25">
      <c r="A126" s="51">
        <f>Projects!A126</f>
        <v>124</v>
      </c>
      <c r="B126" s="56" t="str">
        <f>Projects!B126</f>
        <v>T11 Project124</v>
      </c>
      <c r="C126" s="6">
        <f>Projects!D126</f>
        <v>0</v>
      </c>
      <c r="D126" s="6">
        <f>Projects!G126</f>
        <v>20</v>
      </c>
      <c r="E126" s="56" t="str">
        <f t="shared" si="17"/>
        <v/>
      </c>
      <c r="F126" s="172">
        <v>57</v>
      </c>
      <c r="G126" s="172">
        <v>54</v>
      </c>
      <c r="H126" s="172">
        <v>56</v>
      </c>
      <c r="I126" s="172">
        <v>58</v>
      </c>
      <c r="J126" s="59" t="str">
        <f t="shared" si="22"/>
        <v>Marker 57</v>
      </c>
      <c r="K126" s="59" t="str">
        <f t="shared" si="23"/>
        <v>Marker 54</v>
      </c>
      <c r="L126" s="59" t="str">
        <f t="shared" si="24"/>
        <v>Marker 56</v>
      </c>
      <c r="M126" s="59" t="str">
        <f t="shared" si="25"/>
        <v>Marker 58</v>
      </c>
    </row>
    <row r="127" spans="1:13" x14ac:dyDescent="0.25">
      <c r="A127" s="51">
        <f>Projects!A127</f>
        <v>125</v>
      </c>
      <c r="B127" s="56" t="str">
        <f>Projects!B127</f>
        <v>T11 Project125</v>
      </c>
      <c r="C127" s="6">
        <f>Projects!D127</f>
        <v>0</v>
      </c>
      <c r="D127" s="6">
        <f>Projects!G127</f>
        <v>10</v>
      </c>
      <c r="E127" s="56" t="str">
        <f t="shared" si="17"/>
        <v/>
      </c>
      <c r="F127" s="172">
        <v>58</v>
      </c>
      <c r="G127" s="172">
        <v>55</v>
      </c>
      <c r="H127" s="172">
        <v>57</v>
      </c>
      <c r="I127" s="172">
        <v>54</v>
      </c>
      <c r="J127" s="59" t="str">
        <f t="shared" si="22"/>
        <v>Marker 58</v>
      </c>
      <c r="K127" s="59" t="str">
        <f t="shared" si="23"/>
        <v>Marker 55</v>
      </c>
      <c r="L127" s="59" t="str">
        <f t="shared" si="24"/>
        <v>Marker 57</v>
      </c>
      <c r="M127" s="59" t="str">
        <f t="shared" si="25"/>
        <v>Marker 54</v>
      </c>
    </row>
    <row r="128" spans="1:13" x14ac:dyDescent="0.25">
      <c r="A128" s="51">
        <f>Projects!A128</f>
        <v>126</v>
      </c>
      <c r="B128" s="56" t="str">
        <f>Projects!B128</f>
        <v>T11 Project126</v>
      </c>
      <c r="C128" s="6">
        <f>Projects!D128</f>
        <v>0</v>
      </c>
      <c r="D128" s="6">
        <f>Projects!G128</f>
        <v>49</v>
      </c>
      <c r="E128" s="56" t="str">
        <f t="shared" si="17"/>
        <v/>
      </c>
      <c r="F128" s="172">
        <v>54</v>
      </c>
      <c r="G128" s="172">
        <v>56</v>
      </c>
      <c r="H128" s="172">
        <v>58</v>
      </c>
      <c r="I128" s="172">
        <v>55</v>
      </c>
      <c r="J128" s="59" t="str">
        <f t="shared" si="22"/>
        <v>Marker 54</v>
      </c>
      <c r="K128" s="59" t="str">
        <f t="shared" si="23"/>
        <v>Marker 56</v>
      </c>
      <c r="L128" s="59" t="str">
        <f t="shared" si="24"/>
        <v>Marker 58</v>
      </c>
      <c r="M128" s="59" t="str">
        <f t="shared" si="25"/>
        <v>Marker 55</v>
      </c>
    </row>
    <row r="129" spans="1:13" x14ac:dyDescent="0.25">
      <c r="A129" s="51">
        <f>Projects!A129</f>
        <v>127</v>
      </c>
      <c r="B129" s="56" t="str">
        <f>Projects!B129</f>
        <v>T11 Project127</v>
      </c>
      <c r="C129" s="6">
        <f>Projects!D129</f>
        <v>0</v>
      </c>
      <c r="D129" s="6">
        <f>Projects!G129</f>
        <v>55</v>
      </c>
      <c r="E129" s="56" t="str">
        <f t="shared" si="17"/>
        <v/>
      </c>
      <c r="F129" s="172">
        <v>54</v>
      </c>
      <c r="G129" s="172">
        <v>57</v>
      </c>
      <c r="H129" s="172">
        <v>56</v>
      </c>
      <c r="I129" s="172">
        <v>58</v>
      </c>
      <c r="J129" s="59" t="str">
        <f t="shared" si="22"/>
        <v>Marker 54</v>
      </c>
      <c r="K129" s="59" t="str">
        <f t="shared" si="23"/>
        <v>Marker 57</v>
      </c>
      <c r="L129" s="59" t="str">
        <f t="shared" si="24"/>
        <v>Marker 56</v>
      </c>
      <c r="M129" s="59" t="str">
        <f t="shared" si="25"/>
        <v>Marker 58</v>
      </c>
    </row>
    <row r="130" spans="1:13" x14ac:dyDescent="0.25">
      <c r="A130" s="51">
        <f>Projects!A130</f>
        <v>128</v>
      </c>
      <c r="B130" s="56" t="str">
        <f>Projects!B130</f>
        <v>T11 Project128</v>
      </c>
      <c r="C130" s="6">
        <f>Projects!D130</f>
        <v>0</v>
      </c>
      <c r="D130" s="6">
        <f>Projects!G130</f>
        <v>6</v>
      </c>
      <c r="E130" s="56" t="str">
        <f t="shared" si="17"/>
        <v/>
      </c>
      <c r="F130" s="172">
        <v>55</v>
      </c>
      <c r="G130" s="172">
        <v>57</v>
      </c>
      <c r="H130" s="172">
        <v>54</v>
      </c>
      <c r="I130" s="172">
        <v>56</v>
      </c>
      <c r="J130" s="59" t="str">
        <f t="shared" si="22"/>
        <v>Marker 55</v>
      </c>
      <c r="K130" s="59" t="str">
        <f t="shared" si="23"/>
        <v>Marker 57</v>
      </c>
      <c r="L130" s="59" t="str">
        <f t="shared" si="24"/>
        <v>Marker 54</v>
      </c>
      <c r="M130" s="59" t="str">
        <f t="shared" si="25"/>
        <v>Marker 56</v>
      </c>
    </row>
    <row r="131" spans="1:13" x14ac:dyDescent="0.25">
      <c r="A131" s="51">
        <f>Projects!A131</f>
        <v>129</v>
      </c>
      <c r="B131" s="56" t="str">
        <f>Projects!B131</f>
        <v>T11 Project129</v>
      </c>
      <c r="C131" s="6">
        <f>Projects!D131</f>
        <v>0</v>
      </c>
      <c r="D131" s="6">
        <f>Projects!G131</f>
        <v>25</v>
      </c>
      <c r="E131" s="56" t="str">
        <f t="shared" si="17"/>
        <v/>
      </c>
      <c r="F131" s="172">
        <v>56</v>
      </c>
      <c r="G131" s="172">
        <v>58</v>
      </c>
      <c r="H131" s="172">
        <v>55</v>
      </c>
      <c r="I131" s="172">
        <v>57</v>
      </c>
      <c r="J131" s="59" t="str">
        <f t="shared" ref="J131:J159" si="26">IF(ISNA(VLOOKUP(F131,$O:$P,2,FALSE)),"",VLOOKUP(F131,$O:$P,2,FALSE))</f>
        <v>Marker 56</v>
      </c>
      <c r="K131" s="59" t="str">
        <f t="shared" ref="K131:K159" si="27">IF(ISNA(VLOOKUP(G131,$O:$P,2,FALSE)),"",VLOOKUP(G131,$O:$P,2,FALSE))</f>
        <v>Marker 58</v>
      </c>
      <c r="L131" s="59" t="str">
        <f t="shared" ref="L131:L159" si="28">IF(ISNA(VLOOKUP(H131,$O:$P,2,FALSE)),"",VLOOKUP(H131,$O:$P,2,FALSE))</f>
        <v>Marker 55</v>
      </c>
      <c r="M131" s="59" t="str">
        <f t="shared" ref="M131:M159" si="29">IF(ISNA(VLOOKUP(I131,$O:$P,2,FALSE)),"",VLOOKUP(I131,$O:$P,2,FALSE))</f>
        <v>Marker 57</v>
      </c>
    </row>
    <row r="132" spans="1:13" x14ac:dyDescent="0.25">
      <c r="A132" s="51">
        <f>Projects!A132</f>
        <v>130</v>
      </c>
      <c r="B132" s="56" t="str">
        <f>Projects!B132</f>
        <v>T12 Project130</v>
      </c>
      <c r="C132" s="6">
        <f>Projects!D132</f>
        <v>0</v>
      </c>
      <c r="D132" s="6">
        <f>Projects!G132</f>
        <v>44</v>
      </c>
      <c r="E132" s="56" t="str">
        <f t="shared" ref="E132:E159" si="30">IF(AND(D132&gt;0,OR(D132=F132,D132=G132,D132=H132,D132=I132)),"XX","")</f>
        <v/>
      </c>
      <c r="F132" s="172">
        <v>59</v>
      </c>
      <c r="G132" s="172">
        <v>60</v>
      </c>
      <c r="H132" s="172">
        <v>61</v>
      </c>
      <c r="I132" s="172">
        <v>70</v>
      </c>
      <c r="J132" s="59" t="str">
        <f t="shared" si="26"/>
        <v>Marker 59</v>
      </c>
      <c r="K132" s="59" t="str">
        <f t="shared" si="27"/>
        <v>Marker 60</v>
      </c>
      <c r="L132" s="59" t="str">
        <f t="shared" si="28"/>
        <v>Marker 61</v>
      </c>
      <c r="M132" s="59" t="str">
        <f t="shared" si="29"/>
        <v>Marker 70</v>
      </c>
    </row>
    <row r="133" spans="1:13" x14ac:dyDescent="0.25">
      <c r="A133" s="51">
        <f>Projects!A133</f>
        <v>131</v>
      </c>
      <c r="B133" s="56" t="str">
        <f>Projects!B133</f>
        <v>T12 Project131</v>
      </c>
      <c r="C133" s="6">
        <f>Projects!D133</f>
        <v>0</v>
      </c>
      <c r="D133" s="6">
        <f>Projects!G133</f>
        <v>56</v>
      </c>
      <c r="E133" s="56" t="str">
        <f t="shared" si="30"/>
        <v/>
      </c>
      <c r="F133" s="172">
        <v>60</v>
      </c>
      <c r="G133" s="172">
        <v>61</v>
      </c>
      <c r="H133" s="172">
        <v>59</v>
      </c>
      <c r="I133" s="172">
        <v>71</v>
      </c>
      <c r="J133" s="59" t="str">
        <f t="shared" si="26"/>
        <v>Marker 60</v>
      </c>
      <c r="K133" s="59" t="str">
        <f t="shared" si="27"/>
        <v>Marker 61</v>
      </c>
      <c r="L133" s="59" t="str">
        <f t="shared" si="28"/>
        <v>Marker 59</v>
      </c>
      <c r="M133" s="59" t="str">
        <f t="shared" si="29"/>
        <v>Marker 71</v>
      </c>
    </row>
    <row r="134" spans="1:13" x14ac:dyDescent="0.25">
      <c r="A134" s="51">
        <f>Projects!A134</f>
        <v>132</v>
      </c>
      <c r="B134" s="56" t="str">
        <f>Projects!B134</f>
        <v>T12 Project132</v>
      </c>
      <c r="C134" s="6">
        <f>Projects!D134</f>
        <v>0</v>
      </c>
      <c r="D134" s="6">
        <f>Projects!G134</f>
        <v>41</v>
      </c>
      <c r="E134" s="56" t="str">
        <f t="shared" si="30"/>
        <v/>
      </c>
      <c r="F134" s="172">
        <v>61</v>
      </c>
      <c r="G134" s="172">
        <v>59</v>
      </c>
      <c r="H134" s="172">
        <v>60</v>
      </c>
      <c r="I134" s="172">
        <v>72</v>
      </c>
      <c r="J134" s="59" t="str">
        <f t="shared" si="26"/>
        <v>Marker 61</v>
      </c>
      <c r="K134" s="59" t="str">
        <f t="shared" si="27"/>
        <v>Marker 59</v>
      </c>
      <c r="L134" s="59" t="str">
        <f t="shared" si="28"/>
        <v>Marker 60</v>
      </c>
      <c r="M134" s="59" t="str">
        <f t="shared" si="29"/>
        <v>Marker 72</v>
      </c>
    </row>
    <row r="135" spans="1:13" x14ac:dyDescent="0.25">
      <c r="A135" s="51">
        <f>Projects!A135</f>
        <v>133</v>
      </c>
      <c r="B135" s="56" t="str">
        <f>Projects!B135</f>
        <v>T12 Project133</v>
      </c>
      <c r="C135" s="6">
        <f>Projects!D135</f>
        <v>0</v>
      </c>
      <c r="D135" s="6">
        <f>Projects!G135</f>
        <v>4</v>
      </c>
      <c r="E135" s="56" t="str">
        <f t="shared" si="30"/>
        <v/>
      </c>
      <c r="F135" s="172">
        <v>59</v>
      </c>
      <c r="G135" s="172">
        <v>60</v>
      </c>
      <c r="H135" s="172">
        <v>61</v>
      </c>
      <c r="I135" s="172">
        <v>68</v>
      </c>
      <c r="J135" s="59" t="str">
        <f t="shared" si="26"/>
        <v>Marker 59</v>
      </c>
      <c r="K135" s="59" t="str">
        <f t="shared" si="27"/>
        <v>Marker 60</v>
      </c>
      <c r="L135" s="59" t="str">
        <f t="shared" si="28"/>
        <v>Marker 61</v>
      </c>
      <c r="M135" s="59" t="str">
        <f t="shared" si="29"/>
        <v>Marker 68</v>
      </c>
    </row>
    <row r="136" spans="1:13" x14ac:dyDescent="0.25">
      <c r="A136" s="51">
        <f>Projects!A136</f>
        <v>134</v>
      </c>
      <c r="B136" s="56" t="str">
        <f>Projects!B136</f>
        <v>T12 Project134</v>
      </c>
      <c r="C136" s="6">
        <f>Projects!D136</f>
        <v>0</v>
      </c>
      <c r="D136" s="6">
        <f>Projects!G136</f>
        <v>49</v>
      </c>
      <c r="E136" s="56" t="str">
        <f t="shared" si="30"/>
        <v/>
      </c>
      <c r="F136" s="172">
        <v>60</v>
      </c>
      <c r="G136" s="172">
        <v>61</v>
      </c>
      <c r="H136" s="172">
        <v>59</v>
      </c>
      <c r="I136" s="172">
        <v>69</v>
      </c>
      <c r="J136" s="59" t="str">
        <f t="shared" si="26"/>
        <v>Marker 60</v>
      </c>
      <c r="K136" s="59" t="str">
        <f t="shared" si="27"/>
        <v>Marker 61</v>
      </c>
      <c r="L136" s="59" t="str">
        <f t="shared" si="28"/>
        <v>Marker 59</v>
      </c>
      <c r="M136" s="59" t="str">
        <f t="shared" si="29"/>
        <v>Marker 69</v>
      </c>
    </row>
    <row r="137" spans="1:13" x14ac:dyDescent="0.25">
      <c r="A137" s="51">
        <f>Projects!A137</f>
        <v>135</v>
      </c>
      <c r="B137" s="56" t="str">
        <f>Projects!B137</f>
        <v>T12 Project135</v>
      </c>
      <c r="C137" s="6">
        <f>Projects!D137</f>
        <v>0</v>
      </c>
      <c r="D137" s="6">
        <f>Projects!G137</f>
        <v>37</v>
      </c>
      <c r="E137" s="56" t="str">
        <f t="shared" si="30"/>
        <v/>
      </c>
      <c r="F137" s="172">
        <v>61</v>
      </c>
      <c r="G137" s="172">
        <v>59</v>
      </c>
      <c r="H137" s="172">
        <v>60</v>
      </c>
      <c r="I137" s="172">
        <v>70</v>
      </c>
      <c r="J137" s="59" t="str">
        <f t="shared" si="26"/>
        <v>Marker 61</v>
      </c>
      <c r="K137" s="59" t="str">
        <f t="shared" si="27"/>
        <v>Marker 59</v>
      </c>
      <c r="L137" s="59" t="str">
        <f t="shared" si="28"/>
        <v>Marker 60</v>
      </c>
      <c r="M137" s="59" t="str">
        <f t="shared" si="29"/>
        <v>Marker 70</v>
      </c>
    </row>
    <row r="138" spans="1:13" x14ac:dyDescent="0.25">
      <c r="A138" s="51">
        <f>Projects!A138</f>
        <v>136</v>
      </c>
      <c r="B138" s="56" t="str">
        <f>Projects!B138</f>
        <v>T12 Project136</v>
      </c>
      <c r="C138" s="6">
        <f>Projects!D138</f>
        <v>0</v>
      </c>
      <c r="D138" s="6">
        <f>Projects!G138</f>
        <v>48</v>
      </c>
      <c r="E138" s="56" t="str">
        <f t="shared" si="30"/>
        <v/>
      </c>
      <c r="F138" s="172">
        <v>59</v>
      </c>
      <c r="G138" s="172">
        <v>60</v>
      </c>
      <c r="H138" s="172">
        <v>61</v>
      </c>
      <c r="I138" s="172">
        <v>71</v>
      </c>
      <c r="J138" s="59" t="str">
        <f t="shared" si="26"/>
        <v>Marker 59</v>
      </c>
      <c r="K138" s="59" t="str">
        <f t="shared" si="27"/>
        <v>Marker 60</v>
      </c>
      <c r="L138" s="59" t="str">
        <f t="shared" si="28"/>
        <v>Marker 61</v>
      </c>
      <c r="M138" s="59" t="str">
        <f t="shared" si="29"/>
        <v>Marker 71</v>
      </c>
    </row>
    <row r="139" spans="1:13" x14ac:dyDescent="0.25">
      <c r="A139" s="51">
        <f>Projects!A139</f>
        <v>137</v>
      </c>
      <c r="B139" s="56" t="str">
        <f>Projects!B139</f>
        <v>T13 Project137</v>
      </c>
      <c r="C139" s="6">
        <f>Projects!D139</f>
        <v>0</v>
      </c>
      <c r="D139" s="6">
        <f>Projects!G139</f>
        <v>47</v>
      </c>
      <c r="E139" s="56" t="str">
        <f t="shared" si="30"/>
        <v/>
      </c>
      <c r="F139" s="172">
        <v>62</v>
      </c>
      <c r="G139" s="172">
        <v>63</v>
      </c>
      <c r="H139" s="172">
        <v>64</v>
      </c>
      <c r="I139" s="172">
        <v>72</v>
      </c>
      <c r="J139" s="59" t="str">
        <f t="shared" si="26"/>
        <v>Marker 62</v>
      </c>
      <c r="K139" s="59" t="str">
        <f t="shared" si="27"/>
        <v>Marker 63</v>
      </c>
      <c r="L139" s="59" t="str">
        <f t="shared" si="28"/>
        <v>Marker 64</v>
      </c>
      <c r="M139" s="59" t="str">
        <f t="shared" si="29"/>
        <v>Marker 72</v>
      </c>
    </row>
    <row r="140" spans="1:13" x14ac:dyDescent="0.25">
      <c r="A140" s="51">
        <f>Projects!A140</f>
        <v>138</v>
      </c>
      <c r="B140" s="56" t="str">
        <f>Projects!B140</f>
        <v>T13 Project138</v>
      </c>
      <c r="C140" s="6">
        <f>Projects!D140</f>
        <v>0</v>
      </c>
      <c r="D140" s="6">
        <f>Projects!G140</f>
        <v>45</v>
      </c>
      <c r="E140" s="56" t="str">
        <f t="shared" si="30"/>
        <v/>
      </c>
      <c r="F140" s="172">
        <v>63</v>
      </c>
      <c r="G140" s="172">
        <v>64</v>
      </c>
      <c r="H140" s="172">
        <v>62</v>
      </c>
      <c r="I140" s="172">
        <v>69</v>
      </c>
      <c r="J140" s="59" t="str">
        <f t="shared" si="26"/>
        <v>Marker 63</v>
      </c>
      <c r="K140" s="59" t="str">
        <f t="shared" si="27"/>
        <v>Marker 64</v>
      </c>
      <c r="L140" s="59" t="str">
        <f t="shared" si="28"/>
        <v>Marker 62</v>
      </c>
      <c r="M140" s="59" t="str">
        <f t="shared" si="29"/>
        <v>Marker 69</v>
      </c>
    </row>
    <row r="141" spans="1:13" x14ac:dyDescent="0.25">
      <c r="A141" s="51">
        <f>Projects!A141</f>
        <v>139</v>
      </c>
      <c r="B141" s="56" t="str">
        <f>Projects!B141</f>
        <v>T13 Project139</v>
      </c>
      <c r="C141" s="6">
        <f>Projects!D141</f>
        <v>0</v>
      </c>
      <c r="D141" s="6">
        <f>Projects!G141</f>
        <v>8</v>
      </c>
      <c r="E141" s="56" t="str">
        <f t="shared" si="30"/>
        <v/>
      </c>
      <c r="F141" s="172">
        <v>64</v>
      </c>
      <c r="G141" s="172">
        <v>62</v>
      </c>
      <c r="H141" s="172">
        <v>63</v>
      </c>
      <c r="I141" s="172">
        <v>70</v>
      </c>
      <c r="J141" s="59" t="str">
        <f t="shared" si="26"/>
        <v>Marker 64</v>
      </c>
      <c r="K141" s="59" t="str">
        <f t="shared" si="27"/>
        <v>Marker 62</v>
      </c>
      <c r="L141" s="59" t="str">
        <f t="shared" si="28"/>
        <v>Marker 63</v>
      </c>
      <c r="M141" s="59" t="str">
        <f t="shared" si="29"/>
        <v>Marker 70</v>
      </c>
    </row>
    <row r="142" spans="1:13" x14ac:dyDescent="0.25">
      <c r="A142" s="51">
        <f>Projects!A142</f>
        <v>140</v>
      </c>
      <c r="B142" s="56" t="str">
        <f>Projects!B142</f>
        <v>T13 Project140</v>
      </c>
      <c r="C142" s="6">
        <f>Projects!D142</f>
        <v>0</v>
      </c>
      <c r="D142" s="6">
        <f>Projects!G142</f>
        <v>40</v>
      </c>
      <c r="E142" s="56" t="str">
        <f t="shared" si="30"/>
        <v/>
      </c>
      <c r="F142" s="172">
        <v>62</v>
      </c>
      <c r="G142" s="172">
        <v>63</v>
      </c>
      <c r="H142" s="172">
        <v>64</v>
      </c>
      <c r="I142" s="172">
        <v>71</v>
      </c>
      <c r="J142" s="59" t="str">
        <f t="shared" si="26"/>
        <v>Marker 62</v>
      </c>
      <c r="K142" s="59" t="str">
        <f t="shared" si="27"/>
        <v>Marker 63</v>
      </c>
      <c r="L142" s="59" t="str">
        <f t="shared" si="28"/>
        <v>Marker 64</v>
      </c>
      <c r="M142" s="59" t="str">
        <f t="shared" si="29"/>
        <v>Marker 71</v>
      </c>
    </row>
    <row r="143" spans="1:13" x14ac:dyDescent="0.25">
      <c r="A143" s="51">
        <f>Projects!A143</f>
        <v>141</v>
      </c>
      <c r="B143" s="56" t="str">
        <f>Projects!B143</f>
        <v>T14 Project141</v>
      </c>
      <c r="C143" s="6">
        <f>Projects!D143</f>
        <v>0</v>
      </c>
      <c r="D143" s="6">
        <f>Projects!G143</f>
        <v>5</v>
      </c>
      <c r="E143" s="56" t="str">
        <f t="shared" si="30"/>
        <v/>
      </c>
      <c r="F143" s="172">
        <v>65</v>
      </c>
      <c r="G143" s="172">
        <v>67</v>
      </c>
      <c r="H143" s="172">
        <v>66</v>
      </c>
      <c r="I143" s="172">
        <v>17</v>
      </c>
      <c r="J143" s="59" t="str">
        <f t="shared" si="26"/>
        <v>Marker 65</v>
      </c>
      <c r="K143" s="59" t="str">
        <f t="shared" si="27"/>
        <v>Marker 67</v>
      </c>
      <c r="L143" s="59" t="str">
        <f t="shared" si="28"/>
        <v>Marker 66</v>
      </c>
      <c r="M143" s="59" t="str">
        <f t="shared" si="29"/>
        <v>Marker 17</v>
      </c>
    </row>
    <row r="144" spans="1:13" x14ac:dyDescent="0.25">
      <c r="A144" s="51">
        <f>Projects!A144</f>
        <v>142</v>
      </c>
      <c r="B144" s="56" t="str">
        <f>Projects!B144</f>
        <v>T14 Project142</v>
      </c>
      <c r="C144" s="6">
        <f>Projects!D144</f>
        <v>0</v>
      </c>
      <c r="D144" s="6">
        <f>Projects!G144</f>
        <v>29</v>
      </c>
      <c r="E144" s="56" t="str">
        <f t="shared" si="30"/>
        <v/>
      </c>
      <c r="F144" s="172">
        <v>66</v>
      </c>
      <c r="G144" s="172">
        <v>65</v>
      </c>
      <c r="H144" s="172">
        <v>67</v>
      </c>
      <c r="I144" s="172">
        <v>40</v>
      </c>
      <c r="J144" s="59" t="str">
        <f t="shared" si="26"/>
        <v>Marker 66</v>
      </c>
      <c r="K144" s="59" t="str">
        <f t="shared" si="27"/>
        <v>Marker 65</v>
      </c>
      <c r="L144" s="59" t="str">
        <f t="shared" si="28"/>
        <v>Marker 67</v>
      </c>
      <c r="M144" s="59" t="str">
        <f t="shared" si="29"/>
        <v>Marker 40</v>
      </c>
    </row>
    <row r="145" spans="1:13" x14ac:dyDescent="0.25">
      <c r="A145" s="51">
        <f>Projects!A145</f>
        <v>143</v>
      </c>
      <c r="B145" s="56" t="str">
        <f>Projects!B145</f>
        <v>T14 Project143</v>
      </c>
      <c r="C145" s="6">
        <f>Projects!D145</f>
        <v>0</v>
      </c>
      <c r="D145" s="6">
        <f>Projects!G145</f>
        <v>57</v>
      </c>
      <c r="E145" s="56" t="str">
        <f t="shared" si="30"/>
        <v/>
      </c>
      <c r="F145" s="172">
        <v>67</v>
      </c>
      <c r="G145" s="172">
        <v>66</v>
      </c>
      <c r="H145" s="172">
        <v>65</v>
      </c>
      <c r="I145" s="172">
        <v>62</v>
      </c>
      <c r="J145" s="59" t="str">
        <f t="shared" si="26"/>
        <v>Marker 67</v>
      </c>
      <c r="K145" s="59" t="str">
        <f t="shared" si="27"/>
        <v>Marker 66</v>
      </c>
      <c r="L145" s="59" t="str">
        <f t="shared" si="28"/>
        <v>Marker 65</v>
      </c>
      <c r="M145" s="59" t="str">
        <f t="shared" si="29"/>
        <v>Marker 62</v>
      </c>
    </row>
    <row r="146" spans="1:13" x14ac:dyDescent="0.25">
      <c r="A146" s="51">
        <f>Projects!A146</f>
        <v>144</v>
      </c>
      <c r="B146" s="56" t="str">
        <f>Projects!B146</f>
        <v>T14 Project144</v>
      </c>
      <c r="C146" s="6">
        <f>Projects!D146</f>
        <v>0</v>
      </c>
      <c r="D146" s="6">
        <f>Projects!G146</f>
        <v>55</v>
      </c>
      <c r="E146" s="56" t="str">
        <f t="shared" si="30"/>
        <v/>
      </c>
      <c r="F146" s="172">
        <v>65</v>
      </c>
      <c r="G146" s="172">
        <v>67</v>
      </c>
      <c r="H146" s="172">
        <v>66</v>
      </c>
      <c r="I146" s="172">
        <v>63</v>
      </c>
      <c r="J146" s="59" t="str">
        <f t="shared" si="26"/>
        <v>Marker 65</v>
      </c>
      <c r="K146" s="59" t="str">
        <f t="shared" si="27"/>
        <v>Marker 67</v>
      </c>
      <c r="L146" s="59" t="str">
        <f t="shared" si="28"/>
        <v>Marker 66</v>
      </c>
      <c r="M146" s="59" t="str">
        <f t="shared" si="29"/>
        <v>Marker 63</v>
      </c>
    </row>
    <row r="147" spans="1:13" x14ac:dyDescent="0.25">
      <c r="A147" s="51">
        <f>Projects!A147</f>
        <v>145</v>
      </c>
      <c r="B147" s="56" t="str">
        <f>Projects!B147</f>
        <v>T14 Project145</v>
      </c>
      <c r="C147" s="6">
        <f>Projects!D147</f>
        <v>0</v>
      </c>
      <c r="D147" s="6">
        <f>Projects!G147</f>
        <v>49</v>
      </c>
      <c r="E147" s="56" t="str">
        <f t="shared" si="30"/>
        <v/>
      </c>
      <c r="F147" s="172">
        <v>66</v>
      </c>
      <c r="G147" s="172">
        <v>65</v>
      </c>
      <c r="H147" s="172">
        <v>67</v>
      </c>
      <c r="I147" s="172">
        <v>64</v>
      </c>
      <c r="J147" s="59" t="str">
        <f t="shared" si="26"/>
        <v>Marker 66</v>
      </c>
      <c r="K147" s="59" t="str">
        <f t="shared" si="27"/>
        <v>Marker 65</v>
      </c>
      <c r="L147" s="59" t="str">
        <f t="shared" si="28"/>
        <v>Marker 67</v>
      </c>
      <c r="M147" s="59" t="str">
        <f t="shared" si="29"/>
        <v>Marker 64</v>
      </c>
    </row>
    <row r="148" spans="1:13" x14ac:dyDescent="0.25">
      <c r="A148" s="51">
        <f>Projects!A148</f>
        <v>146</v>
      </c>
      <c r="B148" s="56" t="str">
        <f>Projects!B148</f>
        <v>T15 Project146</v>
      </c>
      <c r="C148" s="6">
        <f>Projects!D148</f>
        <v>0</v>
      </c>
      <c r="D148" s="6">
        <f>Projects!G148</f>
        <v>20</v>
      </c>
      <c r="E148" s="56" t="str">
        <f t="shared" si="30"/>
        <v/>
      </c>
      <c r="F148" s="172">
        <v>68</v>
      </c>
      <c r="G148" s="172">
        <v>70</v>
      </c>
      <c r="H148" s="172">
        <v>72</v>
      </c>
      <c r="I148" s="172">
        <v>1</v>
      </c>
      <c r="J148" s="59" t="str">
        <f t="shared" si="26"/>
        <v>Marker 68</v>
      </c>
      <c r="K148" s="59" t="str">
        <f t="shared" si="27"/>
        <v>Marker 70</v>
      </c>
      <c r="L148" s="59" t="str">
        <f t="shared" si="28"/>
        <v>Marker 72</v>
      </c>
      <c r="M148" s="59" t="str">
        <f t="shared" si="29"/>
        <v>Marker 1</v>
      </c>
    </row>
    <row r="149" spans="1:13" x14ac:dyDescent="0.25">
      <c r="A149" s="51">
        <f>Projects!A149</f>
        <v>147</v>
      </c>
      <c r="B149" s="56" t="str">
        <f>Projects!B149</f>
        <v>T15 Project147</v>
      </c>
      <c r="C149" s="6">
        <f>Projects!D149</f>
        <v>0</v>
      </c>
      <c r="D149" s="6">
        <f>Projects!G149</f>
        <v>19</v>
      </c>
      <c r="E149" s="56" t="str">
        <f t="shared" si="30"/>
        <v/>
      </c>
      <c r="F149" s="172">
        <v>69</v>
      </c>
      <c r="G149" s="172">
        <v>71</v>
      </c>
      <c r="H149" s="172">
        <v>68</v>
      </c>
      <c r="I149" s="172">
        <v>72</v>
      </c>
      <c r="J149" s="59" t="str">
        <f t="shared" si="26"/>
        <v>Marker 69</v>
      </c>
      <c r="K149" s="59" t="str">
        <f t="shared" si="27"/>
        <v>Marker 71</v>
      </c>
      <c r="L149" s="59" t="str">
        <f t="shared" si="28"/>
        <v>Marker 68</v>
      </c>
      <c r="M149" s="59" t="str">
        <f t="shared" si="29"/>
        <v>Marker 72</v>
      </c>
    </row>
    <row r="150" spans="1:13" x14ac:dyDescent="0.25">
      <c r="A150" s="51">
        <f>Projects!A150</f>
        <v>148</v>
      </c>
      <c r="B150" s="56" t="str">
        <f>Projects!B150</f>
        <v>T15 Project148</v>
      </c>
      <c r="C150" s="6">
        <f>Projects!D150</f>
        <v>0</v>
      </c>
      <c r="D150" s="6">
        <f>Projects!G150</f>
        <v>33</v>
      </c>
      <c r="E150" s="56" t="str">
        <f t="shared" si="30"/>
        <v/>
      </c>
      <c r="F150" s="172">
        <v>70</v>
      </c>
      <c r="G150" s="172">
        <v>72</v>
      </c>
      <c r="H150" s="172">
        <v>69</v>
      </c>
      <c r="I150" s="172">
        <v>17</v>
      </c>
      <c r="J150" s="59" t="str">
        <f t="shared" si="26"/>
        <v>Marker 70</v>
      </c>
      <c r="K150" s="59" t="str">
        <f t="shared" si="27"/>
        <v>Marker 72</v>
      </c>
      <c r="L150" s="59" t="str">
        <f t="shared" si="28"/>
        <v>Marker 69</v>
      </c>
      <c r="M150" s="59" t="str">
        <f t="shared" si="29"/>
        <v>Marker 17</v>
      </c>
    </row>
    <row r="151" spans="1:13" x14ac:dyDescent="0.25">
      <c r="A151" s="51">
        <f>Projects!A151</f>
        <v>149</v>
      </c>
      <c r="B151" s="56" t="str">
        <f>Projects!B151</f>
        <v>T15 Project149</v>
      </c>
      <c r="C151" s="6">
        <f>Projects!D151</f>
        <v>0</v>
      </c>
      <c r="D151" s="6">
        <f>Projects!G151</f>
        <v>55</v>
      </c>
      <c r="E151" s="56" t="str">
        <f t="shared" si="30"/>
        <v/>
      </c>
      <c r="F151" s="172">
        <v>71</v>
      </c>
      <c r="G151" s="172">
        <v>68</v>
      </c>
      <c r="H151" s="172">
        <v>70</v>
      </c>
      <c r="I151" s="172">
        <v>40</v>
      </c>
      <c r="J151" s="59" t="str">
        <f t="shared" si="26"/>
        <v>Marker 71</v>
      </c>
      <c r="K151" s="59" t="str">
        <f t="shared" si="27"/>
        <v>Marker 68</v>
      </c>
      <c r="L151" s="59" t="str">
        <f t="shared" si="28"/>
        <v>Marker 70</v>
      </c>
      <c r="M151" s="59" t="str">
        <f t="shared" si="29"/>
        <v>Marker 40</v>
      </c>
    </row>
    <row r="152" spans="1:13" x14ac:dyDescent="0.25">
      <c r="A152" s="51">
        <f>Projects!A152</f>
        <v>150</v>
      </c>
      <c r="B152" s="56" t="str">
        <f>Projects!B152</f>
        <v>T15 Project150</v>
      </c>
      <c r="C152" s="6">
        <f>Projects!D152</f>
        <v>0</v>
      </c>
      <c r="D152" s="6">
        <f>Projects!G152</f>
        <v>17</v>
      </c>
      <c r="E152" s="56" t="str">
        <f t="shared" si="30"/>
        <v/>
      </c>
      <c r="F152" s="172">
        <v>72</v>
      </c>
      <c r="G152" s="172">
        <v>69</v>
      </c>
      <c r="H152" s="172">
        <v>71</v>
      </c>
      <c r="I152" s="172">
        <v>62</v>
      </c>
      <c r="J152" s="59" t="str">
        <f t="shared" si="26"/>
        <v>Marker 72</v>
      </c>
      <c r="K152" s="59" t="str">
        <f t="shared" si="27"/>
        <v>Marker 69</v>
      </c>
      <c r="L152" s="59" t="str">
        <f t="shared" si="28"/>
        <v>Marker 71</v>
      </c>
      <c r="M152" s="59" t="str">
        <f t="shared" si="29"/>
        <v>Marker 62</v>
      </c>
    </row>
    <row r="153" spans="1:13" x14ac:dyDescent="0.25">
      <c r="A153" s="51">
        <f>Projects!A153</f>
        <v>151</v>
      </c>
      <c r="B153" s="56" t="str">
        <f>Projects!B153</f>
        <v>T15 Project151</v>
      </c>
      <c r="C153" s="6">
        <f>Projects!D153</f>
        <v>0</v>
      </c>
      <c r="D153" s="6">
        <f>Projects!G153</f>
        <v>7</v>
      </c>
      <c r="E153" s="56" t="str">
        <f t="shared" si="30"/>
        <v/>
      </c>
      <c r="F153" s="172">
        <v>68</v>
      </c>
      <c r="G153" s="172">
        <v>70</v>
      </c>
      <c r="H153" s="172">
        <v>72</v>
      </c>
      <c r="I153" s="172">
        <v>63</v>
      </c>
      <c r="J153" s="59" t="str">
        <f t="shared" si="26"/>
        <v>Marker 68</v>
      </c>
      <c r="K153" s="59" t="str">
        <f t="shared" si="27"/>
        <v>Marker 70</v>
      </c>
      <c r="L153" s="59" t="str">
        <f t="shared" si="28"/>
        <v>Marker 72</v>
      </c>
      <c r="M153" s="59" t="str">
        <f t="shared" si="29"/>
        <v>Marker 63</v>
      </c>
    </row>
    <row r="154" spans="1:13" x14ac:dyDescent="0.25">
      <c r="A154" s="51">
        <f>Projects!A154</f>
        <v>152</v>
      </c>
      <c r="B154" s="56" t="str">
        <f>Projects!B154</f>
        <v>T15 Project152</v>
      </c>
      <c r="C154" s="6">
        <f>Projects!D154</f>
        <v>0</v>
      </c>
      <c r="D154" s="6">
        <f>Projects!G154</f>
        <v>0</v>
      </c>
      <c r="E154" s="56" t="str">
        <f t="shared" si="30"/>
        <v/>
      </c>
      <c r="F154" s="172">
        <v>69</v>
      </c>
      <c r="G154" s="172">
        <v>71</v>
      </c>
      <c r="H154" s="172">
        <v>68</v>
      </c>
      <c r="I154" s="172">
        <v>64</v>
      </c>
      <c r="J154" s="59" t="str">
        <f t="shared" si="26"/>
        <v>Marker 69</v>
      </c>
      <c r="K154" s="59" t="str">
        <f t="shared" si="27"/>
        <v>Marker 71</v>
      </c>
      <c r="L154" s="59" t="str">
        <f t="shared" si="28"/>
        <v>Marker 68</v>
      </c>
      <c r="M154" s="59" t="str">
        <f t="shared" si="29"/>
        <v>Marker 64</v>
      </c>
    </row>
    <row r="155" spans="1:13" x14ac:dyDescent="0.25">
      <c r="A155" s="51">
        <f>Projects!A155</f>
        <v>153</v>
      </c>
      <c r="B155" s="56" t="str">
        <f>Projects!B155</f>
        <v>T15 Project153</v>
      </c>
      <c r="C155" s="6">
        <f>Projects!D155</f>
        <v>0</v>
      </c>
      <c r="D155" s="6">
        <f>Projects!G155</f>
        <v>0</v>
      </c>
      <c r="E155" s="56" t="str">
        <f t="shared" si="30"/>
        <v/>
      </c>
      <c r="F155" s="172">
        <v>70</v>
      </c>
      <c r="G155" s="172">
        <v>72</v>
      </c>
      <c r="H155" s="172">
        <v>69</v>
      </c>
      <c r="I155" s="172">
        <v>1</v>
      </c>
      <c r="J155" s="59" t="str">
        <f t="shared" si="26"/>
        <v>Marker 70</v>
      </c>
      <c r="K155" s="59" t="str">
        <f t="shared" si="27"/>
        <v>Marker 72</v>
      </c>
      <c r="L155" s="59" t="str">
        <f t="shared" si="28"/>
        <v>Marker 69</v>
      </c>
      <c r="M155" s="59" t="str">
        <f t="shared" si="29"/>
        <v>Marker 1</v>
      </c>
    </row>
    <row r="156" spans="1:13" x14ac:dyDescent="0.25">
      <c r="A156" s="51">
        <f>Projects!A156</f>
        <v>154</v>
      </c>
      <c r="B156" s="56" t="str">
        <f>Projects!B156</f>
        <v>T15 Project154</v>
      </c>
      <c r="C156" s="6">
        <f>Projects!D156</f>
        <v>0</v>
      </c>
      <c r="D156" s="6">
        <f>Projects!G156</f>
        <v>0</v>
      </c>
      <c r="E156" s="56" t="str">
        <f t="shared" si="30"/>
        <v/>
      </c>
      <c r="F156" s="172">
        <v>71</v>
      </c>
      <c r="G156" s="172">
        <v>68</v>
      </c>
      <c r="H156" s="172">
        <v>70</v>
      </c>
      <c r="I156" s="172">
        <v>2</v>
      </c>
      <c r="J156" s="59" t="str">
        <f t="shared" si="26"/>
        <v>Marker 71</v>
      </c>
      <c r="K156" s="59" t="str">
        <f t="shared" si="27"/>
        <v>Marker 68</v>
      </c>
      <c r="L156" s="59" t="str">
        <f t="shared" si="28"/>
        <v>Marker 70</v>
      </c>
      <c r="M156" s="59" t="str">
        <f t="shared" si="29"/>
        <v>Marker 2</v>
      </c>
    </row>
    <row r="157" spans="1:13" x14ac:dyDescent="0.25">
      <c r="A157" s="51">
        <f>Projects!A157</f>
        <v>155</v>
      </c>
      <c r="B157" s="56" t="str">
        <f>Projects!B157</f>
        <v>T15 Project155</v>
      </c>
      <c r="C157" s="6">
        <f>Projects!D157</f>
        <v>0</v>
      </c>
      <c r="D157" s="6">
        <f>Projects!G157</f>
        <v>0</v>
      </c>
      <c r="E157" s="56" t="str">
        <f t="shared" si="30"/>
        <v/>
      </c>
      <c r="F157" s="172">
        <v>72</v>
      </c>
      <c r="G157" s="172">
        <v>69</v>
      </c>
      <c r="H157" s="172">
        <v>71</v>
      </c>
      <c r="I157" s="172">
        <v>16</v>
      </c>
      <c r="J157" s="59" t="str">
        <f t="shared" si="26"/>
        <v>Marker 72</v>
      </c>
      <c r="K157" s="59" t="str">
        <f t="shared" si="27"/>
        <v>Marker 69</v>
      </c>
      <c r="L157" s="59" t="str">
        <f t="shared" si="28"/>
        <v>Marker 71</v>
      </c>
      <c r="M157" s="59" t="str">
        <f t="shared" si="29"/>
        <v>Marker 16</v>
      </c>
    </row>
    <row r="158" spans="1:13" x14ac:dyDescent="0.25">
      <c r="A158" s="51">
        <f>Projects!A158</f>
        <v>156</v>
      </c>
      <c r="B158" s="56" t="str">
        <f>Projects!B158</f>
        <v>T15 Project156</v>
      </c>
      <c r="C158" s="6">
        <f>Projects!D158</f>
        <v>0</v>
      </c>
      <c r="D158" s="6">
        <f>Projects!G158</f>
        <v>0</v>
      </c>
      <c r="E158" s="56" t="str">
        <f t="shared" si="30"/>
        <v/>
      </c>
      <c r="F158" s="172">
        <v>68</v>
      </c>
      <c r="G158" s="172">
        <v>70</v>
      </c>
      <c r="H158" s="172">
        <v>72</v>
      </c>
      <c r="I158" s="172">
        <v>17</v>
      </c>
      <c r="J158" s="59" t="str">
        <f t="shared" si="26"/>
        <v>Marker 68</v>
      </c>
      <c r="K158" s="59" t="str">
        <f t="shared" si="27"/>
        <v>Marker 70</v>
      </c>
      <c r="L158" s="59" t="str">
        <f t="shared" si="28"/>
        <v>Marker 72</v>
      </c>
      <c r="M158" s="59" t="str">
        <f t="shared" si="29"/>
        <v>Marker 17</v>
      </c>
    </row>
    <row r="159" spans="1:13" x14ac:dyDescent="0.25">
      <c r="A159" s="51">
        <f>Projects!A159</f>
        <v>157</v>
      </c>
      <c r="B159" s="56" t="str">
        <f>Projects!B159</f>
        <v>T15 Project157</v>
      </c>
      <c r="C159" s="6">
        <f>Projects!D159</f>
        <v>0</v>
      </c>
      <c r="D159" s="6">
        <f>Projects!G159</f>
        <v>0</v>
      </c>
      <c r="E159" s="56" t="str">
        <f t="shared" si="30"/>
        <v/>
      </c>
      <c r="F159" s="172">
        <v>69</v>
      </c>
      <c r="G159" s="172">
        <v>71</v>
      </c>
      <c r="H159" s="172">
        <v>68</v>
      </c>
      <c r="I159" s="172">
        <v>40</v>
      </c>
      <c r="J159" s="59" t="str">
        <f t="shared" si="26"/>
        <v>Marker 69</v>
      </c>
      <c r="K159" s="59" t="str">
        <f t="shared" si="27"/>
        <v>Marker 71</v>
      </c>
      <c r="L159" s="59" t="str">
        <f t="shared" si="28"/>
        <v>Marker 68</v>
      </c>
      <c r="M159" s="59" t="str">
        <f t="shared" si="29"/>
        <v>Marker 40</v>
      </c>
    </row>
  </sheetData>
  <conditionalFormatting sqref="D3:D159">
    <cfRule type="cellIs" dxfId="4" priority="2" operator="equal">
      <formula>"X"</formula>
    </cfRule>
  </conditionalFormatting>
  <conditionalFormatting sqref="E3:E159">
    <cfRule type="dataBar" priority="23">
      <dataBar>
        <cfvo type="min"/>
        <cfvo type="max"/>
        <color rgb="FF63C384"/>
      </dataBar>
      <extLst>
        <ext xmlns:x14="http://schemas.microsoft.com/office/spreadsheetml/2009/9/main" uri="{B025F937-C7B1-47D3-B67F-A62EFF666E3E}">
          <x14:id>{4C024C7E-23D7-43B3-91E3-1CAF2F1004CB}</x14:id>
        </ext>
      </extLst>
    </cfRule>
  </conditionalFormatting>
  <conditionalFormatting sqref="Q3:Q74">
    <cfRule type="colorScale" priority="24">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4C024C7E-23D7-43B3-91E3-1CAF2F1004CB}">
            <x14:dataBar minLength="0" maxLength="100" border="1" negativeBarBorderColorSameAsPositive="0">
              <x14:cfvo type="autoMin"/>
              <x14:cfvo type="autoMax"/>
              <x14:borderColor rgb="FF63C384"/>
              <x14:negativeFillColor rgb="FFFF0000"/>
              <x14:negativeBorderColor rgb="FFFF0000"/>
              <x14:axisColor rgb="FF000000"/>
            </x14:dataBar>
          </x14:cfRule>
          <xm:sqref>E3:E159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A773-B8CD-4197-853F-564AC5A13EA1}">
  <sheetPr codeName="Sheet35">
    <tabColor theme="9" tint="0.79998168889431442"/>
  </sheetPr>
  <dimension ref="A1:AU670"/>
  <sheetViews>
    <sheetView zoomScale="70" zoomScaleNormal="70" workbookViewId="0">
      <pane ySplit="4" topLeftCell="A17" activePane="bottomLeft" state="frozen"/>
      <selection activeCell="C24" sqref="C24"/>
      <selection pane="bottomLeft" sqref="A1:F1"/>
    </sheetView>
  </sheetViews>
  <sheetFormatPr defaultRowHeight="15" x14ac:dyDescent="0.25"/>
  <cols>
    <col min="1" max="1" width="5.42578125" bestFit="1" customWidth="1"/>
    <col min="2" max="2" width="10.5703125" bestFit="1" customWidth="1"/>
    <col min="3" max="5" width="5.42578125" bestFit="1" customWidth="1"/>
    <col min="6" max="6" width="15" bestFit="1" customWidth="1"/>
    <col min="7" max="7" width="12" bestFit="1" customWidth="1"/>
    <col min="8" max="12" width="9" bestFit="1" customWidth="1"/>
    <col min="13" max="14" width="5.42578125" bestFit="1" customWidth="1"/>
    <col min="15" max="15" width="5.42578125" style="4" bestFit="1" customWidth="1"/>
    <col min="16" max="16" width="5.7109375" style="4" bestFit="1" customWidth="1"/>
    <col min="17" max="17" width="2.5703125" style="4" customWidth="1"/>
    <col min="18" max="18" width="5.42578125" bestFit="1" customWidth="1"/>
    <col min="19" max="19" width="10.5703125" bestFit="1" customWidth="1"/>
    <col min="20" max="20" width="5.42578125" bestFit="1" customWidth="1"/>
    <col min="21" max="21" width="9.140625" bestFit="1" customWidth="1"/>
    <col min="22" max="22" width="7.7109375" style="4" bestFit="1" customWidth="1"/>
    <col min="23" max="23" width="6.7109375" style="4" bestFit="1" customWidth="1"/>
    <col min="24" max="24" width="2.5703125" style="4" customWidth="1"/>
    <col min="25" max="26" width="5.42578125" style="4" bestFit="1" customWidth="1"/>
    <col min="27" max="27" width="10.5703125" style="4" bestFit="1" customWidth="1"/>
    <col min="28" max="29" width="5.42578125" bestFit="1" customWidth="1"/>
    <col min="30" max="30" width="8.7109375" style="262" bestFit="1" customWidth="1"/>
    <col min="31" max="31" width="7.28515625" bestFit="1" customWidth="1"/>
    <col min="32" max="33" width="7.28515625" style="4" bestFit="1" customWidth="1"/>
    <col min="34" max="35" width="7.28515625" bestFit="1" customWidth="1"/>
    <col min="36" max="36" width="8.140625" style="101" bestFit="1" customWidth="1"/>
    <col min="37" max="37" width="2.5703125" customWidth="1"/>
    <col min="38" max="38" width="7.140625" style="218" bestFit="1" customWidth="1"/>
    <col min="39" max="39" width="15" bestFit="1" customWidth="1"/>
    <col min="40" max="44" width="9" bestFit="1" customWidth="1"/>
    <col min="45" max="45" width="5.42578125" bestFit="1" customWidth="1"/>
    <col min="46" max="46" width="7.7109375" bestFit="1" customWidth="1"/>
    <col min="47" max="47" width="6" bestFit="1" customWidth="1"/>
    <col min="48" max="50" width="9.140625" customWidth="1"/>
  </cols>
  <sheetData>
    <row r="1" spans="1:47" ht="15.75" thickBot="1" x14ac:dyDescent="0.3">
      <c r="A1" s="407" t="s">
        <v>384</v>
      </c>
      <c r="B1" s="408"/>
      <c r="C1" s="408"/>
      <c r="D1" s="408"/>
      <c r="E1" s="408"/>
      <c r="F1" s="408"/>
      <c r="G1" s="207" t="s">
        <v>56</v>
      </c>
      <c r="H1" s="208">
        <v>1</v>
      </c>
      <c r="I1" s="208">
        <v>2</v>
      </c>
      <c r="J1" s="208">
        <v>3</v>
      </c>
      <c r="K1" s="208">
        <v>4</v>
      </c>
      <c r="L1" s="208">
        <v>5</v>
      </c>
      <c r="M1" s="209"/>
      <c r="N1" s="210">
        <f>MAX(N5:N632)</f>
        <v>5</v>
      </c>
      <c r="O1" s="211"/>
      <c r="P1" s="209"/>
      <c r="Q1"/>
      <c r="R1" s="409" t="s">
        <v>385</v>
      </c>
      <c r="S1" s="410"/>
      <c r="T1" s="411"/>
      <c r="U1" s="212" t="s">
        <v>386</v>
      </c>
      <c r="V1" s="213">
        <f>AVERAGE(H3:L3)+(AVERAGE(H4:L4)-AVERAGE(H3:L3))*'Competition Parameters'!$C$6</f>
        <v>6.5</v>
      </c>
      <c r="W1" s="214" t="b">
        <f>'Competition Parameters'!C20</f>
        <v>1</v>
      </c>
      <c r="X1"/>
      <c r="Y1" s="412" t="str">
        <f>IF('Competition Parameters'!C20,"NORMALIZED ","(NOT NORMALIZED)") &amp; " PROJECT SCORING - PER MARKER"</f>
        <v>NORMALIZED  PROJECT SCORING - PER MARKER</v>
      </c>
      <c r="Z1" s="412"/>
      <c r="AA1" s="412"/>
      <c r="AB1" s="412"/>
      <c r="AC1" s="412"/>
      <c r="AD1" s="412"/>
      <c r="AE1" s="412"/>
      <c r="AF1" s="412"/>
      <c r="AG1" s="215"/>
      <c r="AH1" s="215"/>
      <c r="AI1" s="215"/>
      <c r="AJ1" s="216"/>
      <c r="AL1" s="413" t="str">
        <f>IF('Competition Parameters'!C20,"NORMALIZED ","(NOT NORMALIZED)") &amp;" SCORING - PER PROJECT - FINAL RANKING"</f>
        <v>NORMALIZED  SCORING - PER PROJECT - FINAL RANKING</v>
      </c>
      <c r="AM1" s="413"/>
      <c r="AN1" s="413"/>
      <c r="AO1" s="413"/>
      <c r="AP1" s="413"/>
      <c r="AQ1" s="413"/>
      <c r="AR1" s="413"/>
      <c r="AS1" s="413"/>
      <c r="AT1" s="217"/>
      <c r="AU1" s="218"/>
    </row>
    <row r="2" spans="1:47" s="58" customFormat="1" ht="49.5" customHeight="1" x14ac:dyDescent="0.25">
      <c r="A2" s="417" t="s">
        <v>239</v>
      </c>
      <c r="B2" s="417" t="s">
        <v>240</v>
      </c>
      <c r="C2" s="417" t="s">
        <v>387</v>
      </c>
      <c r="D2" s="417" t="s">
        <v>357</v>
      </c>
      <c r="E2" s="417" t="s">
        <v>70</v>
      </c>
      <c r="F2" s="220"/>
      <c r="G2" s="221" t="s">
        <v>388</v>
      </c>
      <c r="H2" s="222" t="s">
        <v>62</v>
      </c>
      <c r="I2" s="222" t="s">
        <v>64</v>
      </c>
      <c r="J2" s="222" t="s">
        <v>65</v>
      </c>
      <c r="K2" s="222" t="s">
        <v>66</v>
      </c>
      <c r="L2" s="222" t="s">
        <v>67</v>
      </c>
      <c r="M2" s="417" t="s">
        <v>389</v>
      </c>
      <c r="N2" s="420" t="s">
        <v>390</v>
      </c>
      <c r="O2" s="417" t="s">
        <v>391</v>
      </c>
      <c r="P2" s="417" t="s">
        <v>392</v>
      </c>
      <c r="R2" s="414" t="s">
        <v>239</v>
      </c>
      <c r="S2" s="414" t="s">
        <v>240</v>
      </c>
      <c r="T2" s="414" t="s">
        <v>393</v>
      </c>
      <c r="U2" s="414" t="s">
        <v>394</v>
      </c>
      <c r="V2" s="223" t="s">
        <v>395</v>
      </c>
      <c r="W2" s="427" t="s">
        <v>396</v>
      </c>
      <c r="Y2" s="421" t="s">
        <v>70</v>
      </c>
      <c r="Z2" s="421" t="str">
        <f>A2</f>
        <v>Marker #</v>
      </c>
      <c r="AA2" s="421" t="str">
        <f>B2</f>
        <v>Marker Name</v>
      </c>
      <c r="AB2" s="421" t="s">
        <v>387</v>
      </c>
      <c r="AC2" s="421" t="s">
        <v>357</v>
      </c>
      <c r="AD2" s="224" t="str">
        <f t="shared" ref="AD2:AE4" si="0">G2</f>
        <v>Criteria-&gt;</v>
      </c>
      <c r="AE2" s="224" t="str">
        <f t="shared" si="0"/>
        <v>Criteria 1</v>
      </c>
      <c r="AF2" s="224" t="str">
        <f t="shared" ref="AF2:AI4" si="1">I2</f>
        <v>Criteria 2</v>
      </c>
      <c r="AG2" s="224" t="str">
        <f t="shared" si="1"/>
        <v>Criteria 3</v>
      </c>
      <c r="AH2" s="224" t="str">
        <f t="shared" si="1"/>
        <v>Criteria 4</v>
      </c>
      <c r="AI2" s="224" t="str">
        <f t="shared" si="1"/>
        <v>Criteria 5</v>
      </c>
      <c r="AJ2" s="225" t="s">
        <v>397</v>
      </c>
      <c r="AL2" s="226" t="s">
        <v>70</v>
      </c>
      <c r="AM2" s="227" t="s">
        <v>398</v>
      </c>
      <c r="AN2" s="228" t="str">
        <f>AE2</f>
        <v>Criteria 1</v>
      </c>
      <c r="AO2" s="228" t="str">
        <f t="shared" ref="AO2:AR4" si="2">AF2</f>
        <v>Criteria 2</v>
      </c>
      <c r="AP2" s="228" t="str">
        <f t="shared" si="2"/>
        <v>Criteria 3</v>
      </c>
      <c r="AQ2" s="228" t="str">
        <f t="shared" si="2"/>
        <v>Criteria 4</v>
      </c>
      <c r="AR2" s="228" t="str">
        <f t="shared" si="2"/>
        <v>Criteria 5</v>
      </c>
      <c r="AS2" s="424" t="s">
        <v>399</v>
      </c>
      <c r="AT2" s="424" t="s">
        <v>400</v>
      </c>
      <c r="AU2" s="229"/>
    </row>
    <row r="3" spans="1:47" ht="30" x14ac:dyDescent="0.25">
      <c r="A3" s="418"/>
      <c r="B3" s="418"/>
      <c r="C3" s="418"/>
      <c r="D3" s="418"/>
      <c r="E3" s="418"/>
      <c r="F3" s="231"/>
      <c r="G3" s="232" t="s">
        <v>401</v>
      </c>
      <c r="H3" s="222">
        <v>0</v>
      </c>
      <c r="I3" s="222">
        <v>0</v>
      </c>
      <c r="J3" s="222">
        <v>0</v>
      </c>
      <c r="K3" s="222">
        <v>0</v>
      </c>
      <c r="L3" s="222">
        <v>0</v>
      </c>
      <c r="M3" s="418"/>
      <c r="N3" s="418"/>
      <c r="O3" s="418"/>
      <c r="P3" s="418"/>
      <c r="Q3"/>
      <c r="R3" s="415"/>
      <c r="S3" s="415"/>
      <c r="T3" s="415"/>
      <c r="U3" s="415"/>
      <c r="V3" s="223"/>
      <c r="W3" s="415"/>
      <c r="X3"/>
      <c r="Y3" s="422"/>
      <c r="Z3" s="422"/>
      <c r="AA3" s="422"/>
      <c r="AB3" s="422"/>
      <c r="AC3" s="422"/>
      <c r="AD3" s="224" t="str">
        <f t="shared" si="0"/>
        <v>Minimum</v>
      </c>
      <c r="AE3" s="233">
        <f t="shared" si="0"/>
        <v>0</v>
      </c>
      <c r="AF3" s="233">
        <f t="shared" si="1"/>
        <v>0</v>
      </c>
      <c r="AG3" s="233">
        <f t="shared" si="1"/>
        <v>0</v>
      </c>
      <c r="AH3" s="233">
        <f t="shared" si="1"/>
        <v>0</v>
      </c>
      <c r="AI3" s="233">
        <f t="shared" si="1"/>
        <v>0</v>
      </c>
      <c r="AJ3" s="234">
        <f>SUM(AE3:AI3)</f>
        <v>0</v>
      </c>
      <c r="AL3" s="235"/>
      <c r="AM3" s="236"/>
      <c r="AN3" s="237">
        <f>AE3</f>
        <v>0</v>
      </c>
      <c r="AO3" s="237">
        <f t="shared" si="2"/>
        <v>0</v>
      </c>
      <c r="AP3" s="237">
        <f t="shared" si="2"/>
        <v>0</v>
      </c>
      <c r="AQ3" s="237">
        <f t="shared" si="2"/>
        <v>0</v>
      </c>
      <c r="AR3" s="237">
        <f t="shared" si="2"/>
        <v>0</v>
      </c>
      <c r="AS3" s="425"/>
      <c r="AT3" s="425"/>
      <c r="AU3" s="238"/>
    </row>
    <row r="4" spans="1:47" ht="30" x14ac:dyDescent="0.25">
      <c r="A4" s="419"/>
      <c r="B4" s="419"/>
      <c r="C4" s="419"/>
      <c r="D4" s="419"/>
      <c r="E4" s="419"/>
      <c r="F4" s="239" t="s">
        <v>74</v>
      </c>
      <c r="G4" s="232" t="s">
        <v>402</v>
      </c>
      <c r="H4" s="222">
        <v>10</v>
      </c>
      <c r="I4" s="222">
        <v>10</v>
      </c>
      <c r="J4" s="222">
        <v>10</v>
      </c>
      <c r="K4" s="222">
        <v>10</v>
      </c>
      <c r="L4" s="222">
        <v>10</v>
      </c>
      <c r="M4" s="419"/>
      <c r="N4" s="419"/>
      <c r="O4" s="419"/>
      <c r="P4" s="419"/>
      <c r="Q4"/>
      <c r="R4" s="416"/>
      <c r="S4" s="416"/>
      <c r="T4" s="416"/>
      <c r="U4" s="416"/>
      <c r="V4" s="240">
        <f>AVERAGE(V5:V76)</f>
        <v>4.9989714593155146</v>
      </c>
      <c r="W4" s="416"/>
      <c r="X4"/>
      <c r="Y4" s="423"/>
      <c r="Z4" s="423"/>
      <c r="AA4" s="423"/>
      <c r="AB4" s="423"/>
      <c r="AC4" s="423"/>
      <c r="AD4" s="224" t="str">
        <f t="shared" si="0"/>
        <v>Maximum</v>
      </c>
      <c r="AE4" s="233">
        <f t="shared" si="0"/>
        <v>10</v>
      </c>
      <c r="AF4" s="233">
        <f t="shared" si="1"/>
        <v>10</v>
      </c>
      <c r="AG4" s="233">
        <f t="shared" si="1"/>
        <v>10</v>
      </c>
      <c r="AH4" s="233">
        <f t="shared" si="1"/>
        <v>10</v>
      </c>
      <c r="AI4" s="233">
        <f t="shared" si="1"/>
        <v>10</v>
      </c>
      <c r="AJ4" s="241">
        <f>SUM(AE4:AI4)</f>
        <v>50</v>
      </c>
      <c r="AL4" s="242"/>
      <c r="AM4" s="243" t="s">
        <v>74</v>
      </c>
      <c r="AN4" s="237">
        <f>AE4</f>
        <v>10</v>
      </c>
      <c r="AO4" s="237">
        <f t="shared" si="2"/>
        <v>10</v>
      </c>
      <c r="AP4" s="237">
        <f t="shared" si="2"/>
        <v>10</v>
      </c>
      <c r="AQ4" s="237">
        <f t="shared" si="2"/>
        <v>10</v>
      </c>
      <c r="AR4" s="237">
        <f t="shared" si="2"/>
        <v>10</v>
      </c>
      <c r="AS4" s="426"/>
      <c r="AT4" s="426"/>
      <c r="AU4" s="229" t="s">
        <v>403</v>
      </c>
    </row>
    <row r="5" spans="1:47" x14ac:dyDescent="0.25">
      <c r="A5" s="244">
        <v>1</v>
      </c>
      <c r="B5" s="244" t="s">
        <v>244</v>
      </c>
      <c r="C5" s="244">
        <v>2</v>
      </c>
      <c r="D5" s="244" t="s">
        <v>369</v>
      </c>
      <c r="E5" s="244">
        <v>1</v>
      </c>
      <c r="F5" s="244" t="s">
        <v>83</v>
      </c>
      <c r="G5" s="245"/>
      <c r="H5" s="246">
        <v>7.1209347248077393</v>
      </c>
      <c r="I5" s="246">
        <v>4.7759228944778442</v>
      </c>
      <c r="J5" s="246">
        <v>7.9309535026550293</v>
      </c>
      <c r="K5" s="246">
        <v>6.9808763265609741</v>
      </c>
      <c r="L5" s="246">
        <v>3.6610639095306396</v>
      </c>
      <c r="M5" s="247">
        <f>IF(COUNT(H5:L5)&lt;N$1,0,1)</f>
        <v>1</v>
      </c>
      <c r="N5" s="248">
        <f>COUNTIF(H5:L5,"&gt;"&amp;0)</f>
        <v>5</v>
      </c>
      <c r="O5" s="249">
        <f>N5*M5</f>
        <v>5</v>
      </c>
      <c r="P5" s="250">
        <f>IF(O5=N$1,SUM(H5:L5),"")</f>
        <v>30.469751358032227</v>
      </c>
      <c r="Q5"/>
      <c r="R5" s="251">
        <v>1</v>
      </c>
      <c r="S5" s="252" t="s">
        <v>243</v>
      </c>
      <c r="T5" s="252">
        <f>SUMIF(A:A,R5,O:O)</f>
        <v>40</v>
      </c>
      <c r="U5" s="253">
        <f>IF(R5&gt;0,SUMIF($A:$A,R5,P:P),"")</f>
        <v>213.39950203895569</v>
      </c>
      <c r="V5" s="254">
        <f>IF(T5&gt;0,U5/T5,"")</f>
        <v>5.3349875509738922</v>
      </c>
      <c r="W5" s="255">
        <f>IF(LEN(V5)&gt;0,IF($W$1,$V$1/V5,1),"")</f>
        <v>1.2183721026328238</v>
      </c>
      <c r="X5"/>
      <c r="Y5" s="256">
        <f>E5</f>
        <v>1</v>
      </c>
      <c r="Z5" s="256">
        <f>A5</f>
        <v>1</v>
      </c>
      <c r="AA5" s="256" t="str">
        <f>B5</f>
        <v>Marker 2</v>
      </c>
      <c r="AB5" s="256">
        <f>C5</f>
        <v>2</v>
      </c>
      <c r="AC5" s="256" t="str">
        <f>D5</f>
        <v>H</v>
      </c>
      <c r="AD5" s="257"/>
      <c r="AE5" s="258">
        <f>IF(AND(LEN(H5)&gt;0,$M5=1),H5*VLOOKUP($Z5,$R:$W,6,FALSE),"")</f>
        <v>8.6759482133750936</v>
      </c>
      <c r="AF5" s="258">
        <f>IF(AND(LEN(I5)&gt;0,$M5=1),I5*VLOOKUP($Z5,$R:$W,6,FALSE),"")</f>
        <v>5.8188512189572128</v>
      </c>
      <c r="AG5" s="258">
        <f>IF(AND(LEN(J5)&gt;0,$M5=1),J5*VLOOKUP($Z5,$R:$W,6,FALSE),"")</f>
        <v>9.6628524949129666</v>
      </c>
      <c r="AH5" s="258">
        <f>IF(AND(LEN(K5)&gt;0,$M5=1),K5*VLOOKUP($Z5,$R:$W,6,FALSE),"")</f>
        <v>8.5053049682117976</v>
      </c>
      <c r="AI5" s="258">
        <f>IF(AND(LEN(L5)&gt;0,$M5=1),L5*VLOOKUP($Z5,$R:$W,6,FALSE),"")</f>
        <v>4.4605381333279919</v>
      </c>
      <c r="AJ5" s="258">
        <f>SUM(AE5:AI5)</f>
        <v>37.123495028785065</v>
      </c>
      <c r="AL5" s="259">
        <v>113</v>
      </c>
      <c r="AM5" s="259" t="s">
        <v>194</v>
      </c>
      <c r="AN5" s="260">
        <f>IF(SUMIF($Y:$Y,$AL5,AE:AE)=0,"",SUMIF($Y:$Y,$AL5,AE:AE)/$AS5)</f>
        <v>8.2817175934327736</v>
      </c>
      <c r="AO5" s="260">
        <f>IF(SUMIF($Y:$Y,$AL5,AF:AF)=0,"",SUMIF($Y:$Y,$AL5,AF:AF)/$AS5)</f>
        <v>8.1914914031116961</v>
      </c>
      <c r="AP5" s="260">
        <f>IF(SUMIF($Y:$Y,$AL5,AG:AG)=0,"",SUMIF($Y:$Y,$AL5,AG:AG)/$AS5)</f>
        <v>7.8101363041914498</v>
      </c>
      <c r="AQ5" s="260">
        <f>IF(SUMIF($Y:$Y,$AL5,AH:AH)=0,"",SUMIF($Y:$Y,$AL5,AH:AH)/$AS5)</f>
        <v>10.069572805717664</v>
      </c>
      <c r="AR5" s="260">
        <f>IF(SUMIF($Y:$Y,$AL5,AI:AI)=0,"",SUMIF($Y:$Y,$AL5,AI:AI)/$AS5)</f>
        <v>11.34149183183056</v>
      </c>
      <c r="AS5" s="261">
        <f>SUMIF(E$5:E$632,AL5,O$5:O$632)/N$1</f>
        <v>4</v>
      </c>
      <c r="AT5" s="260">
        <f>IF(LEN(AS5)&gt;0,SUM(AN5:AR5),"")</f>
        <v>45.694409938284146</v>
      </c>
      <c r="AU5" s="238">
        <v>1</v>
      </c>
    </row>
    <row r="6" spans="1:47" x14ac:dyDescent="0.25">
      <c r="A6" s="244">
        <v>1</v>
      </c>
      <c r="B6" s="244" t="s">
        <v>243</v>
      </c>
      <c r="C6" s="244">
        <v>1</v>
      </c>
      <c r="D6" s="244" t="s">
        <v>369</v>
      </c>
      <c r="E6" s="244">
        <v>2</v>
      </c>
      <c r="F6" s="244" t="s">
        <v>83</v>
      </c>
      <c r="G6" s="245"/>
      <c r="H6" s="246">
        <v>4.9526947736740112</v>
      </c>
      <c r="I6" s="246">
        <v>9.8798859119415283</v>
      </c>
      <c r="J6" s="246">
        <v>2.4463349580764771</v>
      </c>
      <c r="K6" s="246">
        <v>7.0779204368591309</v>
      </c>
      <c r="L6" s="246">
        <v>3.0653661489486694</v>
      </c>
      <c r="M6" s="247">
        <f>IF(COUNT(H6:L6)&lt;N$1,0,1)</f>
        <v>1</v>
      </c>
      <c r="N6" s="248">
        <f t="shared" ref="N6:N69" si="3">COUNTIF(H6:L6,"&gt;"&amp;0)</f>
        <v>5</v>
      </c>
      <c r="O6" s="249">
        <f t="shared" ref="O6:O69" si="4">N6*M6</f>
        <v>5</v>
      </c>
      <c r="P6" s="250">
        <f t="shared" ref="P6:P69" si="5">IF(O6=N$1,SUM(H6:L6),"")</f>
        <v>27.422202229499817</v>
      </c>
      <c r="Q6"/>
      <c r="R6" s="251">
        <v>2</v>
      </c>
      <c r="S6" s="252" t="s">
        <v>244</v>
      </c>
      <c r="T6" s="252">
        <f t="shared" ref="T6:T69" si="6">SUMIF(A:A,R6,O:O)</f>
        <v>30</v>
      </c>
      <c r="U6" s="253">
        <f t="shared" ref="U6:U69" si="7">IF(R6&gt;0,SUMIF($A:$A,R6,P:P),"")</f>
        <v>137.70437836647034</v>
      </c>
      <c r="V6" s="254">
        <f t="shared" ref="V6:V69" si="8">IF(T6&gt;0,U6/T6,"")</f>
        <v>4.5901459455490112</v>
      </c>
      <c r="W6" s="255">
        <f t="shared" ref="W6:W69" si="9">IF(LEN(V6)&gt;0,IF($W$1,$V$1/V6,1),"")</f>
        <v>1.4160769781847444</v>
      </c>
      <c r="X6"/>
      <c r="Y6" s="256">
        <f t="shared" ref="Y6:Y69" si="10">E6</f>
        <v>2</v>
      </c>
      <c r="Z6" s="256">
        <f t="shared" ref="Z6:Z69" si="11">A6</f>
        <v>1</v>
      </c>
      <c r="AA6" s="256" t="str">
        <f t="shared" ref="AA6:AA69" si="12">B6</f>
        <v>Marker 1</v>
      </c>
      <c r="AB6" s="256">
        <f t="shared" ref="AB6:AB69" si="13">C6</f>
        <v>1</v>
      </c>
      <c r="AC6" s="256" t="str">
        <f t="shared" ref="AC6:AC69" si="14">D6</f>
        <v>H</v>
      </c>
      <c r="AD6" s="257"/>
      <c r="AE6" s="258">
        <f t="shared" ref="AE6:AE69" si="15">IF(AND(LEN(H6)&gt;0,$M6=1),H6*VLOOKUP($Z6,$R:$W,6,FALSE),"")</f>
        <v>6.0342251450998026</v>
      </c>
      <c r="AF6" s="258">
        <f t="shared" ref="AF6:AF69" si="16">IF(AND(LEN(I6)&gt;0,$M6=1),I6*VLOOKUP($Z6,$R:$W,6,FALSE),"")</f>
        <v>12.037377372304613</v>
      </c>
      <c r="AG6" s="258">
        <f t="shared" ref="AG6:AG69" si="17">IF(AND(LEN(J6)&gt;0,$M6=1),J6*VLOOKUP($Z6,$R:$W,6,FALSE),"")</f>
        <v>2.9805462666158182</v>
      </c>
      <c r="AH6" s="258">
        <f t="shared" ref="AH6:AH69" si="18">IF(AND(LEN(K6)&gt;0,$M6=1),K6*VLOOKUP($Z6,$R:$W,6,FALSE),"")</f>
        <v>8.6235408049238949</v>
      </c>
      <c r="AI6" s="258">
        <f t="shared" ref="AI6:AI69" si="19">IF(AND(LEN(L6)&gt;0,$M6=1),L6*VLOOKUP($Z6,$R:$W,6,FALSE),"")</f>
        <v>3.7347566002340722</v>
      </c>
      <c r="AJ6" s="258">
        <f t="shared" ref="AJ6:AJ69" si="20">SUM(AE6:AI6)</f>
        <v>33.410446189178202</v>
      </c>
      <c r="AL6" s="259">
        <v>112</v>
      </c>
      <c r="AM6" s="259" t="s">
        <v>193</v>
      </c>
      <c r="AN6" s="260">
        <f>IF(SUMIF($Y:$Y,$AL6,AE:AE)=0,"",SUMIF($Y:$Y,$AL6,AE:AE)/$AS6)</f>
        <v>9.8433379136703287</v>
      </c>
      <c r="AO6" s="260">
        <f>IF(SUMIF($Y:$Y,$AL6,AF:AF)=0,"",SUMIF($Y:$Y,$AL6,AF:AF)/$AS6)</f>
        <v>6.0627326923471712</v>
      </c>
      <c r="AP6" s="260">
        <f>IF(SUMIF($Y:$Y,$AL6,AG:AG)=0,"",SUMIF($Y:$Y,$AL6,AG:AG)/$AS6)</f>
        <v>7.6943872756381761</v>
      </c>
      <c r="AQ6" s="260">
        <f>IF(SUMIF($Y:$Y,$AL6,AH:AH)=0,"",SUMIF($Y:$Y,$AL6,AH:AH)/$AS6)</f>
        <v>9.234925629657134</v>
      </c>
      <c r="AR6" s="260">
        <f>IF(SUMIF($Y:$Y,$AL6,AI:AI)=0,"",SUMIF($Y:$Y,$AL6,AI:AI)/$AS6)</f>
        <v>9.2456483486604437</v>
      </c>
      <c r="AS6" s="261">
        <f>SUMIF(E$5:E$632,AL6,O$5:O$632)/N$1</f>
        <v>4</v>
      </c>
      <c r="AT6" s="260">
        <f>IF(LEN(AS6)&gt;0,SUM(AN6:AR6),"")</f>
        <v>42.081031859973258</v>
      </c>
      <c r="AU6" s="238">
        <v>2</v>
      </c>
    </row>
    <row r="7" spans="1:47" x14ac:dyDescent="0.25">
      <c r="A7" s="244">
        <v>1</v>
      </c>
      <c r="B7" s="244" t="s">
        <v>244</v>
      </c>
      <c r="C7" s="244">
        <v>2</v>
      </c>
      <c r="D7" s="244" t="s">
        <v>369</v>
      </c>
      <c r="E7" s="244">
        <v>3</v>
      </c>
      <c r="F7" s="244" t="s">
        <v>82</v>
      </c>
      <c r="G7" s="245"/>
      <c r="H7" s="246">
        <v>1.5429556369781494</v>
      </c>
      <c r="I7" s="246">
        <v>5.3623992204666138</v>
      </c>
      <c r="J7" s="246">
        <v>9.6139073371887207</v>
      </c>
      <c r="K7" s="246">
        <v>6.6048663854598999</v>
      </c>
      <c r="L7" s="246">
        <v>5.7705390453338623</v>
      </c>
      <c r="M7" s="247">
        <f>IF(COUNT(H7:L7)&lt;N$1,0,1)</f>
        <v>1</v>
      </c>
      <c r="N7" s="248">
        <f t="shared" si="3"/>
        <v>5</v>
      </c>
      <c r="O7" s="249">
        <f t="shared" si="4"/>
        <v>5</v>
      </c>
      <c r="P7" s="250">
        <f t="shared" si="5"/>
        <v>28.894667625427246</v>
      </c>
      <c r="Q7"/>
      <c r="R7" s="251">
        <v>3</v>
      </c>
      <c r="S7" s="252" t="s">
        <v>245</v>
      </c>
      <c r="T7" s="252">
        <f t="shared" si="6"/>
        <v>45</v>
      </c>
      <c r="U7" s="253">
        <f t="shared" si="7"/>
        <v>252.68315315246582</v>
      </c>
      <c r="V7" s="254">
        <f t="shared" si="8"/>
        <v>5.6151811811659069</v>
      </c>
      <c r="W7" s="255">
        <f t="shared" si="9"/>
        <v>1.1575761832586806</v>
      </c>
      <c r="X7"/>
      <c r="Y7" s="256">
        <f t="shared" si="10"/>
        <v>3</v>
      </c>
      <c r="Z7" s="256">
        <f t="shared" si="11"/>
        <v>1</v>
      </c>
      <c r="AA7" s="256" t="str">
        <f t="shared" si="12"/>
        <v>Marker 2</v>
      </c>
      <c r="AB7" s="256">
        <f t="shared" si="13"/>
        <v>2</v>
      </c>
      <c r="AC7" s="256" t="str">
        <f t="shared" si="14"/>
        <v>H</v>
      </c>
      <c r="AD7" s="257"/>
      <c r="AE7" s="258">
        <f t="shared" si="15"/>
        <v>1.8798941036942358</v>
      </c>
      <c r="AF7" s="258">
        <f t="shared" si="16"/>
        <v>6.5333976133965237</v>
      </c>
      <c r="AG7" s="258">
        <f t="shared" si="17"/>
        <v>11.713316496927753</v>
      </c>
      <c r="AH7" s="258">
        <f t="shared" si="18"/>
        <v>8.0471849456616376</v>
      </c>
      <c r="AI7" s="258">
        <f t="shared" si="19"/>
        <v>7.0306637899882256</v>
      </c>
      <c r="AJ7" s="258">
        <f t="shared" si="20"/>
        <v>35.204456949668376</v>
      </c>
      <c r="AL7" s="259">
        <v>71</v>
      </c>
      <c r="AM7" s="259" t="s">
        <v>152</v>
      </c>
      <c r="AN7" s="260">
        <f>IF(SUMIF($Y:$Y,$AL7,AE:AE)=0,"",SUMIF($Y:$Y,$AL7,AE:AE)/$AS7)</f>
        <v>7.2273566846098962</v>
      </c>
      <c r="AO7" s="260">
        <f>IF(SUMIF($Y:$Y,$AL7,AF:AF)=0,"",SUMIF($Y:$Y,$AL7,AF:AF)/$AS7)</f>
        <v>9.9114837381189531</v>
      </c>
      <c r="AP7" s="260">
        <f>IF(SUMIF($Y:$Y,$AL7,AG:AG)=0,"",SUMIF($Y:$Y,$AL7,AG:AG)/$AS7)</f>
        <v>3.9745537860746056</v>
      </c>
      <c r="AQ7" s="260">
        <f>IF(SUMIF($Y:$Y,$AL7,AH:AH)=0,"",SUMIF($Y:$Y,$AL7,AH:AH)/$AS7)</f>
        <v>8.0170502397384418</v>
      </c>
      <c r="AR7" s="260">
        <f>IF(SUMIF($Y:$Y,$AL7,AI:AI)=0,"",SUMIF($Y:$Y,$AL7,AI:AI)/$AS7)</f>
        <v>10.609884236193601</v>
      </c>
      <c r="AS7" s="261">
        <f>SUMIF(E$5:E$632,AL7,O$5:O$632)/N$1</f>
        <v>4</v>
      </c>
      <c r="AT7" s="260">
        <f>IF(LEN(AS7)&gt;0,SUM(AN7:AR7),"")</f>
        <v>39.740328684735495</v>
      </c>
      <c r="AU7" s="238">
        <v>3</v>
      </c>
    </row>
    <row r="8" spans="1:47" x14ac:dyDescent="0.25">
      <c r="A8" s="244">
        <v>1</v>
      </c>
      <c r="B8" s="244" t="s">
        <v>249</v>
      </c>
      <c r="C8" s="244">
        <v>1</v>
      </c>
      <c r="D8" s="244" t="s">
        <v>369</v>
      </c>
      <c r="E8" s="244">
        <v>4</v>
      </c>
      <c r="F8" s="244" t="s">
        <v>95</v>
      </c>
      <c r="G8" s="245"/>
      <c r="H8" s="246">
        <v>6.7403048276901245</v>
      </c>
      <c r="I8" s="246">
        <v>4.7953760623931885</v>
      </c>
      <c r="J8" s="246">
        <v>1.8649035692214966</v>
      </c>
      <c r="K8" s="246">
        <v>1.3270974159240723</v>
      </c>
      <c r="L8" s="246">
        <v>7.8031867742538452</v>
      </c>
      <c r="M8" s="247">
        <f>IF(COUNT(H8:L8)&lt;N$1,0,1)</f>
        <v>1</v>
      </c>
      <c r="N8" s="248">
        <f t="shared" si="3"/>
        <v>5</v>
      </c>
      <c r="O8" s="249">
        <f t="shared" si="4"/>
        <v>5</v>
      </c>
      <c r="P8" s="250">
        <f t="shared" si="5"/>
        <v>22.530868649482727</v>
      </c>
      <c r="Q8"/>
      <c r="R8" s="251">
        <v>4</v>
      </c>
      <c r="S8" s="252" t="s">
        <v>246</v>
      </c>
      <c r="T8" s="252">
        <f t="shared" si="6"/>
        <v>40</v>
      </c>
      <c r="U8" s="253">
        <f t="shared" si="7"/>
        <v>214.75597441196442</v>
      </c>
      <c r="V8" s="254">
        <f t="shared" si="8"/>
        <v>5.3688993602991104</v>
      </c>
      <c r="W8" s="255">
        <f t="shared" si="9"/>
        <v>1.2106764466596136</v>
      </c>
      <c r="X8"/>
      <c r="Y8" s="256">
        <f t="shared" si="10"/>
        <v>4</v>
      </c>
      <c r="Z8" s="256">
        <f t="shared" si="11"/>
        <v>1</v>
      </c>
      <c r="AA8" s="256" t="str">
        <f t="shared" si="12"/>
        <v>Marker 7</v>
      </c>
      <c r="AB8" s="256">
        <f t="shared" si="13"/>
        <v>1</v>
      </c>
      <c r="AC8" s="256" t="str">
        <f t="shared" si="14"/>
        <v>H</v>
      </c>
      <c r="AD8" s="257"/>
      <c r="AE8" s="258">
        <f t="shared" si="15"/>
        <v>8.2121993652989893</v>
      </c>
      <c r="AF8" s="258">
        <f t="shared" si="16"/>
        <v>5.8425524160530999</v>
      </c>
      <c r="AG8" s="258">
        <f t="shared" si="17"/>
        <v>2.2721464828398528</v>
      </c>
      <c r="AH8" s="258">
        <f t="shared" si="18"/>
        <v>1.6168984690379991</v>
      </c>
      <c r="AI8" s="258">
        <f t="shared" si="19"/>
        <v>9.5071850773842996</v>
      </c>
      <c r="AJ8" s="258">
        <f t="shared" si="20"/>
        <v>27.450981810614238</v>
      </c>
      <c r="AL8" s="259">
        <v>122</v>
      </c>
      <c r="AM8" s="259" t="s">
        <v>203</v>
      </c>
      <c r="AN8" s="260">
        <f>IF(SUMIF($Y:$Y,$AL8,AE:AE)=0,"",SUMIF($Y:$Y,$AL8,AE:AE)/$AS8)</f>
        <v>4.9895432685023726</v>
      </c>
      <c r="AO8" s="260">
        <f>IF(SUMIF($Y:$Y,$AL8,AF:AF)=0,"",SUMIF($Y:$Y,$AL8,AF:AF)/$AS8)</f>
        <v>10.37048881529544</v>
      </c>
      <c r="AP8" s="260">
        <f>IF(SUMIF($Y:$Y,$AL8,AG:AG)=0,"",SUMIF($Y:$Y,$AL8,AG:AG)/$AS8)</f>
        <v>8.5437553593331845</v>
      </c>
      <c r="AQ8" s="260">
        <f>IF(SUMIF($Y:$Y,$AL8,AH:AH)=0,"",SUMIF($Y:$Y,$AL8,AH:AH)/$AS8)</f>
        <v>6.9107324650911872</v>
      </c>
      <c r="AR8" s="260">
        <f>IF(SUMIF($Y:$Y,$AL8,AI:AI)=0,"",SUMIF($Y:$Y,$AL8,AI:AI)/$AS8)</f>
        <v>8.6892597074931057</v>
      </c>
      <c r="AS8" s="261">
        <f>SUMIF(E$5:E$632,AL8,O$5:O$632)/N$1</f>
        <v>4</v>
      </c>
      <c r="AT8" s="260">
        <f>IF(LEN(AS8)&gt;0,SUM(AN8:AR8),"")</f>
        <v>39.503779615715288</v>
      </c>
      <c r="AU8" s="238">
        <v>4</v>
      </c>
    </row>
    <row r="9" spans="1:47" x14ac:dyDescent="0.25">
      <c r="A9" s="244">
        <v>1</v>
      </c>
      <c r="B9" s="244" t="s">
        <v>256</v>
      </c>
      <c r="C9" s="244">
        <v>4</v>
      </c>
      <c r="D9" s="244" t="s">
        <v>367</v>
      </c>
      <c r="E9" s="244">
        <v>33</v>
      </c>
      <c r="F9" s="244" t="s">
        <v>101</v>
      </c>
      <c r="G9" s="245"/>
      <c r="H9" s="246">
        <v>1.3624691963195801</v>
      </c>
      <c r="I9" s="246">
        <v>9.0740245580673218</v>
      </c>
      <c r="J9" s="246">
        <v>5.2185332775115967</v>
      </c>
      <c r="K9" s="246">
        <v>0.82248270511627197</v>
      </c>
      <c r="L9" s="246">
        <v>6.2732076644897461</v>
      </c>
      <c r="M9" s="247">
        <f>IF(COUNT(H9:L9)&lt;N$1,0,1)</f>
        <v>1</v>
      </c>
      <c r="N9" s="248">
        <f t="shared" si="3"/>
        <v>5</v>
      </c>
      <c r="O9" s="249">
        <f t="shared" si="4"/>
        <v>5</v>
      </c>
      <c r="P9" s="250">
        <f t="shared" si="5"/>
        <v>22.750717401504517</v>
      </c>
      <c r="Q9"/>
      <c r="R9" s="251">
        <v>5</v>
      </c>
      <c r="S9" s="252" t="s">
        <v>247</v>
      </c>
      <c r="T9" s="252">
        <f t="shared" si="6"/>
        <v>35</v>
      </c>
      <c r="U9" s="253">
        <f t="shared" si="7"/>
        <v>167.32800722122192</v>
      </c>
      <c r="V9" s="254">
        <f t="shared" si="8"/>
        <v>4.7808002063206265</v>
      </c>
      <c r="W9" s="255">
        <f t="shared" si="9"/>
        <v>1.3596050283394909</v>
      </c>
      <c r="X9"/>
      <c r="Y9" s="256">
        <f t="shared" si="10"/>
        <v>33</v>
      </c>
      <c r="Z9" s="256">
        <f t="shared" si="11"/>
        <v>1</v>
      </c>
      <c r="AA9" s="256" t="str">
        <f t="shared" si="12"/>
        <v>Marker 14</v>
      </c>
      <c r="AB9" s="256">
        <f t="shared" si="13"/>
        <v>4</v>
      </c>
      <c r="AC9" s="256" t="str">
        <f t="shared" si="14"/>
        <v>L</v>
      </c>
      <c r="AD9" s="257"/>
      <c r="AE9" s="258">
        <f t="shared" si="15"/>
        <v>1.6599944594923404</v>
      </c>
      <c r="AF9" s="258">
        <f t="shared" si="16"/>
        <v>11.055538380154363</v>
      </c>
      <c r="AG9" s="258">
        <f t="shared" si="17"/>
        <v>6.3581153619811657</v>
      </c>
      <c r="AH9" s="258">
        <f t="shared" si="18"/>
        <v>1.002089982811645</v>
      </c>
      <c r="AI9" s="258">
        <f t="shared" si="19"/>
        <v>7.6431012124367177</v>
      </c>
      <c r="AJ9" s="258">
        <f t="shared" si="20"/>
        <v>27.718839396876231</v>
      </c>
      <c r="AL9" s="259">
        <v>22</v>
      </c>
      <c r="AM9" s="259" t="s">
        <v>103</v>
      </c>
      <c r="AN9" s="260">
        <f>IF(SUMIF($Y:$Y,$AL9,AE:AE)=0,"",SUMIF($Y:$Y,$AL9,AE:AE)/$AS9)</f>
        <v>8.0454618940356646</v>
      </c>
      <c r="AO9" s="260">
        <f>IF(SUMIF($Y:$Y,$AL9,AF:AF)=0,"",SUMIF($Y:$Y,$AL9,AF:AF)/$AS9)</f>
        <v>6.387974519559573</v>
      </c>
      <c r="AP9" s="260">
        <f>IF(SUMIF($Y:$Y,$AL9,AG:AG)=0,"",SUMIF($Y:$Y,$AL9,AG:AG)/$AS9)</f>
        <v>5.7652893933354239</v>
      </c>
      <c r="AQ9" s="260">
        <f>IF(SUMIF($Y:$Y,$AL9,AH:AH)=0,"",SUMIF($Y:$Y,$AL9,AH:AH)/$AS9)</f>
        <v>9.3417673044266678</v>
      </c>
      <c r="AR9" s="260">
        <f>IF(SUMIF($Y:$Y,$AL9,AI:AI)=0,"",SUMIF($Y:$Y,$AL9,AI:AI)/$AS9)</f>
        <v>9.5906416561528385</v>
      </c>
      <c r="AS9" s="261">
        <f>SUMIF(E$5:E$632,AL9,O$5:O$632)/N$1</f>
        <v>4</v>
      </c>
      <c r="AT9" s="260">
        <f>IF(LEN(AS9)&gt;0,SUM(AN9:AR9),"")</f>
        <v>39.131134767510169</v>
      </c>
      <c r="AU9" s="238">
        <v>5</v>
      </c>
    </row>
    <row r="10" spans="1:47" x14ac:dyDescent="0.25">
      <c r="A10" s="244">
        <v>1</v>
      </c>
      <c r="B10" s="244" t="s">
        <v>275</v>
      </c>
      <c r="C10" s="244">
        <v>4</v>
      </c>
      <c r="D10" s="244" t="s">
        <v>367</v>
      </c>
      <c r="E10" s="244">
        <v>86</v>
      </c>
      <c r="F10" s="244" t="s">
        <v>159</v>
      </c>
      <c r="G10" s="245"/>
      <c r="H10" s="246">
        <v>7.5075101852416992</v>
      </c>
      <c r="I10" s="246">
        <v>9.2936867475509644</v>
      </c>
      <c r="J10" s="246">
        <v>1.0951912403106689</v>
      </c>
      <c r="K10" s="246">
        <v>6.0855752229690552</v>
      </c>
      <c r="L10" s="246">
        <v>4.3047308921813965</v>
      </c>
      <c r="M10" s="247">
        <f>IF(COUNT(H10:L10)&lt;N$1,0,1)</f>
        <v>1</v>
      </c>
      <c r="N10" s="248">
        <f t="shared" si="3"/>
        <v>5</v>
      </c>
      <c r="O10" s="249">
        <f t="shared" si="4"/>
        <v>5</v>
      </c>
      <c r="P10" s="250">
        <f t="shared" si="5"/>
        <v>28.286694288253784</v>
      </c>
      <c r="Q10"/>
      <c r="R10" s="251">
        <v>6</v>
      </c>
      <c r="S10" s="252" t="s">
        <v>248</v>
      </c>
      <c r="T10" s="252">
        <f t="shared" si="6"/>
        <v>40</v>
      </c>
      <c r="U10" s="253">
        <f t="shared" si="7"/>
        <v>188.33217859268188</v>
      </c>
      <c r="V10" s="254">
        <f t="shared" si="8"/>
        <v>4.7083044648170471</v>
      </c>
      <c r="W10" s="255">
        <f t="shared" si="9"/>
        <v>1.380539438044301</v>
      </c>
      <c r="X10"/>
      <c r="Y10" s="256">
        <f t="shared" si="10"/>
        <v>86</v>
      </c>
      <c r="Z10" s="256">
        <f t="shared" si="11"/>
        <v>1</v>
      </c>
      <c r="AA10" s="256" t="str">
        <f t="shared" si="12"/>
        <v>Marker 33</v>
      </c>
      <c r="AB10" s="256">
        <f t="shared" si="13"/>
        <v>4</v>
      </c>
      <c r="AC10" s="256" t="str">
        <f t="shared" si="14"/>
        <v>L</v>
      </c>
      <c r="AD10" s="257"/>
      <c r="AE10" s="258">
        <f t="shared" si="15"/>
        <v>9.1469409699302702</v>
      </c>
      <c r="AF10" s="258">
        <f t="shared" si="16"/>
        <v>11.323168663824479</v>
      </c>
      <c r="AG10" s="258">
        <f t="shared" si="17"/>
        <v>1.3343504542423599</v>
      </c>
      <c r="AH10" s="258">
        <f t="shared" si="18"/>
        <v>7.414495080139023</v>
      </c>
      <c r="AI10" s="258">
        <f t="shared" si="19"/>
        <v>5.2447640283755197</v>
      </c>
      <c r="AJ10" s="258">
        <f t="shared" si="20"/>
        <v>34.463719196511647</v>
      </c>
      <c r="AL10" s="259">
        <v>120</v>
      </c>
      <c r="AM10" s="259" t="s">
        <v>201</v>
      </c>
      <c r="AN10" s="260">
        <f>IF(SUMIF($Y:$Y,$AL10,AE:AE)=0,"",SUMIF($Y:$Y,$AL10,AE:AE)/$AS10)</f>
        <v>5.7944210125342517</v>
      </c>
      <c r="AO10" s="260">
        <f>IF(SUMIF($Y:$Y,$AL10,AF:AF)=0,"",SUMIF($Y:$Y,$AL10,AF:AF)/$AS10)</f>
        <v>8.6841969144414453</v>
      </c>
      <c r="AP10" s="260">
        <f>IF(SUMIF($Y:$Y,$AL10,AG:AG)=0,"",SUMIF($Y:$Y,$AL10,AG:AG)/$AS10)</f>
        <v>8.8111764591799009</v>
      </c>
      <c r="AQ10" s="260">
        <f>IF(SUMIF($Y:$Y,$AL10,AH:AH)=0,"",SUMIF($Y:$Y,$AL10,AH:AH)/$AS10)</f>
        <v>6.5421949452704151</v>
      </c>
      <c r="AR10" s="260">
        <f>IF(SUMIF($Y:$Y,$AL10,AI:AI)=0,"",SUMIF($Y:$Y,$AL10,AI:AI)/$AS10)</f>
        <v>9.139567249117821</v>
      </c>
      <c r="AS10" s="261">
        <f>SUMIF(E$5:E$632,AL10,O$5:O$632)/N$1</f>
        <v>4</v>
      </c>
      <c r="AT10" s="260">
        <f>IF(LEN(AS10)&gt;0,SUM(AN10:AR10),"")</f>
        <v>38.971556580543833</v>
      </c>
      <c r="AU10" s="238">
        <v>6</v>
      </c>
    </row>
    <row r="11" spans="1:47" x14ac:dyDescent="0.25">
      <c r="A11" s="244">
        <v>1</v>
      </c>
      <c r="B11" s="244" t="s">
        <v>302</v>
      </c>
      <c r="C11" s="244">
        <v>4</v>
      </c>
      <c r="D11" s="244" t="s">
        <v>367</v>
      </c>
      <c r="E11" s="244">
        <v>146</v>
      </c>
      <c r="F11" s="244" t="s">
        <v>203</v>
      </c>
      <c r="G11" s="245"/>
      <c r="H11" s="246">
        <v>4.7923898696899414</v>
      </c>
      <c r="I11" s="246">
        <v>6.9995945692062378</v>
      </c>
      <c r="J11" s="246">
        <v>9.2958271503448486</v>
      </c>
      <c r="K11" s="246">
        <v>7.5285893678665161</v>
      </c>
      <c r="L11" s="246">
        <v>1.8409228324890137</v>
      </c>
      <c r="M11" s="247">
        <f>IF(COUNT(H11:L11)&lt;N$1,0,1)</f>
        <v>1</v>
      </c>
      <c r="N11" s="248">
        <f t="shared" si="3"/>
        <v>5</v>
      </c>
      <c r="O11" s="249">
        <f t="shared" si="4"/>
        <v>5</v>
      </c>
      <c r="P11" s="250">
        <f t="shared" si="5"/>
        <v>30.457323789596558</v>
      </c>
      <c r="Q11"/>
      <c r="R11" s="251">
        <v>7</v>
      </c>
      <c r="S11" s="252" t="s">
        <v>249</v>
      </c>
      <c r="T11" s="252">
        <f t="shared" si="6"/>
        <v>40</v>
      </c>
      <c r="U11" s="253">
        <f t="shared" si="7"/>
        <v>205.14891803264618</v>
      </c>
      <c r="V11" s="254">
        <f t="shared" si="8"/>
        <v>5.1287229508161545</v>
      </c>
      <c r="W11" s="255">
        <f t="shared" si="9"/>
        <v>1.2673720265910695</v>
      </c>
      <c r="X11"/>
      <c r="Y11" s="256">
        <f t="shared" si="10"/>
        <v>146</v>
      </c>
      <c r="Z11" s="256">
        <f t="shared" si="11"/>
        <v>1</v>
      </c>
      <c r="AA11" s="256" t="str">
        <f t="shared" si="12"/>
        <v>Marker 60</v>
      </c>
      <c r="AB11" s="256">
        <f t="shared" si="13"/>
        <v>4</v>
      </c>
      <c r="AC11" s="256" t="str">
        <f t="shared" si="14"/>
        <v>L</v>
      </c>
      <c r="AD11" s="257"/>
      <c r="AE11" s="258">
        <f t="shared" si="15"/>
        <v>5.8389141221703786</v>
      </c>
      <c r="AF11" s="258">
        <f t="shared" si="16"/>
        <v>8.5281107528610978</v>
      </c>
      <c r="AG11" s="258">
        <f t="shared" si="17"/>
        <v>11.325776470876944</v>
      </c>
      <c r="AH11" s="258">
        <f t="shared" si="18"/>
        <v>9.1726232579866487</v>
      </c>
      <c r="AI11" s="258">
        <f t="shared" si="19"/>
        <v>2.2429290222044131</v>
      </c>
      <c r="AJ11" s="258">
        <f t="shared" si="20"/>
        <v>37.108353626099486</v>
      </c>
      <c r="AL11" s="259">
        <v>12</v>
      </c>
      <c r="AM11" s="259" t="s">
        <v>93</v>
      </c>
      <c r="AN11" s="260">
        <f>IF(SUMIF($Y:$Y,$AL11,AE:AE)=0,"",SUMIF($Y:$Y,$AL11,AE:AE)/$AS11)</f>
        <v>6.0427433974914617</v>
      </c>
      <c r="AO11" s="260">
        <f>IF(SUMIF($Y:$Y,$AL11,AF:AF)=0,"",SUMIF($Y:$Y,$AL11,AF:AF)/$AS11)</f>
        <v>9.5292828855892324</v>
      </c>
      <c r="AP11" s="260">
        <f>IF(SUMIF($Y:$Y,$AL11,AG:AG)=0,"",SUMIF($Y:$Y,$AL11,AG:AG)/$AS11)</f>
        <v>5.894194522880186</v>
      </c>
      <c r="AQ11" s="260">
        <f>IF(SUMIF($Y:$Y,$AL11,AH:AH)=0,"",SUMIF($Y:$Y,$AL11,AH:AH)/$AS11)</f>
        <v>8.8675577212542223</v>
      </c>
      <c r="AR11" s="260">
        <f>IF(SUMIF($Y:$Y,$AL11,AI:AI)=0,"",SUMIF($Y:$Y,$AL11,AI:AI)/$AS11)</f>
        <v>8.3234253639705145</v>
      </c>
      <c r="AS11" s="261">
        <f>SUMIF(E$5:E$632,AL11,O$5:O$632)/N$1</f>
        <v>4</v>
      </c>
      <c r="AT11" s="260">
        <f>IF(LEN(AS11)&gt;0,SUM(AN11:AR11),"")</f>
        <v>38.657203891185617</v>
      </c>
      <c r="AU11" s="238">
        <v>7</v>
      </c>
    </row>
    <row r="12" spans="1:47" x14ac:dyDescent="0.25">
      <c r="A12" s="244">
        <v>1</v>
      </c>
      <c r="B12" s="244" t="s">
        <v>244</v>
      </c>
      <c r="C12" s="244">
        <v>4</v>
      </c>
      <c r="D12" s="244" t="s">
        <v>367</v>
      </c>
      <c r="E12" s="244">
        <v>153</v>
      </c>
      <c r="F12" s="244" t="s">
        <v>85</v>
      </c>
      <c r="G12" s="245"/>
      <c r="H12" s="246">
        <v>0.78665971755981445</v>
      </c>
      <c r="I12" s="246">
        <v>5.8600467443466187</v>
      </c>
      <c r="J12" s="246">
        <v>9.6846854686737061</v>
      </c>
      <c r="K12" s="246">
        <v>2.9513698816299438</v>
      </c>
      <c r="L12" s="246">
        <v>3.3045148849487305</v>
      </c>
      <c r="M12" s="247">
        <f>IF(COUNT(H12:L12)&lt;N$1,0,1)</f>
        <v>1</v>
      </c>
      <c r="N12" s="248">
        <f t="shared" si="3"/>
        <v>5</v>
      </c>
      <c r="O12" s="249">
        <f t="shared" si="4"/>
        <v>5</v>
      </c>
      <c r="P12" s="250">
        <f t="shared" si="5"/>
        <v>22.587276697158813</v>
      </c>
      <c r="Q12"/>
      <c r="R12" s="251">
        <v>8</v>
      </c>
      <c r="S12" s="252" t="s">
        <v>250</v>
      </c>
      <c r="T12" s="252">
        <f t="shared" si="6"/>
        <v>45</v>
      </c>
      <c r="U12" s="253">
        <f t="shared" si="7"/>
        <v>240.23519814014435</v>
      </c>
      <c r="V12" s="254">
        <f t="shared" si="8"/>
        <v>5.3385599586698742</v>
      </c>
      <c r="W12" s="255">
        <f t="shared" si="9"/>
        <v>1.2175568037676407</v>
      </c>
      <c r="X12"/>
      <c r="Y12" s="256">
        <f t="shared" si="10"/>
        <v>153</v>
      </c>
      <c r="Z12" s="256">
        <f t="shared" si="11"/>
        <v>1</v>
      </c>
      <c r="AA12" s="256" t="str">
        <f t="shared" si="12"/>
        <v>Marker 2</v>
      </c>
      <c r="AB12" s="256">
        <f t="shared" si="13"/>
        <v>4</v>
      </c>
      <c r="AC12" s="256" t="str">
        <f t="shared" si="14"/>
        <v>L</v>
      </c>
      <c r="AD12" s="257"/>
      <c r="AE12" s="258">
        <f t="shared" si="15"/>
        <v>0.95844425413989442</v>
      </c>
      <c r="AF12" s="258">
        <f t="shared" si="16"/>
        <v>7.1397174734362236</v>
      </c>
      <c r="AG12" s="258">
        <f t="shared" si="17"/>
        <v>11.799550597805538</v>
      </c>
      <c r="AH12" s="258">
        <f t="shared" si="18"/>
        <v>3.5958667283286632</v>
      </c>
      <c r="AI12" s="258">
        <f t="shared" si="19"/>
        <v>4.0261287485564488</v>
      </c>
      <c r="AJ12" s="258">
        <f t="shared" si="20"/>
        <v>27.519707802266765</v>
      </c>
      <c r="AL12" s="259">
        <v>91</v>
      </c>
      <c r="AM12" s="259" t="s">
        <v>172</v>
      </c>
      <c r="AN12" s="260">
        <f>IF(SUMIF($Y:$Y,$AL12,AE:AE)=0,"",SUMIF($Y:$Y,$AL12,AE:AE)/$AS12)</f>
        <v>5.6541809769201024</v>
      </c>
      <c r="AO12" s="260">
        <f>IF(SUMIF($Y:$Y,$AL12,AF:AF)=0,"",SUMIF($Y:$Y,$AL12,AF:AF)/$AS12)</f>
        <v>8.4553690104757919</v>
      </c>
      <c r="AP12" s="260">
        <f>IF(SUMIF($Y:$Y,$AL12,AG:AG)=0,"",SUMIF($Y:$Y,$AL12,AG:AG)/$AS12)</f>
        <v>8.3726589811906589</v>
      </c>
      <c r="AQ12" s="260">
        <f>IF(SUMIF($Y:$Y,$AL12,AH:AH)=0,"",SUMIF($Y:$Y,$AL12,AH:AH)/$AS12)</f>
        <v>6.3741131857966309</v>
      </c>
      <c r="AR12" s="260">
        <f>IF(SUMIF($Y:$Y,$AL12,AI:AI)=0,"",SUMIF($Y:$Y,$AL12,AI:AI)/$AS12)</f>
        <v>9.7345308787407028</v>
      </c>
      <c r="AS12" s="261">
        <f>SUMIF(E$5:E$632,AL12,O$5:O$632)/N$1</f>
        <v>4</v>
      </c>
      <c r="AT12" s="260">
        <f>IF(LEN(AS12)&gt;0,SUM(AN12:AR12),"")</f>
        <v>38.590853033123892</v>
      </c>
      <c r="AU12" s="238">
        <v>8</v>
      </c>
    </row>
    <row r="13" spans="1:47" x14ac:dyDescent="0.25">
      <c r="A13" s="244">
        <v>2</v>
      </c>
      <c r="B13" s="244" t="s">
        <v>243</v>
      </c>
      <c r="C13" s="244">
        <v>1</v>
      </c>
      <c r="D13" s="244" t="s">
        <v>369</v>
      </c>
      <c r="E13" s="244">
        <v>1</v>
      </c>
      <c r="F13" s="244" t="s">
        <v>84</v>
      </c>
      <c r="G13" s="245"/>
      <c r="H13" s="246">
        <v>8.599504828453064</v>
      </c>
      <c r="I13" s="246">
        <v>0.57763934135437012</v>
      </c>
      <c r="J13" s="246">
        <v>2.9385238885879517</v>
      </c>
      <c r="K13" s="246">
        <v>5.345005989074707</v>
      </c>
      <c r="L13" s="246">
        <v>6.5331524610519409</v>
      </c>
      <c r="M13" s="247">
        <f>IF(COUNT(H13:L13)&lt;N$1,0,1)</f>
        <v>1</v>
      </c>
      <c r="N13" s="248">
        <f t="shared" si="3"/>
        <v>5</v>
      </c>
      <c r="O13" s="249">
        <f t="shared" si="4"/>
        <v>5</v>
      </c>
      <c r="P13" s="250">
        <f t="shared" si="5"/>
        <v>23.993826508522034</v>
      </c>
      <c r="Q13"/>
      <c r="R13" s="251">
        <v>9</v>
      </c>
      <c r="S13" s="252" t="s">
        <v>251</v>
      </c>
      <c r="T13" s="252">
        <f t="shared" si="6"/>
        <v>45</v>
      </c>
      <c r="U13" s="253">
        <f t="shared" si="7"/>
        <v>231.87560617923737</v>
      </c>
      <c r="V13" s="254">
        <f t="shared" si="8"/>
        <v>5.1527912484274969</v>
      </c>
      <c r="W13" s="255">
        <f t="shared" si="9"/>
        <v>1.261452227854881</v>
      </c>
      <c r="X13"/>
      <c r="Y13" s="256">
        <f t="shared" si="10"/>
        <v>1</v>
      </c>
      <c r="Z13" s="256">
        <f t="shared" si="11"/>
        <v>2</v>
      </c>
      <c r="AA13" s="256" t="str">
        <f t="shared" si="12"/>
        <v>Marker 1</v>
      </c>
      <c r="AB13" s="256">
        <f t="shared" si="13"/>
        <v>1</v>
      </c>
      <c r="AC13" s="256" t="str">
        <f t="shared" si="14"/>
        <v>H</v>
      </c>
      <c r="AD13" s="257"/>
      <c r="AE13" s="258">
        <f t="shared" si="15"/>
        <v>12.177560811360934</v>
      </c>
      <c r="AF13" s="258">
        <f t="shared" si="16"/>
        <v>0.8179817729857225</v>
      </c>
      <c r="AG13" s="258">
        <f t="shared" si="17"/>
        <v>4.1611760284753112</v>
      </c>
      <c r="AH13" s="258">
        <f t="shared" si="18"/>
        <v>7.5689399293882724</v>
      </c>
      <c r="AI13" s="258">
        <f t="shared" si="19"/>
        <v>9.2514467950666592</v>
      </c>
      <c r="AJ13" s="258">
        <f t="shared" si="20"/>
        <v>33.977105337276896</v>
      </c>
      <c r="AL13" s="259">
        <v>3</v>
      </c>
      <c r="AM13" s="259" t="s">
        <v>84</v>
      </c>
      <c r="AN13" s="260">
        <f>IF(SUMIF($Y:$Y,$AL13,AE:AE)=0,"",SUMIF($Y:$Y,$AL13,AE:AE)/$AS13)</f>
        <v>6.7929515601744024</v>
      </c>
      <c r="AO13" s="260">
        <f>IF(SUMIF($Y:$Y,$AL13,AF:AF)=0,"",SUMIF($Y:$Y,$AL13,AF:AF)/$AS13)</f>
        <v>10.648667200424807</v>
      </c>
      <c r="AP13" s="260">
        <f>IF(SUMIF($Y:$Y,$AL13,AG:AG)=0,"",SUMIF($Y:$Y,$AL13,AG:AG)/$AS13)</f>
        <v>5.7324449147941792</v>
      </c>
      <c r="AQ13" s="260">
        <f>IF(SUMIF($Y:$Y,$AL13,AH:AH)=0,"",SUMIF($Y:$Y,$AL13,AH:AH)/$AS13)</f>
        <v>8.2581607609410597</v>
      </c>
      <c r="AR13" s="260">
        <f>IF(SUMIF($Y:$Y,$AL13,AI:AI)=0,"",SUMIF($Y:$Y,$AL13,AI:AI)/$AS13)</f>
        <v>7.0686570889980738</v>
      </c>
      <c r="AS13" s="261">
        <f>SUMIF(E$5:E$632,AL13,O$5:O$632)/N$1</f>
        <v>4</v>
      </c>
      <c r="AT13" s="260">
        <f>IF(LEN(AS13)&gt;0,SUM(AN13:AR13),"")</f>
        <v>38.500881525332524</v>
      </c>
      <c r="AU13" s="238">
        <v>9</v>
      </c>
    </row>
    <row r="14" spans="1:47" x14ac:dyDescent="0.25">
      <c r="A14" s="244">
        <v>2</v>
      </c>
      <c r="B14" s="244" t="s">
        <v>244</v>
      </c>
      <c r="C14" s="244">
        <v>2</v>
      </c>
      <c r="D14" s="244" t="s">
        <v>369</v>
      </c>
      <c r="E14" s="244">
        <v>2</v>
      </c>
      <c r="F14" s="244" t="s">
        <v>84</v>
      </c>
      <c r="G14" s="245"/>
      <c r="H14" s="246">
        <v>4.8314225673675537</v>
      </c>
      <c r="I14" s="246">
        <v>2.2230726480484009</v>
      </c>
      <c r="J14" s="246">
        <v>6.3536643981933594</v>
      </c>
      <c r="K14" s="246">
        <v>1.9202631711959839</v>
      </c>
      <c r="L14" s="246">
        <v>0.72034478187561035</v>
      </c>
      <c r="M14" s="247">
        <f>IF(COUNT(H14:L14)&lt;N$1,0,1)</f>
        <v>1</v>
      </c>
      <c r="N14" s="248">
        <f t="shared" si="3"/>
        <v>5</v>
      </c>
      <c r="O14" s="249">
        <f t="shared" si="4"/>
        <v>5</v>
      </c>
      <c r="P14" s="250">
        <f t="shared" si="5"/>
        <v>16.048767566680908</v>
      </c>
      <c r="Q14"/>
      <c r="R14" s="251">
        <v>10</v>
      </c>
      <c r="S14" s="252" t="s">
        <v>252</v>
      </c>
      <c r="T14" s="252">
        <f t="shared" si="6"/>
        <v>45</v>
      </c>
      <c r="U14" s="253">
        <f t="shared" si="7"/>
        <v>254.91388559341431</v>
      </c>
      <c r="V14" s="254">
        <f t="shared" si="8"/>
        <v>5.664753013186985</v>
      </c>
      <c r="W14" s="255">
        <f t="shared" si="9"/>
        <v>1.1474463202311986</v>
      </c>
      <c r="X14"/>
      <c r="Y14" s="256">
        <f t="shared" si="10"/>
        <v>2</v>
      </c>
      <c r="Z14" s="256">
        <f t="shared" si="11"/>
        <v>2</v>
      </c>
      <c r="AA14" s="256" t="str">
        <f t="shared" si="12"/>
        <v>Marker 2</v>
      </c>
      <c r="AB14" s="256">
        <f t="shared" si="13"/>
        <v>2</v>
      </c>
      <c r="AC14" s="256" t="str">
        <f t="shared" si="14"/>
        <v>H</v>
      </c>
      <c r="AD14" s="257"/>
      <c r="AE14" s="258">
        <f t="shared" si="15"/>
        <v>6.8416662695314256</v>
      </c>
      <c r="AF14" s="258">
        <f t="shared" si="16"/>
        <v>3.1480419977335372</v>
      </c>
      <c r="AG14" s="258">
        <f t="shared" si="17"/>
        <v>8.9972778813936447</v>
      </c>
      <c r="AH14" s="258">
        <f t="shared" si="18"/>
        <v>2.7192404687866634</v>
      </c>
      <c r="AI14" s="258">
        <f t="shared" si="19"/>
        <v>1.0200636619695631</v>
      </c>
      <c r="AJ14" s="258">
        <f t="shared" si="20"/>
        <v>22.726290279414833</v>
      </c>
      <c r="AL14" s="259">
        <v>153</v>
      </c>
      <c r="AM14" s="259" t="s">
        <v>234</v>
      </c>
      <c r="AN14" s="260">
        <f>IF(SUMIF($Y:$Y,$AL14,AE:AE)=0,"",SUMIF($Y:$Y,$AL14,AE:AE)/$AS14)</f>
        <v>9.3893327604447467</v>
      </c>
      <c r="AO14" s="260">
        <f>IF(SUMIF($Y:$Y,$AL14,AF:AF)=0,"",SUMIF($Y:$Y,$AL14,AF:AF)/$AS14)</f>
        <v>5.5662498421553614</v>
      </c>
      <c r="AP14" s="260">
        <f>IF(SUMIF($Y:$Y,$AL14,AG:AG)=0,"",SUMIF($Y:$Y,$AL14,AG:AG)/$AS14)</f>
        <v>7.5093314180391708</v>
      </c>
      <c r="AQ14" s="260">
        <f>IF(SUMIF($Y:$Y,$AL14,AH:AH)=0,"",SUMIF($Y:$Y,$AL14,AH:AH)/$AS14)</f>
        <v>7.3497981631600835</v>
      </c>
      <c r="AR14" s="260">
        <f>IF(SUMIF($Y:$Y,$AL14,AI:AI)=0,"",SUMIF($Y:$Y,$AL14,AI:AI)/$AS14)</f>
        <v>8.4864610455884719</v>
      </c>
      <c r="AS14" s="261">
        <f>SUMIF(E$5:E$632,AL14,O$5:O$632)/N$1</f>
        <v>4</v>
      </c>
      <c r="AT14" s="260">
        <f>IF(LEN(AS14)&gt;0,SUM(AN14:AR14),"")</f>
        <v>38.301173229387835</v>
      </c>
      <c r="AU14" s="238">
        <v>10</v>
      </c>
    </row>
    <row r="15" spans="1:47" x14ac:dyDescent="0.25">
      <c r="A15" s="244">
        <v>2</v>
      </c>
      <c r="B15" s="244" t="s">
        <v>243</v>
      </c>
      <c r="C15" s="244">
        <v>1</v>
      </c>
      <c r="D15" s="244" t="s">
        <v>369</v>
      </c>
      <c r="E15" s="244">
        <v>3</v>
      </c>
      <c r="F15" s="244" t="s">
        <v>82</v>
      </c>
      <c r="G15" s="245"/>
      <c r="H15" s="246">
        <v>5.2832788228988647</v>
      </c>
      <c r="I15" s="246">
        <v>8.2265126705169678</v>
      </c>
      <c r="J15" s="246">
        <v>1.8913179636001587</v>
      </c>
      <c r="K15" s="246">
        <v>7.7883815765380859</v>
      </c>
      <c r="L15" s="246">
        <v>6.2977522611618042</v>
      </c>
      <c r="M15" s="247">
        <f>IF(COUNT(H15:L15)&lt;N$1,0,1)</f>
        <v>1</v>
      </c>
      <c r="N15" s="248">
        <f t="shared" si="3"/>
        <v>5</v>
      </c>
      <c r="O15" s="249">
        <f t="shared" si="4"/>
        <v>5</v>
      </c>
      <c r="P15" s="250">
        <f t="shared" si="5"/>
        <v>29.487243294715881</v>
      </c>
      <c r="Q15"/>
      <c r="R15" s="251">
        <v>11</v>
      </c>
      <c r="S15" s="252" t="s">
        <v>253</v>
      </c>
      <c r="T15" s="252">
        <f t="shared" si="6"/>
        <v>45</v>
      </c>
      <c r="U15" s="253">
        <f t="shared" si="7"/>
        <v>199.03849124908447</v>
      </c>
      <c r="V15" s="254">
        <f t="shared" si="8"/>
        <v>4.4230775833129883</v>
      </c>
      <c r="W15" s="255">
        <f t="shared" si="9"/>
        <v>1.4695649980282164</v>
      </c>
      <c r="X15"/>
      <c r="Y15" s="256">
        <f t="shared" si="10"/>
        <v>3</v>
      </c>
      <c r="Z15" s="256">
        <f t="shared" si="11"/>
        <v>2</v>
      </c>
      <c r="AA15" s="256" t="str">
        <f t="shared" si="12"/>
        <v>Marker 1</v>
      </c>
      <c r="AB15" s="256">
        <f t="shared" si="13"/>
        <v>1</v>
      </c>
      <c r="AC15" s="256" t="str">
        <f t="shared" si="14"/>
        <v>H</v>
      </c>
      <c r="AD15" s="257"/>
      <c r="AE15" s="258">
        <f t="shared" si="15"/>
        <v>7.4815295104380777</v>
      </c>
      <c r="AF15" s="258">
        <f t="shared" si="16"/>
        <v>11.64937520346418</v>
      </c>
      <c r="AG15" s="258">
        <f t="shared" si="17"/>
        <v>2.678251826681437</v>
      </c>
      <c r="AH15" s="258">
        <f t="shared" si="18"/>
        <v>11.028947847853788</v>
      </c>
      <c r="AI15" s="258">
        <f t="shared" si="19"/>
        <v>8.9181019913421498</v>
      </c>
      <c r="AJ15" s="258">
        <f t="shared" si="20"/>
        <v>41.756206379779627</v>
      </c>
      <c r="AL15" s="259">
        <v>154</v>
      </c>
      <c r="AM15" s="259" t="s">
        <v>235</v>
      </c>
      <c r="AN15" s="260">
        <f>IF(SUMIF($Y:$Y,$AL15,AE:AE)=0,"",SUMIF($Y:$Y,$AL15,AE:AE)/$AS15)</f>
        <v>6.6099628919136055</v>
      </c>
      <c r="AO15" s="260">
        <f>IF(SUMIF($Y:$Y,$AL15,AF:AF)=0,"",SUMIF($Y:$Y,$AL15,AF:AF)/$AS15)</f>
        <v>7.7560155669826623</v>
      </c>
      <c r="AP15" s="260">
        <f>IF(SUMIF($Y:$Y,$AL15,AG:AG)=0,"",SUMIF($Y:$Y,$AL15,AG:AG)/$AS15)</f>
        <v>4.7007978676680944</v>
      </c>
      <c r="AQ15" s="260">
        <f>IF(SUMIF($Y:$Y,$AL15,AH:AH)=0,"",SUMIF($Y:$Y,$AL15,AH:AH)/$AS15)</f>
        <v>10.999122934284115</v>
      </c>
      <c r="AR15" s="260">
        <f>IF(SUMIF($Y:$Y,$AL15,AI:AI)=0,"",SUMIF($Y:$Y,$AL15,AI:AI)/$AS15)</f>
        <v>8.1859382680679502</v>
      </c>
      <c r="AS15" s="261">
        <f>SUMIF(E$5:E$632,AL15,O$5:O$632)/N$1</f>
        <v>4</v>
      </c>
      <c r="AT15" s="260">
        <f>IF(LEN(AS15)&gt;0,SUM(AN15:AR15),"")</f>
        <v>38.251837528916425</v>
      </c>
      <c r="AU15" s="238">
        <v>11</v>
      </c>
    </row>
    <row r="16" spans="1:47" x14ac:dyDescent="0.25">
      <c r="A16" s="244">
        <v>2</v>
      </c>
      <c r="B16" s="244" t="s">
        <v>246</v>
      </c>
      <c r="C16" s="244">
        <v>2</v>
      </c>
      <c r="D16" s="244" t="s">
        <v>369</v>
      </c>
      <c r="E16" s="244">
        <v>4</v>
      </c>
      <c r="F16" s="244" t="s">
        <v>92</v>
      </c>
      <c r="G16" s="245"/>
      <c r="H16" s="246">
        <v>3.1619060039520264</v>
      </c>
      <c r="I16" s="246">
        <v>4.5997864007949829</v>
      </c>
      <c r="J16" s="246">
        <v>2.1190309524536133</v>
      </c>
      <c r="K16" s="246">
        <v>0.93764007091522217</v>
      </c>
      <c r="L16" s="246">
        <v>9.7277843952178955</v>
      </c>
      <c r="M16" s="247">
        <f>IF(COUNT(H16:L16)&lt;N$1,0,1)</f>
        <v>1</v>
      </c>
      <c r="N16" s="248">
        <f t="shared" si="3"/>
        <v>5</v>
      </c>
      <c r="O16" s="249">
        <f t="shared" si="4"/>
        <v>5</v>
      </c>
      <c r="P16" s="250">
        <f t="shared" si="5"/>
        <v>20.54614782333374</v>
      </c>
      <c r="Q16"/>
      <c r="R16" s="251">
        <v>12</v>
      </c>
      <c r="S16" s="252" t="s">
        <v>254</v>
      </c>
      <c r="T16" s="252">
        <f t="shared" si="6"/>
        <v>45</v>
      </c>
      <c r="U16" s="253">
        <f t="shared" si="7"/>
        <v>237.05029904842377</v>
      </c>
      <c r="V16" s="254">
        <f t="shared" si="8"/>
        <v>5.2677844232983055</v>
      </c>
      <c r="W16" s="255">
        <f t="shared" si="9"/>
        <v>1.2339153385343302</v>
      </c>
      <c r="X16"/>
      <c r="Y16" s="256">
        <f t="shared" si="10"/>
        <v>4</v>
      </c>
      <c r="Z16" s="256">
        <f t="shared" si="11"/>
        <v>2</v>
      </c>
      <c r="AA16" s="256" t="str">
        <f t="shared" si="12"/>
        <v>Marker 4</v>
      </c>
      <c r="AB16" s="256">
        <f t="shared" si="13"/>
        <v>2</v>
      </c>
      <c r="AC16" s="256" t="str">
        <f t="shared" si="14"/>
        <v>H</v>
      </c>
      <c r="AD16" s="257"/>
      <c r="AE16" s="258">
        <f t="shared" si="15"/>
        <v>4.4775022993805864</v>
      </c>
      <c r="AF16" s="258">
        <f t="shared" si="16"/>
        <v>6.5136516267330409</v>
      </c>
      <c r="AG16" s="258">
        <f t="shared" si="17"/>
        <v>3.0007109478304534</v>
      </c>
      <c r="AH16" s="258">
        <f t="shared" si="18"/>
        <v>1.3277705182465573</v>
      </c>
      <c r="AI16" s="258">
        <f t="shared" si="19"/>
        <v>13.775291530812869</v>
      </c>
      <c r="AJ16" s="258">
        <f t="shared" si="20"/>
        <v>29.094926923003506</v>
      </c>
      <c r="AL16" s="259">
        <v>46</v>
      </c>
      <c r="AM16" s="259" t="s">
        <v>127</v>
      </c>
      <c r="AN16" s="260">
        <f>IF(SUMIF($Y:$Y,$AL16,AE:AE)=0,"",SUMIF($Y:$Y,$AL16,AE:AE)/$AS16)</f>
        <v>7.1714026545801985</v>
      </c>
      <c r="AO16" s="260">
        <f>IF(SUMIF($Y:$Y,$AL16,AF:AF)=0,"",SUMIF($Y:$Y,$AL16,AF:AF)/$AS16)</f>
        <v>9.4755256886417936</v>
      </c>
      <c r="AP16" s="260">
        <f>IF(SUMIF($Y:$Y,$AL16,AG:AG)=0,"",SUMIF($Y:$Y,$AL16,AG:AG)/$AS16)</f>
        <v>8.8043329609959038</v>
      </c>
      <c r="AQ16" s="260">
        <f>IF(SUMIF($Y:$Y,$AL16,AH:AH)=0,"",SUMIF($Y:$Y,$AL16,AH:AH)/$AS16)</f>
        <v>4.3048344647015524</v>
      </c>
      <c r="AR16" s="260">
        <f>IF(SUMIF($Y:$Y,$AL16,AI:AI)=0,"",SUMIF($Y:$Y,$AL16,AI:AI)/$AS16)</f>
        <v>8.2408436700943106</v>
      </c>
      <c r="AS16" s="261">
        <f>SUMIF(E$5:E$632,AL16,O$5:O$632)/N$1</f>
        <v>4</v>
      </c>
      <c r="AT16" s="260">
        <f>IF(LEN(AS16)&gt;0,SUM(AN16:AR16),"")</f>
        <v>37.996939439013758</v>
      </c>
      <c r="AU16" s="238">
        <v>12</v>
      </c>
    </row>
    <row r="17" spans="1:47" x14ac:dyDescent="0.25">
      <c r="A17" s="244">
        <v>2</v>
      </c>
      <c r="B17" s="244" t="s">
        <v>267</v>
      </c>
      <c r="C17" s="244">
        <v>4</v>
      </c>
      <c r="D17" s="244" t="s">
        <v>367</v>
      </c>
      <c r="E17" s="244">
        <v>87</v>
      </c>
      <c r="F17" s="244" t="s">
        <v>125</v>
      </c>
      <c r="G17" s="245"/>
      <c r="H17" s="246">
        <v>8.924720287322998</v>
      </c>
      <c r="I17" s="246">
        <v>0.99176347255706787</v>
      </c>
      <c r="J17" s="246">
        <v>0.6518399715423584</v>
      </c>
      <c r="K17" s="246">
        <v>5.9629923105239868</v>
      </c>
      <c r="L17" s="246">
        <v>1.5303897857666016</v>
      </c>
      <c r="M17" s="247">
        <f>IF(COUNT(H17:L17)&lt;N$1,0,1)</f>
        <v>1</v>
      </c>
      <c r="N17" s="248">
        <f t="shared" si="3"/>
        <v>5</v>
      </c>
      <c r="O17" s="249">
        <f t="shared" si="4"/>
        <v>5</v>
      </c>
      <c r="P17" s="250">
        <f t="shared" si="5"/>
        <v>18.061705827713013</v>
      </c>
      <c r="Q17"/>
      <c r="R17" s="251">
        <v>13</v>
      </c>
      <c r="S17" s="252" t="s">
        <v>255</v>
      </c>
      <c r="T17" s="252">
        <f t="shared" si="6"/>
        <v>45</v>
      </c>
      <c r="U17" s="253">
        <f t="shared" si="7"/>
        <v>231.36009871959686</v>
      </c>
      <c r="V17" s="254">
        <f t="shared" si="8"/>
        <v>5.1413355271021528</v>
      </c>
      <c r="W17" s="255">
        <f t="shared" si="9"/>
        <v>1.2642629460255517</v>
      </c>
      <c r="X17"/>
      <c r="Y17" s="256">
        <f t="shared" si="10"/>
        <v>87</v>
      </c>
      <c r="Z17" s="256">
        <f t="shared" si="11"/>
        <v>2</v>
      </c>
      <c r="AA17" s="256" t="str">
        <f t="shared" si="12"/>
        <v>Marker 25</v>
      </c>
      <c r="AB17" s="256">
        <f t="shared" si="13"/>
        <v>4</v>
      </c>
      <c r="AC17" s="256" t="str">
        <f t="shared" si="14"/>
        <v>L</v>
      </c>
      <c r="AD17" s="257"/>
      <c r="AE17" s="258">
        <f t="shared" si="15"/>
        <v>12.638090935616436</v>
      </c>
      <c r="AF17" s="258">
        <f t="shared" si="16"/>
        <v>1.4044134212926214</v>
      </c>
      <c r="AG17" s="258">
        <f t="shared" si="17"/>
        <v>0.9230555771617327</v>
      </c>
      <c r="AH17" s="258">
        <f t="shared" si="18"/>
        <v>8.4440561320256737</v>
      </c>
      <c r="AI17" s="258">
        <f t="shared" si="19"/>
        <v>2.1671497432731677</v>
      </c>
      <c r="AJ17" s="258">
        <f t="shared" si="20"/>
        <v>25.576765809369633</v>
      </c>
      <c r="AL17" s="259">
        <v>28</v>
      </c>
      <c r="AM17" s="259" t="s">
        <v>109</v>
      </c>
      <c r="AN17" s="260">
        <f>IF(SUMIF($Y:$Y,$AL17,AE:AE)=0,"",SUMIF($Y:$Y,$AL17,AE:AE)/$AS17)</f>
        <v>10.618201961855322</v>
      </c>
      <c r="AO17" s="260">
        <f>IF(SUMIF($Y:$Y,$AL17,AF:AF)=0,"",SUMIF($Y:$Y,$AL17,AF:AF)/$AS17)</f>
        <v>6.5173752946273709</v>
      </c>
      <c r="AP17" s="260">
        <f>IF(SUMIF($Y:$Y,$AL17,AG:AG)=0,"",SUMIF($Y:$Y,$AL17,AG:AG)/$AS17)</f>
        <v>7.8971067040085581</v>
      </c>
      <c r="AQ17" s="260">
        <f>IF(SUMIF($Y:$Y,$AL17,AH:AH)=0,"",SUMIF($Y:$Y,$AL17,AH:AH)/$AS17)</f>
        <v>5.2505139633203779</v>
      </c>
      <c r="AR17" s="260">
        <f>IF(SUMIF($Y:$Y,$AL17,AI:AI)=0,"",SUMIF($Y:$Y,$AL17,AI:AI)/$AS17)</f>
        <v>7.6440359410173695</v>
      </c>
      <c r="AS17" s="261">
        <f>SUMIF(E$5:E$632,AL17,O$5:O$632)/N$1</f>
        <v>4</v>
      </c>
      <c r="AT17" s="260">
        <f>IF(LEN(AS17)&gt;0,SUM(AN17:AR17),"")</f>
        <v>37.927233864828999</v>
      </c>
      <c r="AU17" s="238">
        <v>13</v>
      </c>
    </row>
    <row r="18" spans="1:47" x14ac:dyDescent="0.25">
      <c r="A18" s="244">
        <v>2</v>
      </c>
      <c r="B18" s="244" t="s">
        <v>306</v>
      </c>
      <c r="C18" s="244">
        <v>4</v>
      </c>
      <c r="D18" s="244" t="s">
        <v>367</v>
      </c>
      <c r="E18" s="244">
        <v>154</v>
      </c>
      <c r="F18" s="244" t="s">
        <v>209</v>
      </c>
      <c r="G18" s="245"/>
      <c r="H18" s="246">
        <v>0.57632923126220703</v>
      </c>
      <c r="I18" s="246">
        <v>7.7141827344894409</v>
      </c>
      <c r="J18" s="246">
        <v>2.9528439044952393</v>
      </c>
      <c r="K18" s="246">
        <v>9.1551953554153442</v>
      </c>
      <c r="L18" s="246">
        <v>9.1681361198425293</v>
      </c>
      <c r="M18" s="247">
        <f>IF(COUNT(H18:L18)&lt;N$1,0,1)</f>
        <v>1</v>
      </c>
      <c r="N18" s="248">
        <f t="shared" si="3"/>
        <v>5</v>
      </c>
      <c r="O18" s="249">
        <f t="shared" si="4"/>
        <v>5</v>
      </c>
      <c r="P18" s="250">
        <f t="shared" si="5"/>
        <v>29.566687345504761</v>
      </c>
      <c r="Q18"/>
      <c r="R18" s="251">
        <v>14</v>
      </c>
      <c r="S18" s="252" t="s">
        <v>256</v>
      </c>
      <c r="T18" s="252">
        <f t="shared" si="6"/>
        <v>45</v>
      </c>
      <c r="U18" s="253">
        <f t="shared" si="7"/>
        <v>214.90607142448425</v>
      </c>
      <c r="V18" s="254">
        <f t="shared" si="8"/>
        <v>4.7756904760996504</v>
      </c>
      <c r="W18" s="255">
        <f t="shared" si="9"/>
        <v>1.3610597321015261</v>
      </c>
      <c r="X18"/>
      <c r="Y18" s="256">
        <f t="shared" si="10"/>
        <v>154</v>
      </c>
      <c r="Z18" s="256">
        <f t="shared" si="11"/>
        <v>2</v>
      </c>
      <c r="AA18" s="256" t="str">
        <f t="shared" si="12"/>
        <v>Marker 64</v>
      </c>
      <c r="AB18" s="256">
        <f t="shared" si="13"/>
        <v>4</v>
      </c>
      <c r="AC18" s="256" t="str">
        <f t="shared" si="14"/>
        <v>L</v>
      </c>
      <c r="AD18" s="257"/>
      <c r="AE18" s="258">
        <f t="shared" si="15"/>
        <v>0.81612655624532282</v>
      </c>
      <c r="AF18" s="258">
        <f t="shared" si="16"/>
        <v>10.923876575820737</v>
      </c>
      <c r="AG18" s="258">
        <f t="shared" si="17"/>
        <v>4.1814542733288604</v>
      </c>
      <c r="AH18" s="258">
        <f t="shared" si="18"/>
        <v>12.964461373587568</v>
      </c>
      <c r="AI18" s="258">
        <f t="shared" si="19"/>
        <v>12.982786492173016</v>
      </c>
      <c r="AJ18" s="258">
        <f t="shared" si="20"/>
        <v>41.868705271155505</v>
      </c>
      <c r="AL18" s="259">
        <v>13</v>
      </c>
      <c r="AM18" s="259" t="s">
        <v>94</v>
      </c>
      <c r="AN18" s="260">
        <f>IF(SUMIF($Y:$Y,$AL18,AE:AE)=0,"",SUMIF($Y:$Y,$AL18,AE:AE)/$AS18)</f>
        <v>4.7154445726608705</v>
      </c>
      <c r="AO18" s="260">
        <f>IF(SUMIF($Y:$Y,$AL18,AF:AF)=0,"",SUMIF($Y:$Y,$AL18,AF:AF)/$AS18)</f>
        <v>7.785196772251914</v>
      </c>
      <c r="AP18" s="260">
        <f>IF(SUMIF($Y:$Y,$AL18,AG:AG)=0,"",SUMIF($Y:$Y,$AL18,AG:AG)/$AS18)</f>
        <v>9.7939884931473973</v>
      </c>
      <c r="AQ18" s="260">
        <f>IF(SUMIF($Y:$Y,$AL18,AH:AH)=0,"",SUMIF($Y:$Y,$AL18,AH:AH)/$AS18)</f>
        <v>7.5755845301385483</v>
      </c>
      <c r="AR18" s="260">
        <f>IF(SUMIF($Y:$Y,$AL18,AI:AI)=0,"",SUMIF($Y:$Y,$AL18,AI:AI)/$AS18)</f>
        <v>8.0473377998723272</v>
      </c>
      <c r="AS18" s="261">
        <f>SUMIF(E$5:E$632,AL18,O$5:O$632)/N$1</f>
        <v>4</v>
      </c>
      <c r="AT18" s="260">
        <f>IF(LEN(AS18)&gt;0,SUM(AN18:AR18),"")</f>
        <v>37.917552168071055</v>
      </c>
      <c r="AU18" s="238">
        <v>14</v>
      </c>
    </row>
    <row r="19" spans="1:47" x14ac:dyDescent="0.25">
      <c r="A19" s="244">
        <v>3</v>
      </c>
      <c r="B19" s="244" t="s">
        <v>249</v>
      </c>
      <c r="C19" s="244">
        <v>4</v>
      </c>
      <c r="D19" s="244" t="s">
        <v>369</v>
      </c>
      <c r="E19" s="244">
        <v>5</v>
      </c>
      <c r="F19" s="244" t="s">
        <v>86</v>
      </c>
      <c r="G19" s="245"/>
      <c r="H19" s="246">
        <v>6.7645859718322754</v>
      </c>
      <c r="I19" s="246">
        <v>3.5415023565292358</v>
      </c>
      <c r="J19" s="246">
        <v>9.7946155071258545</v>
      </c>
      <c r="K19" s="246">
        <v>3.1586891412734985</v>
      </c>
      <c r="L19" s="246">
        <v>1.0712289810180664</v>
      </c>
      <c r="M19" s="247">
        <f>IF(COUNT(H19:L19)&lt;N$1,0,1)</f>
        <v>1</v>
      </c>
      <c r="N19" s="248">
        <f t="shared" si="3"/>
        <v>5</v>
      </c>
      <c r="O19" s="249">
        <f t="shared" si="4"/>
        <v>5</v>
      </c>
      <c r="P19" s="250">
        <f t="shared" si="5"/>
        <v>24.330621957778931</v>
      </c>
      <c r="Q19"/>
      <c r="R19" s="251">
        <v>15</v>
      </c>
      <c r="S19" s="252" t="s">
        <v>257</v>
      </c>
      <c r="T19" s="252">
        <f t="shared" si="6"/>
        <v>45</v>
      </c>
      <c r="U19" s="253">
        <f t="shared" si="7"/>
        <v>230.51987767219543</v>
      </c>
      <c r="V19" s="254">
        <f t="shared" si="8"/>
        <v>5.1226639482710095</v>
      </c>
      <c r="W19" s="255">
        <f t="shared" si="9"/>
        <v>1.2688710533498622</v>
      </c>
      <c r="X19"/>
      <c r="Y19" s="256">
        <f t="shared" si="10"/>
        <v>5</v>
      </c>
      <c r="Z19" s="256">
        <f t="shared" si="11"/>
        <v>3</v>
      </c>
      <c r="AA19" s="256" t="str">
        <f t="shared" si="12"/>
        <v>Marker 7</v>
      </c>
      <c r="AB19" s="256">
        <f t="shared" si="13"/>
        <v>4</v>
      </c>
      <c r="AC19" s="256" t="str">
        <f t="shared" si="14"/>
        <v>H</v>
      </c>
      <c r="AD19" s="257"/>
      <c r="AE19" s="258">
        <f t="shared" si="15"/>
        <v>7.8305236105988181</v>
      </c>
      <c r="AF19" s="258">
        <f t="shared" si="16"/>
        <v>4.0995587808727363</v>
      </c>
      <c r="AG19" s="258">
        <f t="shared" si="17"/>
        <v>11.338013635225034</v>
      </c>
      <c r="AH19" s="258">
        <f t="shared" si="18"/>
        <v>3.6564233202560157</v>
      </c>
      <c r="AI19" s="258">
        <f t="shared" si="19"/>
        <v>1.240029155242979</v>
      </c>
      <c r="AJ19" s="258">
        <f t="shared" si="20"/>
        <v>28.164548502195586</v>
      </c>
      <c r="AL19" s="259">
        <v>149</v>
      </c>
      <c r="AM19" s="259" t="s">
        <v>230</v>
      </c>
      <c r="AN19" s="260">
        <f>IF(SUMIF($Y:$Y,$AL19,AE:AE)=0,"",SUMIF($Y:$Y,$AL19,AE:AE)/$AS19)</f>
        <v>9.5612135605862605</v>
      </c>
      <c r="AO19" s="260">
        <f>IF(SUMIF($Y:$Y,$AL19,AF:AF)=0,"",SUMIF($Y:$Y,$AL19,AF:AF)/$AS19)</f>
        <v>6.1438045413348483</v>
      </c>
      <c r="AP19" s="260">
        <f>IF(SUMIF($Y:$Y,$AL19,AG:AG)=0,"",SUMIF($Y:$Y,$AL19,AG:AG)/$AS19)</f>
        <v>7.7919259337950635</v>
      </c>
      <c r="AQ19" s="260">
        <f>IF(SUMIF($Y:$Y,$AL19,AH:AH)=0,"",SUMIF($Y:$Y,$AL19,AH:AH)/$AS19)</f>
        <v>6.0125310156460436</v>
      </c>
      <c r="AR19" s="260">
        <f>IF(SUMIF($Y:$Y,$AL19,AI:AI)=0,"",SUMIF($Y:$Y,$AL19,AI:AI)/$AS19)</f>
        <v>8.3284679912370247</v>
      </c>
      <c r="AS19" s="261">
        <f>SUMIF(E$5:E$632,AL19,O$5:O$632)/N$1</f>
        <v>4</v>
      </c>
      <c r="AT19" s="260">
        <f>IF(LEN(AS19)&gt;0,SUM(AN19:AR19),"")</f>
        <v>37.837943042599242</v>
      </c>
      <c r="AU19" s="238">
        <v>15</v>
      </c>
    </row>
    <row r="20" spans="1:47" x14ac:dyDescent="0.25">
      <c r="A20" s="244">
        <v>3</v>
      </c>
      <c r="B20" s="244" t="s">
        <v>246</v>
      </c>
      <c r="C20" s="244">
        <v>4</v>
      </c>
      <c r="D20" s="244" t="s">
        <v>369</v>
      </c>
      <c r="E20" s="244">
        <v>6</v>
      </c>
      <c r="F20" s="244" t="s">
        <v>90</v>
      </c>
      <c r="G20" s="245"/>
      <c r="H20" s="246">
        <v>9.575343132019043</v>
      </c>
      <c r="I20" s="246">
        <v>7.4261254072189331</v>
      </c>
      <c r="J20" s="246">
        <v>3.6900627613067627</v>
      </c>
      <c r="K20" s="246">
        <v>7.3243981599807739</v>
      </c>
      <c r="L20" s="246">
        <v>3.5179495811462402</v>
      </c>
      <c r="M20" s="247">
        <f>IF(COUNT(H20:L20)&lt;N$1,0,1)</f>
        <v>1</v>
      </c>
      <c r="N20" s="248">
        <f t="shared" si="3"/>
        <v>5</v>
      </c>
      <c r="O20" s="249">
        <f t="shared" si="4"/>
        <v>5</v>
      </c>
      <c r="P20" s="250">
        <f t="shared" si="5"/>
        <v>31.533879041671753</v>
      </c>
      <c r="Q20"/>
      <c r="R20" s="251">
        <v>16</v>
      </c>
      <c r="S20" s="252" t="s">
        <v>258</v>
      </c>
      <c r="T20" s="252">
        <f t="shared" si="6"/>
        <v>40</v>
      </c>
      <c r="U20" s="253">
        <f t="shared" si="7"/>
        <v>203.65039944648743</v>
      </c>
      <c r="V20" s="254">
        <f t="shared" si="8"/>
        <v>5.0912599861621857</v>
      </c>
      <c r="W20" s="255">
        <f t="shared" si="9"/>
        <v>1.2766977168061946</v>
      </c>
      <c r="X20"/>
      <c r="Y20" s="256">
        <f t="shared" si="10"/>
        <v>6</v>
      </c>
      <c r="Z20" s="256">
        <f t="shared" si="11"/>
        <v>3</v>
      </c>
      <c r="AA20" s="256" t="str">
        <f t="shared" si="12"/>
        <v>Marker 4</v>
      </c>
      <c r="AB20" s="256">
        <f t="shared" si="13"/>
        <v>4</v>
      </c>
      <c r="AC20" s="256" t="str">
        <f t="shared" si="14"/>
        <v>H</v>
      </c>
      <c r="AD20" s="257"/>
      <c r="AE20" s="258">
        <f t="shared" si="15"/>
        <v>11.084189156154824</v>
      </c>
      <c r="AF20" s="258">
        <f t="shared" si="16"/>
        <v>8.5963059052888084</v>
      </c>
      <c r="AG20" s="258">
        <f t="shared" si="17"/>
        <v>4.2715287672184701</v>
      </c>
      <c r="AH20" s="258">
        <f t="shared" si="18"/>
        <v>8.478548866697448</v>
      </c>
      <c r="AI20" s="258">
        <f t="shared" si="19"/>
        <v>4.0722946490397387</v>
      </c>
      <c r="AJ20" s="258">
        <f t="shared" si="20"/>
        <v>36.502867344399291</v>
      </c>
      <c r="AL20" s="259">
        <v>114</v>
      </c>
      <c r="AM20" s="259" t="s">
        <v>195</v>
      </c>
      <c r="AN20" s="260">
        <f>IF(SUMIF($Y:$Y,$AL20,AE:AE)=0,"",SUMIF($Y:$Y,$AL20,AE:AE)/$AS20)</f>
        <v>8.0351105952395478</v>
      </c>
      <c r="AO20" s="260">
        <f>IF(SUMIF($Y:$Y,$AL20,AF:AF)=0,"",SUMIF($Y:$Y,$AL20,AF:AF)/$AS20)</f>
        <v>7.2227979879191411</v>
      </c>
      <c r="AP20" s="260">
        <f>IF(SUMIF($Y:$Y,$AL20,AG:AG)=0,"",SUMIF($Y:$Y,$AL20,AG:AG)/$AS20)</f>
        <v>8.9145548423311762</v>
      </c>
      <c r="AQ20" s="260">
        <f>IF(SUMIF($Y:$Y,$AL20,AH:AH)=0,"",SUMIF($Y:$Y,$AL20,AH:AH)/$AS20)</f>
        <v>8.6340044695553928</v>
      </c>
      <c r="AR20" s="260">
        <f>IF(SUMIF($Y:$Y,$AL20,AI:AI)=0,"",SUMIF($Y:$Y,$AL20,AI:AI)/$AS20)</f>
        <v>4.7239589624449412</v>
      </c>
      <c r="AS20" s="261">
        <f>SUMIF(E$5:E$632,AL20,O$5:O$632)/N$1</f>
        <v>4</v>
      </c>
      <c r="AT20" s="260">
        <f>IF(LEN(AS20)&gt;0,SUM(AN20:AR20),"")</f>
        <v>37.530426857490198</v>
      </c>
      <c r="AU20" s="238">
        <v>16</v>
      </c>
    </row>
    <row r="21" spans="1:47" x14ac:dyDescent="0.25">
      <c r="A21" s="244">
        <v>3</v>
      </c>
      <c r="B21" s="244" t="s">
        <v>248</v>
      </c>
      <c r="C21" s="244">
        <v>1</v>
      </c>
      <c r="D21" s="244" t="s">
        <v>369</v>
      </c>
      <c r="E21" s="244">
        <v>8</v>
      </c>
      <c r="F21" s="244" t="s">
        <v>93</v>
      </c>
      <c r="G21" s="245"/>
      <c r="H21" s="246">
        <v>1.4524573087692261</v>
      </c>
      <c r="I21" s="246">
        <v>2.9343092441558838</v>
      </c>
      <c r="J21" s="246">
        <v>0.62193214893341064</v>
      </c>
      <c r="K21" s="246">
        <v>5.5345273017883301</v>
      </c>
      <c r="L21" s="246">
        <v>3.7453502416610718</v>
      </c>
      <c r="M21" s="247">
        <f>IF(COUNT(H21:L21)&lt;N$1,0,1)</f>
        <v>1</v>
      </c>
      <c r="N21" s="248">
        <f t="shared" si="3"/>
        <v>5</v>
      </c>
      <c r="O21" s="249">
        <f t="shared" si="4"/>
        <v>5</v>
      </c>
      <c r="P21" s="250">
        <f t="shared" si="5"/>
        <v>14.288576245307922</v>
      </c>
      <c r="Q21"/>
      <c r="R21" s="251">
        <v>17</v>
      </c>
      <c r="S21" s="252" t="s">
        <v>259</v>
      </c>
      <c r="T21" s="252">
        <f t="shared" si="6"/>
        <v>35</v>
      </c>
      <c r="U21" s="253">
        <f t="shared" si="7"/>
        <v>184.43922162055969</v>
      </c>
      <c r="V21" s="254">
        <f t="shared" si="8"/>
        <v>5.2696920463017056</v>
      </c>
      <c r="W21" s="255">
        <f t="shared" si="9"/>
        <v>1.2334686624736886</v>
      </c>
      <c r="X21"/>
      <c r="Y21" s="256">
        <f t="shared" si="10"/>
        <v>8</v>
      </c>
      <c r="Z21" s="256">
        <f t="shared" si="11"/>
        <v>3</v>
      </c>
      <c r="AA21" s="256" t="str">
        <f t="shared" si="12"/>
        <v>Marker 6</v>
      </c>
      <c r="AB21" s="256">
        <f t="shared" si="13"/>
        <v>1</v>
      </c>
      <c r="AC21" s="256" t="str">
        <f t="shared" si="14"/>
        <v>H</v>
      </c>
      <c r="AD21" s="257"/>
      <c r="AE21" s="258">
        <f t="shared" si="15"/>
        <v>1.6813299878312558</v>
      </c>
      <c r="AF21" s="258">
        <f t="shared" si="16"/>
        <v>3.3966864953506319</v>
      </c>
      <c r="AG21" s="258">
        <f t="shared" si="17"/>
        <v>0.71993384320820686</v>
      </c>
      <c r="AH21" s="258">
        <f t="shared" si="18"/>
        <v>6.406636990145099</v>
      </c>
      <c r="AI21" s="258">
        <f t="shared" si="19"/>
        <v>4.335528237709001</v>
      </c>
      <c r="AJ21" s="258">
        <f t="shared" si="20"/>
        <v>16.540115554244196</v>
      </c>
      <c r="AL21" s="259">
        <v>148</v>
      </c>
      <c r="AM21" s="259" t="s">
        <v>229</v>
      </c>
      <c r="AN21" s="260">
        <f>IF(SUMIF($Y:$Y,$AL21,AE:AE)=0,"",SUMIF($Y:$Y,$AL21,AE:AE)/$AS21)</f>
        <v>6.4177419441772248</v>
      </c>
      <c r="AO21" s="260">
        <f>IF(SUMIF($Y:$Y,$AL21,AF:AF)=0,"",SUMIF($Y:$Y,$AL21,AF:AF)/$AS21)</f>
        <v>3.9393948981648435</v>
      </c>
      <c r="AP21" s="260">
        <f>IF(SUMIF($Y:$Y,$AL21,AG:AG)=0,"",SUMIF($Y:$Y,$AL21,AG:AG)/$AS21)</f>
        <v>6.9749441418744809</v>
      </c>
      <c r="AQ21" s="260">
        <f>IF(SUMIF($Y:$Y,$AL21,AH:AH)=0,"",SUMIF($Y:$Y,$AL21,AH:AH)/$AS21)</f>
        <v>11.15373940539658</v>
      </c>
      <c r="AR21" s="260">
        <f>IF(SUMIF($Y:$Y,$AL21,AI:AI)=0,"",SUMIF($Y:$Y,$AL21,AI:AI)/$AS21)</f>
        <v>8.708940124271809</v>
      </c>
      <c r="AS21" s="261">
        <f>SUMIF(E$5:E$632,AL21,O$5:O$632)/N$1</f>
        <v>4</v>
      </c>
      <c r="AT21" s="260">
        <f>IF(LEN(AS21)&gt;0,SUM(AN21:AR21),"")</f>
        <v>37.194760513884944</v>
      </c>
      <c r="AU21" s="238">
        <v>17</v>
      </c>
    </row>
    <row r="22" spans="1:47" x14ac:dyDescent="0.25">
      <c r="A22" s="244">
        <v>3</v>
      </c>
      <c r="B22" s="244" t="s">
        <v>247</v>
      </c>
      <c r="C22" s="244">
        <v>2</v>
      </c>
      <c r="D22" s="244" t="s">
        <v>369</v>
      </c>
      <c r="E22" s="244">
        <v>9</v>
      </c>
      <c r="F22" s="244" t="s">
        <v>86</v>
      </c>
      <c r="G22" s="245"/>
      <c r="H22" s="246">
        <v>5.6339085102081299</v>
      </c>
      <c r="I22" s="246">
        <v>4.3346577882766724</v>
      </c>
      <c r="J22" s="246">
        <v>3.9617800712585449</v>
      </c>
      <c r="K22" s="246">
        <v>4.7673028707504272</v>
      </c>
      <c r="L22" s="246">
        <v>2.6650655269622803</v>
      </c>
      <c r="M22" s="247">
        <f>IF(COUNT(H22:L22)&lt;N$1,0,1)</f>
        <v>1</v>
      </c>
      <c r="N22" s="248">
        <f t="shared" si="3"/>
        <v>5</v>
      </c>
      <c r="O22" s="249">
        <f t="shared" si="4"/>
        <v>5</v>
      </c>
      <c r="P22" s="250">
        <f t="shared" si="5"/>
        <v>21.362714767456055</v>
      </c>
      <c r="Q22"/>
      <c r="R22" s="251">
        <v>18</v>
      </c>
      <c r="S22" s="252" t="s">
        <v>260</v>
      </c>
      <c r="T22" s="252">
        <f t="shared" si="6"/>
        <v>40</v>
      </c>
      <c r="U22" s="253">
        <f t="shared" si="7"/>
        <v>225.53834557533264</v>
      </c>
      <c r="V22" s="254">
        <f t="shared" si="8"/>
        <v>5.638458639383316</v>
      </c>
      <c r="W22" s="255">
        <f t="shared" si="9"/>
        <v>1.1527973185081148</v>
      </c>
      <c r="X22"/>
      <c r="Y22" s="256">
        <f t="shared" si="10"/>
        <v>9</v>
      </c>
      <c r="Z22" s="256">
        <f t="shared" si="11"/>
        <v>3</v>
      </c>
      <c r="AA22" s="256" t="str">
        <f t="shared" si="12"/>
        <v>Marker 5</v>
      </c>
      <c r="AB22" s="256">
        <f t="shared" si="13"/>
        <v>2</v>
      </c>
      <c r="AC22" s="256" t="str">
        <f t="shared" si="14"/>
        <v>H</v>
      </c>
      <c r="AD22" s="257"/>
      <c r="AE22" s="258">
        <f t="shared" si="15"/>
        <v>6.5216783100753268</v>
      </c>
      <c r="AF22" s="258">
        <f t="shared" si="16"/>
        <v>5.0176966182858243</v>
      </c>
      <c r="AG22" s="258">
        <f t="shared" si="17"/>
        <v>4.5860622537977704</v>
      </c>
      <c r="AH22" s="258">
        <f t="shared" si="18"/>
        <v>5.5185162615614312</v>
      </c>
      <c r="AI22" s="258">
        <f t="shared" si="19"/>
        <v>3.0850163808352806</v>
      </c>
      <c r="AJ22" s="258">
        <f t="shared" si="20"/>
        <v>24.728969824555634</v>
      </c>
      <c r="AL22" s="259">
        <v>19</v>
      </c>
      <c r="AM22" s="259" t="s">
        <v>100</v>
      </c>
      <c r="AN22" s="260">
        <f>IF(SUMIF($Y:$Y,$AL22,AE:AE)=0,"",SUMIF($Y:$Y,$AL22,AE:AE)/$AS22)</f>
        <v>5.5308891952651802</v>
      </c>
      <c r="AO22" s="260">
        <f>IF(SUMIF($Y:$Y,$AL22,AF:AF)=0,"",SUMIF($Y:$Y,$AL22,AF:AF)/$AS22)</f>
        <v>8.1539056501724367</v>
      </c>
      <c r="AP22" s="260">
        <f>IF(SUMIF($Y:$Y,$AL22,AG:AG)=0,"",SUMIF($Y:$Y,$AL22,AG:AG)/$AS22)</f>
        <v>6.9027254597815011</v>
      </c>
      <c r="AQ22" s="260">
        <f>IF(SUMIF($Y:$Y,$AL22,AH:AH)=0,"",SUMIF($Y:$Y,$AL22,AH:AH)/$AS22)</f>
        <v>9.2675546707980541</v>
      </c>
      <c r="AR22" s="260">
        <f>IF(SUMIF($Y:$Y,$AL22,AI:AI)=0,"",SUMIF($Y:$Y,$AL22,AI:AI)/$AS22)</f>
        <v>7.0291846782820162</v>
      </c>
      <c r="AS22" s="261">
        <f>SUMIF(E$5:E$632,AL22,O$5:O$632)/N$1</f>
        <v>4</v>
      </c>
      <c r="AT22" s="260">
        <f>IF(LEN(AS22)&gt;0,SUM(AN22:AR22),"")</f>
        <v>36.884259654299186</v>
      </c>
      <c r="AU22" s="238">
        <v>18</v>
      </c>
    </row>
    <row r="23" spans="1:47" x14ac:dyDescent="0.25">
      <c r="A23" s="244">
        <v>3</v>
      </c>
      <c r="B23" s="244" t="s">
        <v>249</v>
      </c>
      <c r="C23" s="244">
        <v>3</v>
      </c>
      <c r="D23" s="244" t="s">
        <v>369</v>
      </c>
      <c r="E23" s="244">
        <v>10</v>
      </c>
      <c r="F23" s="244" t="s">
        <v>87</v>
      </c>
      <c r="G23" s="245"/>
      <c r="H23" s="246">
        <v>7.4030047655105591</v>
      </c>
      <c r="I23" s="246">
        <v>6.9784188270568848</v>
      </c>
      <c r="J23" s="246">
        <v>4.0523475408554077</v>
      </c>
      <c r="K23" s="246">
        <v>4.8050487041473389</v>
      </c>
      <c r="L23" s="246">
        <v>8.4984833002090454</v>
      </c>
      <c r="M23" s="247">
        <f>IF(COUNT(H23:L23)&lt;N$1,0,1)</f>
        <v>1</v>
      </c>
      <c r="N23" s="248">
        <f t="shared" si="3"/>
        <v>5</v>
      </c>
      <c r="O23" s="249">
        <f t="shared" si="4"/>
        <v>5</v>
      </c>
      <c r="P23" s="250">
        <f t="shared" si="5"/>
        <v>31.737303137779236</v>
      </c>
      <c r="Q23"/>
      <c r="R23" s="251">
        <v>19</v>
      </c>
      <c r="S23" s="252" t="s">
        <v>261</v>
      </c>
      <c r="T23" s="252">
        <f t="shared" si="6"/>
        <v>45</v>
      </c>
      <c r="U23" s="253">
        <f t="shared" si="7"/>
        <v>202.16621100902557</v>
      </c>
      <c r="V23" s="254">
        <f t="shared" si="8"/>
        <v>4.4925824668672352</v>
      </c>
      <c r="W23" s="255">
        <f t="shared" si="9"/>
        <v>1.4468293120799574</v>
      </c>
      <c r="X23"/>
      <c r="Y23" s="256">
        <f t="shared" si="10"/>
        <v>10</v>
      </c>
      <c r="Z23" s="256">
        <f t="shared" si="11"/>
        <v>3</v>
      </c>
      <c r="AA23" s="256" t="str">
        <f t="shared" si="12"/>
        <v>Marker 7</v>
      </c>
      <c r="AB23" s="256">
        <f t="shared" si="13"/>
        <v>3</v>
      </c>
      <c r="AC23" s="256" t="str">
        <f t="shared" si="14"/>
        <v>H</v>
      </c>
      <c r="AD23" s="257"/>
      <c r="AE23" s="258">
        <f t="shared" si="15"/>
        <v>8.5695420011055372</v>
      </c>
      <c r="AF23" s="258">
        <f t="shared" si="16"/>
        <v>8.0780514310050275</v>
      </c>
      <c r="AG23" s="258">
        <f t="shared" si="17"/>
        <v>4.6909009995811033</v>
      </c>
      <c r="AH23" s="258">
        <f t="shared" si="18"/>
        <v>5.5622099393189455</v>
      </c>
      <c r="AI23" s="258">
        <f t="shared" si="19"/>
        <v>9.8376418621436219</v>
      </c>
      <c r="AJ23" s="258">
        <f t="shared" si="20"/>
        <v>36.738346233154232</v>
      </c>
      <c r="AL23" s="259">
        <v>14</v>
      </c>
      <c r="AM23" s="259" t="s">
        <v>95</v>
      </c>
      <c r="AN23" s="260">
        <f>IF(SUMIF($Y:$Y,$AL23,AE:AE)=0,"",SUMIF($Y:$Y,$AL23,AE:AE)/$AS23)</f>
        <v>7.4338804437852986</v>
      </c>
      <c r="AO23" s="260">
        <f>IF(SUMIF($Y:$Y,$AL23,AF:AF)=0,"",SUMIF($Y:$Y,$AL23,AF:AF)/$AS23)</f>
        <v>8.8625304870677315</v>
      </c>
      <c r="AP23" s="260">
        <f>IF(SUMIF($Y:$Y,$AL23,AG:AG)=0,"",SUMIF($Y:$Y,$AL23,AG:AG)/$AS23)</f>
        <v>4.19065805970925</v>
      </c>
      <c r="AQ23" s="260">
        <f>IF(SUMIF($Y:$Y,$AL23,AH:AH)=0,"",SUMIF($Y:$Y,$AL23,AH:AH)/$AS23)</f>
        <v>10.118822918931691</v>
      </c>
      <c r="AR23" s="260">
        <f>IF(SUMIF($Y:$Y,$AL23,AI:AI)=0,"",SUMIF($Y:$Y,$AL23,AI:AI)/$AS23)</f>
        <v>6.1811490659345241</v>
      </c>
      <c r="AS23" s="261">
        <f>SUMIF(E$5:E$632,AL23,O$5:O$632)/N$1</f>
        <v>4</v>
      </c>
      <c r="AT23" s="260">
        <f>IF(LEN(AS23)&gt;0,SUM(AN23:AR23),"")</f>
        <v>36.787040975428496</v>
      </c>
      <c r="AU23" s="238">
        <v>19</v>
      </c>
    </row>
    <row r="24" spans="1:47" x14ac:dyDescent="0.25">
      <c r="A24" s="244">
        <v>3</v>
      </c>
      <c r="B24" s="244" t="s">
        <v>246</v>
      </c>
      <c r="C24" s="244">
        <v>4</v>
      </c>
      <c r="D24" s="244" t="s">
        <v>369</v>
      </c>
      <c r="E24" s="244">
        <v>11</v>
      </c>
      <c r="F24" s="244" t="s">
        <v>93</v>
      </c>
      <c r="G24" s="245"/>
      <c r="H24" s="246">
        <v>4.7944045066833496</v>
      </c>
      <c r="I24" s="246">
        <v>5.9706014394760132</v>
      </c>
      <c r="J24" s="246">
        <v>7.9516541957855225</v>
      </c>
      <c r="K24" s="246">
        <v>7.3545652627944946</v>
      </c>
      <c r="L24" s="246">
        <v>7.4826240539550781</v>
      </c>
      <c r="M24" s="247">
        <f>IF(COUNT(H24:L24)&lt;N$1,0,1)</f>
        <v>1</v>
      </c>
      <c r="N24" s="248">
        <f t="shared" si="3"/>
        <v>5</v>
      </c>
      <c r="O24" s="249">
        <f t="shared" si="4"/>
        <v>5</v>
      </c>
      <c r="P24" s="250">
        <f t="shared" si="5"/>
        <v>33.553849458694458</v>
      </c>
      <c r="Q24"/>
      <c r="R24" s="251">
        <v>20</v>
      </c>
      <c r="S24" s="252" t="s">
        <v>262</v>
      </c>
      <c r="T24" s="252">
        <f t="shared" si="6"/>
        <v>45</v>
      </c>
      <c r="U24" s="253">
        <f t="shared" si="7"/>
        <v>219.81052756309509</v>
      </c>
      <c r="V24" s="254">
        <f t="shared" si="8"/>
        <v>4.8846783902910023</v>
      </c>
      <c r="W24" s="255">
        <f t="shared" si="9"/>
        <v>1.3306914970941957</v>
      </c>
      <c r="X24"/>
      <c r="Y24" s="256">
        <f t="shared" si="10"/>
        <v>11</v>
      </c>
      <c r="Z24" s="256">
        <f t="shared" si="11"/>
        <v>3</v>
      </c>
      <c r="AA24" s="256" t="str">
        <f t="shared" si="12"/>
        <v>Marker 4</v>
      </c>
      <c r="AB24" s="256">
        <f t="shared" si="13"/>
        <v>4</v>
      </c>
      <c r="AC24" s="256" t="str">
        <f t="shared" si="14"/>
        <v>H</v>
      </c>
      <c r="AD24" s="257"/>
      <c r="AE24" s="258">
        <f t="shared" si="15"/>
        <v>5.5498884698447295</v>
      </c>
      <c r="AF24" s="258">
        <f t="shared" si="16"/>
        <v>6.9114260260674278</v>
      </c>
      <c r="AG24" s="258">
        <f t="shared" si="17"/>
        <v>9.204645514550279</v>
      </c>
      <c r="AH24" s="258">
        <f t="shared" si="18"/>
        <v>8.5134695864325263</v>
      </c>
      <c r="AI24" s="258">
        <f t="shared" si="19"/>
        <v>8.6617073931369148</v>
      </c>
      <c r="AJ24" s="258">
        <f t="shared" si="20"/>
        <v>38.841136990031877</v>
      </c>
      <c r="AL24" s="259">
        <v>41</v>
      </c>
      <c r="AM24" s="259" t="s">
        <v>122</v>
      </c>
      <c r="AN24" s="260">
        <f>IF(SUMIF($Y:$Y,$AL24,AE:AE)=0,"",SUMIF($Y:$Y,$AL24,AE:AE)/$AS24)</f>
        <v>5.6717639110890126</v>
      </c>
      <c r="AO24" s="260">
        <f>IF(SUMIF($Y:$Y,$AL24,AF:AF)=0,"",SUMIF($Y:$Y,$AL24,AF:AF)/$AS24)</f>
        <v>8.7835328547079285</v>
      </c>
      <c r="AP24" s="260">
        <f>IF(SUMIF($Y:$Y,$AL24,AG:AG)=0,"",SUMIF($Y:$Y,$AL24,AG:AG)/$AS24)</f>
        <v>4.9294235666156343</v>
      </c>
      <c r="AQ24" s="260">
        <f>IF(SUMIF($Y:$Y,$AL24,AH:AH)=0,"",SUMIF($Y:$Y,$AL24,AH:AH)/$AS24)</f>
        <v>7.2688561449531361</v>
      </c>
      <c r="AR24" s="260">
        <f>IF(SUMIF($Y:$Y,$AL24,AI:AI)=0,"",SUMIF($Y:$Y,$AL24,AI:AI)/$AS24)</f>
        <v>9.8711398556008287</v>
      </c>
      <c r="AS24" s="261">
        <f>SUMIF(E$5:E$632,AL24,O$5:O$632)/N$1</f>
        <v>4</v>
      </c>
      <c r="AT24" s="260">
        <f>IF(LEN(AS24)&gt;0,SUM(AN24:AR24),"")</f>
        <v>36.524716332966541</v>
      </c>
      <c r="AU24" s="238">
        <v>20</v>
      </c>
    </row>
    <row r="25" spans="1:47" x14ac:dyDescent="0.25">
      <c r="A25" s="244">
        <v>3</v>
      </c>
      <c r="B25" s="244" t="s">
        <v>247</v>
      </c>
      <c r="C25" s="244">
        <v>2</v>
      </c>
      <c r="D25" s="244" t="s">
        <v>369</v>
      </c>
      <c r="E25" s="244">
        <v>12</v>
      </c>
      <c r="F25" s="244" t="s">
        <v>92</v>
      </c>
      <c r="G25" s="245"/>
      <c r="H25" s="246">
        <v>4.220961332321167</v>
      </c>
      <c r="I25" s="246">
        <v>8.707776665687561</v>
      </c>
      <c r="J25" s="246">
        <v>7.9395914077758789</v>
      </c>
      <c r="K25" s="246">
        <v>9.0423649549484253</v>
      </c>
      <c r="L25" s="246">
        <v>8.7143909931182861</v>
      </c>
      <c r="M25" s="247">
        <f>IF(COUNT(H25:L25)&lt;N$1,0,1)</f>
        <v>1</v>
      </c>
      <c r="N25" s="248">
        <f t="shared" si="3"/>
        <v>5</v>
      </c>
      <c r="O25" s="249">
        <f t="shared" si="4"/>
        <v>5</v>
      </c>
      <c r="P25" s="250">
        <f t="shared" si="5"/>
        <v>38.625085353851318</v>
      </c>
      <c r="Q25"/>
      <c r="R25" s="251">
        <v>21</v>
      </c>
      <c r="S25" s="252" t="s">
        <v>263</v>
      </c>
      <c r="T25" s="252">
        <f t="shared" si="6"/>
        <v>35</v>
      </c>
      <c r="U25" s="253">
        <f t="shared" si="7"/>
        <v>148.5144966840744</v>
      </c>
      <c r="V25" s="254">
        <f t="shared" si="8"/>
        <v>4.2432713338306973</v>
      </c>
      <c r="W25" s="255">
        <f t="shared" si="9"/>
        <v>1.5318369928825637</v>
      </c>
      <c r="X25"/>
      <c r="Y25" s="256">
        <f t="shared" si="10"/>
        <v>12</v>
      </c>
      <c r="Z25" s="256">
        <f t="shared" si="11"/>
        <v>3</v>
      </c>
      <c r="AA25" s="256" t="str">
        <f t="shared" si="12"/>
        <v>Marker 5</v>
      </c>
      <c r="AB25" s="256">
        <f t="shared" si="13"/>
        <v>2</v>
      </c>
      <c r="AC25" s="256" t="str">
        <f t="shared" si="14"/>
        <v>H</v>
      </c>
      <c r="AD25" s="257"/>
      <c r="AE25" s="258">
        <f t="shared" si="15"/>
        <v>4.8860843087508119</v>
      </c>
      <c r="AF25" s="258">
        <f t="shared" si="16"/>
        <v>10.079914877335607</v>
      </c>
      <c r="AG25" s="258">
        <f t="shared" si="17"/>
        <v>9.1906819184466162</v>
      </c>
      <c r="AH25" s="258">
        <f t="shared" si="18"/>
        <v>10.46722631218125</v>
      </c>
      <c r="AI25" s="258">
        <f t="shared" si="19"/>
        <v>10.087571465237689</v>
      </c>
      <c r="AJ25" s="258">
        <f t="shared" si="20"/>
        <v>44.711478881951976</v>
      </c>
      <c r="AL25" s="259">
        <v>142</v>
      </c>
      <c r="AM25" s="259" t="s">
        <v>223</v>
      </c>
      <c r="AN25" s="260">
        <f>IF(SUMIF($Y:$Y,$AL25,AE:AE)=0,"",SUMIF($Y:$Y,$AL25,AE:AE)/$AS25)</f>
        <v>6.9605002558347184</v>
      </c>
      <c r="AO25" s="260">
        <f>IF(SUMIF($Y:$Y,$AL25,AF:AF)=0,"",SUMIF($Y:$Y,$AL25,AF:AF)/$AS25)</f>
        <v>7.5612138010347252</v>
      </c>
      <c r="AP25" s="260">
        <f>IF(SUMIF($Y:$Y,$AL25,AG:AG)=0,"",SUMIF($Y:$Y,$AL25,AG:AG)/$AS25)</f>
        <v>6.0690328078353168</v>
      </c>
      <c r="AQ25" s="260">
        <f>IF(SUMIF($Y:$Y,$AL25,AH:AH)=0,"",SUMIF($Y:$Y,$AL25,AH:AH)/$AS25)</f>
        <v>7.843188666742857</v>
      </c>
      <c r="AR25" s="260">
        <f>IF(SUMIF($Y:$Y,$AL25,AI:AI)=0,"",SUMIF($Y:$Y,$AL25,AI:AI)/$AS25)</f>
        <v>7.9224284841063222</v>
      </c>
      <c r="AS25" s="261">
        <f>SUMIF(E$5:E$632,AL25,O$5:O$632)/N$1</f>
        <v>4</v>
      </c>
      <c r="AT25" s="260">
        <f>IF(LEN(AS25)&gt;0,SUM(AN25:AR25),"")</f>
        <v>36.356364015553943</v>
      </c>
      <c r="AU25" s="238">
        <v>21</v>
      </c>
    </row>
    <row r="26" spans="1:47" x14ac:dyDescent="0.25">
      <c r="A26" s="244">
        <v>3</v>
      </c>
      <c r="B26" s="244" t="s">
        <v>248</v>
      </c>
      <c r="C26" s="244">
        <v>1</v>
      </c>
      <c r="D26" s="244" t="s">
        <v>369</v>
      </c>
      <c r="E26" s="244">
        <v>13</v>
      </c>
      <c r="F26" s="244" t="s">
        <v>95</v>
      </c>
      <c r="G26" s="245"/>
      <c r="H26" s="246">
        <v>3.7984317541122437</v>
      </c>
      <c r="I26" s="246">
        <v>7.2757804393768311</v>
      </c>
      <c r="J26" s="246">
        <v>5.9593349695205688</v>
      </c>
      <c r="K26" s="246">
        <v>6.9368696212768555</v>
      </c>
      <c r="L26" s="246">
        <v>9.7946709394454956</v>
      </c>
      <c r="M26" s="247">
        <f>IF(COUNT(H26:L26)&lt;N$1,0,1)</f>
        <v>1</v>
      </c>
      <c r="N26" s="248">
        <f t="shared" si="3"/>
        <v>5</v>
      </c>
      <c r="O26" s="249">
        <f t="shared" si="4"/>
        <v>5</v>
      </c>
      <c r="P26" s="250">
        <f t="shared" si="5"/>
        <v>33.765087723731995</v>
      </c>
      <c r="Q26"/>
      <c r="R26" s="251">
        <v>22</v>
      </c>
      <c r="S26" s="252" t="s">
        <v>264</v>
      </c>
      <c r="T26" s="252">
        <f t="shared" si="6"/>
        <v>35</v>
      </c>
      <c r="U26" s="253">
        <f t="shared" si="7"/>
        <v>196.65539145469666</v>
      </c>
      <c r="V26" s="254">
        <f t="shared" si="8"/>
        <v>5.6187254701341898</v>
      </c>
      <c r="W26" s="255">
        <f t="shared" si="9"/>
        <v>1.1568459848323509</v>
      </c>
      <c r="X26"/>
      <c r="Y26" s="256">
        <f t="shared" si="10"/>
        <v>13</v>
      </c>
      <c r="Z26" s="256">
        <f t="shared" si="11"/>
        <v>3</v>
      </c>
      <c r="AA26" s="256" t="str">
        <f t="shared" si="12"/>
        <v>Marker 6</v>
      </c>
      <c r="AB26" s="256">
        <f t="shared" si="13"/>
        <v>1</v>
      </c>
      <c r="AC26" s="256" t="str">
        <f t="shared" si="14"/>
        <v>H</v>
      </c>
      <c r="AD26" s="257"/>
      <c r="AE26" s="258">
        <f t="shared" si="15"/>
        <v>4.3969741322938258</v>
      </c>
      <c r="AF26" s="258">
        <f t="shared" si="16"/>
        <v>8.4222701512419977</v>
      </c>
      <c r="AG26" s="258">
        <f t="shared" si="17"/>
        <v>6.8983842287776058</v>
      </c>
      <c r="AH26" s="258">
        <f t="shared" si="18"/>
        <v>8.0299550599607521</v>
      </c>
      <c r="AI26" s="258">
        <f t="shared" si="19"/>
        <v>11.338077802358033</v>
      </c>
      <c r="AJ26" s="258">
        <f t="shared" si="20"/>
        <v>39.08566137463221</v>
      </c>
      <c r="AL26" s="259">
        <v>35</v>
      </c>
      <c r="AM26" s="259" t="s">
        <v>116</v>
      </c>
      <c r="AN26" s="260">
        <f>IF(SUMIF($Y:$Y,$AL26,AE:AE)=0,"",SUMIF($Y:$Y,$AL26,AE:AE)/$AS26)</f>
        <v>8.7226572179943371</v>
      </c>
      <c r="AO26" s="260">
        <f>IF(SUMIF($Y:$Y,$AL26,AF:AF)=0,"",SUMIF($Y:$Y,$AL26,AF:AF)/$AS26)</f>
        <v>9.3981673756717505</v>
      </c>
      <c r="AP26" s="260">
        <f>IF(SUMIF($Y:$Y,$AL26,AG:AG)=0,"",SUMIF($Y:$Y,$AL26,AG:AG)/$AS26)</f>
        <v>5.7866857619636445</v>
      </c>
      <c r="AQ26" s="260">
        <f>IF(SUMIF($Y:$Y,$AL26,AH:AH)=0,"",SUMIF($Y:$Y,$AL26,AH:AH)/$AS26)</f>
        <v>5.9463858651752668</v>
      </c>
      <c r="AR26" s="260">
        <f>IF(SUMIF($Y:$Y,$AL26,AI:AI)=0,"",SUMIF($Y:$Y,$AL26,AI:AI)/$AS26)</f>
        <v>6.4796193231319119</v>
      </c>
      <c r="AS26" s="261">
        <f>SUMIF(E$5:E$632,AL26,O$5:O$632)/N$1</f>
        <v>4</v>
      </c>
      <c r="AT26" s="260">
        <f>IF(LEN(AS26)&gt;0,SUM(AN26:AR26),"")</f>
        <v>36.333515543936912</v>
      </c>
      <c r="AU26" s="238">
        <v>22</v>
      </c>
    </row>
    <row r="27" spans="1:47" x14ac:dyDescent="0.25">
      <c r="A27" s="244">
        <v>3</v>
      </c>
      <c r="B27" s="244" t="s">
        <v>288</v>
      </c>
      <c r="C27" s="244">
        <v>1</v>
      </c>
      <c r="D27" s="244" t="s">
        <v>369</v>
      </c>
      <c r="E27" s="244">
        <v>14</v>
      </c>
      <c r="F27" s="244" t="s">
        <v>170</v>
      </c>
      <c r="G27" s="245"/>
      <c r="H27" s="246">
        <v>9.5221966505050659</v>
      </c>
      <c r="I27" s="246">
        <v>1.4350521564483643</v>
      </c>
      <c r="J27" s="246">
        <v>1.9898205995559692</v>
      </c>
      <c r="K27" s="246">
        <v>5.8205103874206543</v>
      </c>
      <c r="L27" s="246">
        <v>4.7184556722640991</v>
      </c>
      <c r="M27" s="247">
        <f>IF(COUNT(H27:L27)&lt;N$1,0,1)</f>
        <v>1</v>
      </c>
      <c r="N27" s="248">
        <f t="shared" si="3"/>
        <v>5</v>
      </c>
      <c r="O27" s="249">
        <f t="shared" si="4"/>
        <v>5</v>
      </c>
      <c r="P27" s="250">
        <f t="shared" si="5"/>
        <v>23.486035466194153</v>
      </c>
      <c r="Q27"/>
      <c r="R27" s="251">
        <v>23</v>
      </c>
      <c r="S27" s="252" t="s">
        <v>265</v>
      </c>
      <c r="T27" s="252">
        <f t="shared" si="6"/>
        <v>35</v>
      </c>
      <c r="U27" s="253">
        <f t="shared" si="7"/>
        <v>177.12889552116394</v>
      </c>
      <c r="V27" s="254">
        <f t="shared" si="8"/>
        <v>5.0608255863189697</v>
      </c>
      <c r="W27" s="255">
        <f t="shared" si="9"/>
        <v>1.2843754223760604</v>
      </c>
      <c r="X27"/>
      <c r="Y27" s="256">
        <f t="shared" si="10"/>
        <v>14</v>
      </c>
      <c r="Z27" s="256">
        <f t="shared" si="11"/>
        <v>3</v>
      </c>
      <c r="AA27" s="256" t="str">
        <f t="shared" si="12"/>
        <v>Marker 46</v>
      </c>
      <c r="AB27" s="256">
        <f t="shared" si="13"/>
        <v>1</v>
      </c>
      <c r="AC27" s="256" t="str">
        <f t="shared" si="14"/>
        <v>H</v>
      </c>
      <c r="AD27" s="257"/>
      <c r="AE27" s="258">
        <f t="shared" si="15"/>
        <v>11.022668054930246</v>
      </c>
      <c r="AF27" s="258">
        <f t="shared" si="16"/>
        <v>1.6611821980386365</v>
      </c>
      <c r="AG27" s="258">
        <f t="shared" si="17"/>
        <v>2.3033689350034985</v>
      </c>
      <c r="AH27" s="258">
        <f t="shared" si="18"/>
        <v>6.737684198887905</v>
      </c>
      <c r="AI27" s="258">
        <f t="shared" si="19"/>
        <v>5.461971907974748</v>
      </c>
      <c r="AJ27" s="258">
        <f t="shared" si="20"/>
        <v>27.186875294835033</v>
      </c>
      <c r="AL27" s="259">
        <v>69</v>
      </c>
      <c r="AM27" s="259" t="s">
        <v>150</v>
      </c>
      <c r="AN27" s="260">
        <f>IF(SUMIF($Y:$Y,$AL27,AE:AE)=0,"",SUMIF($Y:$Y,$AL27,AE:AE)/$AS27)</f>
        <v>9.5346499033543033</v>
      </c>
      <c r="AO27" s="260">
        <f>IF(SUMIF($Y:$Y,$AL27,AF:AF)=0,"",SUMIF($Y:$Y,$AL27,AF:AF)/$AS27)</f>
        <v>6.1023632587532211</v>
      </c>
      <c r="AP27" s="260">
        <f>IF(SUMIF($Y:$Y,$AL27,AG:AG)=0,"",SUMIF($Y:$Y,$AL27,AG:AG)/$AS27)</f>
        <v>9.1472436144709981</v>
      </c>
      <c r="AQ27" s="260">
        <f>IF(SUMIF($Y:$Y,$AL27,AH:AH)=0,"",SUMIF($Y:$Y,$AL27,AH:AH)/$AS27)</f>
        <v>6.0234918296334712</v>
      </c>
      <c r="AR27" s="260">
        <f>IF(SUMIF($Y:$Y,$AL27,AI:AI)=0,"",SUMIF($Y:$Y,$AL27,AI:AI)/$AS27)</f>
        <v>5.4819804341024261</v>
      </c>
      <c r="AS27" s="261">
        <f>SUMIF(E$5:E$632,AL27,O$5:O$632)/N$1</f>
        <v>4</v>
      </c>
      <c r="AT27" s="260">
        <f>IF(LEN(AS27)&gt;0,SUM(AN27:AR27),"")</f>
        <v>36.28972904031442</v>
      </c>
      <c r="AU27" s="238">
        <v>23</v>
      </c>
    </row>
    <row r="28" spans="1:47" x14ac:dyDescent="0.25">
      <c r="A28" s="244">
        <v>4</v>
      </c>
      <c r="B28" s="244" t="s">
        <v>247</v>
      </c>
      <c r="C28" s="244">
        <v>1</v>
      </c>
      <c r="D28" s="244" t="s">
        <v>369</v>
      </c>
      <c r="E28" s="244">
        <v>5</v>
      </c>
      <c r="F28" s="244" t="s">
        <v>91</v>
      </c>
      <c r="G28" s="245"/>
      <c r="H28" s="246">
        <v>2.6544612646102905</v>
      </c>
      <c r="I28" s="246">
        <v>0.21941065788269043</v>
      </c>
      <c r="J28" s="246">
        <v>8.5932880640029907</v>
      </c>
      <c r="K28" s="246">
        <v>4.6404790878295898</v>
      </c>
      <c r="L28" s="246">
        <v>9.8674362897872925</v>
      </c>
      <c r="M28" s="247">
        <f>IF(COUNT(H28:L28)&lt;N$1,0,1)</f>
        <v>1</v>
      </c>
      <c r="N28" s="248">
        <f t="shared" si="3"/>
        <v>5</v>
      </c>
      <c r="O28" s="249">
        <f t="shared" si="4"/>
        <v>5</v>
      </c>
      <c r="P28" s="250">
        <f t="shared" si="5"/>
        <v>25.975075364112854</v>
      </c>
      <c r="Q28"/>
      <c r="R28" s="251">
        <v>24</v>
      </c>
      <c r="S28" s="252" t="s">
        <v>266</v>
      </c>
      <c r="T28" s="252">
        <f t="shared" si="6"/>
        <v>35</v>
      </c>
      <c r="U28" s="253">
        <f t="shared" si="7"/>
        <v>169.26838278770447</v>
      </c>
      <c r="V28" s="254">
        <f t="shared" si="8"/>
        <v>4.8362395082201273</v>
      </c>
      <c r="W28" s="255">
        <f t="shared" si="9"/>
        <v>1.3440194574631776</v>
      </c>
      <c r="X28"/>
      <c r="Y28" s="256">
        <f t="shared" si="10"/>
        <v>5</v>
      </c>
      <c r="Z28" s="256">
        <f t="shared" si="11"/>
        <v>4</v>
      </c>
      <c r="AA28" s="256" t="str">
        <f t="shared" si="12"/>
        <v>Marker 5</v>
      </c>
      <c r="AB28" s="256">
        <f t="shared" si="13"/>
        <v>1</v>
      </c>
      <c r="AC28" s="256" t="str">
        <f t="shared" si="14"/>
        <v>H</v>
      </c>
      <c r="AD28" s="257"/>
      <c r="AE28" s="258">
        <f t="shared" si="15"/>
        <v>3.2136937316339709</v>
      </c>
      <c r="AF28" s="258">
        <f t="shared" si="16"/>
        <v>0.26563531564466381</v>
      </c>
      <c r="AG28" s="258">
        <f t="shared" si="17"/>
        <v>10.403691458449611</v>
      </c>
      <c r="AH28" s="258">
        <f t="shared" si="18"/>
        <v>5.618118732851773</v>
      </c>
      <c r="AI28" s="258">
        <f t="shared" si="19"/>
        <v>11.946272704959801</v>
      </c>
      <c r="AJ28" s="258">
        <f t="shared" si="20"/>
        <v>31.447411943539819</v>
      </c>
      <c r="AL28" s="259">
        <v>21</v>
      </c>
      <c r="AM28" s="259" t="s">
        <v>102</v>
      </c>
      <c r="AN28" s="260">
        <f>IF(SUMIF($Y:$Y,$AL28,AE:AE)=0,"",SUMIF($Y:$Y,$AL28,AE:AE)/$AS28)</f>
        <v>6.1285590647308821</v>
      </c>
      <c r="AO28" s="260">
        <f>IF(SUMIF($Y:$Y,$AL28,AF:AF)=0,"",SUMIF($Y:$Y,$AL28,AF:AF)/$AS28)</f>
        <v>6.3760368758973289</v>
      </c>
      <c r="AP28" s="260">
        <f>IF(SUMIF($Y:$Y,$AL28,AG:AG)=0,"",SUMIF($Y:$Y,$AL28,AG:AG)/$AS28)</f>
        <v>8.3682383533253546</v>
      </c>
      <c r="AQ28" s="260">
        <f>IF(SUMIF($Y:$Y,$AL28,AH:AH)=0,"",SUMIF($Y:$Y,$AL28,AH:AH)/$AS28)</f>
        <v>8.3889170143216525</v>
      </c>
      <c r="AR28" s="260">
        <f>IF(SUMIF($Y:$Y,$AL28,AI:AI)=0,"",SUMIF($Y:$Y,$AL28,AI:AI)/$AS28)</f>
        <v>6.7483438228116785</v>
      </c>
      <c r="AS28" s="261">
        <f>SUMIF(E$5:E$632,AL28,O$5:O$632)/N$1</f>
        <v>4</v>
      </c>
      <c r="AT28" s="260">
        <f>IF(LEN(AS28)&gt;0,SUM(AN28:AR28),"")</f>
        <v>36.010095131086899</v>
      </c>
      <c r="AU28" s="238">
        <v>24</v>
      </c>
    </row>
    <row r="29" spans="1:47" x14ac:dyDescent="0.25">
      <c r="A29" s="244">
        <v>4</v>
      </c>
      <c r="B29" s="244" t="s">
        <v>250</v>
      </c>
      <c r="C29" s="244">
        <v>3</v>
      </c>
      <c r="D29" s="244" t="s">
        <v>369</v>
      </c>
      <c r="E29" s="244">
        <v>6</v>
      </c>
      <c r="F29" s="244" t="s">
        <v>181</v>
      </c>
      <c r="G29" s="245"/>
      <c r="H29" s="246">
        <v>2.088969349861145</v>
      </c>
      <c r="I29" s="246">
        <v>8.067009449005127</v>
      </c>
      <c r="J29" s="246">
        <v>5.3471225500106812</v>
      </c>
      <c r="K29" s="246">
        <v>7.2390830516815186</v>
      </c>
      <c r="L29" s="246">
        <v>2.2413021326065063</v>
      </c>
      <c r="M29" s="247">
        <f>IF(COUNT(H29:L29)&lt;N$1,0,1)</f>
        <v>1</v>
      </c>
      <c r="N29" s="248">
        <f t="shared" si="3"/>
        <v>5</v>
      </c>
      <c r="O29" s="249">
        <f t="shared" si="4"/>
        <v>5</v>
      </c>
      <c r="P29" s="250">
        <f t="shared" si="5"/>
        <v>24.983486533164978</v>
      </c>
      <c r="Q29"/>
      <c r="R29" s="251">
        <v>25</v>
      </c>
      <c r="S29" s="252" t="s">
        <v>267</v>
      </c>
      <c r="T29" s="252">
        <f t="shared" si="6"/>
        <v>40</v>
      </c>
      <c r="U29" s="253">
        <f t="shared" si="7"/>
        <v>219.23738241195679</v>
      </c>
      <c r="V29" s="254">
        <f t="shared" si="8"/>
        <v>5.4809345602989197</v>
      </c>
      <c r="W29" s="255">
        <f t="shared" si="9"/>
        <v>1.185929138268256</v>
      </c>
      <c r="X29"/>
      <c r="Y29" s="256">
        <f t="shared" si="10"/>
        <v>6</v>
      </c>
      <c r="Z29" s="256">
        <f t="shared" si="11"/>
        <v>4</v>
      </c>
      <c r="AA29" s="256" t="str">
        <f t="shared" si="12"/>
        <v>Marker 8</v>
      </c>
      <c r="AB29" s="256">
        <f t="shared" si="13"/>
        <v>3</v>
      </c>
      <c r="AC29" s="256" t="str">
        <f t="shared" si="14"/>
        <v>H</v>
      </c>
      <c r="AD29" s="257"/>
      <c r="AE29" s="258">
        <f t="shared" si="15"/>
        <v>2.5290659896707344</v>
      </c>
      <c r="AF29" s="258">
        <f t="shared" si="16"/>
        <v>9.7665383348910542</v>
      </c>
      <c r="AG29" s="258">
        <f t="shared" si="17"/>
        <v>6.4736353287004231</v>
      </c>
      <c r="AH29" s="258">
        <f t="shared" si="18"/>
        <v>8.7641873460836131</v>
      </c>
      <c r="AI29" s="258">
        <f t="shared" si="19"/>
        <v>2.7134917017946591</v>
      </c>
      <c r="AJ29" s="258">
        <f t="shared" si="20"/>
        <v>30.246918701140483</v>
      </c>
      <c r="AL29" s="259">
        <v>60</v>
      </c>
      <c r="AM29" s="259" t="s">
        <v>141</v>
      </c>
      <c r="AN29" s="260">
        <f>IF(SUMIF($Y:$Y,$AL29,AE:AE)=0,"",SUMIF($Y:$Y,$AL29,AE:AE)/$AS29)</f>
        <v>7.3924200835001423</v>
      </c>
      <c r="AO29" s="260">
        <f>IF(SUMIF($Y:$Y,$AL29,AF:AF)=0,"",SUMIF($Y:$Y,$AL29,AF:AF)/$AS29)</f>
        <v>8.3827883775952134</v>
      </c>
      <c r="AP29" s="260">
        <f>IF(SUMIF($Y:$Y,$AL29,AG:AG)=0,"",SUMIF($Y:$Y,$AL29,AG:AG)/$AS29)</f>
        <v>5.5991030741513015</v>
      </c>
      <c r="AQ29" s="260">
        <f>IF(SUMIF($Y:$Y,$AL29,AH:AH)=0,"",SUMIF($Y:$Y,$AL29,AH:AH)/$AS29)</f>
        <v>6.3472107211383468</v>
      </c>
      <c r="AR29" s="260">
        <f>IF(SUMIF($Y:$Y,$AL29,AI:AI)=0,"",SUMIF($Y:$Y,$AL29,AI:AI)/$AS29)</f>
        <v>8.2706434522684571</v>
      </c>
      <c r="AS29" s="261">
        <f>SUMIF(E$5:E$632,AL29,O$5:O$632)/N$1</f>
        <v>4</v>
      </c>
      <c r="AT29" s="260">
        <f>IF(LEN(AS29)&gt;0,SUM(AN29:AR29),"")</f>
        <v>35.992165708653459</v>
      </c>
      <c r="AU29" s="238">
        <v>25</v>
      </c>
    </row>
    <row r="30" spans="1:47" x14ac:dyDescent="0.25">
      <c r="A30" s="244">
        <v>4</v>
      </c>
      <c r="B30" s="244" t="s">
        <v>248</v>
      </c>
      <c r="C30" s="244">
        <v>4</v>
      </c>
      <c r="D30" s="244" t="s">
        <v>369</v>
      </c>
      <c r="E30" s="244">
        <v>7</v>
      </c>
      <c r="F30" s="244" t="s">
        <v>89</v>
      </c>
      <c r="G30" s="245"/>
      <c r="H30" s="246">
        <v>0.2155756950378418</v>
      </c>
      <c r="I30" s="246">
        <v>5.8301347494125366</v>
      </c>
      <c r="J30" s="246">
        <v>3.9136409759521484E-3</v>
      </c>
      <c r="K30" s="246">
        <v>6.3052088022232056</v>
      </c>
      <c r="L30" s="246">
        <v>5.3084278106689453</v>
      </c>
      <c r="M30" s="247">
        <f>IF(COUNT(H30:L30)&lt;N$1,0,1)</f>
        <v>1</v>
      </c>
      <c r="N30" s="248">
        <f t="shared" si="3"/>
        <v>5</v>
      </c>
      <c r="O30" s="249">
        <f t="shared" si="4"/>
        <v>5</v>
      </c>
      <c r="P30" s="250">
        <f t="shared" si="5"/>
        <v>17.663260698318481</v>
      </c>
      <c r="Q30"/>
      <c r="R30" s="251">
        <v>26</v>
      </c>
      <c r="S30" s="252" t="s">
        <v>268</v>
      </c>
      <c r="T30" s="252">
        <f t="shared" si="6"/>
        <v>40</v>
      </c>
      <c r="U30" s="253">
        <f t="shared" si="7"/>
        <v>237.58590459823608</v>
      </c>
      <c r="V30" s="254">
        <f t="shared" si="8"/>
        <v>5.9396476149559021</v>
      </c>
      <c r="W30" s="255">
        <f t="shared" si="9"/>
        <v>1.0943410150516577</v>
      </c>
      <c r="X30"/>
      <c r="Y30" s="256">
        <f t="shared" si="10"/>
        <v>7</v>
      </c>
      <c r="Z30" s="256">
        <f t="shared" si="11"/>
        <v>4</v>
      </c>
      <c r="AA30" s="256" t="str">
        <f t="shared" si="12"/>
        <v>Marker 6</v>
      </c>
      <c r="AB30" s="256">
        <f t="shared" si="13"/>
        <v>4</v>
      </c>
      <c r="AC30" s="256" t="str">
        <f t="shared" si="14"/>
        <v>H</v>
      </c>
      <c r="AD30" s="257"/>
      <c r="AE30" s="258">
        <f t="shared" si="15"/>
        <v>0.26099241645459081</v>
      </c>
      <c r="AF30" s="258">
        <f t="shared" si="16"/>
        <v>7.0584068219655069</v>
      </c>
      <c r="AG30" s="258">
        <f t="shared" si="17"/>
        <v>4.7381529502672094E-3</v>
      </c>
      <c r="AH30" s="258">
        <f t="shared" si="18"/>
        <v>7.6335677881225088</v>
      </c>
      <c r="AI30" s="258">
        <f t="shared" si="19"/>
        <v>6.4267885191697509</v>
      </c>
      <c r="AJ30" s="258">
        <f t="shared" si="20"/>
        <v>21.384493698662624</v>
      </c>
      <c r="AL30" s="259">
        <v>74</v>
      </c>
      <c r="AM30" s="259" t="s">
        <v>155</v>
      </c>
      <c r="AN30" s="260">
        <f>IF(SUMIF($Y:$Y,$AL30,AE:AE)=0,"",SUMIF($Y:$Y,$AL30,AE:AE)/$AS30)</f>
        <v>3.5175333963583251</v>
      </c>
      <c r="AO30" s="260">
        <f>IF(SUMIF($Y:$Y,$AL30,AF:AF)=0,"",SUMIF($Y:$Y,$AL30,AF:AF)/$AS30)</f>
        <v>7.1087904802572339</v>
      </c>
      <c r="AP30" s="260">
        <f>IF(SUMIF($Y:$Y,$AL30,AG:AG)=0,"",SUMIF($Y:$Y,$AL30,AG:AG)/$AS30)</f>
        <v>7.9362755579931328</v>
      </c>
      <c r="AQ30" s="260">
        <f>IF(SUMIF($Y:$Y,$AL30,AH:AH)=0,"",SUMIF($Y:$Y,$AL30,AH:AH)/$AS30)</f>
        <v>8.2387902282661507</v>
      </c>
      <c r="AR30" s="260">
        <f>IF(SUMIF($Y:$Y,$AL30,AI:AI)=0,"",SUMIF($Y:$Y,$AL30,AI:AI)/$AS30)</f>
        <v>9.109001311911161</v>
      </c>
      <c r="AS30" s="261">
        <f>SUMIF(E$5:E$632,AL30,O$5:O$632)/N$1</f>
        <v>4</v>
      </c>
      <c r="AT30" s="260">
        <f>IF(LEN(AS30)&gt;0,SUM(AN30:AR30),"")</f>
        <v>35.910390974786004</v>
      </c>
      <c r="AU30" s="238">
        <v>26</v>
      </c>
    </row>
    <row r="31" spans="1:47" x14ac:dyDescent="0.25">
      <c r="A31" s="244">
        <v>4</v>
      </c>
      <c r="B31" s="244" t="s">
        <v>248</v>
      </c>
      <c r="C31" s="244">
        <v>2</v>
      </c>
      <c r="D31" s="244" t="s">
        <v>369</v>
      </c>
      <c r="E31" s="244">
        <v>8</v>
      </c>
      <c r="F31" s="244" t="s">
        <v>94</v>
      </c>
      <c r="G31" s="245"/>
      <c r="H31" s="246">
        <v>9.6420562267303467</v>
      </c>
      <c r="I31" s="246">
        <v>2.239413857460022</v>
      </c>
      <c r="J31" s="246">
        <v>7.9599142074584961</v>
      </c>
      <c r="K31" s="246">
        <v>7.1356934309005737</v>
      </c>
      <c r="L31" s="246">
        <v>9.9715149402618408</v>
      </c>
      <c r="M31" s="247">
        <f>IF(COUNT(H31:L31)&lt;N$1,0,1)</f>
        <v>1</v>
      </c>
      <c r="N31" s="248">
        <f t="shared" si="3"/>
        <v>5</v>
      </c>
      <c r="O31" s="249">
        <f t="shared" si="4"/>
        <v>5</v>
      </c>
      <c r="P31" s="250">
        <f t="shared" si="5"/>
        <v>36.948592662811279</v>
      </c>
      <c r="Q31"/>
      <c r="R31" s="251">
        <v>27</v>
      </c>
      <c r="S31" s="252" t="s">
        <v>269</v>
      </c>
      <c r="T31" s="252">
        <f t="shared" si="6"/>
        <v>50</v>
      </c>
      <c r="U31" s="253">
        <f t="shared" si="7"/>
        <v>254.59908008575439</v>
      </c>
      <c r="V31" s="254">
        <f t="shared" si="8"/>
        <v>5.0919816017150881</v>
      </c>
      <c r="W31" s="255">
        <f t="shared" si="9"/>
        <v>1.2765167882402917</v>
      </c>
      <c r="X31"/>
      <c r="Y31" s="256">
        <f t="shared" si="10"/>
        <v>8</v>
      </c>
      <c r="Z31" s="256">
        <f t="shared" si="11"/>
        <v>4</v>
      </c>
      <c r="AA31" s="256" t="str">
        <f t="shared" si="12"/>
        <v>Marker 6</v>
      </c>
      <c r="AB31" s="256">
        <f t="shared" si="13"/>
        <v>2</v>
      </c>
      <c r="AC31" s="256" t="str">
        <f t="shared" si="14"/>
        <v>H</v>
      </c>
      <c r="AD31" s="257"/>
      <c r="AE31" s="258">
        <f t="shared" si="15"/>
        <v>11.673410371070098</v>
      </c>
      <c r="AF31" s="258">
        <f t="shared" si="16"/>
        <v>2.7112056115499978</v>
      </c>
      <c r="AG31" s="258">
        <f t="shared" si="17"/>
        <v>9.6368806484012257</v>
      </c>
      <c r="AH31" s="258">
        <f t="shared" si="18"/>
        <v>8.6390159673750535</v>
      </c>
      <c r="AI31" s="258">
        <f t="shared" si="19"/>
        <v>12.072278275689454</v>
      </c>
      <c r="AJ31" s="258">
        <f t="shared" si="20"/>
        <v>44.732790874085829</v>
      </c>
      <c r="AL31" s="259">
        <v>65</v>
      </c>
      <c r="AM31" s="259" t="s">
        <v>146</v>
      </c>
      <c r="AN31" s="260">
        <f>IF(SUMIF($Y:$Y,$AL31,AE:AE)=0,"",SUMIF($Y:$Y,$AL31,AE:AE)/$AS31)</f>
        <v>8.7970093871934569</v>
      </c>
      <c r="AO31" s="260">
        <f>IF(SUMIF($Y:$Y,$AL31,AF:AF)=0,"",SUMIF($Y:$Y,$AL31,AF:AF)/$AS31)</f>
        <v>10.631054227485242</v>
      </c>
      <c r="AP31" s="260">
        <f>IF(SUMIF($Y:$Y,$AL31,AG:AG)=0,"",SUMIF($Y:$Y,$AL31,AG:AG)/$AS31)</f>
        <v>4.4038097774818938</v>
      </c>
      <c r="AQ31" s="260">
        <f>IF(SUMIF($Y:$Y,$AL31,AH:AH)=0,"",SUMIF($Y:$Y,$AL31,AH:AH)/$AS31)</f>
        <v>7.6552816410579858</v>
      </c>
      <c r="AR31" s="260">
        <f>IF(SUMIF($Y:$Y,$AL31,AI:AI)=0,"",SUMIF($Y:$Y,$AL31,AI:AI)/$AS31)</f>
        <v>4.3233982876017114</v>
      </c>
      <c r="AS31" s="261">
        <f>SUMIF(E$5:E$632,AL31,O$5:O$632)/N$1</f>
        <v>4</v>
      </c>
      <c r="AT31" s="260">
        <f>IF(LEN(AS31)&gt;0,SUM(AN31:AR31),"")</f>
        <v>35.81055332082029</v>
      </c>
      <c r="AU31" s="238">
        <v>27</v>
      </c>
    </row>
    <row r="32" spans="1:47" x14ac:dyDescent="0.25">
      <c r="A32" s="244">
        <v>4</v>
      </c>
      <c r="B32" s="244" t="s">
        <v>246</v>
      </c>
      <c r="C32" s="244">
        <v>1</v>
      </c>
      <c r="D32" s="244" t="s">
        <v>369</v>
      </c>
      <c r="E32" s="244">
        <v>9</v>
      </c>
      <c r="F32" s="244" t="s">
        <v>91</v>
      </c>
      <c r="G32" s="245"/>
      <c r="H32" s="246">
        <v>2.6035827398300171</v>
      </c>
      <c r="I32" s="246">
        <v>7.8036868572235107</v>
      </c>
      <c r="J32" s="246">
        <v>3.5455375909805298</v>
      </c>
      <c r="K32" s="246">
        <v>6.6684961318969727</v>
      </c>
      <c r="L32" s="246">
        <v>3.129088282585144</v>
      </c>
      <c r="M32" s="247">
        <f>IF(COUNT(H32:L32)&lt;N$1,0,1)</f>
        <v>1</v>
      </c>
      <c r="N32" s="248">
        <f t="shared" si="3"/>
        <v>5</v>
      </c>
      <c r="O32" s="249">
        <f t="shared" si="4"/>
        <v>5</v>
      </c>
      <c r="P32" s="250">
        <f t="shared" si="5"/>
        <v>23.750391602516174</v>
      </c>
      <c r="Q32"/>
      <c r="R32" s="251">
        <v>28</v>
      </c>
      <c r="S32" s="252" t="s">
        <v>270</v>
      </c>
      <c r="T32" s="252">
        <f t="shared" si="6"/>
        <v>50</v>
      </c>
      <c r="U32" s="253">
        <f t="shared" si="7"/>
        <v>297.41946697235107</v>
      </c>
      <c r="V32" s="254">
        <f t="shared" si="8"/>
        <v>5.9483893394470213</v>
      </c>
      <c r="W32" s="255">
        <f t="shared" si="9"/>
        <v>1.0927327767358714</v>
      </c>
      <c r="X32"/>
      <c r="Y32" s="256">
        <f t="shared" si="10"/>
        <v>9</v>
      </c>
      <c r="Z32" s="256">
        <f t="shared" si="11"/>
        <v>4</v>
      </c>
      <c r="AA32" s="256" t="str">
        <f t="shared" si="12"/>
        <v>Marker 4</v>
      </c>
      <c r="AB32" s="256">
        <f t="shared" si="13"/>
        <v>1</v>
      </c>
      <c r="AC32" s="256" t="str">
        <f t="shared" si="14"/>
        <v>H</v>
      </c>
      <c r="AD32" s="257"/>
      <c r="AE32" s="258">
        <f t="shared" si="15"/>
        <v>3.1520963000417064</v>
      </c>
      <c r="AF32" s="258">
        <f t="shared" si="16"/>
        <v>9.447739875147688</v>
      </c>
      <c r="AG32" s="258">
        <f t="shared" si="17"/>
        <v>4.2924988521463945</v>
      </c>
      <c r="AH32" s="258">
        <f t="shared" si="18"/>
        <v>8.0733912015284055</v>
      </c>
      <c r="AI32" s="258">
        <f t="shared" si="19"/>
        <v>3.7883134832444152</v>
      </c>
      <c r="AJ32" s="258">
        <f t="shared" si="20"/>
        <v>28.754039712108611</v>
      </c>
      <c r="AL32" s="259">
        <v>152</v>
      </c>
      <c r="AM32" s="259" t="s">
        <v>233</v>
      </c>
      <c r="AN32" s="260">
        <f>IF(SUMIF($Y:$Y,$AL32,AE:AE)=0,"",SUMIF($Y:$Y,$AL32,AE:AE)/$AS32)</f>
        <v>10.217158867257989</v>
      </c>
      <c r="AO32" s="260">
        <f>IF(SUMIF($Y:$Y,$AL32,AF:AF)=0,"",SUMIF($Y:$Y,$AL32,AF:AF)/$AS32)</f>
        <v>4.1493962768292878</v>
      </c>
      <c r="AP32" s="260">
        <f>IF(SUMIF($Y:$Y,$AL32,AG:AG)=0,"",SUMIF($Y:$Y,$AL32,AG:AG)/$AS32)</f>
        <v>5.5952444872690572</v>
      </c>
      <c r="AQ32" s="260">
        <f>IF(SUMIF($Y:$Y,$AL32,AH:AH)=0,"",SUMIF($Y:$Y,$AL32,AH:AH)/$AS32)</f>
        <v>10.067459044537019</v>
      </c>
      <c r="AR32" s="260">
        <f>IF(SUMIF($Y:$Y,$AL32,AI:AI)=0,"",SUMIF($Y:$Y,$AL32,AI:AI)/$AS32)</f>
        <v>5.7714765579683025</v>
      </c>
      <c r="AS32" s="261">
        <f>SUMIF(E$5:E$632,AL32,O$5:O$632)/N$1</f>
        <v>4</v>
      </c>
      <c r="AT32" s="260">
        <f>IF(LEN(AS32)&gt;0,SUM(AN32:AR32),"")</f>
        <v>35.800735233861658</v>
      </c>
      <c r="AU32" s="238">
        <v>28</v>
      </c>
    </row>
    <row r="33" spans="1:47" x14ac:dyDescent="0.25">
      <c r="A33" s="244">
        <v>4</v>
      </c>
      <c r="B33" s="244" t="s">
        <v>246</v>
      </c>
      <c r="C33" s="244">
        <v>3</v>
      </c>
      <c r="D33" s="244" t="s">
        <v>369</v>
      </c>
      <c r="E33" s="244">
        <v>11</v>
      </c>
      <c r="F33" s="244" t="s">
        <v>89</v>
      </c>
      <c r="G33" s="245"/>
      <c r="H33" s="246">
        <v>7.5359302759170532</v>
      </c>
      <c r="I33" s="246">
        <v>6.3281774520874023</v>
      </c>
      <c r="J33" s="246">
        <v>9.257466197013855</v>
      </c>
      <c r="K33" s="246">
        <v>1.9265091419219971</v>
      </c>
      <c r="L33" s="246">
        <v>1.4236527681350708</v>
      </c>
      <c r="M33" s="247">
        <f>IF(COUNT(H33:L33)&lt;N$1,0,1)</f>
        <v>1</v>
      </c>
      <c r="N33" s="248">
        <f t="shared" si="3"/>
        <v>5</v>
      </c>
      <c r="O33" s="249">
        <f t="shared" si="4"/>
        <v>5</v>
      </c>
      <c r="P33" s="250">
        <f t="shared" si="5"/>
        <v>26.471735835075378</v>
      </c>
      <c r="Q33"/>
      <c r="R33" s="251">
        <v>29</v>
      </c>
      <c r="S33" s="252" t="s">
        <v>271</v>
      </c>
      <c r="T33" s="252">
        <f t="shared" si="6"/>
        <v>50</v>
      </c>
      <c r="U33" s="253">
        <f t="shared" si="7"/>
        <v>221.59807145595551</v>
      </c>
      <c r="V33" s="254">
        <f t="shared" si="8"/>
        <v>4.4319614291191103</v>
      </c>
      <c r="W33" s="255">
        <f t="shared" si="9"/>
        <v>1.4666192619126492</v>
      </c>
      <c r="X33"/>
      <c r="Y33" s="256">
        <f t="shared" si="10"/>
        <v>11</v>
      </c>
      <c r="Z33" s="256">
        <f t="shared" si="11"/>
        <v>4</v>
      </c>
      <c r="AA33" s="256" t="str">
        <f t="shared" si="12"/>
        <v>Marker 4</v>
      </c>
      <c r="AB33" s="256">
        <f t="shared" si="13"/>
        <v>3</v>
      </c>
      <c r="AC33" s="256" t="str">
        <f t="shared" si="14"/>
        <v>H</v>
      </c>
      <c r="AD33" s="257"/>
      <c r="AE33" s="258">
        <f t="shared" si="15"/>
        <v>9.1235732887218592</v>
      </c>
      <c r="AF33" s="258">
        <f t="shared" si="16"/>
        <v>7.6613753915246638</v>
      </c>
      <c r="AG33" s="258">
        <f t="shared" si="17"/>
        <v>11.20779628047222</v>
      </c>
      <c r="AH33" s="258">
        <f t="shared" si="18"/>
        <v>2.3323792423993845</v>
      </c>
      <c r="AI33" s="258">
        <f t="shared" si="19"/>
        <v>1.7235828746028903</v>
      </c>
      <c r="AJ33" s="258">
        <f t="shared" si="20"/>
        <v>32.048707077721019</v>
      </c>
      <c r="AL33" s="259">
        <v>58</v>
      </c>
      <c r="AM33" s="259" t="s">
        <v>139</v>
      </c>
      <c r="AN33" s="260">
        <f>IF(SUMIF($Y:$Y,$AL33,AE:AE)=0,"",SUMIF($Y:$Y,$AL33,AE:AE)/$AS33)</f>
        <v>4.9602092833249944</v>
      </c>
      <c r="AO33" s="260">
        <f>IF(SUMIF($Y:$Y,$AL33,AF:AF)=0,"",SUMIF($Y:$Y,$AL33,AF:AF)/$AS33)</f>
        <v>9.1647619662964086</v>
      </c>
      <c r="AP33" s="260">
        <f>IF(SUMIF($Y:$Y,$AL33,AG:AG)=0,"",SUMIF($Y:$Y,$AL33,AG:AG)/$AS33)</f>
        <v>4.5902959581735683</v>
      </c>
      <c r="AQ33" s="260">
        <f>IF(SUMIF($Y:$Y,$AL33,AH:AH)=0,"",SUMIF($Y:$Y,$AL33,AH:AH)/$AS33)</f>
        <v>8.241146193373325</v>
      </c>
      <c r="AR33" s="260">
        <f>IF(SUMIF($Y:$Y,$AL33,AI:AI)=0,"",SUMIF($Y:$Y,$AL33,AI:AI)/$AS33)</f>
        <v>8.8241271660547405</v>
      </c>
      <c r="AS33" s="261">
        <f>SUMIF(E$5:E$632,AL33,O$5:O$632)/N$1</f>
        <v>4</v>
      </c>
      <c r="AT33" s="260">
        <f>IF(LEN(AS33)&gt;0,SUM(AN33:AR33),"")</f>
        <v>35.780540567223042</v>
      </c>
      <c r="AU33" s="238">
        <v>29</v>
      </c>
    </row>
    <row r="34" spans="1:47" x14ac:dyDescent="0.25">
      <c r="A34" s="244">
        <v>4</v>
      </c>
      <c r="B34" s="244" t="s">
        <v>248</v>
      </c>
      <c r="C34" s="244">
        <v>3</v>
      </c>
      <c r="D34" s="244" t="s">
        <v>369</v>
      </c>
      <c r="E34" s="244">
        <v>12</v>
      </c>
      <c r="F34" s="244" t="s">
        <v>87</v>
      </c>
      <c r="G34" s="245"/>
      <c r="H34" s="246">
        <v>2.6322728395462036</v>
      </c>
      <c r="I34" s="246">
        <v>6.4517474174499512</v>
      </c>
      <c r="J34" s="246">
        <v>5.1489633321762085</v>
      </c>
      <c r="K34" s="246">
        <v>7.9653966426849365</v>
      </c>
      <c r="L34" s="246">
        <v>4.6668535470962524</v>
      </c>
      <c r="M34" s="247">
        <f>IF(COUNT(H34:L34)&lt;N$1,0,1)</f>
        <v>1</v>
      </c>
      <c r="N34" s="248">
        <f t="shared" si="3"/>
        <v>5</v>
      </c>
      <c r="O34" s="249">
        <f t="shared" si="4"/>
        <v>5</v>
      </c>
      <c r="P34" s="250">
        <f t="shared" si="5"/>
        <v>26.865233778953552</v>
      </c>
      <c r="Q34"/>
      <c r="R34" s="251">
        <v>30</v>
      </c>
      <c r="S34" s="252" t="s">
        <v>272</v>
      </c>
      <c r="T34" s="252">
        <f t="shared" si="6"/>
        <v>50</v>
      </c>
      <c r="U34" s="253">
        <f t="shared" si="7"/>
        <v>210.38066327571869</v>
      </c>
      <c r="V34" s="254">
        <f t="shared" si="8"/>
        <v>4.2076132655143734</v>
      </c>
      <c r="W34" s="255">
        <f t="shared" si="9"/>
        <v>1.5448187820097545</v>
      </c>
      <c r="X34"/>
      <c r="Y34" s="256">
        <f t="shared" si="10"/>
        <v>12</v>
      </c>
      <c r="Z34" s="256">
        <f t="shared" si="11"/>
        <v>4</v>
      </c>
      <c r="AA34" s="256" t="str">
        <f t="shared" si="12"/>
        <v>Marker 6</v>
      </c>
      <c r="AB34" s="256">
        <f t="shared" si="13"/>
        <v>3</v>
      </c>
      <c r="AC34" s="256" t="str">
        <f t="shared" si="14"/>
        <v>H</v>
      </c>
      <c r="AD34" s="257"/>
      <c r="AE34" s="258">
        <f t="shared" si="15"/>
        <v>3.1868307280204089</v>
      </c>
      <c r="AF34" s="258">
        <f t="shared" si="16"/>
        <v>7.8109786381036459</v>
      </c>
      <c r="AG34" s="258">
        <f t="shared" si="17"/>
        <v>6.2337286309797362</v>
      </c>
      <c r="AH34" s="258">
        <f t="shared" si="18"/>
        <v>9.6435181036002149</v>
      </c>
      <c r="AI34" s="258">
        <f t="shared" si="19"/>
        <v>5.650049669479305</v>
      </c>
      <c r="AJ34" s="258">
        <f t="shared" si="20"/>
        <v>32.525105770183316</v>
      </c>
      <c r="AL34" s="259">
        <v>73</v>
      </c>
      <c r="AM34" s="259" t="s">
        <v>154</v>
      </c>
      <c r="AN34" s="260">
        <f>IF(SUMIF($Y:$Y,$AL34,AE:AE)=0,"",SUMIF($Y:$Y,$AL34,AE:AE)/$AS34)</f>
        <v>6.0598625942924329</v>
      </c>
      <c r="AO34" s="260">
        <f>IF(SUMIF($Y:$Y,$AL34,AF:AF)=0,"",SUMIF($Y:$Y,$AL34,AF:AF)/$AS34)</f>
        <v>8.7966756105021187</v>
      </c>
      <c r="AP34" s="260">
        <f>IF(SUMIF($Y:$Y,$AL34,AG:AG)=0,"",SUMIF($Y:$Y,$AL34,AG:AG)/$AS34)</f>
        <v>7.7137497730100328</v>
      </c>
      <c r="AQ34" s="260">
        <f>IF(SUMIF($Y:$Y,$AL34,AH:AH)=0,"",SUMIF($Y:$Y,$AL34,AH:AH)/$AS34)</f>
        <v>5.5632221040697223</v>
      </c>
      <c r="AR34" s="260">
        <f>IF(SUMIF($Y:$Y,$AL34,AI:AI)=0,"",SUMIF($Y:$Y,$AL34,AI:AI)/$AS34)</f>
        <v>7.3473096799301088</v>
      </c>
      <c r="AS34" s="261">
        <f>SUMIF(E$5:E$632,AL34,O$5:O$632)/N$1</f>
        <v>4</v>
      </c>
      <c r="AT34" s="260">
        <f>IF(LEN(AS34)&gt;0,SUM(AN34:AR34),"")</f>
        <v>35.480819761804412</v>
      </c>
      <c r="AU34" s="238">
        <v>30</v>
      </c>
    </row>
    <row r="35" spans="1:47" x14ac:dyDescent="0.25">
      <c r="A35" s="244">
        <v>4</v>
      </c>
      <c r="B35" s="244" t="s">
        <v>249</v>
      </c>
      <c r="C35" s="244">
        <v>2</v>
      </c>
      <c r="D35" s="244" t="s">
        <v>369</v>
      </c>
      <c r="E35" s="244">
        <v>13</v>
      </c>
      <c r="F35" s="244" t="s">
        <v>89</v>
      </c>
      <c r="G35" s="245"/>
      <c r="H35" s="246">
        <v>3.2250511646270752</v>
      </c>
      <c r="I35" s="246">
        <v>8.7975579500198364</v>
      </c>
      <c r="J35" s="246">
        <v>8.8640952110290527</v>
      </c>
      <c r="K35" s="246">
        <v>5.1873105764389038</v>
      </c>
      <c r="L35" s="246">
        <v>6.0241830348968506</v>
      </c>
      <c r="M35" s="247">
        <f>IF(COUNT(H35:L35)&lt;N$1,0,1)</f>
        <v>1</v>
      </c>
      <c r="N35" s="248">
        <f t="shared" si="3"/>
        <v>5</v>
      </c>
      <c r="O35" s="249">
        <f t="shared" si="4"/>
        <v>5</v>
      </c>
      <c r="P35" s="250">
        <f t="shared" si="5"/>
        <v>32.098197937011719</v>
      </c>
      <c r="Q35"/>
      <c r="R35" s="251">
        <v>31</v>
      </c>
      <c r="S35" s="252" t="s">
        <v>273</v>
      </c>
      <c r="T35" s="252">
        <f t="shared" si="6"/>
        <v>50</v>
      </c>
      <c r="U35" s="253">
        <f t="shared" si="7"/>
        <v>241.6183876991272</v>
      </c>
      <c r="V35" s="254">
        <f t="shared" si="8"/>
        <v>4.8323677539825436</v>
      </c>
      <c r="W35" s="255">
        <f t="shared" si="9"/>
        <v>1.3450963028720435</v>
      </c>
      <c r="X35"/>
      <c r="Y35" s="256">
        <f t="shared" si="10"/>
        <v>13</v>
      </c>
      <c r="Z35" s="256">
        <f t="shared" si="11"/>
        <v>4</v>
      </c>
      <c r="AA35" s="256" t="str">
        <f t="shared" si="12"/>
        <v>Marker 7</v>
      </c>
      <c r="AB35" s="256">
        <f t="shared" si="13"/>
        <v>2</v>
      </c>
      <c r="AC35" s="256" t="str">
        <f t="shared" si="14"/>
        <v>H</v>
      </c>
      <c r="AD35" s="257"/>
      <c r="AE35" s="258">
        <f t="shared" si="15"/>
        <v>3.9044934842861561</v>
      </c>
      <c r="AF35" s="258">
        <f t="shared" si="16"/>
        <v>10.65099619821205</v>
      </c>
      <c r="AG35" s="258">
        <f t="shared" si="17"/>
        <v>10.731551292941152</v>
      </c>
      <c r="AH35" s="258">
        <f t="shared" si="18"/>
        <v>6.280154736402884</v>
      </c>
      <c r="AI35" s="258">
        <f t="shared" si="19"/>
        <v>7.2933365107160464</v>
      </c>
      <c r="AJ35" s="258">
        <f t="shared" si="20"/>
        <v>38.860532222558291</v>
      </c>
      <c r="AL35" s="259">
        <v>132</v>
      </c>
      <c r="AM35" s="259" t="s">
        <v>213</v>
      </c>
      <c r="AN35" s="260">
        <f>IF(SUMIF($Y:$Y,$AL35,AE:AE)=0,"",SUMIF($Y:$Y,$AL35,AE:AE)/$AS35)</f>
        <v>8.6972740412649081</v>
      </c>
      <c r="AO35" s="260">
        <f>IF(SUMIF($Y:$Y,$AL35,AF:AF)=0,"",SUMIF($Y:$Y,$AL35,AF:AF)/$AS35)</f>
        <v>8.3629371738410843</v>
      </c>
      <c r="AP35" s="260">
        <f>IF(SUMIF($Y:$Y,$AL35,AG:AG)=0,"",SUMIF($Y:$Y,$AL35,AG:AG)/$AS35)</f>
        <v>6.3078486225160955</v>
      </c>
      <c r="AQ35" s="260">
        <f>IF(SUMIF($Y:$Y,$AL35,AH:AH)=0,"",SUMIF($Y:$Y,$AL35,AH:AH)/$AS35)</f>
        <v>8.6751043529605258</v>
      </c>
      <c r="AR35" s="260">
        <f>IF(SUMIF($Y:$Y,$AL35,AI:AI)=0,"",SUMIF($Y:$Y,$AL35,AI:AI)/$AS35)</f>
        <v>3.4310531757299758</v>
      </c>
      <c r="AS35" s="261">
        <f>SUMIF(E$5:E$632,AL35,O$5:O$632)/N$1</f>
        <v>4</v>
      </c>
      <c r="AT35" s="260">
        <f>IF(LEN(AS35)&gt;0,SUM(AN35:AR35),"")</f>
        <v>35.474217366312594</v>
      </c>
      <c r="AU35" s="238">
        <v>31</v>
      </c>
    </row>
    <row r="36" spans="1:47" x14ac:dyDescent="0.25">
      <c r="A36" s="244">
        <v>5</v>
      </c>
      <c r="B36" s="244" t="s">
        <v>248</v>
      </c>
      <c r="C36" s="244">
        <v>2</v>
      </c>
      <c r="D36" s="244" t="s">
        <v>369</v>
      </c>
      <c r="E36" s="244">
        <v>5</v>
      </c>
      <c r="F36" s="244" t="s">
        <v>88</v>
      </c>
      <c r="G36" s="245"/>
      <c r="H36" s="246">
        <v>3.4559738636016846</v>
      </c>
      <c r="I36" s="246">
        <v>6.7571336030960083</v>
      </c>
      <c r="J36" s="246">
        <v>9.0283370018005371</v>
      </c>
      <c r="K36" s="246">
        <v>2.5656789541244507</v>
      </c>
      <c r="L36" s="246">
        <v>0.27579665184020996</v>
      </c>
      <c r="M36" s="247">
        <f>IF(COUNT(H36:L36)&lt;N$1,0,1)</f>
        <v>1</v>
      </c>
      <c r="N36" s="248">
        <f t="shared" si="3"/>
        <v>5</v>
      </c>
      <c r="O36" s="249">
        <f t="shared" si="4"/>
        <v>5</v>
      </c>
      <c r="P36" s="250">
        <f t="shared" si="5"/>
        <v>22.082920074462891</v>
      </c>
      <c r="Q36"/>
      <c r="R36" s="251">
        <v>32</v>
      </c>
      <c r="S36" s="252" t="s">
        <v>274</v>
      </c>
      <c r="T36" s="252">
        <f t="shared" si="6"/>
        <v>50</v>
      </c>
      <c r="U36" s="253">
        <f t="shared" si="7"/>
        <v>263.5511577129364</v>
      </c>
      <c r="V36" s="254">
        <f t="shared" si="8"/>
        <v>5.271023154258728</v>
      </c>
      <c r="W36" s="255">
        <f t="shared" si="9"/>
        <v>1.2331571707759088</v>
      </c>
      <c r="X36"/>
      <c r="Y36" s="256">
        <f t="shared" si="10"/>
        <v>5</v>
      </c>
      <c r="Z36" s="256">
        <f t="shared" si="11"/>
        <v>5</v>
      </c>
      <c r="AA36" s="256" t="str">
        <f t="shared" si="12"/>
        <v>Marker 6</v>
      </c>
      <c r="AB36" s="256">
        <f t="shared" si="13"/>
        <v>2</v>
      </c>
      <c r="AC36" s="256" t="str">
        <f t="shared" si="14"/>
        <v>H</v>
      </c>
      <c r="AD36" s="257"/>
      <c r="AE36" s="258">
        <f t="shared" si="15"/>
        <v>4.6987594427627082</v>
      </c>
      <c r="AF36" s="258">
        <f t="shared" si="16"/>
        <v>9.1870328239310748</v>
      </c>
      <c r="AG36" s="258">
        <f t="shared" si="17"/>
        <v>12.274972385191495</v>
      </c>
      <c r="AH36" s="258">
        <f t="shared" si="18"/>
        <v>3.4883100071324091</v>
      </c>
      <c r="AI36" s="258">
        <f t="shared" si="19"/>
        <v>0.3749745146411454</v>
      </c>
      <c r="AJ36" s="258">
        <f t="shared" si="20"/>
        <v>30.024049173658835</v>
      </c>
      <c r="AL36" s="259">
        <v>17</v>
      </c>
      <c r="AM36" s="259" t="s">
        <v>98</v>
      </c>
      <c r="AN36" s="260">
        <f>IF(SUMIF($Y:$Y,$AL36,AE:AE)=0,"",SUMIF($Y:$Y,$AL36,AE:AE)/$AS36)</f>
        <v>8.4957228329003112</v>
      </c>
      <c r="AO36" s="260">
        <f>IF(SUMIF($Y:$Y,$AL36,AF:AF)=0,"",SUMIF($Y:$Y,$AL36,AF:AF)/$AS36)</f>
        <v>5.0718767696209017</v>
      </c>
      <c r="AP36" s="260">
        <f>IF(SUMIF($Y:$Y,$AL36,AG:AG)=0,"",SUMIF($Y:$Y,$AL36,AG:AG)/$AS36)</f>
        <v>5.031711856786564</v>
      </c>
      <c r="AQ36" s="260">
        <f>IF(SUMIF($Y:$Y,$AL36,AH:AH)=0,"",SUMIF($Y:$Y,$AL36,AH:AH)/$AS36)</f>
        <v>7.5674842018366633</v>
      </c>
      <c r="AR36" s="260">
        <f>IF(SUMIF($Y:$Y,$AL36,AI:AI)=0,"",SUMIF($Y:$Y,$AL36,AI:AI)/$AS36)</f>
        <v>9.254802183025614</v>
      </c>
      <c r="AS36" s="261">
        <f>SUMIF(E$5:E$632,AL36,O$5:O$632)/N$1</f>
        <v>4</v>
      </c>
      <c r="AT36" s="260">
        <f>IF(LEN(AS36)&gt;0,SUM(AN36:AR36),"")</f>
        <v>35.421597844170051</v>
      </c>
      <c r="AU36" s="238">
        <v>32</v>
      </c>
    </row>
    <row r="37" spans="1:47" x14ac:dyDescent="0.25">
      <c r="A37" s="244">
        <v>5</v>
      </c>
      <c r="B37" s="244" t="s">
        <v>247</v>
      </c>
      <c r="C37" s="244">
        <v>3</v>
      </c>
      <c r="D37" s="244" t="s">
        <v>369</v>
      </c>
      <c r="E37" s="244">
        <v>7</v>
      </c>
      <c r="F37" s="244" t="s">
        <v>93</v>
      </c>
      <c r="G37" s="245"/>
      <c r="H37" s="246">
        <v>2.2864395380020142</v>
      </c>
      <c r="I37" s="246">
        <v>0.81688404083251953</v>
      </c>
      <c r="J37" s="246">
        <v>9.5706433057785034</v>
      </c>
      <c r="K37" s="246">
        <v>9.6490871906280518</v>
      </c>
      <c r="L37" s="246">
        <v>2.2695904970169067</v>
      </c>
      <c r="M37" s="247">
        <f>IF(COUNT(H37:L37)&lt;N$1,0,1)</f>
        <v>1</v>
      </c>
      <c r="N37" s="248">
        <f t="shared" si="3"/>
        <v>5</v>
      </c>
      <c r="O37" s="249">
        <f t="shared" si="4"/>
        <v>5</v>
      </c>
      <c r="P37" s="250">
        <f t="shared" si="5"/>
        <v>24.592644572257996</v>
      </c>
      <c r="Q37"/>
      <c r="R37" s="251">
        <v>33</v>
      </c>
      <c r="S37" s="252" t="s">
        <v>275</v>
      </c>
      <c r="T37" s="252">
        <f t="shared" si="6"/>
        <v>50</v>
      </c>
      <c r="U37" s="253">
        <f t="shared" si="7"/>
        <v>217.45217204093933</v>
      </c>
      <c r="V37" s="254">
        <f t="shared" si="8"/>
        <v>4.3490434408187868</v>
      </c>
      <c r="W37" s="255">
        <f t="shared" si="9"/>
        <v>1.4945815300424445</v>
      </c>
      <c r="X37"/>
      <c r="Y37" s="256">
        <f t="shared" si="10"/>
        <v>7</v>
      </c>
      <c r="Z37" s="256">
        <f t="shared" si="11"/>
        <v>5</v>
      </c>
      <c r="AA37" s="256" t="str">
        <f t="shared" si="12"/>
        <v>Marker 5</v>
      </c>
      <c r="AB37" s="256">
        <f t="shared" si="13"/>
        <v>3</v>
      </c>
      <c r="AC37" s="256" t="str">
        <f t="shared" si="14"/>
        <v>H</v>
      </c>
      <c r="AD37" s="257"/>
      <c r="AE37" s="258">
        <f t="shared" si="15"/>
        <v>3.1086546928617609</v>
      </c>
      <c r="AF37" s="258">
        <f t="shared" si="16"/>
        <v>1.1106396494861757</v>
      </c>
      <c r="AG37" s="258">
        <f t="shared" si="17"/>
        <v>13.012294762980142</v>
      </c>
      <c r="AH37" s="258">
        <f t="shared" si="18"/>
        <v>13.118947463264071</v>
      </c>
      <c r="AI37" s="258">
        <f t="shared" si="19"/>
        <v>3.0857466520157106</v>
      </c>
      <c r="AJ37" s="258">
        <f t="shared" si="20"/>
        <v>33.436283220607855</v>
      </c>
      <c r="AL37" s="259">
        <v>70</v>
      </c>
      <c r="AM37" s="259" t="s">
        <v>151</v>
      </c>
      <c r="AN37" s="260">
        <f>IF(SUMIF($Y:$Y,$AL37,AE:AE)=0,"",SUMIF($Y:$Y,$AL37,AE:AE)/$AS37)</f>
        <v>6.9018333714527991</v>
      </c>
      <c r="AO37" s="260">
        <f>IF(SUMIF($Y:$Y,$AL37,AF:AF)=0,"",SUMIF($Y:$Y,$AL37,AF:AF)/$AS37)</f>
        <v>8.9260698854543836</v>
      </c>
      <c r="AP37" s="260">
        <f>IF(SUMIF($Y:$Y,$AL37,AG:AG)=0,"",SUMIF($Y:$Y,$AL37,AG:AG)/$AS37)</f>
        <v>6.2098041801791837</v>
      </c>
      <c r="AQ37" s="260">
        <f>IF(SUMIF($Y:$Y,$AL37,AH:AH)=0,"",SUMIF($Y:$Y,$AL37,AH:AH)/$AS37)</f>
        <v>7.9499573386483746</v>
      </c>
      <c r="AR37" s="260">
        <f>IF(SUMIF($Y:$Y,$AL37,AI:AI)=0,"",SUMIF($Y:$Y,$AL37,AI:AI)/$AS37)</f>
        <v>5.4053209053037383</v>
      </c>
      <c r="AS37" s="261">
        <f>SUMIF(E$5:E$632,AL37,O$5:O$632)/N$1</f>
        <v>4</v>
      </c>
      <c r="AT37" s="260">
        <f>IF(LEN(AS37)&gt;0,SUM(AN37:AR37),"")</f>
        <v>35.392985681038482</v>
      </c>
      <c r="AU37" s="238">
        <v>33</v>
      </c>
    </row>
    <row r="38" spans="1:47" x14ac:dyDescent="0.25">
      <c r="A38" s="244">
        <v>5</v>
      </c>
      <c r="B38" s="244" t="s">
        <v>249</v>
      </c>
      <c r="C38" s="244">
        <v>3</v>
      </c>
      <c r="D38" s="244" t="s">
        <v>369</v>
      </c>
      <c r="E38" s="244">
        <v>8</v>
      </c>
      <c r="F38" s="244" t="s">
        <v>90</v>
      </c>
      <c r="G38" s="245"/>
      <c r="H38" s="246">
        <v>2.2495728731155396</v>
      </c>
      <c r="I38" s="246">
        <v>7.4338316917419434</v>
      </c>
      <c r="J38" s="246">
        <v>2.7007573843002319</v>
      </c>
      <c r="K38" s="246">
        <v>3.8158738613128662</v>
      </c>
      <c r="L38" s="246">
        <v>1.5978437662124634</v>
      </c>
      <c r="M38" s="247">
        <f>IF(COUNT(H38:L38)&lt;N$1,0,1)</f>
        <v>1</v>
      </c>
      <c r="N38" s="248">
        <f t="shared" si="3"/>
        <v>5</v>
      </c>
      <c r="O38" s="249">
        <f t="shared" si="4"/>
        <v>5</v>
      </c>
      <c r="P38" s="250">
        <f t="shared" si="5"/>
        <v>17.797879576683044</v>
      </c>
      <c r="Q38"/>
      <c r="R38" s="251">
        <v>34</v>
      </c>
      <c r="S38" s="252" t="s">
        <v>276</v>
      </c>
      <c r="T38" s="252">
        <f t="shared" si="6"/>
        <v>50</v>
      </c>
      <c r="U38" s="253">
        <f t="shared" si="7"/>
        <v>249.14408206939697</v>
      </c>
      <c r="V38" s="254">
        <f t="shared" si="8"/>
        <v>4.9828816413879391</v>
      </c>
      <c r="W38" s="255">
        <f t="shared" si="9"/>
        <v>1.304466063574707</v>
      </c>
      <c r="X38"/>
      <c r="Y38" s="256">
        <f t="shared" si="10"/>
        <v>8</v>
      </c>
      <c r="Z38" s="256">
        <f t="shared" si="11"/>
        <v>5</v>
      </c>
      <c r="AA38" s="256" t="str">
        <f t="shared" si="12"/>
        <v>Marker 7</v>
      </c>
      <c r="AB38" s="256">
        <f t="shared" si="13"/>
        <v>3</v>
      </c>
      <c r="AC38" s="256" t="str">
        <f t="shared" si="14"/>
        <v>H</v>
      </c>
      <c r="AD38" s="257"/>
      <c r="AE38" s="258">
        <f t="shared" si="15"/>
        <v>3.0585305899040032</v>
      </c>
      <c r="AF38" s="258">
        <f t="shared" si="16"/>
        <v>10.107074947921811</v>
      </c>
      <c r="AG38" s="258">
        <f t="shared" si="17"/>
        <v>3.6719633200196062</v>
      </c>
      <c r="AH38" s="258">
        <f t="shared" si="18"/>
        <v>5.188081289350202</v>
      </c>
      <c r="AI38" s="258">
        <f t="shared" si="19"/>
        <v>2.1724364190433754</v>
      </c>
      <c r="AJ38" s="258">
        <f t="shared" si="20"/>
        <v>24.198086566238999</v>
      </c>
      <c r="AL38" s="259">
        <v>88</v>
      </c>
      <c r="AM38" s="259" t="s">
        <v>169</v>
      </c>
      <c r="AN38" s="260">
        <f>IF(SUMIF($Y:$Y,$AL38,AE:AE)=0,"",SUMIF($Y:$Y,$AL38,AE:AE)/$AS38)</f>
        <v>8.1517296187932189</v>
      </c>
      <c r="AO38" s="260">
        <f>IF(SUMIF($Y:$Y,$AL38,AF:AF)=0,"",SUMIF($Y:$Y,$AL38,AF:AF)/$AS38)</f>
        <v>7.4803340117155201</v>
      </c>
      <c r="AP38" s="260">
        <f>IF(SUMIF($Y:$Y,$AL38,AG:AG)=0,"",SUMIF($Y:$Y,$AL38,AG:AG)/$AS38)</f>
        <v>3.4349223446637076</v>
      </c>
      <c r="AQ38" s="260">
        <f>IF(SUMIF($Y:$Y,$AL38,AH:AH)=0,"",SUMIF($Y:$Y,$AL38,AH:AH)/$AS38)</f>
        <v>7.4311227665899988</v>
      </c>
      <c r="AR38" s="260">
        <f>IF(SUMIF($Y:$Y,$AL38,AI:AI)=0,"",SUMIF($Y:$Y,$AL38,AI:AI)/$AS38)</f>
        <v>8.8795045954524685</v>
      </c>
      <c r="AS38" s="261">
        <f>SUMIF(E$5:E$632,AL38,O$5:O$632)/N$1</f>
        <v>4</v>
      </c>
      <c r="AT38" s="260">
        <f>IF(LEN(AS38)&gt;0,SUM(AN38:AR38),"")</f>
        <v>35.37761333721491</v>
      </c>
      <c r="AU38" s="238">
        <v>34</v>
      </c>
    </row>
    <row r="39" spans="1:47" x14ac:dyDescent="0.25">
      <c r="A39" s="244">
        <v>5</v>
      </c>
      <c r="B39" s="244" t="s">
        <v>248</v>
      </c>
      <c r="C39" s="244">
        <v>1</v>
      </c>
      <c r="D39" s="244" t="s">
        <v>369</v>
      </c>
      <c r="E39" s="244">
        <v>10</v>
      </c>
      <c r="F39" s="244" t="s">
        <v>86</v>
      </c>
      <c r="G39" s="245"/>
      <c r="H39" s="246">
        <v>3.0586403608322144</v>
      </c>
      <c r="I39" s="246">
        <v>0.11283040046691895</v>
      </c>
      <c r="J39" s="246">
        <v>8.0951577425003052</v>
      </c>
      <c r="K39" s="246">
        <v>1.0884833335876465</v>
      </c>
      <c r="L39" s="246">
        <v>8.1625837087631226</v>
      </c>
      <c r="M39" s="247">
        <f>IF(COUNT(H39:L39)&lt;N$1,0,1)</f>
        <v>1</v>
      </c>
      <c r="N39" s="248">
        <f t="shared" si="3"/>
        <v>5</v>
      </c>
      <c r="O39" s="249">
        <f t="shared" si="4"/>
        <v>5</v>
      </c>
      <c r="P39" s="250">
        <f t="shared" si="5"/>
        <v>20.517695546150208</v>
      </c>
      <c r="Q39"/>
      <c r="R39" s="251">
        <v>35</v>
      </c>
      <c r="S39" s="252" t="s">
        <v>277</v>
      </c>
      <c r="T39" s="252">
        <f t="shared" si="6"/>
        <v>50</v>
      </c>
      <c r="U39" s="253">
        <f t="shared" si="7"/>
        <v>230.94388067722321</v>
      </c>
      <c r="V39" s="254">
        <f t="shared" si="8"/>
        <v>4.6188776135444645</v>
      </c>
      <c r="W39" s="255">
        <f t="shared" si="9"/>
        <v>1.4072682897982196</v>
      </c>
      <c r="X39"/>
      <c r="Y39" s="256">
        <f t="shared" si="10"/>
        <v>10</v>
      </c>
      <c r="Z39" s="256">
        <f t="shared" si="11"/>
        <v>5</v>
      </c>
      <c r="AA39" s="256" t="str">
        <f t="shared" si="12"/>
        <v>Marker 6</v>
      </c>
      <c r="AB39" s="256">
        <f t="shared" si="13"/>
        <v>1</v>
      </c>
      <c r="AC39" s="256" t="str">
        <f t="shared" si="14"/>
        <v>H</v>
      </c>
      <c r="AD39" s="257"/>
      <c r="AE39" s="258">
        <f t="shared" si="15"/>
        <v>4.1585428144695937</v>
      </c>
      <c r="AF39" s="258">
        <f t="shared" si="16"/>
        <v>0.15340477982438144</v>
      </c>
      <c r="AG39" s="258">
        <f t="shared" si="17"/>
        <v>11.006217171904776</v>
      </c>
      <c r="AH39" s="258">
        <f t="shared" si="18"/>
        <v>1.4799074136094956</v>
      </c>
      <c r="AI39" s="258">
        <f t="shared" si="19"/>
        <v>11.097889854676351</v>
      </c>
      <c r="AJ39" s="258">
        <f t="shared" si="20"/>
        <v>27.895962034484597</v>
      </c>
      <c r="AL39" s="259">
        <v>130</v>
      </c>
      <c r="AM39" s="259" t="s">
        <v>211</v>
      </c>
      <c r="AN39" s="260">
        <f>IF(SUMIF($Y:$Y,$AL39,AE:AE)=0,"",SUMIF($Y:$Y,$AL39,AE:AE)/$AS39)</f>
        <v>7.7676767393284551</v>
      </c>
      <c r="AO39" s="260">
        <f>IF(SUMIF($Y:$Y,$AL39,AF:AF)=0,"",SUMIF($Y:$Y,$AL39,AF:AF)/$AS39)</f>
        <v>8.4292052566051989</v>
      </c>
      <c r="AP39" s="260">
        <f>IF(SUMIF($Y:$Y,$AL39,AG:AG)=0,"",SUMIF($Y:$Y,$AL39,AG:AG)/$AS39)</f>
        <v>10.182537778469481</v>
      </c>
      <c r="AQ39" s="260">
        <f>IF(SUMIF($Y:$Y,$AL39,AH:AH)=0,"",SUMIF($Y:$Y,$AL39,AH:AH)/$AS39)</f>
        <v>1.9782926167352666</v>
      </c>
      <c r="AR39" s="260">
        <f>IF(SUMIF($Y:$Y,$AL39,AI:AI)=0,"",SUMIF($Y:$Y,$AL39,AI:AI)/$AS39)</f>
        <v>6.9233640223041313</v>
      </c>
      <c r="AS39" s="261">
        <f>SUMIF(E$5:E$632,AL39,O$5:O$632)/N$1</f>
        <v>4</v>
      </c>
      <c r="AT39" s="260">
        <f>IF(LEN(AS39)&gt;0,SUM(AN39:AR39),"")</f>
        <v>35.281076413442534</v>
      </c>
      <c r="AU39" s="238">
        <v>35</v>
      </c>
    </row>
    <row r="40" spans="1:47" x14ac:dyDescent="0.25">
      <c r="A40" s="244">
        <v>5</v>
      </c>
      <c r="B40" s="244" t="s">
        <v>250</v>
      </c>
      <c r="C40" s="244">
        <v>2</v>
      </c>
      <c r="D40" s="244" t="s">
        <v>369</v>
      </c>
      <c r="E40" s="244">
        <v>11</v>
      </c>
      <c r="F40" s="244" t="s">
        <v>183</v>
      </c>
      <c r="G40" s="245"/>
      <c r="H40" s="246">
        <v>5.79140305519104</v>
      </c>
      <c r="I40" s="246">
        <v>0.83971321582794189</v>
      </c>
      <c r="J40" s="246">
        <v>8.5139966011047363</v>
      </c>
      <c r="K40" s="246">
        <v>3.908504843711853</v>
      </c>
      <c r="L40" s="246">
        <v>1.8479049205780029</v>
      </c>
      <c r="M40" s="247">
        <f>IF(COUNT(H40:L40)&lt;N$1,0,1)</f>
        <v>1</v>
      </c>
      <c r="N40" s="248">
        <f t="shared" si="3"/>
        <v>5</v>
      </c>
      <c r="O40" s="249">
        <f t="shared" si="4"/>
        <v>5</v>
      </c>
      <c r="P40" s="250">
        <f t="shared" si="5"/>
        <v>20.901522636413574</v>
      </c>
      <c r="Q40"/>
      <c r="R40" s="251">
        <v>36</v>
      </c>
      <c r="S40" s="252" t="s">
        <v>278</v>
      </c>
      <c r="T40" s="252">
        <f t="shared" si="6"/>
        <v>50</v>
      </c>
      <c r="U40" s="253">
        <f t="shared" si="7"/>
        <v>286.47068560123444</v>
      </c>
      <c r="V40" s="254">
        <f t="shared" si="8"/>
        <v>5.7294137120246891</v>
      </c>
      <c r="W40" s="255">
        <f t="shared" si="9"/>
        <v>1.1344965343239277</v>
      </c>
      <c r="X40"/>
      <c r="Y40" s="256">
        <f t="shared" si="10"/>
        <v>11</v>
      </c>
      <c r="Z40" s="256">
        <f t="shared" si="11"/>
        <v>5</v>
      </c>
      <c r="AA40" s="256" t="str">
        <f t="shared" si="12"/>
        <v>Marker 8</v>
      </c>
      <c r="AB40" s="256">
        <f t="shared" si="13"/>
        <v>2</v>
      </c>
      <c r="AC40" s="256" t="str">
        <f t="shared" si="14"/>
        <v>H</v>
      </c>
      <c r="AD40" s="257"/>
      <c r="AE40" s="258">
        <f t="shared" si="15"/>
        <v>7.8740207149784283</v>
      </c>
      <c r="AF40" s="258">
        <f t="shared" si="16"/>
        <v>1.1416783106027939</v>
      </c>
      <c r="AG40" s="258">
        <f t="shared" si="17"/>
        <v>11.575672590127335</v>
      </c>
      <c r="AH40" s="258">
        <f t="shared" si="18"/>
        <v>5.3140228387998913</v>
      </c>
      <c r="AI40" s="258">
        <f t="shared" si="19"/>
        <v>2.5124208219111406</v>
      </c>
      <c r="AJ40" s="258">
        <f t="shared" si="20"/>
        <v>28.417815276419589</v>
      </c>
      <c r="AL40" s="259">
        <v>79</v>
      </c>
      <c r="AM40" s="259" t="s">
        <v>160</v>
      </c>
      <c r="AN40" s="260">
        <f>IF(SUMIF($Y:$Y,$AL40,AE:AE)=0,"",SUMIF($Y:$Y,$AL40,AE:AE)/$AS40)</f>
        <v>8.8644856836267962</v>
      </c>
      <c r="AO40" s="260">
        <f>IF(SUMIF($Y:$Y,$AL40,AF:AF)=0,"",SUMIF($Y:$Y,$AL40,AF:AF)/$AS40)</f>
        <v>5.3152416182593978</v>
      </c>
      <c r="AP40" s="260">
        <f>IF(SUMIF($Y:$Y,$AL40,AG:AG)=0,"",SUMIF($Y:$Y,$AL40,AG:AG)/$AS40)</f>
        <v>7.7620866785272735</v>
      </c>
      <c r="AQ40" s="260">
        <f>IF(SUMIF($Y:$Y,$AL40,AH:AH)=0,"",SUMIF($Y:$Y,$AL40,AH:AH)/$AS40)</f>
        <v>5.3521724182956447</v>
      </c>
      <c r="AR40" s="260">
        <f>IF(SUMIF($Y:$Y,$AL40,AI:AI)=0,"",SUMIF($Y:$Y,$AL40,AI:AI)/$AS40)</f>
        <v>7.7744691350667097</v>
      </c>
      <c r="AS40" s="261">
        <f>SUMIF(E$5:E$632,AL40,O$5:O$632)/N$1</f>
        <v>4</v>
      </c>
      <c r="AT40" s="260">
        <f>IF(LEN(AS40)&gt;0,SUM(AN40:AR40),"")</f>
        <v>35.068455533775818</v>
      </c>
      <c r="AU40" s="238">
        <v>36</v>
      </c>
    </row>
    <row r="41" spans="1:47" x14ac:dyDescent="0.25">
      <c r="A41" s="244">
        <v>5</v>
      </c>
      <c r="B41" s="244" t="s">
        <v>248</v>
      </c>
      <c r="C41" s="244">
        <v>4</v>
      </c>
      <c r="D41" s="244" t="s">
        <v>369</v>
      </c>
      <c r="E41" s="244">
        <v>12</v>
      </c>
      <c r="F41" s="244" t="s">
        <v>91</v>
      </c>
      <c r="G41" s="245"/>
      <c r="H41" s="246">
        <v>3.4852123260498047</v>
      </c>
      <c r="I41" s="246">
        <v>7.1369475126266479</v>
      </c>
      <c r="J41" s="246">
        <v>5.2363073825836182</v>
      </c>
      <c r="K41" s="246">
        <v>5.6495314836502075</v>
      </c>
      <c r="L41" s="246">
        <v>4.6509480476379395</v>
      </c>
      <c r="M41" s="247">
        <f>IF(COUNT(H41:L41)&lt;N$1,0,1)</f>
        <v>1</v>
      </c>
      <c r="N41" s="248">
        <f t="shared" si="3"/>
        <v>5</v>
      </c>
      <c r="O41" s="249">
        <f t="shared" si="4"/>
        <v>5</v>
      </c>
      <c r="P41" s="250">
        <f t="shared" si="5"/>
        <v>26.158946752548218</v>
      </c>
      <c r="Q41"/>
      <c r="R41" s="251">
        <v>37</v>
      </c>
      <c r="S41" s="252" t="s">
        <v>279</v>
      </c>
      <c r="T41" s="252">
        <f t="shared" si="6"/>
        <v>50</v>
      </c>
      <c r="U41" s="253">
        <f t="shared" si="7"/>
        <v>246.26638531684875</v>
      </c>
      <c r="V41" s="254">
        <f t="shared" si="8"/>
        <v>4.9253277063369749</v>
      </c>
      <c r="W41" s="255">
        <f t="shared" si="9"/>
        <v>1.3197091417159992</v>
      </c>
      <c r="X41"/>
      <c r="Y41" s="256">
        <f t="shared" si="10"/>
        <v>12</v>
      </c>
      <c r="Z41" s="256">
        <f t="shared" si="11"/>
        <v>5</v>
      </c>
      <c r="AA41" s="256" t="str">
        <f t="shared" si="12"/>
        <v>Marker 6</v>
      </c>
      <c r="AB41" s="256">
        <f t="shared" si="13"/>
        <v>4</v>
      </c>
      <c r="AC41" s="256" t="str">
        <f t="shared" si="14"/>
        <v>H</v>
      </c>
      <c r="AD41" s="257"/>
      <c r="AE41" s="258">
        <f t="shared" si="15"/>
        <v>4.7385122033280878</v>
      </c>
      <c r="AF41" s="258">
        <f t="shared" si="16"/>
        <v>9.7034297251622128</v>
      </c>
      <c r="AG41" s="258">
        <f t="shared" si="17"/>
        <v>7.1193098472918859</v>
      </c>
      <c r="AH41" s="258">
        <f t="shared" si="18"/>
        <v>7.6811314129330865</v>
      </c>
      <c r="AI41" s="258">
        <f t="shared" si="19"/>
        <v>6.3234523521142805</v>
      </c>
      <c r="AJ41" s="258">
        <f t="shared" si="20"/>
        <v>35.565835540829553</v>
      </c>
      <c r="AL41" s="259">
        <v>29</v>
      </c>
      <c r="AM41" s="259" t="s">
        <v>110</v>
      </c>
      <c r="AN41" s="260">
        <f>IF(SUMIF($Y:$Y,$AL41,AE:AE)=0,"",SUMIF($Y:$Y,$AL41,AE:AE)/$AS41)</f>
        <v>8.2140924757160221</v>
      </c>
      <c r="AO41" s="260">
        <f>IF(SUMIF($Y:$Y,$AL41,AF:AF)=0,"",SUMIF($Y:$Y,$AL41,AF:AF)/$AS41)</f>
        <v>7.141823260806003</v>
      </c>
      <c r="AP41" s="260">
        <f>IF(SUMIF($Y:$Y,$AL41,AG:AG)=0,"",SUMIF($Y:$Y,$AL41,AG:AG)/$AS41)</f>
        <v>3.9237939419476353</v>
      </c>
      <c r="AQ41" s="260">
        <f>IF(SUMIF($Y:$Y,$AL41,AH:AH)=0,"",SUMIF($Y:$Y,$AL41,AH:AH)/$AS41)</f>
        <v>8.4359192028139187</v>
      </c>
      <c r="AR41" s="260">
        <f>IF(SUMIF($Y:$Y,$AL41,AI:AI)=0,"",SUMIF($Y:$Y,$AL41,AI:AI)/$AS41)</f>
        <v>7.2846354520451495</v>
      </c>
      <c r="AS41" s="261">
        <f>SUMIF(E$5:E$632,AL41,O$5:O$632)/N$1</f>
        <v>4</v>
      </c>
      <c r="AT41" s="260">
        <f>IF(LEN(AS41)&gt;0,SUM(AN41:AR41),"")</f>
        <v>35.00026433332873</v>
      </c>
      <c r="AU41" s="238">
        <v>37</v>
      </c>
    </row>
    <row r="42" spans="1:47" x14ac:dyDescent="0.25">
      <c r="A42" s="244">
        <v>5</v>
      </c>
      <c r="B42" s="244" t="s">
        <v>289</v>
      </c>
      <c r="C42" s="244">
        <v>3</v>
      </c>
      <c r="D42" s="244" t="s">
        <v>369</v>
      </c>
      <c r="E42" s="244">
        <v>14</v>
      </c>
      <c r="F42" s="244" t="s">
        <v>178</v>
      </c>
      <c r="G42" s="245"/>
      <c r="H42" s="246">
        <v>5.6766349077224731</v>
      </c>
      <c r="I42" s="246">
        <v>7.6360440254211426</v>
      </c>
      <c r="J42" s="246">
        <v>5.6439250707626343</v>
      </c>
      <c r="K42" s="246">
        <v>9.3369567394256592</v>
      </c>
      <c r="L42" s="246">
        <v>6.9828373193740845</v>
      </c>
      <c r="M42" s="247">
        <f>IF(COUNT(H42:L42)&lt;N$1,0,1)</f>
        <v>1</v>
      </c>
      <c r="N42" s="248">
        <f t="shared" si="3"/>
        <v>5</v>
      </c>
      <c r="O42" s="249">
        <f t="shared" si="4"/>
        <v>5</v>
      </c>
      <c r="P42" s="250">
        <f t="shared" si="5"/>
        <v>35.276398062705994</v>
      </c>
      <c r="Q42"/>
      <c r="R42" s="251">
        <v>38</v>
      </c>
      <c r="S42" s="252" t="s">
        <v>280</v>
      </c>
      <c r="T42" s="252">
        <f t="shared" si="6"/>
        <v>50</v>
      </c>
      <c r="U42" s="253">
        <f t="shared" si="7"/>
        <v>223.90424370765686</v>
      </c>
      <c r="V42" s="254">
        <f t="shared" si="8"/>
        <v>4.4780848741531374</v>
      </c>
      <c r="W42" s="255">
        <f t="shared" si="9"/>
        <v>1.4515133550766459</v>
      </c>
      <c r="X42"/>
      <c r="Y42" s="256">
        <f t="shared" si="10"/>
        <v>14</v>
      </c>
      <c r="Z42" s="256">
        <f t="shared" si="11"/>
        <v>5</v>
      </c>
      <c r="AA42" s="256" t="str">
        <f t="shared" si="12"/>
        <v>Marker 47</v>
      </c>
      <c r="AB42" s="256">
        <f t="shared" si="13"/>
        <v>3</v>
      </c>
      <c r="AC42" s="256" t="str">
        <f t="shared" si="14"/>
        <v>H</v>
      </c>
      <c r="AD42" s="257"/>
      <c r="AE42" s="258">
        <f t="shared" si="15"/>
        <v>7.7179813645869562</v>
      </c>
      <c r="AF42" s="258">
        <f t="shared" si="16"/>
        <v>10.382003853584314</v>
      </c>
      <c r="AG42" s="258">
        <f t="shared" si="17"/>
        <v>7.6735089057801948</v>
      </c>
      <c r="AH42" s="258">
        <f t="shared" si="18"/>
        <v>12.694573332311425</v>
      </c>
      <c r="AI42" s="258">
        <f t="shared" si="19"/>
        <v>9.4939007314976571</v>
      </c>
      <c r="AJ42" s="258">
        <f t="shared" si="20"/>
        <v>47.961968187760547</v>
      </c>
      <c r="AL42" s="259">
        <v>98</v>
      </c>
      <c r="AM42" s="259" t="s">
        <v>179</v>
      </c>
      <c r="AN42" s="260">
        <f>IF(SUMIF($Y:$Y,$AL42,AE:AE)=0,"",SUMIF($Y:$Y,$AL42,AE:AE)/$AS42)</f>
        <v>9.1163675005037046</v>
      </c>
      <c r="AO42" s="260">
        <f>IF(SUMIF($Y:$Y,$AL42,AF:AF)=0,"",SUMIF($Y:$Y,$AL42,AF:AF)/$AS42)</f>
        <v>7.0189047685413231</v>
      </c>
      <c r="AP42" s="260">
        <f>IF(SUMIF($Y:$Y,$AL42,AG:AG)=0,"",SUMIF($Y:$Y,$AL42,AG:AG)/$AS42)</f>
        <v>7.0646821711052068</v>
      </c>
      <c r="AQ42" s="260">
        <f>IF(SUMIF($Y:$Y,$AL42,AH:AH)=0,"",SUMIF($Y:$Y,$AL42,AH:AH)/$AS42)</f>
        <v>3.4552940309792222</v>
      </c>
      <c r="AR42" s="260">
        <f>IF(SUMIF($Y:$Y,$AL42,AI:AI)=0,"",SUMIF($Y:$Y,$AL42,AI:AI)/$AS42)</f>
        <v>8.332999282326524</v>
      </c>
      <c r="AS42" s="261">
        <f>SUMIF(E$5:E$632,AL42,O$5:O$632)/N$1</f>
        <v>4</v>
      </c>
      <c r="AT42" s="260">
        <f>IF(LEN(AS42)&gt;0,SUM(AN42:AR42),"")</f>
        <v>34.98824775345598</v>
      </c>
      <c r="AU42" s="238">
        <v>38</v>
      </c>
    </row>
    <row r="43" spans="1:47" x14ac:dyDescent="0.25">
      <c r="A43" s="244">
        <v>6</v>
      </c>
      <c r="B43" s="244" t="s">
        <v>249</v>
      </c>
      <c r="C43" s="244">
        <v>1</v>
      </c>
      <c r="D43" s="244" t="s">
        <v>369</v>
      </c>
      <c r="E43" s="244">
        <v>6</v>
      </c>
      <c r="F43" s="244" t="s">
        <v>91</v>
      </c>
      <c r="G43" s="245"/>
      <c r="H43" s="246">
        <v>0.19432723522186279</v>
      </c>
      <c r="I43" s="246">
        <v>3.6178791522979736</v>
      </c>
      <c r="J43" s="246">
        <v>2.8436833620071411</v>
      </c>
      <c r="K43" s="246">
        <v>1.0518908500671387</v>
      </c>
      <c r="L43" s="246">
        <v>5.645408034324646</v>
      </c>
      <c r="M43" s="247">
        <f>IF(COUNT(H43:L43)&lt;N$1,0,1)</f>
        <v>1</v>
      </c>
      <c r="N43" s="248">
        <f t="shared" si="3"/>
        <v>5</v>
      </c>
      <c r="O43" s="249">
        <f t="shared" si="4"/>
        <v>5</v>
      </c>
      <c r="P43" s="250">
        <f t="shared" si="5"/>
        <v>13.353188633918762</v>
      </c>
      <c r="Q43"/>
      <c r="R43" s="251">
        <v>39</v>
      </c>
      <c r="S43" s="252" t="s">
        <v>281</v>
      </c>
      <c r="T43" s="252">
        <f t="shared" si="6"/>
        <v>50</v>
      </c>
      <c r="U43" s="253">
        <f t="shared" si="7"/>
        <v>253.12513828277588</v>
      </c>
      <c r="V43" s="254">
        <f t="shared" si="8"/>
        <v>5.0625027656555179</v>
      </c>
      <c r="W43" s="255">
        <f t="shared" si="9"/>
        <v>1.283949915859127</v>
      </c>
      <c r="X43"/>
      <c r="Y43" s="256">
        <f t="shared" si="10"/>
        <v>6</v>
      </c>
      <c r="Z43" s="256">
        <f t="shared" si="11"/>
        <v>6</v>
      </c>
      <c r="AA43" s="256" t="str">
        <f t="shared" si="12"/>
        <v>Marker 7</v>
      </c>
      <c r="AB43" s="256">
        <f t="shared" si="13"/>
        <v>1</v>
      </c>
      <c r="AC43" s="256" t="str">
        <f t="shared" si="14"/>
        <v>H</v>
      </c>
      <c r="AD43" s="257"/>
      <c r="AE43" s="258">
        <f t="shared" si="15"/>
        <v>0.26827641210989317</v>
      </c>
      <c r="AF43" s="258">
        <f t="shared" si="16"/>
        <v>4.9946248518256366</v>
      </c>
      <c r="AG43" s="258">
        <f t="shared" si="17"/>
        <v>3.9258170305612672</v>
      </c>
      <c r="AH43" s="258">
        <f t="shared" si="18"/>
        <v>1.4521768030356297</v>
      </c>
      <c r="AI43" s="258">
        <f t="shared" si="19"/>
        <v>7.7937084352373285</v>
      </c>
      <c r="AJ43" s="258">
        <f t="shared" si="20"/>
        <v>18.434603532769753</v>
      </c>
      <c r="AL43" s="259">
        <v>137</v>
      </c>
      <c r="AM43" s="259" t="s">
        <v>218</v>
      </c>
      <c r="AN43" s="260">
        <f>IF(SUMIF($Y:$Y,$AL43,AE:AE)=0,"",SUMIF($Y:$Y,$AL43,AE:AE)/$AS43)</f>
        <v>8.5816208689483613</v>
      </c>
      <c r="AO43" s="260">
        <f>IF(SUMIF($Y:$Y,$AL43,AF:AF)=0,"",SUMIF($Y:$Y,$AL43,AF:AF)/$AS43)</f>
        <v>7.0985946383071097</v>
      </c>
      <c r="AP43" s="260">
        <f>IF(SUMIF($Y:$Y,$AL43,AG:AG)=0,"",SUMIF($Y:$Y,$AL43,AG:AG)/$AS43)</f>
        <v>9.1026019607104107</v>
      </c>
      <c r="AQ43" s="260">
        <f>IF(SUMIF($Y:$Y,$AL43,AH:AH)=0,"",SUMIF($Y:$Y,$AL43,AH:AH)/$AS43)</f>
        <v>5.9336466202927944</v>
      </c>
      <c r="AR43" s="260">
        <f>IF(SUMIF($Y:$Y,$AL43,AI:AI)=0,"",SUMIF($Y:$Y,$AL43,AI:AI)/$AS43)</f>
        <v>4.2558960248284707</v>
      </c>
      <c r="AS43" s="261">
        <f>SUMIF(E$5:E$632,AL43,O$5:O$632)/N$1</f>
        <v>4</v>
      </c>
      <c r="AT43" s="260">
        <f>IF(LEN(AS43)&gt;0,SUM(AN43:AR43),"")</f>
        <v>34.972360113087149</v>
      </c>
      <c r="AU43" s="238">
        <v>39</v>
      </c>
    </row>
    <row r="44" spans="1:47" x14ac:dyDescent="0.25">
      <c r="A44" s="244">
        <v>6</v>
      </c>
      <c r="B44" s="244" t="s">
        <v>247</v>
      </c>
      <c r="C44" s="244">
        <v>2</v>
      </c>
      <c r="D44" s="244" t="s">
        <v>369</v>
      </c>
      <c r="E44" s="244">
        <v>7</v>
      </c>
      <c r="F44" s="244" t="s">
        <v>88</v>
      </c>
      <c r="G44" s="245"/>
      <c r="H44" s="246">
        <v>4.1344034671783447</v>
      </c>
      <c r="I44" s="246">
        <v>0.13688385486602783</v>
      </c>
      <c r="J44" s="246">
        <v>7.6439690589904785</v>
      </c>
      <c r="K44" s="246">
        <v>5.4541343450546265</v>
      </c>
      <c r="L44" s="246">
        <v>0.40437579154968262</v>
      </c>
      <c r="M44" s="247">
        <f>IF(COUNT(H44:L44)&lt;N$1,0,1)</f>
        <v>1</v>
      </c>
      <c r="N44" s="248">
        <f t="shared" si="3"/>
        <v>5</v>
      </c>
      <c r="O44" s="249">
        <f t="shared" si="4"/>
        <v>5</v>
      </c>
      <c r="P44" s="250">
        <f t="shared" si="5"/>
        <v>17.77376651763916</v>
      </c>
      <c r="Q44"/>
      <c r="R44" s="251">
        <v>40</v>
      </c>
      <c r="S44" s="252" t="s">
        <v>282</v>
      </c>
      <c r="T44" s="252">
        <f t="shared" si="6"/>
        <v>35</v>
      </c>
      <c r="U44" s="253">
        <f t="shared" si="7"/>
        <v>190.24990797042847</v>
      </c>
      <c r="V44" s="254">
        <f t="shared" si="8"/>
        <v>5.4357116562979559</v>
      </c>
      <c r="W44" s="255">
        <f t="shared" si="9"/>
        <v>1.1957955850121174</v>
      </c>
      <c r="X44"/>
      <c r="Y44" s="256">
        <f t="shared" si="10"/>
        <v>7</v>
      </c>
      <c r="Z44" s="256">
        <f t="shared" si="11"/>
        <v>6</v>
      </c>
      <c r="AA44" s="256" t="str">
        <f t="shared" si="12"/>
        <v>Marker 5</v>
      </c>
      <c r="AB44" s="256">
        <f t="shared" si="13"/>
        <v>2</v>
      </c>
      <c r="AC44" s="256" t="str">
        <f t="shared" si="14"/>
        <v>H</v>
      </c>
      <c r="AD44" s="257"/>
      <c r="AE44" s="258">
        <f t="shared" si="15"/>
        <v>5.7077070392268014</v>
      </c>
      <c r="AF44" s="258">
        <f t="shared" si="16"/>
        <v>0.18897356007408372</v>
      </c>
      <c r="AG44" s="258">
        <f t="shared" si="17"/>
        <v>10.552800749126739</v>
      </c>
      <c r="AH44" s="258">
        <f t="shared" si="18"/>
        <v>7.5296475637398359</v>
      </c>
      <c r="AI44" s="258">
        <f t="shared" si="19"/>
        <v>0.55825672802471826</v>
      </c>
      <c r="AJ44" s="258">
        <f t="shared" si="20"/>
        <v>24.537385640192181</v>
      </c>
      <c r="AL44" s="259">
        <v>55</v>
      </c>
      <c r="AM44" s="259" t="s">
        <v>136</v>
      </c>
      <c r="AN44" s="260">
        <f>IF(SUMIF($Y:$Y,$AL44,AE:AE)=0,"",SUMIF($Y:$Y,$AL44,AE:AE)/$AS44)</f>
        <v>4.6792241681669084</v>
      </c>
      <c r="AO44" s="260">
        <f>IF(SUMIF($Y:$Y,$AL44,AF:AF)=0,"",SUMIF($Y:$Y,$AL44,AF:AF)/$AS44)</f>
        <v>5.9971392193433086</v>
      </c>
      <c r="AP44" s="260">
        <f>IF(SUMIF($Y:$Y,$AL44,AG:AG)=0,"",SUMIF($Y:$Y,$AL44,AG:AG)/$AS44)</f>
        <v>8.0868502046837474</v>
      </c>
      <c r="AQ44" s="260">
        <f>IF(SUMIF($Y:$Y,$AL44,AH:AH)=0,"",SUMIF($Y:$Y,$AL44,AH:AH)/$AS44)</f>
        <v>8.905295738265254</v>
      </c>
      <c r="AR44" s="260">
        <f>IF(SUMIF($Y:$Y,$AL44,AI:AI)=0,"",SUMIF($Y:$Y,$AL44,AI:AI)/$AS44)</f>
        <v>7.2117201000094315</v>
      </c>
      <c r="AS44" s="261">
        <f>SUMIF(E$5:E$632,AL44,O$5:O$632)/N$1</f>
        <v>4</v>
      </c>
      <c r="AT44" s="260">
        <f>IF(LEN(AS44)&gt;0,SUM(AN44:AR44),"")</f>
        <v>34.880229430468646</v>
      </c>
      <c r="AU44" s="238">
        <v>40</v>
      </c>
    </row>
    <row r="45" spans="1:47" x14ac:dyDescent="0.25">
      <c r="A45" s="244">
        <v>6</v>
      </c>
      <c r="B45" s="244" t="s">
        <v>250</v>
      </c>
      <c r="C45" s="244">
        <v>4</v>
      </c>
      <c r="D45" s="244" t="s">
        <v>369</v>
      </c>
      <c r="E45" s="244">
        <v>8</v>
      </c>
      <c r="F45" s="244" t="s">
        <v>184</v>
      </c>
      <c r="G45" s="245"/>
      <c r="H45" s="246">
        <v>9.2449760437011719</v>
      </c>
      <c r="I45" s="246">
        <v>0.19945323467254639</v>
      </c>
      <c r="J45" s="246">
        <v>5.0233995914459229</v>
      </c>
      <c r="K45" s="246">
        <v>9.3644267320632935</v>
      </c>
      <c r="L45" s="246">
        <v>4.2777466773986816</v>
      </c>
      <c r="M45" s="247">
        <f>IF(COUNT(H45:L45)&lt;N$1,0,1)</f>
        <v>1</v>
      </c>
      <c r="N45" s="248">
        <f t="shared" si="3"/>
        <v>5</v>
      </c>
      <c r="O45" s="249">
        <f t="shared" si="4"/>
        <v>5</v>
      </c>
      <c r="P45" s="250">
        <f t="shared" si="5"/>
        <v>28.110002279281616</v>
      </c>
      <c r="R45" s="251">
        <v>41</v>
      </c>
      <c r="S45" s="252" t="s">
        <v>283</v>
      </c>
      <c r="T45" s="252">
        <f t="shared" si="6"/>
        <v>20</v>
      </c>
      <c r="U45" s="253">
        <f t="shared" si="7"/>
        <v>107.02566742897034</v>
      </c>
      <c r="V45" s="254">
        <f t="shared" si="8"/>
        <v>5.3512833714485168</v>
      </c>
      <c r="W45" s="255">
        <f t="shared" si="9"/>
        <v>1.2146618948793477</v>
      </c>
      <c r="Y45" s="256">
        <f t="shared" si="10"/>
        <v>8</v>
      </c>
      <c r="Z45" s="256">
        <f t="shared" si="11"/>
        <v>6</v>
      </c>
      <c r="AA45" s="256" t="str">
        <f t="shared" si="12"/>
        <v>Marker 8</v>
      </c>
      <c r="AB45" s="256">
        <f t="shared" si="13"/>
        <v>4</v>
      </c>
      <c r="AC45" s="256" t="str">
        <f t="shared" si="14"/>
        <v>H</v>
      </c>
      <c r="AD45" s="257"/>
      <c r="AE45" s="258">
        <f t="shared" si="15"/>
        <v>12.763054032104241</v>
      </c>
      <c r="AF45" s="258">
        <f t="shared" si="16"/>
        <v>0.27535305651095526</v>
      </c>
      <c r="AG45" s="258">
        <f t="shared" si="17"/>
        <v>6.9350012490467252</v>
      </c>
      <c r="AH45" s="258">
        <f t="shared" si="18"/>
        <v>12.92796041828969</v>
      </c>
      <c r="AI45" s="258">
        <f t="shared" si="19"/>
        <v>5.9055979941118517</v>
      </c>
      <c r="AJ45" s="258">
        <f t="shared" si="20"/>
        <v>38.806966750063459</v>
      </c>
      <c r="AL45" s="259">
        <v>95</v>
      </c>
      <c r="AM45" s="259" t="s">
        <v>176</v>
      </c>
      <c r="AN45" s="260">
        <f>IF(SUMIF($Y:$Y,$AL45,AE:AE)=0,"",SUMIF($Y:$Y,$AL45,AE:AE)/$AS45)</f>
        <v>4.9071145603220714</v>
      </c>
      <c r="AO45" s="260">
        <f>IF(SUMIF($Y:$Y,$AL45,AF:AF)=0,"",SUMIF($Y:$Y,$AL45,AF:AF)/$AS45)</f>
        <v>8.1460962950444227</v>
      </c>
      <c r="AP45" s="260">
        <f>IF(SUMIF($Y:$Y,$AL45,AG:AG)=0,"",SUMIF($Y:$Y,$AL45,AG:AG)/$AS45)</f>
        <v>9.8910750657349773</v>
      </c>
      <c r="AQ45" s="260">
        <f>IF(SUMIF($Y:$Y,$AL45,AH:AH)=0,"",SUMIF($Y:$Y,$AL45,AH:AH)/$AS45)</f>
        <v>7.5451048434121546</v>
      </c>
      <c r="AR45" s="260">
        <f>IF(SUMIF($Y:$Y,$AL45,AI:AI)=0,"",SUMIF($Y:$Y,$AL45,AI:AI)/$AS45)</f>
        <v>4.3108276519063917</v>
      </c>
      <c r="AS45" s="261">
        <f>SUMIF(E$5:E$632,AL45,O$5:O$632)/N$1</f>
        <v>4</v>
      </c>
      <c r="AT45" s="260">
        <f>IF(LEN(AS45)&gt;0,SUM(AN45:AR45),"")</f>
        <v>34.800218416420016</v>
      </c>
      <c r="AU45" s="238">
        <v>41</v>
      </c>
    </row>
    <row r="46" spans="1:47" x14ac:dyDescent="0.25">
      <c r="A46" s="244">
        <v>6</v>
      </c>
      <c r="B46" s="244" t="s">
        <v>247</v>
      </c>
      <c r="C46" s="244">
        <v>3</v>
      </c>
      <c r="D46" s="244" t="s">
        <v>369</v>
      </c>
      <c r="E46" s="244">
        <v>9</v>
      </c>
      <c r="F46" s="244" t="s">
        <v>89</v>
      </c>
      <c r="G46" s="245"/>
      <c r="H46" s="246">
        <v>9.9037843942642212</v>
      </c>
      <c r="I46" s="246">
        <v>9.7666072845458984</v>
      </c>
      <c r="J46" s="246">
        <v>2.3162001371383667</v>
      </c>
      <c r="K46" s="246">
        <v>7.6282370090484619</v>
      </c>
      <c r="L46" s="246">
        <v>4.6846801042556763</v>
      </c>
      <c r="M46" s="247">
        <f>IF(COUNT(H46:L46)&lt;N$1,0,1)</f>
        <v>1</v>
      </c>
      <c r="N46" s="248">
        <f t="shared" si="3"/>
        <v>5</v>
      </c>
      <c r="O46" s="249">
        <f t="shared" si="4"/>
        <v>5</v>
      </c>
      <c r="P46" s="250">
        <f t="shared" si="5"/>
        <v>34.299508929252625</v>
      </c>
      <c r="R46" s="251">
        <v>42</v>
      </c>
      <c r="S46" s="252" t="s">
        <v>284</v>
      </c>
      <c r="T46" s="252">
        <f t="shared" si="6"/>
        <v>40</v>
      </c>
      <c r="U46" s="253">
        <f t="shared" si="7"/>
        <v>166.81266963481903</v>
      </c>
      <c r="V46" s="254">
        <f t="shared" si="8"/>
        <v>4.1703167408704758</v>
      </c>
      <c r="W46" s="255">
        <f t="shared" si="9"/>
        <v>1.5586346083255169</v>
      </c>
      <c r="Y46" s="256">
        <f t="shared" si="10"/>
        <v>9</v>
      </c>
      <c r="Z46" s="256">
        <f t="shared" si="11"/>
        <v>6</v>
      </c>
      <c r="AA46" s="256" t="str">
        <f t="shared" si="12"/>
        <v>Marker 5</v>
      </c>
      <c r="AB46" s="256">
        <f t="shared" si="13"/>
        <v>3</v>
      </c>
      <c r="AC46" s="256" t="str">
        <f t="shared" si="14"/>
        <v>H</v>
      </c>
      <c r="AD46" s="257"/>
      <c r="AE46" s="258">
        <f t="shared" si="15"/>
        <v>13.672564942169446</v>
      </c>
      <c r="AF46" s="258">
        <f t="shared" si="16"/>
        <v>13.483186532206371</v>
      </c>
      <c r="AG46" s="258">
        <f t="shared" si="17"/>
        <v>3.1976056357231335</v>
      </c>
      <c r="AH46" s="258">
        <f t="shared" si="18"/>
        <v>10.531082033740503</v>
      </c>
      <c r="AI46" s="258">
        <f t="shared" si="19"/>
        <v>6.4673856385464488</v>
      </c>
      <c r="AJ46" s="258">
        <f t="shared" si="20"/>
        <v>47.351824782385904</v>
      </c>
      <c r="AL46" s="259">
        <v>116</v>
      </c>
      <c r="AM46" s="259" t="s">
        <v>197</v>
      </c>
      <c r="AN46" s="260">
        <f>IF(SUMIF($Y:$Y,$AL46,AE:AE)=0,"",SUMIF($Y:$Y,$AL46,AE:AE)/$AS46)</f>
        <v>8.4487654907318053</v>
      </c>
      <c r="AO46" s="260">
        <f>IF(SUMIF($Y:$Y,$AL46,AF:AF)=0,"",SUMIF($Y:$Y,$AL46,AF:AF)/$AS46)</f>
        <v>5.8341204862390592</v>
      </c>
      <c r="AP46" s="260">
        <f>IF(SUMIF($Y:$Y,$AL46,AG:AG)=0,"",SUMIF($Y:$Y,$AL46,AG:AG)/$AS46)</f>
        <v>5.1449570854203781</v>
      </c>
      <c r="AQ46" s="260">
        <f>IF(SUMIF($Y:$Y,$AL46,AH:AH)=0,"",SUMIF($Y:$Y,$AL46,AH:AH)/$AS46)</f>
        <v>8.5819820913099321</v>
      </c>
      <c r="AR46" s="260">
        <f>IF(SUMIF($Y:$Y,$AL46,AI:AI)=0,"",SUMIF($Y:$Y,$AL46,AI:AI)/$AS46)</f>
        <v>6.7881284886116227</v>
      </c>
      <c r="AS46" s="261">
        <f>SUMIF(E$5:E$632,AL46,O$5:O$632)/N$1</f>
        <v>4</v>
      </c>
      <c r="AT46" s="260">
        <f>IF(LEN(AS46)&gt;0,SUM(AN46:AR46),"")</f>
        <v>34.797953642312791</v>
      </c>
      <c r="AU46" s="238">
        <v>42</v>
      </c>
    </row>
    <row r="47" spans="1:47" x14ac:dyDescent="0.25">
      <c r="A47" s="244">
        <v>6</v>
      </c>
      <c r="B47" s="244" t="s">
        <v>248</v>
      </c>
      <c r="C47" s="244">
        <v>2</v>
      </c>
      <c r="D47" s="244" t="s">
        <v>369</v>
      </c>
      <c r="E47" s="244">
        <v>10</v>
      </c>
      <c r="F47" s="244" t="s">
        <v>92</v>
      </c>
      <c r="G47" s="245"/>
      <c r="H47" s="246">
        <v>8.1530511379241943</v>
      </c>
      <c r="I47" s="246">
        <v>6.418343186378479</v>
      </c>
      <c r="J47" s="246">
        <v>1.287384033203125</v>
      </c>
      <c r="K47" s="246">
        <v>4.560510516166687</v>
      </c>
      <c r="L47" s="246">
        <v>0.47538399696350098</v>
      </c>
      <c r="M47" s="247">
        <f>IF(COUNT(H47:L47)&lt;N$1,0,1)</f>
        <v>1</v>
      </c>
      <c r="N47" s="248">
        <f t="shared" si="3"/>
        <v>5</v>
      </c>
      <c r="O47" s="249">
        <f t="shared" si="4"/>
        <v>5</v>
      </c>
      <c r="P47" s="250">
        <f t="shared" si="5"/>
        <v>20.894672870635986</v>
      </c>
      <c r="R47" s="251">
        <v>43</v>
      </c>
      <c r="S47" s="252" t="s">
        <v>285</v>
      </c>
      <c r="T47" s="252">
        <f t="shared" si="6"/>
        <v>35</v>
      </c>
      <c r="U47" s="253">
        <f t="shared" si="7"/>
        <v>150.838583111763</v>
      </c>
      <c r="V47" s="254">
        <f t="shared" si="8"/>
        <v>4.3096738031932285</v>
      </c>
      <c r="W47" s="255">
        <f t="shared" si="9"/>
        <v>1.508234798462905</v>
      </c>
      <c r="Y47" s="256">
        <f t="shared" si="10"/>
        <v>10</v>
      </c>
      <c r="Z47" s="256">
        <f t="shared" si="11"/>
        <v>6</v>
      </c>
      <c r="AA47" s="256" t="str">
        <f t="shared" si="12"/>
        <v>Marker 6</v>
      </c>
      <c r="AB47" s="256">
        <f t="shared" si="13"/>
        <v>2</v>
      </c>
      <c r="AC47" s="256" t="str">
        <f t="shared" si="14"/>
        <v>H</v>
      </c>
      <c r="AD47" s="257"/>
      <c r="AE47" s="258">
        <f t="shared" si="15"/>
        <v>11.255608636296316</v>
      </c>
      <c r="AF47" s="258">
        <f t="shared" si="16"/>
        <v>8.8607758956984135</v>
      </c>
      <c r="AG47" s="258">
        <f t="shared" si="17"/>
        <v>1.777284429745448</v>
      </c>
      <c r="AH47" s="258">
        <f t="shared" si="18"/>
        <v>6.295964625183883</v>
      </c>
      <c r="AI47" s="258">
        <f t="shared" si="19"/>
        <v>0.65628635602324537</v>
      </c>
      <c r="AJ47" s="258">
        <f t="shared" si="20"/>
        <v>28.845919942947305</v>
      </c>
      <c r="AL47" s="259">
        <v>42</v>
      </c>
      <c r="AM47" s="259" t="s">
        <v>123</v>
      </c>
      <c r="AN47" s="260">
        <f>IF(SUMIF($Y:$Y,$AL47,AE:AE)=0,"",SUMIF($Y:$Y,$AL47,AE:AE)/$AS47)</f>
        <v>5.6443901916018779</v>
      </c>
      <c r="AO47" s="260">
        <f>IF(SUMIF($Y:$Y,$AL47,AF:AF)=0,"",SUMIF($Y:$Y,$AL47,AF:AF)/$AS47)</f>
        <v>7.8569361464232959</v>
      </c>
      <c r="AP47" s="260">
        <f>IF(SUMIF($Y:$Y,$AL47,AG:AG)=0,"",SUMIF($Y:$Y,$AL47,AG:AG)/$AS47)</f>
        <v>7.4746323875808152</v>
      </c>
      <c r="AQ47" s="260">
        <f>IF(SUMIF($Y:$Y,$AL47,AH:AH)=0,"",SUMIF($Y:$Y,$AL47,AH:AH)/$AS47)</f>
        <v>5.0689450157213063</v>
      </c>
      <c r="AR47" s="260">
        <f>IF(SUMIF($Y:$Y,$AL47,AI:AI)=0,"",SUMIF($Y:$Y,$AL47,AI:AI)/$AS47)</f>
        <v>8.68696052390899</v>
      </c>
      <c r="AS47" s="261">
        <f>SUMIF(E$5:E$632,AL47,O$5:O$632)/N$1</f>
        <v>4</v>
      </c>
      <c r="AT47" s="260">
        <f>IF(LEN(AS47)&gt;0,SUM(AN47:AR47),"")</f>
        <v>34.731864265236283</v>
      </c>
      <c r="AU47" s="238">
        <v>43</v>
      </c>
    </row>
    <row r="48" spans="1:47" x14ac:dyDescent="0.25">
      <c r="A48" s="244">
        <v>6</v>
      </c>
      <c r="B48" s="244" t="s">
        <v>249</v>
      </c>
      <c r="C48" s="244">
        <v>1</v>
      </c>
      <c r="D48" s="244" t="s">
        <v>369</v>
      </c>
      <c r="E48" s="244">
        <v>11</v>
      </c>
      <c r="F48" s="244" t="s">
        <v>93</v>
      </c>
      <c r="G48" s="245"/>
      <c r="H48" s="246">
        <v>1.5194123983383179</v>
      </c>
      <c r="I48" s="246">
        <v>4.3813931941986084</v>
      </c>
      <c r="J48" s="246">
        <v>8.8368326425552368</v>
      </c>
      <c r="K48" s="246">
        <v>0.72136878967285156</v>
      </c>
      <c r="L48" s="246">
        <v>6.1901968717575073</v>
      </c>
      <c r="M48" s="247">
        <f>IF(COUNT(H48:L48)&lt;N$1,0,1)</f>
        <v>1</v>
      </c>
      <c r="N48" s="248">
        <f t="shared" si="3"/>
        <v>5</v>
      </c>
      <c r="O48" s="249">
        <f t="shared" si="4"/>
        <v>5</v>
      </c>
      <c r="P48" s="250">
        <f t="shared" si="5"/>
        <v>21.649203896522522</v>
      </c>
      <c r="R48" s="251">
        <v>44</v>
      </c>
      <c r="S48" s="252" t="s">
        <v>286</v>
      </c>
      <c r="T48" s="252">
        <f t="shared" si="6"/>
        <v>35</v>
      </c>
      <c r="U48" s="253">
        <f t="shared" si="7"/>
        <v>174.59434270858765</v>
      </c>
      <c r="V48" s="254">
        <f t="shared" si="8"/>
        <v>4.9884097916739325</v>
      </c>
      <c r="W48" s="255">
        <f t="shared" si="9"/>
        <v>1.3030204557069542</v>
      </c>
      <c r="Y48" s="256">
        <f t="shared" si="10"/>
        <v>11</v>
      </c>
      <c r="Z48" s="256">
        <f t="shared" si="11"/>
        <v>6</v>
      </c>
      <c r="AA48" s="256" t="str">
        <f t="shared" si="12"/>
        <v>Marker 7</v>
      </c>
      <c r="AB48" s="256">
        <f t="shared" si="13"/>
        <v>1</v>
      </c>
      <c r="AC48" s="256" t="str">
        <f t="shared" si="14"/>
        <v>H</v>
      </c>
      <c r="AD48" s="257"/>
      <c r="AE48" s="258">
        <f t="shared" si="15"/>
        <v>2.0976087385595248</v>
      </c>
      <c r="AF48" s="258">
        <f t="shared" si="16"/>
        <v>6.0486860981700721</v>
      </c>
      <c r="AG48" s="258">
        <f t="shared" si="17"/>
        <v>12.199595970444742</v>
      </c>
      <c r="AH48" s="258">
        <f t="shared" si="18"/>
        <v>0.99587806351765606</v>
      </c>
      <c r="AI48" s="258">
        <f t="shared" si="19"/>
        <v>8.5458109107197</v>
      </c>
      <c r="AJ48" s="258">
        <f t="shared" si="20"/>
        <v>29.887579781411695</v>
      </c>
      <c r="AL48" s="259">
        <v>44</v>
      </c>
      <c r="AM48" s="259" t="s">
        <v>125</v>
      </c>
      <c r="AN48" s="260">
        <f>IF(SUMIF($Y:$Y,$AL48,AE:AE)=0,"",SUMIF($Y:$Y,$AL48,AE:AE)/$AS48)</f>
        <v>7.3585145205878835</v>
      </c>
      <c r="AO48" s="260">
        <f>IF(SUMIF($Y:$Y,$AL48,AF:AF)=0,"",SUMIF($Y:$Y,$AL48,AF:AF)/$AS48)</f>
        <v>7.7013052887105768</v>
      </c>
      <c r="AP48" s="260">
        <f>IF(SUMIF($Y:$Y,$AL48,AG:AG)=0,"",SUMIF($Y:$Y,$AL48,AG:AG)/$AS48)</f>
        <v>6.1466917299852275</v>
      </c>
      <c r="AQ48" s="260">
        <f>IF(SUMIF($Y:$Y,$AL48,AH:AH)=0,"",SUMIF($Y:$Y,$AL48,AH:AH)/$AS48)</f>
        <v>6.1670206487089771</v>
      </c>
      <c r="AR48" s="260">
        <f>IF(SUMIF($Y:$Y,$AL48,AI:AI)=0,"",SUMIF($Y:$Y,$AL48,AI:AI)/$AS48)</f>
        <v>7.3033072069958029</v>
      </c>
      <c r="AS48" s="261">
        <f>SUMIF(E$5:E$632,AL48,O$5:O$632)/N$1</f>
        <v>4</v>
      </c>
      <c r="AT48" s="260">
        <f>IF(LEN(AS48)&gt;0,SUM(AN48:AR48),"")</f>
        <v>34.67683939498847</v>
      </c>
      <c r="AU48" s="238">
        <v>44</v>
      </c>
    </row>
    <row r="49" spans="1:47" x14ac:dyDescent="0.25">
      <c r="A49" s="244">
        <v>6</v>
      </c>
      <c r="B49" s="244" t="s">
        <v>249</v>
      </c>
      <c r="C49" s="244">
        <v>3</v>
      </c>
      <c r="D49" s="244" t="s">
        <v>369</v>
      </c>
      <c r="E49" s="244">
        <v>13</v>
      </c>
      <c r="F49" s="244" t="s">
        <v>92</v>
      </c>
      <c r="G49" s="245"/>
      <c r="H49" s="246">
        <v>5.9690099954605103</v>
      </c>
      <c r="I49" s="246">
        <v>3.1431961059570313</v>
      </c>
      <c r="J49" s="246">
        <v>7.4696367979049683</v>
      </c>
      <c r="K49" s="246">
        <v>6.3183176517486572</v>
      </c>
      <c r="L49" s="246">
        <v>6.1632663011550903</v>
      </c>
      <c r="M49" s="247">
        <f>IF(COUNT(H49:L49)&lt;N$1,0,1)</f>
        <v>1</v>
      </c>
      <c r="N49" s="248">
        <f t="shared" si="3"/>
        <v>5</v>
      </c>
      <c r="O49" s="249">
        <f t="shared" si="4"/>
        <v>5</v>
      </c>
      <c r="P49" s="250">
        <f t="shared" si="5"/>
        <v>29.063426852226257</v>
      </c>
      <c r="R49" s="251">
        <v>45</v>
      </c>
      <c r="S49" s="252" t="s">
        <v>287</v>
      </c>
      <c r="T49" s="252">
        <f t="shared" si="6"/>
        <v>40</v>
      </c>
      <c r="U49" s="253">
        <f t="shared" si="7"/>
        <v>191.20995283126831</v>
      </c>
      <c r="V49" s="254">
        <f t="shared" si="8"/>
        <v>4.7802488207817078</v>
      </c>
      <c r="W49" s="255">
        <f t="shared" si="9"/>
        <v>1.3597618541825327</v>
      </c>
      <c r="Y49" s="256">
        <f t="shared" si="10"/>
        <v>13</v>
      </c>
      <c r="Z49" s="256">
        <f t="shared" si="11"/>
        <v>6</v>
      </c>
      <c r="AA49" s="256" t="str">
        <f t="shared" si="12"/>
        <v>Marker 7</v>
      </c>
      <c r="AB49" s="256">
        <f t="shared" si="13"/>
        <v>3</v>
      </c>
      <c r="AC49" s="256" t="str">
        <f t="shared" si="14"/>
        <v>H</v>
      </c>
      <c r="AD49" s="257"/>
      <c r="AE49" s="258">
        <f t="shared" si="15"/>
        <v>8.2404537048138682</v>
      </c>
      <c r="AF49" s="258">
        <f t="shared" si="16"/>
        <v>4.3393061857809547</v>
      </c>
      <c r="AG49" s="258">
        <f t="shared" si="17"/>
        <v>10.312128187374757</v>
      </c>
      <c r="AH49" s="258">
        <f t="shared" si="18"/>
        <v>8.7226867003304793</v>
      </c>
      <c r="AI49" s="258">
        <f t="shared" si="19"/>
        <v>8.5086321959140268</v>
      </c>
      <c r="AJ49" s="258">
        <f t="shared" si="20"/>
        <v>40.123206974214085</v>
      </c>
      <c r="AL49" s="259">
        <v>123</v>
      </c>
      <c r="AM49" s="259" t="s">
        <v>204</v>
      </c>
      <c r="AN49" s="260">
        <f>IF(SUMIF($Y:$Y,$AL49,AE:AE)=0,"",SUMIF($Y:$Y,$AL49,AE:AE)/$AS49)</f>
        <v>7.8069178508443793</v>
      </c>
      <c r="AO49" s="260">
        <f>IF(SUMIF($Y:$Y,$AL49,AF:AF)=0,"",SUMIF($Y:$Y,$AL49,AF:AF)/$AS49)</f>
        <v>5.8052771864048465</v>
      </c>
      <c r="AP49" s="260">
        <f>IF(SUMIF($Y:$Y,$AL49,AG:AG)=0,"",SUMIF($Y:$Y,$AL49,AG:AG)/$AS49)</f>
        <v>6.1845953803703093</v>
      </c>
      <c r="AQ49" s="260">
        <f>IF(SUMIF($Y:$Y,$AL49,AH:AH)=0,"",SUMIF($Y:$Y,$AL49,AH:AH)/$AS49)</f>
        <v>5.8937800709468329</v>
      </c>
      <c r="AR49" s="260">
        <f>IF(SUMIF($Y:$Y,$AL49,AI:AI)=0,"",SUMIF($Y:$Y,$AL49,AI:AI)/$AS49)</f>
        <v>8.9661031382690428</v>
      </c>
      <c r="AS49" s="261">
        <f>SUMIF(E$5:E$632,AL49,O$5:O$632)/N$1</f>
        <v>4</v>
      </c>
      <c r="AT49" s="260">
        <f>IF(LEN(AS49)&gt;0,SUM(AN49:AR49),"")</f>
        <v>34.656673626835406</v>
      </c>
      <c r="AU49" s="238">
        <v>45</v>
      </c>
    </row>
    <row r="50" spans="1:47" x14ac:dyDescent="0.25">
      <c r="A50" s="244">
        <v>6</v>
      </c>
      <c r="B50" s="244" t="s">
        <v>290</v>
      </c>
      <c r="C50" s="244">
        <v>4</v>
      </c>
      <c r="D50" s="244" t="s">
        <v>369</v>
      </c>
      <c r="E50" s="244">
        <v>14</v>
      </c>
      <c r="F50" s="244" t="s">
        <v>175</v>
      </c>
      <c r="G50" s="245"/>
      <c r="H50" s="246">
        <v>2.2452688217163086</v>
      </c>
      <c r="I50" s="246">
        <v>8.7327545881271362</v>
      </c>
      <c r="J50" s="246">
        <v>1.8209564685821533</v>
      </c>
      <c r="K50" s="246">
        <v>6.7793732881546021</v>
      </c>
      <c r="L50" s="246">
        <v>3.6100554466247559</v>
      </c>
      <c r="M50" s="247">
        <f>IF(COUNT(H50:L50)&lt;N$1,0,1)</f>
        <v>1</v>
      </c>
      <c r="N50" s="248">
        <f t="shared" si="3"/>
        <v>5</v>
      </c>
      <c r="O50" s="249">
        <f t="shared" si="4"/>
        <v>5</v>
      </c>
      <c r="P50" s="250">
        <f t="shared" si="5"/>
        <v>23.188408613204956</v>
      </c>
      <c r="R50" s="251">
        <v>46</v>
      </c>
      <c r="S50" s="252" t="s">
        <v>288</v>
      </c>
      <c r="T50" s="252">
        <f t="shared" si="6"/>
        <v>50</v>
      </c>
      <c r="U50" s="253">
        <f t="shared" si="7"/>
        <v>228.41294705867767</v>
      </c>
      <c r="V50" s="254">
        <f t="shared" si="8"/>
        <v>4.5682589411735535</v>
      </c>
      <c r="W50" s="255">
        <f t="shared" si="9"/>
        <v>1.4228615504729238</v>
      </c>
      <c r="Y50" s="256">
        <f t="shared" si="10"/>
        <v>14</v>
      </c>
      <c r="Z50" s="256">
        <f t="shared" si="11"/>
        <v>6</v>
      </c>
      <c r="AA50" s="256" t="str">
        <f t="shared" si="12"/>
        <v>Marker 48</v>
      </c>
      <c r="AB50" s="256">
        <f t="shared" si="13"/>
        <v>4</v>
      </c>
      <c r="AC50" s="256" t="str">
        <f t="shared" si="14"/>
        <v>H</v>
      </c>
      <c r="AD50" s="257"/>
      <c r="AE50" s="258">
        <f t="shared" si="15"/>
        <v>3.0996821573906224</v>
      </c>
      <c r="AF50" s="258">
        <f t="shared" si="16"/>
        <v>12.055912111671828</v>
      </c>
      <c r="AG50" s="258">
        <f t="shared" si="17"/>
        <v>2.5139022198395407</v>
      </c>
      <c r="AH50" s="258">
        <f t="shared" si="18"/>
        <v>9.3591921895214991</v>
      </c>
      <c r="AI50" s="258">
        <f t="shared" si="19"/>
        <v>4.9838239175921082</v>
      </c>
      <c r="AJ50" s="258">
        <f t="shared" si="20"/>
        <v>32.012512596015597</v>
      </c>
      <c r="AL50" s="259">
        <v>129</v>
      </c>
      <c r="AM50" s="259" t="s">
        <v>210</v>
      </c>
      <c r="AN50" s="260">
        <f>IF(SUMIF($Y:$Y,$AL50,AE:AE)=0,"",SUMIF($Y:$Y,$AL50,AE:AE)/$AS50)</f>
        <v>8.2824703245248372</v>
      </c>
      <c r="AO50" s="260">
        <f>IF(SUMIF($Y:$Y,$AL50,AF:AF)=0,"",SUMIF($Y:$Y,$AL50,AF:AF)/$AS50)</f>
        <v>9.0531966827533026</v>
      </c>
      <c r="AP50" s="260">
        <f>IF(SUMIF($Y:$Y,$AL50,AG:AG)=0,"",SUMIF($Y:$Y,$AL50,AG:AG)/$AS50)</f>
        <v>6.517631445380637</v>
      </c>
      <c r="AQ50" s="260">
        <f>IF(SUMIF($Y:$Y,$AL50,AH:AH)=0,"",SUMIF($Y:$Y,$AL50,AH:AH)/$AS50)</f>
        <v>4.8039547373335392</v>
      </c>
      <c r="AR50" s="260">
        <f>IF(SUMIF($Y:$Y,$AL50,AI:AI)=0,"",SUMIF($Y:$Y,$AL50,AI:AI)/$AS50)</f>
        <v>5.9314187665838709</v>
      </c>
      <c r="AS50" s="261">
        <f>SUMIF(E$5:E$632,AL50,O$5:O$632)/N$1</f>
        <v>4</v>
      </c>
      <c r="AT50" s="260">
        <f>IF(LEN(AS50)&gt;0,SUM(AN50:AR50),"")</f>
        <v>34.588671956576192</v>
      </c>
      <c r="AU50" s="238">
        <v>46</v>
      </c>
    </row>
    <row r="51" spans="1:47" x14ac:dyDescent="0.25">
      <c r="A51" s="244">
        <v>7</v>
      </c>
      <c r="B51" s="244" t="s">
        <v>248</v>
      </c>
      <c r="C51" s="244">
        <v>3</v>
      </c>
      <c r="D51" s="244" t="s">
        <v>369</v>
      </c>
      <c r="E51" s="244">
        <v>5</v>
      </c>
      <c r="F51" s="244" t="s">
        <v>90</v>
      </c>
      <c r="G51" s="245"/>
      <c r="H51" s="246">
        <v>4.0540128946304321</v>
      </c>
      <c r="I51" s="246">
        <v>6.3686561584472656</v>
      </c>
      <c r="J51" s="246">
        <v>5.3518503904342651</v>
      </c>
      <c r="K51" s="246">
        <v>9.9958956241607666</v>
      </c>
      <c r="L51" s="246">
        <v>3.1578761339187622</v>
      </c>
      <c r="M51" s="247">
        <f>IF(COUNT(H51:L51)&lt;N$1,0,1)</f>
        <v>1</v>
      </c>
      <c r="N51" s="248">
        <f t="shared" si="3"/>
        <v>5</v>
      </c>
      <c r="O51" s="249">
        <f t="shared" si="4"/>
        <v>5</v>
      </c>
      <c r="P51" s="250">
        <f t="shared" si="5"/>
        <v>28.928291201591492</v>
      </c>
      <c r="R51" s="251">
        <v>47</v>
      </c>
      <c r="S51" s="252" t="s">
        <v>289</v>
      </c>
      <c r="T51" s="252">
        <f t="shared" si="6"/>
        <v>45</v>
      </c>
      <c r="U51" s="253">
        <f t="shared" si="7"/>
        <v>186.55758202075958</v>
      </c>
      <c r="V51" s="254">
        <f t="shared" si="8"/>
        <v>4.1457240449057684</v>
      </c>
      <c r="W51" s="255">
        <f t="shared" si="9"/>
        <v>1.5678805269219851</v>
      </c>
      <c r="Y51" s="256">
        <f t="shared" si="10"/>
        <v>5</v>
      </c>
      <c r="Z51" s="256">
        <f t="shared" si="11"/>
        <v>7</v>
      </c>
      <c r="AA51" s="256" t="str">
        <f t="shared" si="12"/>
        <v>Marker 6</v>
      </c>
      <c r="AB51" s="256">
        <f t="shared" si="13"/>
        <v>3</v>
      </c>
      <c r="AC51" s="256" t="str">
        <f t="shared" si="14"/>
        <v>H</v>
      </c>
      <c r="AD51" s="257"/>
      <c r="AE51" s="258">
        <f t="shared" si="15"/>
        <v>5.1379425380940988</v>
      </c>
      <c r="AF51" s="258">
        <f t="shared" si="16"/>
        <v>8.0714566621930057</v>
      </c>
      <c r="AG51" s="258">
        <f t="shared" si="17"/>
        <v>6.7827854753368815</v>
      </c>
      <c r="AH51" s="258">
        <f t="shared" si="18"/>
        <v>12.668518494785435</v>
      </c>
      <c r="AI51" s="258">
        <f t="shared" si="19"/>
        <v>4.0022038755681937</v>
      </c>
      <c r="AJ51" s="258">
        <f t="shared" si="20"/>
        <v>36.662907045977612</v>
      </c>
      <c r="AL51" s="259">
        <v>16</v>
      </c>
      <c r="AM51" s="259" t="s">
        <v>97</v>
      </c>
      <c r="AN51" s="260">
        <f>IF(SUMIF($Y:$Y,$AL51,AE:AE)=0,"",SUMIF($Y:$Y,$AL51,AE:AE)/$AS51)</f>
        <v>4.2738909953015387</v>
      </c>
      <c r="AO51" s="260">
        <f>IF(SUMIF($Y:$Y,$AL51,AF:AF)=0,"",SUMIF($Y:$Y,$AL51,AF:AF)/$AS51)</f>
        <v>7.6243400015872975</v>
      </c>
      <c r="AP51" s="260">
        <f>IF(SUMIF($Y:$Y,$AL51,AG:AG)=0,"",SUMIF($Y:$Y,$AL51,AG:AG)/$AS51)</f>
        <v>7.7551646109837282</v>
      </c>
      <c r="AQ51" s="260">
        <f>IF(SUMIF($Y:$Y,$AL51,AH:AH)=0,"",SUMIF($Y:$Y,$AL51,AH:AH)/$AS51)</f>
        <v>7.9369438486561901</v>
      </c>
      <c r="AR51" s="260">
        <f>IF(SUMIF($Y:$Y,$AL51,AI:AI)=0,"",SUMIF($Y:$Y,$AL51,AI:AI)/$AS51)</f>
        <v>6.9890115550165675</v>
      </c>
      <c r="AS51" s="261">
        <f>SUMIF(E$5:E$632,AL51,O$5:O$632)/N$1</f>
        <v>4</v>
      </c>
      <c r="AT51" s="260">
        <f>IF(LEN(AS51)&gt;0,SUM(AN51:AR51),"")</f>
        <v>34.57935101154532</v>
      </c>
      <c r="AU51" s="238">
        <v>47</v>
      </c>
    </row>
    <row r="52" spans="1:47" x14ac:dyDescent="0.25">
      <c r="A52" s="244">
        <v>7</v>
      </c>
      <c r="B52" s="244" t="s">
        <v>249</v>
      </c>
      <c r="C52" s="244">
        <v>2</v>
      </c>
      <c r="D52" s="244" t="s">
        <v>369</v>
      </c>
      <c r="E52" s="244">
        <v>6</v>
      </c>
      <c r="F52" s="244" t="s">
        <v>94</v>
      </c>
      <c r="G52" s="245"/>
      <c r="H52" s="246">
        <v>3.585437536239624</v>
      </c>
      <c r="I52" s="246">
        <v>6.4786058664321899</v>
      </c>
      <c r="J52" s="246">
        <v>2.0343303680419922</v>
      </c>
      <c r="K52" s="246">
        <v>9.5364683866500854</v>
      </c>
      <c r="L52" s="246">
        <v>3.8971197605133057</v>
      </c>
      <c r="M52" s="247">
        <f>IF(COUNT(H52:L52)&lt;N$1,0,1)</f>
        <v>1</v>
      </c>
      <c r="N52" s="248">
        <f t="shared" si="3"/>
        <v>5</v>
      </c>
      <c r="O52" s="249">
        <f t="shared" si="4"/>
        <v>5</v>
      </c>
      <c r="P52" s="250">
        <f t="shared" si="5"/>
        <v>25.531961917877197</v>
      </c>
      <c r="R52" s="251">
        <v>48</v>
      </c>
      <c r="S52" s="252" t="s">
        <v>290</v>
      </c>
      <c r="T52" s="252">
        <f t="shared" si="6"/>
        <v>45</v>
      </c>
      <c r="U52" s="253">
        <f t="shared" si="7"/>
        <v>202.29802668094635</v>
      </c>
      <c r="V52" s="254">
        <f t="shared" si="8"/>
        <v>4.4955117040210304</v>
      </c>
      <c r="W52" s="255">
        <f t="shared" si="9"/>
        <v>1.4458865704177895</v>
      </c>
      <c r="Y52" s="256">
        <f t="shared" si="10"/>
        <v>6</v>
      </c>
      <c r="Z52" s="256">
        <f t="shared" si="11"/>
        <v>7</v>
      </c>
      <c r="AA52" s="256" t="str">
        <f t="shared" si="12"/>
        <v>Marker 7</v>
      </c>
      <c r="AB52" s="256">
        <f t="shared" si="13"/>
        <v>2</v>
      </c>
      <c r="AC52" s="256" t="str">
        <f t="shared" si="14"/>
        <v>H</v>
      </c>
      <c r="AD52" s="257"/>
      <c r="AE52" s="258">
        <f t="shared" si="15"/>
        <v>4.5440832365197039</v>
      </c>
      <c r="AF52" s="258">
        <f t="shared" si="16"/>
        <v>8.2108038464249571</v>
      </c>
      <c r="AG52" s="258">
        <f t="shared" si="17"/>
        <v>2.578253401301136</v>
      </c>
      <c r="AH52" s="258">
        <f t="shared" si="18"/>
        <v>12.086253265710386</v>
      </c>
      <c r="AI52" s="258">
        <f t="shared" si="19"/>
        <v>4.9391005687498515</v>
      </c>
      <c r="AJ52" s="258">
        <f t="shared" si="20"/>
        <v>32.358494318706036</v>
      </c>
      <c r="AL52" s="259">
        <v>97</v>
      </c>
      <c r="AM52" s="259" t="s">
        <v>178</v>
      </c>
      <c r="AN52" s="260">
        <f>IF(SUMIF($Y:$Y,$AL52,AE:AE)=0,"",SUMIF($Y:$Y,$AL52,AE:AE)/$AS52)</f>
        <v>8.0087755562420142</v>
      </c>
      <c r="AO52" s="260">
        <f>IF(SUMIF($Y:$Y,$AL52,AF:AF)=0,"",SUMIF($Y:$Y,$AL52,AF:AF)/$AS52)</f>
        <v>3.5911368393807059</v>
      </c>
      <c r="AP52" s="260">
        <f>IF(SUMIF($Y:$Y,$AL52,AG:AG)=0,"",SUMIF($Y:$Y,$AL52,AG:AG)/$AS52)</f>
        <v>7.4551552792681104</v>
      </c>
      <c r="AQ52" s="260">
        <f>IF(SUMIF($Y:$Y,$AL52,AH:AH)=0,"",SUMIF($Y:$Y,$AL52,AH:AH)/$AS52)</f>
        <v>7.1757166469642613</v>
      </c>
      <c r="AR52" s="260">
        <f>IF(SUMIF($Y:$Y,$AL52,AI:AI)=0,"",SUMIF($Y:$Y,$AL52,AI:AI)/$AS52)</f>
        <v>8.3338183222388071</v>
      </c>
      <c r="AS52" s="261">
        <f>SUMIF(E$5:E$632,AL52,O$5:O$632)/N$1</f>
        <v>4</v>
      </c>
      <c r="AT52" s="260">
        <f>IF(LEN(AS52)&gt;0,SUM(AN52:AR52),"")</f>
        <v>34.564602644093895</v>
      </c>
      <c r="AU52" s="238">
        <v>48</v>
      </c>
    </row>
    <row r="53" spans="1:47" x14ac:dyDescent="0.25">
      <c r="A53" s="244">
        <v>7</v>
      </c>
      <c r="B53" s="244" t="s">
        <v>246</v>
      </c>
      <c r="C53" s="244">
        <v>1</v>
      </c>
      <c r="D53" s="244" t="s">
        <v>369</v>
      </c>
      <c r="E53" s="244">
        <v>7</v>
      </c>
      <c r="F53" s="244" t="s">
        <v>95</v>
      </c>
      <c r="G53" s="245"/>
      <c r="H53" s="246">
        <v>0.52262246608734131</v>
      </c>
      <c r="I53" s="246">
        <v>2.1276223659515381</v>
      </c>
      <c r="J53" s="246">
        <v>1.3305670022964478</v>
      </c>
      <c r="K53" s="246">
        <v>6.0429000854492188</v>
      </c>
      <c r="L53" s="246">
        <v>1.8173998594284058</v>
      </c>
      <c r="M53" s="247">
        <f>IF(COUNT(H53:L53)&lt;N$1,0,1)</f>
        <v>1</v>
      </c>
      <c r="N53" s="248">
        <f t="shared" si="3"/>
        <v>5</v>
      </c>
      <c r="O53" s="249">
        <f t="shared" si="4"/>
        <v>5</v>
      </c>
      <c r="P53" s="250">
        <f t="shared" si="5"/>
        <v>11.841111779212952</v>
      </c>
      <c r="R53" s="251">
        <v>49</v>
      </c>
      <c r="S53" s="252" t="s">
        <v>291</v>
      </c>
      <c r="T53" s="252">
        <f t="shared" si="6"/>
        <v>45</v>
      </c>
      <c r="U53" s="253">
        <f t="shared" si="7"/>
        <v>268.47158670425415</v>
      </c>
      <c r="V53" s="254">
        <f t="shared" si="8"/>
        <v>5.9660352600945368</v>
      </c>
      <c r="W53" s="255">
        <f t="shared" si="9"/>
        <v>1.0895007683707525</v>
      </c>
      <c r="Y53" s="256">
        <f t="shared" si="10"/>
        <v>7</v>
      </c>
      <c r="Z53" s="256">
        <f t="shared" si="11"/>
        <v>7</v>
      </c>
      <c r="AA53" s="256" t="str">
        <f t="shared" si="12"/>
        <v>Marker 4</v>
      </c>
      <c r="AB53" s="256">
        <f t="shared" si="13"/>
        <v>1</v>
      </c>
      <c r="AC53" s="256" t="str">
        <f t="shared" si="14"/>
        <v>H</v>
      </c>
      <c r="AD53" s="257"/>
      <c r="AE53" s="258">
        <f t="shared" si="15"/>
        <v>0.66235709398713627</v>
      </c>
      <c r="AF53" s="258">
        <f t="shared" si="16"/>
        <v>2.6964890697564869</v>
      </c>
      <c r="AG53" s="258">
        <f t="shared" si="17"/>
        <v>1.6863233982156531</v>
      </c>
      <c r="AH53" s="258">
        <f t="shared" si="18"/>
        <v>7.6586025277831231</v>
      </c>
      <c r="AI53" s="258">
        <f t="shared" si="19"/>
        <v>2.3033217429701036</v>
      </c>
      <c r="AJ53" s="258">
        <f t="shared" si="20"/>
        <v>15.007093832712505</v>
      </c>
      <c r="AL53" s="259">
        <v>145</v>
      </c>
      <c r="AM53" s="259" t="s">
        <v>226</v>
      </c>
      <c r="AN53" s="260">
        <f>IF(SUMIF($Y:$Y,$AL53,AE:AE)=0,"",SUMIF($Y:$Y,$AL53,AE:AE)/$AS53)</f>
        <v>4.5756059626777894</v>
      </c>
      <c r="AO53" s="260">
        <f>IF(SUMIF($Y:$Y,$AL53,AF:AF)=0,"",SUMIF($Y:$Y,$AL53,AF:AF)/$AS53)</f>
        <v>6.4091010584468577</v>
      </c>
      <c r="AP53" s="260">
        <f>IF(SUMIF($Y:$Y,$AL53,AG:AG)=0,"",SUMIF($Y:$Y,$AL53,AG:AG)/$AS53)</f>
        <v>8.4312426995943159</v>
      </c>
      <c r="AQ53" s="260">
        <f>IF(SUMIF($Y:$Y,$AL53,AH:AH)=0,"",SUMIF($Y:$Y,$AL53,AH:AH)/$AS53)</f>
        <v>7.2632296573238673</v>
      </c>
      <c r="AR53" s="260">
        <f>IF(SUMIF($Y:$Y,$AL53,AI:AI)=0,"",SUMIF($Y:$Y,$AL53,AI:AI)/$AS53)</f>
        <v>7.7766503156762488</v>
      </c>
      <c r="AS53" s="261">
        <f>SUMIF(E$5:E$632,AL53,O$5:O$632)/N$1</f>
        <v>4</v>
      </c>
      <c r="AT53" s="260">
        <f>IF(LEN(AS53)&gt;0,SUM(AN53:AR53),"")</f>
        <v>34.455829693719082</v>
      </c>
      <c r="AU53" s="238">
        <v>49</v>
      </c>
    </row>
    <row r="54" spans="1:47" x14ac:dyDescent="0.25">
      <c r="A54" s="244">
        <v>7</v>
      </c>
      <c r="B54" s="244" t="s">
        <v>247</v>
      </c>
      <c r="C54" s="244">
        <v>4</v>
      </c>
      <c r="D54" s="244" t="s">
        <v>369</v>
      </c>
      <c r="E54" s="244">
        <v>9</v>
      </c>
      <c r="F54" s="244" t="s">
        <v>95</v>
      </c>
      <c r="G54" s="245"/>
      <c r="H54" s="246">
        <v>8.9126896858215332</v>
      </c>
      <c r="I54" s="246">
        <v>6.9116443395614624</v>
      </c>
      <c r="J54" s="246">
        <v>0.2408301830291748</v>
      </c>
      <c r="K54" s="246">
        <v>0.1501232385635376</v>
      </c>
      <c r="L54" s="246">
        <v>5.1066923141479492</v>
      </c>
      <c r="M54" s="247">
        <f>IF(COUNT(H54:L54)&lt;N$1,0,1)</f>
        <v>1</v>
      </c>
      <c r="N54" s="248">
        <f t="shared" si="3"/>
        <v>5</v>
      </c>
      <c r="O54" s="249">
        <f t="shared" si="4"/>
        <v>5</v>
      </c>
      <c r="P54" s="250">
        <f t="shared" si="5"/>
        <v>21.321979761123657</v>
      </c>
      <c r="R54" s="251">
        <v>50</v>
      </c>
      <c r="S54" s="252" t="s">
        <v>292</v>
      </c>
      <c r="T54" s="252">
        <f t="shared" si="6"/>
        <v>40</v>
      </c>
      <c r="U54" s="253">
        <f t="shared" si="7"/>
        <v>221.74834191799164</v>
      </c>
      <c r="V54" s="254">
        <f t="shared" si="8"/>
        <v>5.543708547949791</v>
      </c>
      <c r="W54" s="255">
        <f t="shared" si="9"/>
        <v>1.1725003116197137</v>
      </c>
      <c r="Y54" s="256">
        <f t="shared" si="10"/>
        <v>9</v>
      </c>
      <c r="Z54" s="256">
        <f t="shared" si="11"/>
        <v>7</v>
      </c>
      <c r="AA54" s="256" t="str">
        <f t="shared" si="12"/>
        <v>Marker 5</v>
      </c>
      <c r="AB54" s="256">
        <f t="shared" si="13"/>
        <v>4</v>
      </c>
      <c r="AC54" s="256" t="str">
        <f t="shared" si="14"/>
        <v>H</v>
      </c>
      <c r="AD54" s="257"/>
      <c r="AE54" s="258">
        <f t="shared" si="15"/>
        <v>11.29569358949696</v>
      </c>
      <c r="AF54" s="258">
        <f t="shared" si="16"/>
        <v>8.759624693706705</v>
      </c>
      <c r="AG54" s="258">
        <f t="shared" si="17"/>
        <v>0.30522143712998345</v>
      </c>
      <c r="AH54" s="258">
        <f t="shared" si="18"/>
        <v>0.19026199309668523</v>
      </c>
      <c r="AI54" s="258">
        <f t="shared" si="19"/>
        <v>6.4720789873587252</v>
      </c>
      <c r="AJ54" s="258">
        <f t="shared" si="20"/>
        <v>27.022880700789056</v>
      </c>
      <c r="AL54" s="259">
        <v>107</v>
      </c>
      <c r="AM54" s="259" t="s">
        <v>188</v>
      </c>
      <c r="AN54" s="260">
        <f>IF(SUMIF($Y:$Y,$AL54,AE:AE)=0,"",SUMIF($Y:$Y,$AL54,AE:AE)/$AS54)</f>
        <v>5.8383026340924662</v>
      </c>
      <c r="AO54" s="260">
        <f>IF(SUMIF($Y:$Y,$AL54,AF:AF)=0,"",SUMIF($Y:$Y,$AL54,AF:AF)/$AS54)</f>
        <v>5.5439228260859403</v>
      </c>
      <c r="AP54" s="260">
        <f>IF(SUMIF($Y:$Y,$AL54,AG:AG)=0,"",SUMIF($Y:$Y,$AL54,AG:AG)/$AS54)</f>
        <v>6.4930770027796028</v>
      </c>
      <c r="AQ54" s="260">
        <f>IF(SUMIF($Y:$Y,$AL54,AH:AH)=0,"",SUMIF($Y:$Y,$AL54,AH:AH)/$AS54)</f>
        <v>10.325608300561445</v>
      </c>
      <c r="AR54" s="260">
        <f>IF(SUMIF($Y:$Y,$AL54,AI:AI)=0,"",SUMIF($Y:$Y,$AL54,AI:AI)/$AS54)</f>
        <v>6.0764171339690698</v>
      </c>
      <c r="AS54" s="261">
        <f>SUMIF(E$5:E$632,AL54,O$5:O$632)/N$1</f>
        <v>4</v>
      </c>
      <c r="AT54" s="260">
        <f>IF(LEN(AS54)&gt;0,SUM(AN54:AR54),"")</f>
        <v>34.277327897488526</v>
      </c>
      <c r="AU54" s="238">
        <v>50</v>
      </c>
    </row>
    <row r="55" spans="1:47" x14ac:dyDescent="0.25">
      <c r="A55" s="244">
        <v>7</v>
      </c>
      <c r="B55" s="244" t="s">
        <v>249</v>
      </c>
      <c r="C55" s="244">
        <v>4</v>
      </c>
      <c r="D55" s="244" t="s">
        <v>369</v>
      </c>
      <c r="E55" s="244">
        <v>10</v>
      </c>
      <c r="F55" s="244" t="s">
        <v>88</v>
      </c>
      <c r="G55" s="245"/>
      <c r="H55" s="246">
        <v>3.9385652542114258</v>
      </c>
      <c r="I55" s="246">
        <v>4.9321621656417847</v>
      </c>
      <c r="J55" s="246">
        <v>9.384843111038208</v>
      </c>
      <c r="K55" s="246">
        <v>5.601385235786438</v>
      </c>
      <c r="L55" s="246">
        <v>2.603003978729248</v>
      </c>
      <c r="M55" s="247">
        <f>IF(COUNT(H55:L55)&lt;N$1,0,1)</f>
        <v>1</v>
      </c>
      <c r="N55" s="248">
        <f t="shared" si="3"/>
        <v>5</v>
      </c>
      <c r="O55" s="249">
        <f t="shared" si="4"/>
        <v>5</v>
      </c>
      <c r="P55" s="250">
        <f t="shared" si="5"/>
        <v>26.459959745407104</v>
      </c>
      <c r="R55" s="251">
        <v>51</v>
      </c>
      <c r="S55" s="252" t="s">
        <v>293</v>
      </c>
      <c r="T55" s="252">
        <f t="shared" si="6"/>
        <v>45</v>
      </c>
      <c r="U55" s="253">
        <f t="shared" si="7"/>
        <v>245.38413226604462</v>
      </c>
      <c r="V55" s="254">
        <f t="shared" si="8"/>
        <v>5.4529807170232134</v>
      </c>
      <c r="W55" s="255">
        <f t="shared" si="9"/>
        <v>1.1920086164449808</v>
      </c>
      <c r="Y55" s="256">
        <f t="shared" si="10"/>
        <v>10</v>
      </c>
      <c r="Z55" s="256">
        <f t="shared" si="11"/>
        <v>7</v>
      </c>
      <c r="AA55" s="256" t="str">
        <f t="shared" si="12"/>
        <v>Marker 7</v>
      </c>
      <c r="AB55" s="256">
        <f t="shared" si="13"/>
        <v>4</v>
      </c>
      <c r="AC55" s="256" t="str">
        <f t="shared" si="14"/>
        <v>H</v>
      </c>
      <c r="AD55" s="257"/>
      <c r="AE55" s="258">
        <f t="shared" si="15"/>
        <v>4.9916274280911059</v>
      </c>
      <c r="AF55" s="258">
        <f t="shared" si="16"/>
        <v>6.2508843593452266</v>
      </c>
      <c r="AG55" s="258">
        <f t="shared" si="17"/>
        <v>11.894087632875731</v>
      </c>
      <c r="AH55" s="258">
        <f t="shared" si="18"/>
        <v>7.0990389579959539</v>
      </c>
      <c r="AI55" s="258">
        <f t="shared" si="19"/>
        <v>3.2989744277467041</v>
      </c>
      <c r="AJ55" s="258">
        <f t="shared" si="20"/>
        <v>33.534612806054724</v>
      </c>
      <c r="AL55" s="259">
        <v>157</v>
      </c>
      <c r="AM55" s="259" t="s">
        <v>238</v>
      </c>
      <c r="AN55" s="260">
        <f>IF(SUMIF($Y:$Y,$AL55,AE:AE)=0,"",SUMIF($Y:$Y,$AL55,AE:AE)/$AS55)</f>
        <v>7.9694955088845827</v>
      </c>
      <c r="AO55" s="260">
        <f>IF(SUMIF($Y:$Y,$AL55,AF:AF)=0,"",SUMIF($Y:$Y,$AL55,AF:AF)/$AS55)</f>
        <v>7.6686496733289129</v>
      </c>
      <c r="AP55" s="260">
        <f>IF(SUMIF($Y:$Y,$AL55,AG:AG)=0,"",SUMIF($Y:$Y,$AL55,AG:AG)/$AS55)</f>
        <v>7.5944309636213401</v>
      </c>
      <c r="AQ55" s="260">
        <f>IF(SUMIF($Y:$Y,$AL55,AH:AH)=0,"",SUMIF($Y:$Y,$AL55,AH:AH)/$AS55)</f>
        <v>3.1833026543021186</v>
      </c>
      <c r="AR55" s="260">
        <f>IF(SUMIF($Y:$Y,$AL55,AI:AI)=0,"",SUMIF($Y:$Y,$AL55,AI:AI)/$AS55)</f>
        <v>7.8450657530061818</v>
      </c>
      <c r="AS55" s="261">
        <f>SUMIF(E$5:E$632,AL55,O$5:O$632)/N$1</f>
        <v>4</v>
      </c>
      <c r="AT55" s="260">
        <f>IF(LEN(AS55)&gt;0,SUM(AN55:AR55),"")</f>
        <v>34.260944553143133</v>
      </c>
      <c r="AU55" s="238">
        <v>51</v>
      </c>
    </row>
    <row r="56" spans="1:47" x14ac:dyDescent="0.25">
      <c r="A56" s="244">
        <v>7</v>
      </c>
      <c r="B56" s="244" t="s">
        <v>247</v>
      </c>
      <c r="C56" s="244">
        <v>1</v>
      </c>
      <c r="D56" s="244" t="s">
        <v>369</v>
      </c>
      <c r="E56" s="244">
        <v>12</v>
      </c>
      <c r="F56" s="244" t="s">
        <v>87</v>
      </c>
      <c r="G56" s="245"/>
      <c r="H56" s="246">
        <v>8.9630717039108276</v>
      </c>
      <c r="I56" s="246">
        <v>8.3028566837310791</v>
      </c>
      <c r="J56" s="246">
        <v>0.81511795520782471</v>
      </c>
      <c r="K56" s="246">
        <v>6.0584855079650879</v>
      </c>
      <c r="L56" s="246">
        <v>8.8629287481307983</v>
      </c>
      <c r="M56" s="247">
        <f>IF(COUNT(H56:L56)&lt;N$1,0,1)</f>
        <v>1</v>
      </c>
      <c r="N56" s="248">
        <f t="shared" si="3"/>
        <v>5</v>
      </c>
      <c r="O56" s="249">
        <f t="shared" si="4"/>
        <v>5</v>
      </c>
      <c r="P56" s="250">
        <f t="shared" si="5"/>
        <v>33.002460598945618</v>
      </c>
      <c r="R56" s="251">
        <v>52</v>
      </c>
      <c r="S56" s="252" t="s">
        <v>294</v>
      </c>
      <c r="T56" s="252">
        <f t="shared" si="6"/>
        <v>45</v>
      </c>
      <c r="U56" s="253">
        <f t="shared" si="7"/>
        <v>237.82868802547455</v>
      </c>
      <c r="V56" s="254">
        <f t="shared" si="8"/>
        <v>5.2850819561216564</v>
      </c>
      <c r="W56" s="255">
        <f t="shared" si="9"/>
        <v>1.2298768598036813</v>
      </c>
      <c r="Y56" s="256">
        <f t="shared" si="10"/>
        <v>12</v>
      </c>
      <c r="Z56" s="256">
        <f t="shared" si="11"/>
        <v>7</v>
      </c>
      <c r="AA56" s="256" t="str">
        <f t="shared" si="12"/>
        <v>Marker 5</v>
      </c>
      <c r="AB56" s="256">
        <f t="shared" si="13"/>
        <v>1</v>
      </c>
      <c r="AC56" s="256" t="str">
        <f t="shared" si="14"/>
        <v>H</v>
      </c>
      <c r="AD56" s="257"/>
      <c r="AE56" s="258">
        <f t="shared" si="15"/>
        <v>11.359546349866536</v>
      </c>
      <c r="AF56" s="258">
        <f t="shared" si="16"/>
        <v>10.522808301755465</v>
      </c>
      <c r="AG56" s="258">
        <f t="shared" si="17"/>
        <v>1.0330576948025094</v>
      </c>
      <c r="AH56" s="258">
        <f t="shared" si="18"/>
        <v>7.6783550563023386</v>
      </c>
      <c r="AI56" s="258">
        <f t="shared" si="19"/>
        <v>11.23262796905078</v>
      </c>
      <c r="AJ56" s="258">
        <f t="shared" si="20"/>
        <v>41.826395371777629</v>
      </c>
      <c r="AL56" s="259">
        <v>93</v>
      </c>
      <c r="AM56" s="259" t="s">
        <v>174</v>
      </c>
      <c r="AN56" s="260">
        <f>IF(SUMIF($Y:$Y,$AL56,AE:AE)=0,"",SUMIF($Y:$Y,$AL56,AE:AE)/$AS56)</f>
        <v>11.567347487721303</v>
      </c>
      <c r="AO56" s="260">
        <f>IF(SUMIF($Y:$Y,$AL56,AF:AF)=0,"",SUMIF($Y:$Y,$AL56,AF:AF)/$AS56)</f>
        <v>4.9050149068254152</v>
      </c>
      <c r="AP56" s="260">
        <f>IF(SUMIF($Y:$Y,$AL56,AG:AG)=0,"",SUMIF($Y:$Y,$AL56,AG:AG)/$AS56)</f>
        <v>4.4676696133434834</v>
      </c>
      <c r="AQ56" s="260">
        <f>IF(SUMIF($Y:$Y,$AL56,AH:AH)=0,"",SUMIF($Y:$Y,$AL56,AH:AH)/$AS56)</f>
        <v>3.9670529844688263</v>
      </c>
      <c r="AR56" s="260">
        <f>IF(SUMIF($Y:$Y,$AL56,AI:AI)=0,"",SUMIF($Y:$Y,$AL56,AI:AI)/$AS56)</f>
        <v>9.1469589442956334</v>
      </c>
      <c r="AS56" s="261">
        <f>SUMIF(E$5:E$632,AL56,O$5:O$632)/N$1</f>
        <v>4</v>
      </c>
      <c r="AT56" s="260">
        <f>IF(LEN(AS56)&gt;0,SUM(AN56:AR56),"")</f>
        <v>34.054043936654665</v>
      </c>
      <c r="AU56" s="238">
        <v>52</v>
      </c>
    </row>
    <row r="57" spans="1:47" x14ac:dyDescent="0.25">
      <c r="A57" s="244">
        <v>7</v>
      </c>
      <c r="B57" s="244" t="s">
        <v>250</v>
      </c>
      <c r="C57" s="244">
        <v>4</v>
      </c>
      <c r="D57" s="244" t="s">
        <v>369</v>
      </c>
      <c r="E57" s="244">
        <v>13</v>
      </c>
      <c r="F57" s="244" t="s">
        <v>182</v>
      </c>
      <c r="G57" s="245"/>
      <c r="H57" s="246">
        <v>1.830446720123291</v>
      </c>
      <c r="I57" s="246">
        <v>6.097826361656189</v>
      </c>
      <c r="J57" s="246">
        <v>8.8639247417449951</v>
      </c>
      <c r="K57" s="246">
        <v>5.7359176874160767</v>
      </c>
      <c r="L57" s="246">
        <v>3.984074592590332</v>
      </c>
      <c r="M57" s="247">
        <f>IF(COUNT(H57:L57)&lt;N$1,0,1)</f>
        <v>1</v>
      </c>
      <c r="N57" s="248">
        <f t="shared" si="3"/>
        <v>5</v>
      </c>
      <c r="O57" s="249">
        <f t="shared" si="4"/>
        <v>5</v>
      </c>
      <c r="P57" s="250">
        <f t="shared" si="5"/>
        <v>26.512190103530884</v>
      </c>
      <c r="R57" s="251">
        <v>53</v>
      </c>
      <c r="S57" s="252" t="s">
        <v>295</v>
      </c>
      <c r="T57" s="252">
        <f t="shared" si="6"/>
        <v>45</v>
      </c>
      <c r="U57" s="253">
        <f t="shared" si="7"/>
        <v>227.06418633460999</v>
      </c>
      <c r="V57" s="254">
        <f t="shared" si="8"/>
        <v>5.0458708074357776</v>
      </c>
      <c r="W57" s="255">
        <f t="shared" si="9"/>
        <v>1.2881820102134531</v>
      </c>
      <c r="Y57" s="256">
        <f t="shared" si="10"/>
        <v>13</v>
      </c>
      <c r="Z57" s="256">
        <f t="shared" si="11"/>
        <v>7</v>
      </c>
      <c r="AA57" s="256" t="str">
        <f t="shared" si="12"/>
        <v>Marker 8</v>
      </c>
      <c r="AB57" s="256">
        <f t="shared" si="13"/>
        <v>4</v>
      </c>
      <c r="AC57" s="256" t="str">
        <f t="shared" si="14"/>
        <v>H</v>
      </c>
      <c r="AD57" s="257"/>
      <c r="AE57" s="258">
        <f t="shared" si="15"/>
        <v>2.3198569692496314</v>
      </c>
      <c r="AF57" s="258">
        <f t="shared" si="16"/>
        <v>7.7282145537726521</v>
      </c>
      <c r="AG57" s="258">
        <f t="shared" si="17"/>
        <v>11.233890263496077</v>
      </c>
      <c r="AH57" s="258">
        <f t="shared" si="18"/>
        <v>7.2695416238600741</v>
      </c>
      <c r="AI57" s="258">
        <f t="shared" si="19"/>
        <v>5.0493046905011987</v>
      </c>
      <c r="AJ57" s="258">
        <f t="shared" si="20"/>
        <v>33.600808100879632</v>
      </c>
      <c r="AL57" s="259">
        <v>25</v>
      </c>
      <c r="AM57" s="259" t="s">
        <v>106</v>
      </c>
      <c r="AN57" s="260">
        <f>IF(SUMIF($Y:$Y,$AL57,AE:AE)=0,"",SUMIF($Y:$Y,$AL57,AE:AE)/$AS57)</f>
        <v>6.6060386434056166</v>
      </c>
      <c r="AO57" s="260">
        <f>IF(SUMIF($Y:$Y,$AL57,AF:AF)=0,"",SUMIF($Y:$Y,$AL57,AF:AF)/$AS57)</f>
        <v>6.5276487147989366</v>
      </c>
      <c r="AP57" s="260">
        <f>IF(SUMIF($Y:$Y,$AL57,AG:AG)=0,"",SUMIF($Y:$Y,$AL57,AG:AG)/$AS57)</f>
        <v>6.795799641990965</v>
      </c>
      <c r="AQ57" s="260">
        <f>IF(SUMIF($Y:$Y,$AL57,AH:AH)=0,"",SUMIF($Y:$Y,$AL57,AH:AH)/$AS57)</f>
        <v>9.6671753426996094</v>
      </c>
      <c r="AR57" s="260">
        <f>IF(SUMIF($Y:$Y,$AL57,AI:AI)=0,"",SUMIF($Y:$Y,$AL57,AI:AI)/$AS57)</f>
        <v>4.4298965109967128</v>
      </c>
      <c r="AS57" s="261">
        <f>SUMIF(E$5:E$632,AL57,O$5:O$632)/N$1</f>
        <v>4</v>
      </c>
      <c r="AT57" s="260">
        <f>IF(LEN(AS57)&gt;0,SUM(AN57:AR57),"")</f>
        <v>34.026558853891842</v>
      </c>
      <c r="AU57" s="238">
        <v>53</v>
      </c>
    </row>
    <row r="58" spans="1:47" x14ac:dyDescent="0.25">
      <c r="A58" s="244">
        <v>7</v>
      </c>
      <c r="B58" s="244" t="s">
        <v>289</v>
      </c>
      <c r="C58" s="244">
        <v>2</v>
      </c>
      <c r="D58" s="244" t="s">
        <v>369</v>
      </c>
      <c r="E58" s="244">
        <v>14</v>
      </c>
      <c r="F58" s="244" t="s">
        <v>174</v>
      </c>
      <c r="G58" s="245"/>
      <c r="H58" s="246">
        <v>6.2295758724212646</v>
      </c>
      <c r="I58" s="246">
        <v>8.9563471078872681</v>
      </c>
      <c r="J58" s="246">
        <v>3.3706378936767578</v>
      </c>
      <c r="K58" s="246">
        <v>9.2189520597457886</v>
      </c>
      <c r="L58" s="246">
        <v>3.7754499912261963</v>
      </c>
      <c r="M58" s="247">
        <f>IF(COUNT(H58:L58)&lt;N$1,0,1)</f>
        <v>1</v>
      </c>
      <c r="N58" s="248">
        <f t="shared" si="3"/>
        <v>5</v>
      </c>
      <c r="O58" s="249">
        <f t="shared" si="4"/>
        <v>5</v>
      </c>
      <c r="P58" s="250">
        <f t="shared" si="5"/>
        <v>31.550962924957275</v>
      </c>
      <c r="R58" s="251">
        <v>54</v>
      </c>
      <c r="S58" s="252" t="s">
        <v>296</v>
      </c>
      <c r="T58" s="252">
        <f t="shared" si="6"/>
        <v>50</v>
      </c>
      <c r="U58" s="253">
        <f t="shared" si="7"/>
        <v>230.14303207397461</v>
      </c>
      <c r="V58" s="254">
        <f t="shared" si="8"/>
        <v>4.6028606414794924</v>
      </c>
      <c r="W58" s="255">
        <f t="shared" si="9"/>
        <v>1.4121652829164761</v>
      </c>
      <c r="Y58" s="256">
        <f t="shared" si="10"/>
        <v>14</v>
      </c>
      <c r="Z58" s="256">
        <f t="shared" si="11"/>
        <v>7</v>
      </c>
      <c r="AA58" s="256" t="str">
        <f t="shared" si="12"/>
        <v>Marker 47</v>
      </c>
      <c r="AB58" s="256">
        <f t="shared" si="13"/>
        <v>2</v>
      </c>
      <c r="AC58" s="256" t="str">
        <f t="shared" si="14"/>
        <v>H</v>
      </c>
      <c r="AD58" s="257"/>
      <c r="AE58" s="258">
        <f t="shared" si="15"/>
        <v>7.8951901982333679</v>
      </c>
      <c r="AF58" s="258">
        <f t="shared" si="16"/>
        <v>11.351023784976151</v>
      </c>
      <c r="AG58" s="258">
        <f t="shared" si="17"/>
        <v>4.2718521782137664</v>
      </c>
      <c r="AH58" s="258">
        <f t="shared" si="18"/>
        <v>11.683841955005935</v>
      </c>
      <c r="AI58" s="258">
        <f t="shared" si="19"/>
        <v>4.7848997066735803</v>
      </c>
      <c r="AJ58" s="258">
        <f t="shared" si="20"/>
        <v>39.986807823102801</v>
      </c>
      <c r="AL58" s="259">
        <v>143</v>
      </c>
      <c r="AM58" s="259" t="s">
        <v>224</v>
      </c>
      <c r="AN58" s="260">
        <f>IF(SUMIF($Y:$Y,$AL58,AE:AE)=0,"",SUMIF($Y:$Y,$AL58,AE:AE)/$AS58)</f>
        <v>5.0821092045478355</v>
      </c>
      <c r="AO58" s="260">
        <f>IF(SUMIF($Y:$Y,$AL58,AF:AF)=0,"",SUMIF($Y:$Y,$AL58,AF:AF)/$AS58)</f>
        <v>8.6227900376670341</v>
      </c>
      <c r="AP58" s="260">
        <f>IF(SUMIF($Y:$Y,$AL58,AG:AG)=0,"",SUMIF($Y:$Y,$AL58,AG:AG)/$AS58)</f>
        <v>8.1877663650623074</v>
      </c>
      <c r="AQ58" s="260">
        <f>IF(SUMIF($Y:$Y,$AL58,AH:AH)=0,"",SUMIF($Y:$Y,$AL58,AH:AH)/$AS58)</f>
        <v>5.5395285208798235</v>
      </c>
      <c r="AR58" s="260">
        <f>IF(SUMIF($Y:$Y,$AL58,AI:AI)=0,"",SUMIF($Y:$Y,$AL58,AI:AI)/$AS58)</f>
        <v>6.5879921040818328</v>
      </c>
      <c r="AS58" s="261">
        <f>SUMIF(E$5:E$632,AL58,O$5:O$632)/N$1</f>
        <v>4</v>
      </c>
      <c r="AT58" s="260">
        <f>IF(LEN(AS58)&gt;0,SUM(AN58:AR58),"")</f>
        <v>34.020186232238835</v>
      </c>
      <c r="AU58" s="238">
        <v>54</v>
      </c>
    </row>
    <row r="59" spans="1:47" x14ac:dyDescent="0.25">
      <c r="A59" s="244">
        <v>8</v>
      </c>
      <c r="B59" s="244" t="s">
        <v>290</v>
      </c>
      <c r="C59" s="244">
        <v>1</v>
      </c>
      <c r="D59" s="244" t="s">
        <v>369</v>
      </c>
      <c r="E59" s="244">
        <v>15</v>
      </c>
      <c r="F59" s="244" t="s">
        <v>178</v>
      </c>
      <c r="G59" s="245"/>
      <c r="H59" s="246">
        <v>4.8752111196517944</v>
      </c>
      <c r="I59" s="246">
        <v>5.1831376552581787</v>
      </c>
      <c r="J59" s="246">
        <v>3.8241773843765259</v>
      </c>
      <c r="K59" s="246">
        <v>3.5816001892089844</v>
      </c>
      <c r="L59" s="246">
        <v>4.1427057981491089</v>
      </c>
      <c r="M59" s="247">
        <f>IF(COUNT(H59:L59)&lt;N$1,0,1)</f>
        <v>1</v>
      </c>
      <c r="N59" s="248">
        <f t="shared" si="3"/>
        <v>5</v>
      </c>
      <c r="O59" s="249">
        <f t="shared" si="4"/>
        <v>5</v>
      </c>
      <c r="P59" s="250">
        <f t="shared" si="5"/>
        <v>21.606832146644592</v>
      </c>
      <c r="R59" s="251">
        <v>55</v>
      </c>
      <c r="S59" s="252" t="s">
        <v>297</v>
      </c>
      <c r="T59" s="252">
        <f t="shared" si="6"/>
        <v>45</v>
      </c>
      <c r="U59" s="253">
        <f t="shared" si="7"/>
        <v>216.50459229946136</v>
      </c>
      <c r="V59" s="254">
        <f t="shared" si="8"/>
        <v>4.8112131622102527</v>
      </c>
      <c r="W59" s="255">
        <f t="shared" si="9"/>
        <v>1.3510106039479499</v>
      </c>
      <c r="Y59" s="256">
        <f t="shared" si="10"/>
        <v>15</v>
      </c>
      <c r="Z59" s="256">
        <f t="shared" si="11"/>
        <v>8</v>
      </c>
      <c r="AA59" s="256" t="str">
        <f t="shared" si="12"/>
        <v>Marker 48</v>
      </c>
      <c r="AB59" s="256">
        <f t="shared" si="13"/>
        <v>1</v>
      </c>
      <c r="AC59" s="256" t="str">
        <f t="shared" si="14"/>
        <v>H</v>
      </c>
      <c r="AD59" s="257"/>
      <c r="AE59" s="258">
        <f t="shared" si="15"/>
        <v>5.9358464685356997</v>
      </c>
      <c r="AF59" s="258">
        <f t="shared" si="16"/>
        <v>6.310764517023852</v>
      </c>
      <c r="AG59" s="258">
        <f t="shared" si="17"/>
        <v>4.6561531931619795</v>
      </c>
      <c r="AH59" s="258">
        <f t="shared" si="18"/>
        <v>4.360801678746868</v>
      </c>
      <c r="AI59" s="258">
        <f t="shared" si="19"/>
        <v>5.0439796305441025</v>
      </c>
      <c r="AJ59" s="258">
        <f t="shared" si="20"/>
        <v>26.307545488012501</v>
      </c>
      <c r="AL59" s="259">
        <v>18</v>
      </c>
      <c r="AM59" s="259" t="s">
        <v>99</v>
      </c>
      <c r="AN59" s="260">
        <f>IF(SUMIF($Y:$Y,$AL59,AE:AE)=0,"",SUMIF($Y:$Y,$AL59,AE:AE)/$AS59)</f>
        <v>10.857154118043137</v>
      </c>
      <c r="AO59" s="260">
        <f>IF(SUMIF($Y:$Y,$AL59,AF:AF)=0,"",SUMIF($Y:$Y,$AL59,AF:AF)/$AS59)</f>
        <v>5.7605058202822237</v>
      </c>
      <c r="AP59" s="260">
        <f>IF(SUMIF($Y:$Y,$AL59,AG:AG)=0,"",SUMIF($Y:$Y,$AL59,AG:AG)/$AS59)</f>
        <v>3.8011012712266505</v>
      </c>
      <c r="AQ59" s="260">
        <f>IF(SUMIF($Y:$Y,$AL59,AH:AH)=0,"",SUMIF($Y:$Y,$AL59,AH:AH)/$AS59)</f>
        <v>8.7138421387868945</v>
      </c>
      <c r="AR59" s="260">
        <f>IF(SUMIF($Y:$Y,$AL59,AI:AI)=0,"",SUMIF($Y:$Y,$AL59,AI:AI)/$AS59)</f>
        <v>4.8627743963680139</v>
      </c>
      <c r="AS59" s="261">
        <f>SUMIF(E$5:E$632,AL59,O$5:O$632)/N$1</f>
        <v>4</v>
      </c>
      <c r="AT59" s="260">
        <f>IF(LEN(AS59)&gt;0,SUM(AN59:AR59),"")</f>
        <v>33.995377744706914</v>
      </c>
      <c r="AU59" s="238">
        <v>55</v>
      </c>
    </row>
    <row r="60" spans="1:47" x14ac:dyDescent="0.25">
      <c r="A60" s="244">
        <v>8</v>
      </c>
      <c r="B60" s="244" t="s">
        <v>255</v>
      </c>
      <c r="C60" s="244">
        <v>4</v>
      </c>
      <c r="D60" s="244" t="s">
        <v>369</v>
      </c>
      <c r="E60" s="244">
        <v>17</v>
      </c>
      <c r="F60" s="244" t="s">
        <v>98</v>
      </c>
      <c r="G60" s="245"/>
      <c r="H60" s="246">
        <v>5.4006695747375488</v>
      </c>
      <c r="I60" s="246">
        <v>1.4516109228134155</v>
      </c>
      <c r="J60" s="246">
        <v>4.6092116832733154</v>
      </c>
      <c r="K60" s="246">
        <v>3.0801349878311157</v>
      </c>
      <c r="L60" s="246">
        <v>8.2111883163452148</v>
      </c>
      <c r="M60" s="247">
        <f>IF(COUNT(H60:L60)&lt;N$1,0,1)</f>
        <v>1</v>
      </c>
      <c r="N60" s="248">
        <f t="shared" si="3"/>
        <v>5</v>
      </c>
      <c r="O60" s="249">
        <f t="shared" si="4"/>
        <v>5</v>
      </c>
      <c r="P60" s="250">
        <f t="shared" si="5"/>
        <v>22.75281548500061</v>
      </c>
      <c r="R60" s="251">
        <v>56</v>
      </c>
      <c r="S60" s="252" t="s">
        <v>298</v>
      </c>
      <c r="T60" s="252">
        <f t="shared" si="6"/>
        <v>50</v>
      </c>
      <c r="U60" s="253">
        <f t="shared" si="7"/>
        <v>276.30297839641571</v>
      </c>
      <c r="V60" s="254">
        <f t="shared" si="8"/>
        <v>5.5260595679283142</v>
      </c>
      <c r="W60" s="255">
        <f t="shared" si="9"/>
        <v>1.1762450114950191</v>
      </c>
      <c r="Y60" s="256">
        <f t="shared" si="10"/>
        <v>17</v>
      </c>
      <c r="Z60" s="256">
        <f t="shared" si="11"/>
        <v>8</v>
      </c>
      <c r="AA60" s="256" t="str">
        <f t="shared" si="12"/>
        <v>Marker 13</v>
      </c>
      <c r="AB60" s="256">
        <f t="shared" si="13"/>
        <v>4</v>
      </c>
      <c r="AC60" s="256" t="str">
        <f t="shared" si="14"/>
        <v>H</v>
      </c>
      <c r="AD60" s="257"/>
      <c r="AE60" s="258">
        <f t="shared" si="15"/>
        <v>6.5756219856225933</v>
      </c>
      <c r="AF60" s="258">
        <f t="shared" si="16"/>
        <v>1.7674187554948977</v>
      </c>
      <c r="AG60" s="258">
        <f t="shared" si="17"/>
        <v>5.6119770449747248</v>
      </c>
      <c r="AH60" s="258">
        <f t="shared" si="18"/>
        <v>3.7502393109565344</v>
      </c>
      <c r="AI60" s="258">
        <f t="shared" si="19"/>
        <v>9.9975882015834756</v>
      </c>
      <c r="AJ60" s="258">
        <f t="shared" si="20"/>
        <v>27.702845298632226</v>
      </c>
      <c r="AL60" s="259">
        <v>77</v>
      </c>
      <c r="AM60" s="259" t="s">
        <v>158</v>
      </c>
      <c r="AN60" s="260">
        <f>IF(SUMIF($Y:$Y,$AL60,AE:AE)=0,"",SUMIF($Y:$Y,$AL60,AE:AE)/$AS60)</f>
        <v>6.4550565862388538</v>
      </c>
      <c r="AO60" s="260">
        <f>IF(SUMIF($Y:$Y,$AL60,AF:AF)=0,"",SUMIF($Y:$Y,$AL60,AF:AF)/$AS60)</f>
        <v>7.0769068852998611</v>
      </c>
      <c r="AP60" s="260">
        <f>IF(SUMIF($Y:$Y,$AL60,AG:AG)=0,"",SUMIF($Y:$Y,$AL60,AG:AG)/$AS60)</f>
        <v>5.4592930342346175</v>
      </c>
      <c r="AQ60" s="260">
        <f>IF(SUMIF($Y:$Y,$AL60,AH:AH)=0,"",SUMIF($Y:$Y,$AL60,AH:AH)/$AS60)</f>
        <v>8.3912236631454018</v>
      </c>
      <c r="AR60" s="260">
        <f>IF(SUMIF($Y:$Y,$AL60,AI:AI)=0,"",SUMIF($Y:$Y,$AL60,AI:AI)/$AS60)</f>
        <v>6.5915579714094843</v>
      </c>
      <c r="AS60" s="261">
        <f>SUMIF(E$5:E$632,AL60,O$5:O$632)/N$1</f>
        <v>4</v>
      </c>
      <c r="AT60" s="260">
        <f>IF(LEN(AS60)&gt;0,SUM(AN60:AR60),"")</f>
        <v>33.974038140328219</v>
      </c>
      <c r="AU60" s="238">
        <v>56</v>
      </c>
    </row>
    <row r="61" spans="1:47" x14ac:dyDescent="0.25">
      <c r="A61" s="244">
        <v>8</v>
      </c>
      <c r="B61" s="244" t="s">
        <v>253</v>
      </c>
      <c r="C61" s="244">
        <v>3</v>
      </c>
      <c r="D61" s="244" t="s">
        <v>369</v>
      </c>
      <c r="E61" s="244">
        <v>19</v>
      </c>
      <c r="F61" s="244" t="s">
        <v>106</v>
      </c>
      <c r="G61" s="245"/>
      <c r="H61" s="246">
        <v>1.2789303064346313</v>
      </c>
      <c r="I61" s="246">
        <v>9.493708610534668</v>
      </c>
      <c r="J61" s="246">
        <v>6.5772789716720581</v>
      </c>
      <c r="K61" s="246">
        <v>9.5178520679473877</v>
      </c>
      <c r="L61" s="246">
        <v>9.9972802400588989</v>
      </c>
      <c r="M61" s="247">
        <f>IF(COUNT(H61:L61)&lt;N$1,0,1)</f>
        <v>1</v>
      </c>
      <c r="N61" s="248">
        <f t="shared" si="3"/>
        <v>5</v>
      </c>
      <c r="O61" s="249">
        <f t="shared" si="4"/>
        <v>5</v>
      </c>
      <c r="P61" s="250">
        <f t="shared" si="5"/>
        <v>36.865050196647644</v>
      </c>
      <c r="R61" s="251">
        <v>57</v>
      </c>
      <c r="S61" s="252" t="s">
        <v>299</v>
      </c>
      <c r="T61" s="252">
        <f t="shared" si="6"/>
        <v>50</v>
      </c>
      <c r="U61" s="253">
        <f t="shared" si="7"/>
        <v>265.55945038795471</v>
      </c>
      <c r="V61" s="254">
        <f t="shared" si="8"/>
        <v>5.3111890077590944</v>
      </c>
      <c r="W61" s="255">
        <f t="shared" si="9"/>
        <v>1.2238314227763645</v>
      </c>
      <c r="Y61" s="256">
        <f t="shared" si="10"/>
        <v>19</v>
      </c>
      <c r="Z61" s="256">
        <f t="shared" si="11"/>
        <v>8</v>
      </c>
      <c r="AA61" s="256" t="str">
        <f t="shared" si="12"/>
        <v>Marker 11</v>
      </c>
      <c r="AB61" s="256">
        <f t="shared" si="13"/>
        <v>3</v>
      </c>
      <c r="AC61" s="256" t="str">
        <f t="shared" si="14"/>
        <v>H</v>
      </c>
      <c r="AD61" s="257"/>
      <c r="AE61" s="258">
        <f t="shared" si="15"/>
        <v>1.5571702961441192</v>
      </c>
      <c r="AF61" s="258">
        <f t="shared" si="16"/>
        <v>11.559129511743921</v>
      </c>
      <c r="AG61" s="258">
        <f t="shared" si="17"/>
        <v>8.0082107622371463</v>
      </c>
      <c r="AH61" s="258">
        <f t="shared" si="18"/>
        <v>11.588525542583252</v>
      </c>
      <c r="AI61" s="258">
        <f t="shared" si="19"/>
        <v>12.172256575455505</v>
      </c>
      <c r="AJ61" s="258">
        <f t="shared" si="20"/>
        <v>44.885292688163943</v>
      </c>
      <c r="AL61" s="259">
        <v>57</v>
      </c>
      <c r="AM61" s="259" t="s">
        <v>138</v>
      </c>
      <c r="AN61" s="260">
        <f>IF(SUMIF($Y:$Y,$AL61,AE:AE)=0,"",SUMIF($Y:$Y,$AL61,AE:AE)/$AS61)</f>
        <v>4.9419400489744794</v>
      </c>
      <c r="AO61" s="260">
        <f>IF(SUMIF($Y:$Y,$AL61,AF:AF)=0,"",SUMIF($Y:$Y,$AL61,AF:AF)/$AS61)</f>
        <v>7.3926978768805824</v>
      </c>
      <c r="AP61" s="260">
        <f>IF(SUMIF($Y:$Y,$AL61,AG:AG)=0,"",SUMIF($Y:$Y,$AL61,AG:AG)/$AS61)</f>
        <v>8.5433838244227474</v>
      </c>
      <c r="AQ61" s="260">
        <f>IF(SUMIF($Y:$Y,$AL61,AH:AH)=0,"",SUMIF($Y:$Y,$AL61,AH:AH)/$AS61)</f>
        <v>6.130999273993492</v>
      </c>
      <c r="AR61" s="260">
        <f>IF(SUMIF($Y:$Y,$AL61,AI:AI)=0,"",SUMIF($Y:$Y,$AL61,AI:AI)/$AS61)</f>
        <v>6.8991419579962381</v>
      </c>
      <c r="AS61" s="261">
        <f>SUMIF(E$5:E$632,AL61,O$5:O$632)/N$1</f>
        <v>4</v>
      </c>
      <c r="AT61" s="260">
        <f>IF(LEN(AS61)&gt;0,SUM(AN61:AR61),"")</f>
        <v>33.908162982267541</v>
      </c>
      <c r="AU61" s="238">
        <v>57</v>
      </c>
    </row>
    <row r="62" spans="1:47" x14ac:dyDescent="0.25">
      <c r="A62" s="244">
        <v>8</v>
      </c>
      <c r="B62" s="244" t="s">
        <v>251</v>
      </c>
      <c r="C62" s="244">
        <v>2</v>
      </c>
      <c r="D62" s="244" t="s">
        <v>369</v>
      </c>
      <c r="E62" s="244">
        <v>21</v>
      </c>
      <c r="F62" s="244" t="s">
        <v>100</v>
      </c>
      <c r="G62" s="245"/>
      <c r="H62" s="246">
        <v>5.4282104969024658</v>
      </c>
      <c r="I62" s="246">
        <v>6.0357362031936646</v>
      </c>
      <c r="J62" s="246">
        <v>5.6065917015075684</v>
      </c>
      <c r="K62" s="246">
        <v>9.5887273550033569</v>
      </c>
      <c r="L62" s="246">
        <v>8.9332139492034912</v>
      </c>
      <c r="M62" s="247">
        <f>IF(COUNT(H62:L62)&lt;N$1,0,1)</f>
        <v>1</v>
      </c>
      <c r="N62" s="248">
        <f t="shared" si="3"/>
        <v>5</v>
      </c>
      <c r="O62" s="249">
        <f t="shared" si="4"/>
        <v>5</v>
      </c>
      <c r="P62" s="250">
        <f t="shared" si="5"/>
        <v>35.592479705810547</v>
      </c>
      <c r="R62" s="251">
        <v>58</v>
      </c>
      <c r="S62" s="252" t="s">
        <v>300</v>
      </c>
      <c r="T62" s="252">
        <f t="shared" si="6"/>
        <v>45</v>
      </c>
      <c r="U62" s="253">
        <f t="shared" si="7"/>
        <v>221.72188520431519</v>
      </c>
      <c r="V62" s="254">
        <f t="shared" si="8"/>
        <v>4.9271530045403376</v>
      </c>
      <c r="W62" s="255">
        <f t="shared" si="9"/>
        <v>1.3192202462578886</v>
      </c>
      <c r="Y62" s="256">
        <f t="shared" si="10"/>
        <v>21</v>
      </c>
      <c r="Z62" s="256">
        <f t="shared" si="11"/>
        <v>8</v>
      </c>
      <c r="AA62" s="256" t="str">
        <f t="shared" si="12"/>
        <v>Marker 9</v>
      </c>
      <c r="AB62" s="256">
        <f t="shared" si="13"/>
        <v>2</v>
      </c>
      <c r="AC62" s="256" t="str">
        <f t="shared" si="14"/>
        <v>H</v>
      </c>
      <c r="AD62" s="257"/>
      <c r="AE62" s="258">
        <f t="shared" si="15"/>
        <v>6.609154622786523</v>
      </c>
      <c r="AF62" s="258">
        <f t="shared" si="16"/>
        <v>7.3488516799451133</v>
      </c>
      <c r="AG62" s="258">
        <f t="shared" si="17"/>
        <v>6.8263438721177332</v>
      </c>
      <c r="AH62" s="258">
        <f t="shared" si="18"/>
        <v>11.674820230557231</v>
      </c>
      <c r="AI62" s="258">
        <f t="shared" si="19"/>
        <v>10.876695423364707</v>
      </c>
      <c r="AJ62" s="258">
        <f t="shared" si="20"/>
        <v>43.335865828771304</v>
      </c>
      <c r="AL62" s="259">
        <v>34</v>
      </c>
      <c r="AM62" s="259" t="s">
        <v>115</v>
      </c>
      <c r="AN62" s="260">
        <f>IF(SUMIF($Y:$Y,$AL62,AE:AE)=0,"",SUMIF($Y:$Y,$AL62,AE:AE)/$AS62)</f>
        <v>5.6053792805115439</v>
      </c>
      <c r="AO62" s="260">
        <f>IF(SUMIF($Y:$Y,$AL62,AF:AF)=0,"",SUMIF($Y:$Y,$AL62,AF:AF)/$AS62)</f>
        <v>8.7933468372318657</v>
      </c>
      <c r="AP62" s="260">
        <f>IF(SUMIF($Y:$Y,$AL62,AG:AG)=0,"",SUMIF($Y:$Y,$AL62,AG:AG)/$AS62)</f>
        <v>5.8020092100859291</v>
      </c>
      <c r="AQ62" s="260">
        <f>IF(SUMIF($Y:$Y,$AL62,AH:AH)=0,"",SUMIF($Y:$Y,$AL62,AH:AH)/$AS62)</f>
        <v>7.3050735489504532</v>
      </c>
      <c r="AR62" s="260">
        <f>IF(SUMIF($Y:$Y,$AL62,AI:AI)=0,"",SUMIF($Y:$Y,$AL62,AI:AI)/$AS62)</f>
        <v>6.3312768447203114</v>
      </c>
      <c r="AS62" s="261">
        <f>SUMIF(E$5:E$632,AL62,O$5:O$632)/N$1</f>
        <v>4</v>
      </c>
      <c r="AT62" s="260">
        <f>IF(LEN(AS62)&gt;0,SUM(AN62:AR62),"")</f>
        <v>33.837085721500102</v>
      </c>
      <c r="AU62" s="238">
        <v>58</v>
      </c>
    </row>
    <row r="63" spans="1:47" x14ac:dyDescent="0.25">
      <c r="A63" s="244">
        <v>8</v>
      </c>
      <c r="B63" s="244" t="s">
        <v>257</v>
      </c>
      <c r="C63" s="244">
        <v>1</v>
      </c>
      <c r="D63" s="244" t="s">
        <v>369</v>
      </c>
      <c r="E63" s="244">
        <v>23</v>
      </c>
      <c r="F63" s="244" t="s">
        <v>106</v>
      </c>
      <c r="G63" s="245"/>
      <c r="H63" s="246">
        <v>7.5700849294662476</v>
      </c>
      <c r="I63" s="246">
        <v>5.7117974758148193</v>
      </c>
      <c r="J63" s="246">
        <v>6.398354172706604</v>
      </c>
      <c r="K63" s="246">
        <v>3.37860107421875</v>
      </c>
      <c r="L63" s="246">
        <v>2.193109393119812</v>
      </c>
      <c r="M63" s="247">
        <f>IF(COUNT(H63:L63)&lt;N$1,0,1)</f>
        <v>1</v>
      </c>
      <c r="N63" s="248">
        <f t="shared" si="3"/>
        <v>5</v>
      </c>
      <c r="O63" s="249">
        <f t="shared" si="4"/>
        <v>5</v>
      </c>
      <c r="P63" s="250">
        <f t="shared" si="5"/>
        <v>25.251947045326233</v>
      </c>
      <c r="R63" s="251">
        <v>59</v>
      </c>
      <c r="S63" s="252" t="s">
        <v>301</v>
      </c>
      <c r="T63" s="252">
        <f t="shared" si="6"/>
        <v>35</v>
      </c>
      <c r="U63" s="253">
        <f t="shared" si="7"/>
        <v>177.55199015140533</v>
      </c>
      <c r="V63" s="254">
        <f t="shared" si="8"/>
        <v>5.0729140043258667</v>
      </c>
      <c r="W63" s="255">
        <f t="shared" si="9"/>
        <v>1.2813148408305763</v>
      </c>
      <c r="Y63" s="256">
        <f t="shared" si="10"/>
        <v>23</v>
      </c>
      <c r="Z63" s="256">
        <f t="shared" si="11"/>
        <v>8</v>
      </c>
      <c r="AA63" s="256" t="str">
        <f t="shared" si="12"/>
        <v>Marker 15</v>
      </c>
      <c r="AB63" s="256">
        <f t="shared" si="13"/>
        <v>1</v>
      </c>
      <c r="AC63" s="256" t="str">
        <f t="shared" si="14"/>
        <v>H</v>
      </c>
      <c r="AD63" s="257"/>
      <c r="AE63" s="258">
        <f t="shared" si="15"/>
        <v>9.2170084109705108</v>
      </c>
      <c r="AF63" s="258">
        <f t="shared" si="16"/>
        <v>6.95443787842117</v>
      </c>
      <c r="AG63" s="258">
        <f t="shared" si="17"/>
        <v>7.790359655894</v>
      </c>
      <c r="AH63" s="258">
        <f t="shared" si="18"/>
        <v>4.1136387251316986</v>
      </c>
      <c r="AI63" s="258">
        <f t="shared" si="19"/>
        <v>2.6702352629997486</v>
      </c>
      <c r="AJ63" s="258">
        <f t="shared" si="20"/>
        <v>30.745679933417133</v>
      </c>
      <c r="AL63" s="259">
        <v>146</v>
      </c>
      <c r="AM63" s="259" t="s">
        <v>227</v>
      </c>
      <c r="AN63" s="260">
        <f>IF(SUMIF($Y:$Y,$AL63,AE:AE)=0,"",SUMIF($Y:$Y,$AL63,AE:AE)/$AS63)</f>
        <v>7.7560739554045668</v>
      </c>
      <c r="AO63" s="260">
        <f>IF(SUMIF($Y:$Y,$AL63,AF:AF)=0,"",SUMIF($Y:$Y,$AL63,AF:AF)/$AS63)</f>
        <v>7.6428797805947752</v>
      </c>
      <c r="AP63" s="260">
        <f>IF(SUMIF($Y:$Y,$AL63,AG:AG)=0,"",SUMIF($Y:$Y,$AL63,AG:AG)/$AS63)</f>
        <v>5.1939989831853577</v>
      </c>
      <c r="AQ63" s="260">
        <f>IF(SUMIF($Y:$Y,$AL63,AH:AH)=0,"",SUMIF($Y:$Y,$AL63,AH:AH)/$AS63)</f>
        <v>5.8755870189402524</v>
      </c>
      <c r="AR63" s="260">
        <f>IF(SUMIF($Y:$Y,$AL63,AI:AI)=0,"",SUMIF($Y:$Y,$AL63,AI:AI)/$AS63)</f>
        <v>7.3662182376043148</v>
      </c>
      <c r="AS63" s="261">
        <f>SUMIF(E$5:E$632,AL63,O$5:O$632)/N$1</f>
        <v>4</v>
      </c>
      <c r="AT63" s="260">
        <f>IF(LEN(AS63)&gt;0,SUM(AN63:AR63),"")</f>
        <v>33.834757975729268</v>
      </c>
      <c r="AU63" s="238">
        <v>59</v>
      </c>
    </row>
    <row r="64" spans="1:47" x14ac:dyDescent="0.25">
      <c r="A64" s="244">
        <v>8</v>
      </c>
      <c r="B64" s="244" t="s">
        <v>251</v>
      </c>
      <c r="C64" s="244">
        <v>4</v>
      </c>
      <c r="D64" s="244" t="s">
        <v>369</v>
      </c>
      <c r="E64" s="244">
        <v>25</v>
      </c>
      <c r="F64" s="244" t="s">
        <v>102</v>
      </c>
      <c r="G64" s="245"/>
      <c r="H64" s="246">
        <v>6.5297627449035645</v>
      </c>
      <c r="I64" s="246">
        <v>4.5682376623153687</v>
      </c>
      <c r="J64" s="246">
        <v>5.7476127147674561</v>
      </c>
      <c r="K64" s="246">
        <v>8.2000881433486938</v>
      </c>
      <c r="L64" s="246">
        <v>7.2458600997924805</v>
      </c>
      <c r="M64" s="247">
        <f>IF(COUNT(H64:L64)&lt;N$1,0,1)</f>
        <v>1</v>
      </c>
      <c r="N64" s="248">
        <f t="shared" si="3"/>
        <v>5</v>
      </c>
      <c r="O64" s="249">
        <f t="shared" si="4"/>
        <v>5</v>
      </c>
      <c r="P64" s="250">
        <f t="shared" si="5"/>
        <v>32.291561365127563</v>
      </c>
      <c r="R64" s="251">
        <v>60</v>
      </c>
      <c r="S64" s="252" t="s">
        <v>302</v>
      </c>
      <c r="T64" s="252">
        <f t="shared" si="6"/>
        <v>35</v>
      </c>
      <c r="U64" s="253">
        <f t="shared" si="7"/>
        <v>177.7969217300415</v>
      </c>
      <c r="V64" s="254">
        <f t="shared" si="8"/>
        <v>5.0799120494297574</v>
      </c>
      <c r="W64" s="255">
        <f t="shared" si="9"/>
        <v>1.2795497120328401</v>
      </c>
      <c r="Y64" s="256">
        <f t="shared" si="10"/>
        <v>25</v>
      </c>
      <c r="Z64" s="256">
        <f t="shared" si="11"/>
        <v>8</v>
      </c>
      <c r="AA64" s="256" t="str">
        <f t="shared" si="12"/>
        <v>Marker 9</v>
      </c>
      <c r="AB64" s="256">
        <f t="shared" si="13"/>
        <v>4</v>
      </c>
      <c r="AC64" s="256" t="str">
        <f t="shared" si="14"/>
        <v>H</v>
      </c>
      <c r="AD64" s="257"/>
      <c r="AE64" s="258">
        <f t="shared" si="15"/>
        <v>7.9503570570458004</v>
      </c>
      <c r="AF64" s="258">
        <f t="shared" si="16"/>
        <v>5.562088846979659</v>
      </c>
      <c r="AG64" s="258">
        <f t="shared" si="17"/>
        <v>6.9980449662865167</v>
      </c>
      <c r="AH64" s="258">
        <f t="shared" si="18"/>
        <v>9.9840731104285627</v>
      </c>
      <c r="AI64" s="258">
        <f t="shared" si="19"/>
        <v>8.8222462636508112</v>
      </c>
      <c r="AJ64" s="258">
        <f t="shared" si="20"/>
        <v>39.316810244391348</v>
      </c>
      <c r="AL64" s="259">
        <v>23</v>
      </c>
      <c r="AM64" s="259" t="s">
        <v>104</v>
      </c>
      <c r="AN64" s="260">
        <f>IF(SUMIF($Y:$Y,$AL64,AE:AE)=0,"",SUMIF($Y:$Y,$AL64,AE:AE)/$AS64)</f>
        <v>8.4936538469953753</v>
      </c>
      <c r="AO64" s="260">
        <f>IF(SUMIF($Y:$Y,$AL64,AF:AF)=0,"",SUMIF($Y:$Y,$AL64,AF:AF)/$AS64)</f>
        <v>5.2701526442912447</v>
      </c>
      <c r="AP64" s="260">
        <f>IF(SUMIF($Y:$Y,$AL64,AG:AG)=0,"",SUMIF($Y:$Y,$AL64,AG:AG)/$AS64)</f>
        <v>4.9101113119560305</v>
      </c>
      <c r="AQ64" s="260">
        <f>IF(SUMIF($Y:$Y,$AL64,AH:AH)=0,"",SUMIF($Y:$Y,$AL64,AH:AH)/$AS64)</f>
        <v>8.6453035134963763</v>
      </c>
      <c r="AR64" s="260">
        <f>IF(SUMIF($Y:$Y,$AL64,AI:AI)=0,"",SUMIF($Y:$Y,$AL64,AI:AI)/$AS64)</f>
        <v>6.5116344881474708</v>
      </c>
      <c r="AS64" s="261">
        <f>SUMIF(E$5:E$632,AL64,O$5:O$632)/N$1</f>
        <v>4</v>
      </c>
      <c r="AT64" s="260">
        <f>IF(LEN(AS64)&gt;0,SUM(AN64:AR64),"")</f>
        <v>33.830855804886497</v>
      </c>
      <c r="AU64" s="238">
        <v>60</v>
      </c>
    </row>
    <row r="65" spans="1:47" x14ac:dyDescent="0.25">
      <c r="A65" s="244">
        <v>8</v>
      </c>
      <c r="B65" s="244" t="s">
        <v>257</v>
      </c>
      <c r="C65" s="244">
        <v>3</v>
      </c>
      <c r="D65" s="244" t="s">
        <v>369</v>
      </c>
      <c r="E65" s="244">
        <v>27</v>
      </c>
      <c r="F65" s="244" t="s">
        <v>108</v>
      </c>
      <c r="G65" s="245"/>
      <c r="H65" s="246">
        <v>6.2743717432022095</v>
      </c>
      <c r="I65" s="246">
        <v>1.4019155502319336</v>
      </c>
      <c r="J65" s="246">
        <v>0.16906440258026123</v>
      </c>
      <c r="K65" s="246">
        <v>0.79327702522277832</v>
      </c>
      <c r="L65" s="246">
        <v>1.8661618232727051E-2</v>
      </c>
      <c r="M65" s="247">
        <f>IF(COUNT(H65:L65)&lt;N$1,0,1)</f>
        <v>1</v>
      </c>
      <c r="N65" s="248">
        <f t="shared" si="3"/>
        <v>5</v>
      </c>
      <c r="O65" s="249">
        <f t="shared" si="4"/>
        <v>5</v>
      </c>
      <c r="P65" s="250">
        <f t="shared" si="5"/>
        <v>8.6572903394699097</v>
      </c>
      <c r="R65" s="251">
        <v>61</v>
      </c>
      <c r="S65" s="252" t="s">
        <v>303</v>
      </c>
      <c r="T65" s="252">
        <f t="shared" si="6"/>
        <v>40</v>
      </c>
      <c r="U65" s="253">
        <f t="shared" si="7"/>
        <v>206.08291923999786</v>
      </c>
      <c r="V65" s="254">
        <f t="shared" si="8"/>
        <v>5.1520729809999466</v>
      </c>
      <c r="W65" s="255">
        <f t="shared" si="9"/>
        <v>1.2616280910559694</v>
      </c>
      <c r="Y65" s="256">
        <f t="shared" si="10"/>
        <v>27</v>
      </c>
      <c r="Z65" s="256">
        <f t="shared" si="11"/>
        <v>8</v>
      </c>
      <c r="AA65" s="256" t="str">
        <f t="shared" si="12"/>
        <v>Marker 15</v>
      </c>
      <c r="AB65" s="256">
        <f t="shared" si="13"/>
        <v>3</v>
      </c>
      <c r="AC65" s="256" t="str">
        <f t="shared" si="14"/>
        <v>H</v>
      </c>
      <c r="AD65" s="257"/>
      <c r="AE65" s="258">
        <f t="shared" si="15"/>
        <v>7.639404005303283</v>
      </c>
      <c r="AF65" s="258">
        <f t="shared" si="16"/>
        <v>1.7069118164925465</v>
      </c>
      <c r="AG65" s="258">
        <f t="shared" si="17"/>
        <v>0.20584551363650855</v>
      </c>
      <c r="AH65" s="258">
        <f t="shared" si="18"/>
        <v>0.96585983933254815</v>
      </c>
      <c r="AI65" s="258">
        <f t="shared" si="19"/>
        <v>2.2721580248571075E-2</v>
      </c>
      <c r="AJ65" s="258">
        <f t="shared" si="20"/>
        <v>10.54074275501346</v>
      </c>
      <c r="AL65" s="259">
        <v>2</v>
      </c>
      <c r="AM65" s="259" t="s">
        <v>83</v>
      </c>
      <c r="AN65" s="260">
        <f>IF(SUMIF($Y:$Y,$AL65,AE:AE)=0,"",SUMIF($Y:$Y,$AL65,AE:AE)/$AS65)</f>
        <v>9.2629794004348742</v>
      </c>
      <c r="AO65" s="260">
        <f>IF(SUMIF($Y:$Y,$AL65,AF:AF)=0,"",SUMIF($Y:$Y,$AL65,AF:AF)/$AS65)</f>
        <v>6.7607863944282212</v>
      </c>
      <c r="AP65" s="260">
        <f>IF(SUMIF($Y:$Y,$AL65,AG:AG)=0,"",SUMIF($Y:$Y,$AL65,AG:AG)/$AS65)</f>
        <v>5.9801402296366657</v>
      </c>
      <c r="AQ65" s="260">
        <f>IF(SUMIF($Y:$Y,$AL65,AH:AH)=0,"",SUMIF($Y:$Y,$AL65,AH:AH)/$AS65)</f>
        <v>7.2215508598498124</v>
      </c>
      <c r="AR65" s="260">
        <f>IF(SUMIF($Y:$Y,$AL65,AI:AI)=0,"",SUMIF($Y:$Y,$AL65,AI:AI)/$AS65)</f>
        <v>4.5807227964465955</v>
      </c>
      <c r="AS65" s="261">
        <f>SUMIF(E$5:E$632,AL65,O$5:O$632)/N$1</f>
        <v>4</v>
      </c>
      <c r="AT65" s="260">
        <f>IF(LEN(AS65)&gt;0,SUM(AN65:AR65),"")</f>
        <v>33.80617968079617</v>
      </c>
      <c r="AU65" s="238">
        <v>61</v>
      </c>
    </row>
    <row r="66" spans="1:47" x14ac:dyDescent="0.25">
      <c r="A66" s="244">
        <v>8</v>
      </c>
      <c r="B66" s="244" t="s">
        <v>256</v>
      </c>
      <c r="C66" s="244">
        <v>2</v>
      </c>
      <c r="D66" s="244" t="s">
        <v>369</v>
      </c>
      <c r="E66" s="244">
        <v>29</v>
      </c>
      <c r="F66" s="244" t="s">
        <v>99</v>
      </c>
      <c r="G66" s="245"/>
      <c r="H66" s="246">
        <v>6.6279518604278564</v>
      </c>
      <c r="I66" s="246">
        <v>8.7841683626174927</v>
      </c>
      <c r="J66" s="246">
        <v>8.318326473236084</v>
      </c>
      <c r="K66" s="246">
        <v>8.5824292898178101</v>
      </c>
      <c r="L66" s="246">
        <v>0.56538939476013184</v>
      </c>
      <c r="M66" s="247">
        <f>IF(COUNT(H66:L66)&lt;N$1,0,1)</f>
        <v>1</v>
      </c>
      <c r="N66" s="248">
        <f t="shared" si="3"/>
        <v>5</v>
      </c>
      <c r="O66" s="249">
        <f t="shared" si="4"/>
        <v>5</v>
      </c>
      <c r="P66" s="250">
        <f t="shared" si="5"/>
        <v>32.878265380859375</v>
      </c>
      <c r="R66" s="251">
        <v>62</v>
      </c>
      <c r="S66" s="252" t="s">
        <v>304</v>
      </c>
      <c r="T66" s="252">
        <f t="shared" si="6"/>
        <v>40</v>
      </c>
      <c r="U66" s="253">
        <f t="shared" si="7"/>
        <v>196.81500315666199</v>
      </c>
      <c r="V66" s="254">
        <f t="shared" si="8"/>
        <v>4.9203750789165497</v>
      </c>
      <c r="W66" s="255">
        <f t="shared" si="9"/>
        <v>1.3210375013587945</v>
      </c>
      <c r="Y66" s="256">
        <f t="shared" si="10"/>
        <v>29</v>
      </c>
      <c r="Z66" s="256">
        <f t="shared" si="11"/>
        <v>8</v>
      </c>
      <c r="AA66" s="256" t="str">
        <f t="shared" si="12"/>
        <v>Marker 14</v>
      </c>
      <c r="AB66" s="256">
        <f t="shared" si="13"/>
        <v>2</v>
      </c>
      <c r="AC66" s="256" t="str">
        <f t="shared" si="14"/>
        <v>H</v>
      </c>
      <c r="AD66" s="257"/>
      <c r="AE66" s="258">
        <f t="shared" si="15"/>
        <v>8.0699078827083284</v>
      </c>
      <c r="AF66" s="258">
        <f t="shared" si="16"/>
        <v>10.695223955345385</v>
      </c>
      <c r="AG66" s="258">
        <f t="shared" si="17"/>
        <v>10.128034993449077</v>
      </c>
      <c r="AH66" s="258">
        <f t="shared" si="18"/>
        <v>10.449595174672355</v>
      </c>
      <c r="AI66" s="258">
        <f t="shared" si="19"/>
        <v>0.68839370436826697</v>
      </c>
      <c r="AJ66" s="258">
        <f t="shared" si="20"/>
        <v>40.031155710543409</v>
      </c>
      <c r="AL66" s="259">
        <v>1</v>
      </c>
      <c r="AM66" s="259" t="s">
        <v>82</v>
      </c>
      <c r="AN66" s="260">
        <f>IF(SUMIF($Y:$Y,$AL66,AE:AE)=0,"",SUMIF($Y:$Y,$AL66,AE:AE)/$AS66)</f>
        <v>9.0907311826535828</v>
      </c>
      <c r="AO66" s="260">
        <f>IF(SUMIF($Y:$Y,$AL66,AF:AF)=0,"",SUMIF($Y:$Y,$AL66,AF:AF)/$AS66)</f>
        <v>6.3007705751874621</v>
      </c>
      <c r="AP66" s="260">
        <f>IF(SUMIF($Y:$Y,$AL66,AG:AG)=0,"",SUMIF($Y:$Y,$AL66,AG:AG)/$AS66)</f>
        <v>6.0629903657654056</v>
      </c>
      <c r="AQ66" s="260">
        <f>IF(SUMIF($Y:$Y,$AL66,AH:AH)=0,"",SUMIF($Y:$Y,$AL66,AH:AH)/$AS66)</f>
        <v>6.1853936903269595</v>
      </c>
      <c r="AR66" s="260">
        <f>IF(SUMIF($Y:$Y,$AL66,AI:AI)=0,"",SUMIF($Y:$Y,$AL66,AI:AI)/$AS66)</f>
        <v>5.9986606321718048</v>
      </c>
      <c r="AS66" s="261">
        <f>SUMIF(E$5:E$632,AL66,O$5:O$632)/N$1</f>
        <v>4</v>
      </c>
      <c r="AT66" s="260">
        <f>IF(LEN(AS66)&gt;0,SUM(AN66:AR66),"")</f>
        <v>33.638546446105217</v>
      </c>
      <c r="AU66" s="238">
        <v>62</v>
      </c>
    </row>
    <row r="67" spans="1:47" x14ac:dyDescent="0.25">
      <c r="A67" s="244">
        <v>8</v>
      </c>
      <c r="B67" s="244" t="s">
        <v>254</v>
      </c>
      <c r="C67" s="244">
        <v>1</v>
      </c>
      <c r="D67" s="244" t="s">
        <v>369</v>
      </c>
      <c r="E67" s="244">
        <v>31</v>
      </c>
      <c r="F67" s="244" t="s">
        <v>101</v>
      </c>
      <c r="G67" s="245"/>
      <c r="H67" s="246">
        <v>1.4197438955307007</v>
      </c>
      <c r="I67" s="246">
        <v>5.27610182762146</v>
      </c>
      <c r="J67" s="246">
        <v>4.3655973672866821</v>
      </c>
      <c r="K67" s="246">
        <v>9.4964027404785156</v>
      </c>
      <c r="L67" s="246">
        <v>3.7811106443405151</v>
      </c>
      <c r="M67" s="247">
        <f>IF(COUNT(H67:L67)&lt;N$1,0,1)</f>
        <v>1</v>
      </c>
      <c r="N67" s="248">
        <f t="shared" si="3"/>
        <v>5</v>
      </c>
      <c r="O67" s="249">
        <f t="shared" si="4"/>
        <v>5</v>
      </c>
      <c r="P67" s="250">
        <f t="shared" si="5"/>
        <v>24.338956475257874</v>
      </c>
      <c r="R67" s="251">
        <v>63</v>
      </c>
      <c r="S67" s="252" t="s">
        <v>305</v>
      </c>
      <c r="T67" s="252">
        <f t="shared" si="6"/>
        <v>40</v>
      </c>
      <c r="U67" s="253">
        <f t="shared" si="7"/>
        <v>190.5793023109436</v>
      </c>
      <c r="V67" s="254">
        <f t="shared" si="8"/>
        <v>4.7644825577735901</v>
      </c>
      <c r="W67" s="255">
        <f t="shared" si="9"/>
        <v>1.3642614746054198</v>
      </c>
      <c r="Y67" s="256">
        <f t="shared" si="10"/>
        <v>31</v>
      </c>
      <c r="Z67" s="256">
        <f t="shared" si="11"/>
        <v>8</v>
      </c>
      <c r="AA67" s="256" t="str">
        <f t="shared" si="12"/>
        <v>Marker 12</v>
      </c>
      <c r="AB67" s="256">
        <f t="shared" si="13"/>
        <v>1</v>
      </c>
      <c r="AC67" s="256" t="str">
        <f t="shared" si="14"/>
        <v>H</v>
      </c>
      <c r="AD67" s="257"/>
      <c r="AE67" s="258">
        <f t="shared" si="15"/>
        <v>1.7286188396109792</v>
      </c>
      <c r="AF67" s="258">
        <f t="shared" si="16"/>
        <v>6.4239536775913928</v>
      </c>
      <c r="AG67" s="258">
        <f t="shared" si="17"/>
        <v>5.3153627770499998</v>
      </c>
      <c r="AH67" s="258">
        <f t="shared" si="18"/>
        <v>11.562409767987285</v>
      </c>
      <c r="AI67" s="258">
        <f t="shared" si="19"/>
        <v>4.6037169908150419</v>
      </c>
      <c r="AJ67" s="258">
        <f t="shared" si="20"/>
        <v>29.634062053054699</v>
      </c>
      <c r="AL67" s="259">
        <v>48</v>
      </c>
      <c r="AM67" s="259" t="s">
        <v>129</v>
      </c>
      <c r="AN67" s="260">
        <f>IF(SUMIF($Y:$Y,$AL67,AE:AE)=0,"",SUMIF($Y:$Y,$AL67,AE:AE)/$AS67)</f>
        <v>8.3261034404385637</v>
      </c>
      <c r="AO67" s="260">
        <f>IF(SUMIF($Y:$Y,$AL67,AF:AF)=0,"",SUMIF($Y:$Y,$AL67,AF:AF)/$AS67)</f>
        <v>7.3003809025501347</v>
      </c>
      <c r="AP67" s="260">
        <f>IF(SUMIF($Y:$Y,$AL67,AG:AG)=0,"",SUMIF($Y:$Y,$AL67,AG:AG)/$AS67)</f>
        <v>6.4114288847992338</v>
      </c>
      <c r="AQ67" s="260">
        <f>IF(SUMIF($Y:$Y,$AL67,AH:AH)=0,"",SUMIF($Y:$Y,$AL67,AH:AH)/$AS67)</f>
        <v>7.1422483035046485</v>
      </c>
      <c r="AR67" s="260">
        <f>IF(SUMIF($Y:$Y,$AL67,AI:AI)=0,"",SUMIF($Y:$Y,$AL67,AI:AI)/$AS67)</f>
        <v>4.4110455672438356</v>
      </c>
      <c r="AS67" s="261">
        <f>SUMIF(E$5:E$632,AL67,O$5:O$632)/N$1</f>
        <v>4</v>
      </c>
      <c r="AT67" s="260">
        <f>IF(LEN(AS67)&gt;0,SUM(AN67:AR67),"")</f>
        <v>33.591207098536415</v>
      </c>
      <c r="AU67" s="238">
        <v>63</v>
      </c>
    </row>
    <row r="68" spans="1:47" x14ac:dyDescent="0.25">
      <c r="A68" s="244">
        <v>9</v>
      </c>
      <c r="B68" s="244" t="s">
        <v>292</v>
      </c>
      <c r="C68" s="244">
        <v>1</v>
      </c>
      <c r="D68" s="244" t="s">
        <v>369</v>
      </c>
      <c r="E68" s="244">
        <v>16</v>
      </c>
      <c r="F68" s="244" t="s">
        <v>180</v>
      </c>
      <c r="G68" s="245"/>
      <c r="H68" s="246">
        <v>6.4987105131149292</v>
      </c>
      <c r="I68" s="246">
        <v>9.2213308811187744</v>
      </c>
      <c r="J68" s="246">
        <v>7.4835234880447388</v>
      </c>
      <c r="K68" s="246">
        <v>7.7817845344543457</v>
      </c>
      <c r="L68" s="246">
        <v>8.5074847936630249</v>
      </c>
      <c r="M68" s="247">
        <f>IF(COUNT(H68:L68)&lt;N$1,0,1)</f>
        <v>1</v>
      </c>
      <c r="N68" s="248">
        <f t="shared" si="3"/>
        <v>5</v>
      </c>
      <c r="O68" s="249">
        <f t="shared" si="4"/>
        <v>5</v>
      </c>
      <c r="P68" s="250">
        <f t="shared" si="5"/>
        <v>39.492834210395813</v>
      </c>
      <c r="R68" s="251">
        <v>64</v>
      </c>
      <c r="S68" s="252" t="s">
        <v>306</v>
      </c>
      <c r="T68" s="252">
        <f t="shared" si="6"/>
        <v>40</v>
      </c>
      <c r="U68" s="253">
        <f t="shared" si="7"/>
        <v>176.36877477169037</v>
      </c>
      <c r="V68" s="254">
        <f t="shared" si="8"/>
        <v>4.4092193692922592</v>
      </c>
      <c r="W68" s="255">
        <f t="shared" si="9"/>
        <v>1.4741838533298788</v>
      </c>
      <c r="Y68" s="256">
        <f t="shared" si="10"/>
        <v>16</v>
      </c>
      <c r="Z68" s="256">
        <f t="shared" si="11"/>
        <v>9</v>
      </c>
      <c r="AA68" s="256" t="str">
        <f t="shared" si="12"/>
        <v>Marker 50</v>
      </c>
      <c r="AB68" s="256">
        <f t="shared" si="13"/>
        <v>1</v>
      </c>
      <c r="AC68" s="256" t="str">
        <f t="shared" si="14"/>
        <v>H</v>
      </c>
      <c r="AD68" s="257"/>
      <c r="AE68" s="258">
        <f t="shared" si="15"/>
        <v>8.1978128549527636</v>
      </c>
      <c r="AF68" s="258">
        <f t="shared" si="16"/>
        <v>11.63226838377429</v>
      </c>
      <c r="AG68" s="258">
        <f t="shared" si="17"/>
        <v>9.440107376198366</v>
      </c>
      <c r="AH68" s="258">
        <f t="shared" si="18"/>
        <v>9.8163494376740914</v>
      </c>
      <c r="AI68" s="258">
        <f t="shared" si="19"/>
        <v>10.731785646407745</v>
      </c>
      <c r="AJ68" s="258">
        <f t="shared" si="20"/>
        <v>49.818323699007252</v>
      </c>
      <c r="AL68" s="259">
        <v>94</v>
      </c>
      <c r="AM68" s="259" t="s">
        <v>175</v>
      </c>
      <c r="AN68" s="260">
        <f>IF(SUMIF($Y:$Y,$AL68,AE:AE)=0,"",SUMIF($Y:$Y,$AL68,AE:AE)/$AS68)</f>
        <v>5.5291200257652502</v>
      </c>
      <c r="AO68" s="260">
        <f>IF(SUMIF($Y:$Y,$AL68,AF:AF)=0,"",SUMIF($Y:$Y,$AL68,AF:AF)/$AS68)</f>
        <v>7.2568052837615031</v>
      </c>
      <c r="AP68" s="260">
        <f>IF(SUMIF($Y:$Y,$AL68,AG:AG)=0,"",SUMIF($Y:$Y,$AL68,AG:AG)/$AS68)</f>
        <v>5.5888074863019845</v>
      </c>
      <c r="AQ68" s="260">
        <f>IF(SUMIF($Y:$Y,$AL68,AH:AH)=0,"",SUMIF($Y:$Y,$AL68,AH:AH)/$AS68)</f>
        <v>6.4752363231685255</v>
      </c>
      <c r="AR68" s="260">
        <f>IF(SUMIF($Y:$Y,$AL68,AI:AI)=0,"",SUMIF($Y:$Y,$AL68,AI:AI)/$AS68)</f>
        <v>8.5729345603411033</v>
      </c>
      <c r="AS68" s="261">
        <f>SUMIF(E$5:E$632,AL68,O$5:O$632)/N$1</f>
        <v>4</v>
      </c>
      <c r="AT68" s="260">
        <f>IF(LEN(AS68)&gt;0,SUM(AN68:AR68),"")</f>
        <v>33.422903679338368</v>
      </c>
      <c r="AU68" s="238">
        <v>64</v>
      </c>
    </row>
    <row r="69" spans="1:47" x14ac:dyDescent="0.25">
      <c r="A69" s="244">
        <v>9</v>
      </c>
      <c r="B69" s="244" t="s">
        <v>250</v>
      </c>
      <c r="C69" s="244">
        <v>4</v>
      </c>
      <c r="D69" s="244" t="s">
        <v>369</v>
      </c>
      <c r="E69" s="244">
        <v>18</v>
      </c>
      <c r="F69" s="244" t="s">
        <v>189</v>
      </c>
      <c r="G69" s="245"/>
      <c r="H69" s="246">
        <v>7.5032663345336914</v>
      </c>
      <c r="I69" s="246">
        <v>9.8044651746749878</v>
      </c>
      <c r="J69" s="246">
        <v>8.0687153339385986</v>
      </c>
      <c r="K69" s="246">
        <v>9.6474248170852661</v>
      </c>
      <c r="L69" s="246">
        <v>0.17191648483276367</v>
      </c>
      <c r="M69" s="247">
        <f>IF(COUNT(H69:L69)&lt;N$1,0,1)</f>
        <v>1</v>
      </c>
      <c r="N69" s="248">
        <f t="shared" si="3"/>
        <v>5</v>
      </c>
      <c r="O69" s="249">
        <f t="shared" si="4"/>
        <v>5</v>
      </c>
      <c r="P69" s="250">
        <f t="shared" si="5"/>
        <v>35.195788145065308</v>
      </c>
      <c r="R69" s="251">
        <v>65</v>
      </c>
      <c r="S69" s="252" t="s">
        <v>307</v>
      </c>
      <c r="T69" s="252">
        <f t="shared" si="6"/>
        <v>50</v>
      </c>
      <c r="U69" s="253">
        <f t="shared" si="7"/>
        <v>264.05079960823059</v>
      </c>
      <c r="V69" s="254">
        <f t="shared" si="8"/>
        <v>5.2810159921646118</v>
      </c>
      <c r="W69" s="255">
        <f t="shared" si="9"/>
        <v>1.230823767556088</v>
      </c>
      <c r="Y69" s="256">
        <f t="shared" si="10"/>
        <v>18</v>
      </c>
      <c r="Z69" s="256">
        <f t="shared" si="11"/>
        <v>9</v>
      </c>
      <c r="AA69" s="256" t="str">
        <f t="shared" si="12"/>
        <v>Marker 8</v>
      </c>
      <c r="AB69" s="256">
        <f t="shared" si="13"/>
        <v>4</v>
      </c>
      <c r="AC69" s="256" t="str">
        <f t="shared" si="14"/>
        <v>H</v>
      </c>
      <c r="AD69" s="257"/>
      <c r="AE69" s="258">
        <f t="shared" si="15"/>
        <v>9.4650120338860511</v>
      </c>
      <c r="AF69" s="258">
        <f t="shared" si="16"/>
        <v>12.367864437519358</v>
      </c>
      <c r="AG69" s="258">
        <f t="shared" si="17"/>
        <v>10.178298933923685</v>
      </c>
      <c r="AH69" s="258">
        <f t="shared" si="18"/>
        <v>12.169765528574677</v>
      </c>
      <c r="AI69" s="258">
        <f t="shared" si="19"/>
        <v>0.21686443279726958</v>
      </c>
      <c r="AJ69" s="258">
        <f t="shared" si="20"/>
        <v>44.39780536670105</v>
      </c>
      <c r="AL69" s="259">
        <v>54</v>
      </c>
      <c r="AM69" s="259" t="s">
        <v>135</v>
      </c>
      <c r="AN69" s="260">
        <f>IF(SUMIF($Y:$Y,$AL69,AE:AE)=0,"",SUMIF($Y:$Y,$AL69,AE:AE)/$AS69)</f>
        <v>4.5079622984136991</v>
      </c>
      <c r="AO69" s="260">
        <f>IF(SUMIF($Y:$Y,$AL69,AF:AF)=0,"",SUMIF($Y:$Y,$AL69,AF:AF)/$AS69)</f>
        <v>5.4701238583446425</v>
      </c>
      <c r="AP69" s="260">
        <f>IF(SUMIF($Y:$Y,$AL69,AG:AG)=0,"",SUMIF($Y:$Y,$AL69,AG:AG)/$AS69)</f>
        <v>8.7469016452966226</v>
      </c>
      <c r="AQ69" s="260">
        <f>IF(SUMIF($Y:$Y,$AL69,AH:AH)=0,"",SUMIF($Y:$Y,$AL69,AH:AH)/$AS69)</f>
        <v>7.7524939125866146</v>
      </c>
      <c r="AR69" s="260">
        <f>IF(SUMIF($Y:$Y,$AL69,AI:AI)=0,"",SUMIF($Y:$Y,$AL69,AI:AI)/$AS69)</f>
        <v>6.8803950042582258</v>
      </c>
      <c r="AS69" s="261">
        <f>SUMIF(E$5:E$632,AL69,O$5:O$632)/N$1</f>
        <v>4</v>
      </c>
      <c r="AT69" s="260">
        <f>IF(LEN(AS69)&gt;0,SUM(AN69:AR69),"")</f>
        <v>33.357876718899803</v>
      </c>
      <c r="AU69" s="238">
        <v>65</v>
      </c>
    </row>
    <row r="70" spans="1:47" x14ac:dyDescent="0.25">
      <c r="A70" s="244">
        <v>9</v>
      </c>
      <c r="B70" s="244" t="s">
        <v>257</v>
      </c>
      <c r="C70" s="244">
        <v>3</v>
      </c>
      <c r="D70" s="244" t="s">
        <v>369</v>
      </c>
      <c r="E70" s="244">
        <v>20</v>
      </c>
      <c r="F70" s="244" t="s">
        <v>98</v>
      </c>
      <c r="G70" s="245"/>
      <c r="H70" s="246">
        <v>3.9366132020950317</v>
      </c>
      <c r="I70" s="246">
        <v>4.7457575798034668</v>
      </c>
      <c r="J70" s="246">
        <v>3.6458390951156616</v>
      </c>
      <c r="K70" s="246">
        <v>2.3380506038665771</v>
      </c>
      <c r="L70" s="246">
        <v>1.9590479135513306</v>
      </c>
      <c r="M70" s="247">
        <f>IF(COUNT(H70:L70)&lt;N$1,0,1)</f>
        <v>1</v>
      </c>
      <c r="N70" s="248">
        <f t="shared" ref="N70:N133" si="21">COUNTIF(H70:L70,"&gt;"&amp;0)</f>
        <v>5</v>
      </c>
      <c r="O70" s="249">
        <f t="shared" ref="O70:O133" si="22">N70*M70</f>
        <v>5</v>
      </c>
      <c r="P70" s="250">
        <f t="shared" ref="P70:P133" si="23">IF(O70=N$1,SUM(H70:L70),"")</f>
        <v>16.625308394432068</v>
      </c>
      <c r="R70" s="251">
        <v>66</v>
      </c>
      <c r="S70" s="252" t="s">
        <v>308</v>
      </c>
      <c r="T70" s="252">
        <f t="shared" ref="T70:T76" si="24">SUMIF(A:A,R70,O:O)</f>
        <v>50</v>
      </c>
      <c r="U70" s="253">
        <f t="shared" ref="U70:U76" si="25">IF(R70&gt;0,SUMIF($A:$A,R70,P:P),"")</f>
        <v>243.18601608276367</v>
      </c>
      <c r="V70" s="254">
        <f t="shared" ref="V70:V76" si="26">IF(T70&gt;0,U70/T70,"")</f>
        <v>4.8637203216552738</v>
      </c>
      <c r="W70" s="255">
        <f t="shared" ref="W70:W76" si="27">IF(LEN(V70)&gt;0,IF($W$1,$V$1/V70,1),"")</f>
        <v>1.3364255282235986</v>
      </c>
      <c r="Y70" s="256">
        <f t="shared" ref="Y70:Y133" si="28">E70</f>
        <v>20</v>
      </c>
      <c r="Z70" s="256">
        <f t="shared" ref="Z70:Z133" si="29">A70</f>
        <v>9</v>
      </c>
      <c r="AA70" s="256" t="str">
        <f t="shared" ref="AA70:AA133" si="30">B70</f>
        <v>Marker 15</v>
      </c>
      <c r="AB70" s="256">
        <f t="shared" ref="AB70:AB133" si="31">C70</f>
        <v>3</v>
      </c>
      <c r="AC70" s="256" t="str">
        <f t="shared" ref="AC70:AC133" si="32">D70</f>
        <v>H</v>
      </c>
      <c r="AD70" s="257"/>
      <c r="AE70" s="258">
        <f t="shared" ref="AE70:AE133" si="33">IF(AND(LEN(H70)&gt;0,$M70=1),H70*VLOOKUP($Z70,$R:$W,6,FALSE),"")</f>
        <v>4.965849493985715</v>
      </c>
      <c r="AF70" s="258">
        <f t="shared" ref="AF70:AF133" si="34">IF(AND(LEN(I70)&gt;0,$M70=1),I70*VLOOKUP($Z70,$R:$W,6,FALSE),"")</f>
        <v>5.9865464719022716</v>
      </c>
      <c r="AG70" s="258">
        <f t="shared" ref="AG70:AG133" si="35">IF(AND(LEN(J70)&gt;0,$M70=1),J70*VLOOKUP($Z70,$R:$W,6,FALSE),"")</f>
        <v>4.5990518489340744</v>
      </c>
      <c r="AH70" s="258">
        <f t="shared" ref="AH70:AH133" si="36">IF(AND(LEN(K70)&gt;0,$M70=1),K70*VLOOKUP($Z70,$R:$W,6,FALSE),"")</f>
        <v>2.9493391430849436</v>
      </c>
      <c r="AI70" s="258">
        <f t="shared" ref="AI70:AI133" si="37">IF(AND(LEN(L70)&gt;0,$M70=1),L70*VLOOKUP($Z70,$R:$W,6,FALSE),"")</f>
        <v>2.4712453550237821</v>
      </c>
      <c r="AJ70" s="258">
        <f t="shared" ref="AJ70:AJ133" si="38">SUM(AE70:AI70)</f>
        <v>20.972032312930789</v>
      </c>
      <c r="AL70" s="259">
        <v>52</v>
      </c>
      <c r="AM70" s="259" t="s">
        <v>133</v>
      </c>
      <c r="AN70" s="260">
        <f>IF(SUMIF($Y:$Y,$AL70,AE:AE)=0,"",SUMIF($Y:$Y,$AL70,AE:AE)/$AS70)</f>
        <v>6.7377799291428371</v>
      </c>
      <c r="AO70" s="260">
        <f>IF(SUMIF($Y:$Y,$AL70,AF:AF)=0,"",SUMIF($Y:$Y,$AL70,AF:AF)/$AS70)</f>
        <v>6.6377390488566217</v>
      </c>
      <c r="AP70" s="260">
        <f>IF(SUMIF($Y:$Y,$AL70,AG:AG)=0,"",SUMIF($Y:$Y,$AL70,AG:AG)/$AS70)</f>
        <v>9.2805542061843749</v>
      </c>
      <c r="AQ70" s="260">
        <f>IF(SUMIF($Y:$Y,$AL70,AH:AH)=0,"",SUMIF($Y:$Y,$AL70,AH:AH)/$AS70)</f>
        <v>3.0548222445227369</v>
      </c>
      <c r="AR70" s="260">
        <f>IF(SUMIF($Y:$Y,$AL70,AI:AI)=0,"",SUMIF($Y:$Y,$AL70,AI:AI)/$AS70)</f>
        <v>7.634021032388528</v>
      </c>
      <c r="AS70" s="261">
        <f>SUMIF(E$5:E$632,AL70,O$5:O$632)/N$1</f>
        <v>4</v>
      </c>
      <c r="AT70" s="260">
        <f>IF(LEN(AS70)&gt;0,SUM(AN70:AR70),"")</f>
        <v>33.344916461095096</v>
      </c>
      <c r="AU70" s="238">
        <v>66</v>
      </c>
    </row>
    <row r="71" spans="1:47" x14ac:dyDescent="0.25">
      <c r="A71" s="244">
        <v>9</v>
      </c>
      <c r="B71" s="244" t="s">
        <v>254</v>
      </c>
      <c r="C71" s="244">
        <v>2</v>
      </c>
      <c r="D71" s="244" t="s">
        <v>369</v>
      </c>
      <c r="E71" s="244">
        <v>22</v>
      </c>
      <c r="F71" s="244" t="s">
        <v>111</v>
      </c>
      <c r="G71" s="245"/>
      <c r="H71" s="246">
        <v>6.1906087398529053</v>
      </c>
      <c r="I71" s="246">
        <v>1.9834047555923462</v>
      </c>
      <c r="J71" s="246">
        <v>5.5589962005615234</v>
      </c>
      <c r="K71" s="246">
        <v>8.8452833890914917</v>
      </c>
      <c r="L71" s="246">
        <v>6.3222372531890869</v>
      </c>
      <c r="M71" s="247">
        <f>IF(COUNT(H71:L71)&lt;N$1,0,1)</f>
        <v>1</v>
      </c>
      <c r="N71" s="248">
        <f t="shared" si="21"/>
        <v>5</v>
      </c>
      <c r="O71" s="249">
        <f t="shared" si="22"/>
        <v>5</v>
      </c>
      <c r="P71" s="250">
        <f t="shared" si="23"/>
        <v>28.900530338287354</v>
      </c>
      <c r="R71" s="251">
        <v>67</v>
      </c>
      <c r="S71" s="252" t="s">
        <v>309</v>
      </c>
      <c r="T71" s="252">
        <f t="shared" si="24"/>
        <v>50</v>
      </c>
      <c r="U71" s="253">
        <f t="shared" si="25"/>
        <v>250.31707227230072</v>
      </c>
      <c r="V71" s="254">
        <f t="shared" si="26"/>
        <v>5.0063414454460142</v>
      </c>
      <c r="W71" s="255">
        <f t="shared" si="27"/>
        <v>1.2983533126596234</v>
      </c>
      <c r="Y71" s="256">
        <f t="shared" si="28"/>
        <v>22</v>
      </c>
      <c r="Z71" s="256">
        <f t="shared" si="29"/>
        <v>9</v>
      </c>
      <c r="AA71" s="256" t="str">
        <f t="shared" si="30"/>
        <v>Marker 12</v>
      </c>
      <c r="AB71" s="256">
        <f t="shared" si="31"/>
        <v>2</v>
      </c>
      <c r="AC71" s="256" t="str">
        <f t="shared" si="32"/>
        <v>H</v>
      </c>
      <c r="AD71" s="257"/>
      <c r="AE71" s="258">
        <f t="shared" si="33"/>
        <v>7.8091571866653444</v>
      </c>
      <c r="AF71" s="258">
        <f t="shared" si="34"/>
        <v>2.5019703476799307</v>
      </c>
      <c r="AG71" s="258">
        <f t="shared" si="35"/>
        <v>7.0124081418351523</v>
      </c>
      <c r="AH71" s="258">
        <f t="shared" si="36"/>
        <v>11.157902437177235</v>
      </c>
      <c r="AI71" s="258">
        <f t="shared" si="37"/>
        <v>7.9752002680624967</v>
      </c>
      <c r="AJ71" s="258">
        <f t="shared" si="38"/>
        <v>36.456638381420156</v>
      </c>
      <c r="AL71" s="259">
        <v>38</v>
      </c>
      <c r="AM71" s="259" t="s">
        <v>119</v>
      </c>
      <c r="AN71" s="260">
        <f>IF(SUMIF($Y:$Y,$AL71,AE:AE)=0,"",SUMIF($Y:$Y,$AL71,AE:AE)/$AS71)</f>
        <v>6.8338695977673432</v>
      </c>
      <c r="AO71" s="260">
        <f>IF(SUMIF($Y:$Y,$AL71,AF:AF)=0,"",SUMIF($Y:$Y,$AL71,AF:AF)/$AS71)</f>
        <v>4.4512335929638658</v>
      </c>
      <c r="AP71" s="260">
        <f>IF(SUMIF($Y:$Y,$AL71,AG:AG)=0,"",SUMIF($Y:$Y,$AL71,AG:AG)/$AS71)</f>
        <v>6.8557896090222989</v>
      </c>
      <c r="AQ71" s="260">
        <f>IF(SUMIF($Y:$Y,$AL71,AH:AH)=0,"",SUMIF($Y:$Y,$AL71,AH:AH)/$AS71)</f>
        <v>7.0100887186362311</v>
      </c>
      <c r="AR71" s="260">
        <f>IF(SUMIF($Y:$Y,$AL71,AI:AI)=0,"",SUMIF($Y:$Y,$AL71,AI:AI)/$AS71)</f>
        <v>8.0960761216220156</v>
      </c>
      <c r="AS71" s="261">
        <f>SUMIF(E$5:E$632,AL71,O$5:O$632)/N$1</f>
        <v>4</v>
      </c>
      <c r="AT71" s="260">
        <f>IF(LEN(AS71)&gt;0,SUM(AN71:AR71),"")</f>
        <v>33.247057640011761</v>
      </c>
      <c r="AU71" s="238">
        <v>67</v>
      </c>
    </row>
    <row r="72" spans="1:47" x14ac:dyDescent="0.25">
      <c r="A72" s="244">
        <v>9</v>
      </c>
      <c r="B72" s="244" t="s">
        <v>253</v>
      </c>
      <c r="C72" s="244">
        <v>1</v>
      </c>
      <c r="D72" s="244" t="s">
        <v>369</v>
      </c>
      <c r="E72" s="244">
        <v>24</v>
      </c>
      <c r="F72" s="244" t="s">
        <v>108</v>
      </c>
      <c r="G72" s="245"/>
      <c r="H72" s="246">
        <v>3.0513113737106323</v>
      </c>
      <c r="I72" s="246">
        <v>3.489309549331665</v>
      </c>
      <c r="J72" s="246">
        <v>2.9022437334060669</v>
      </c>
      <c r="K72" s="246">
        <v>6.8576550483703613</v>
      </c>
      <c r="L72" s="246">
        <v>5.283779501914978</v>
      </c>
      <c r="M72" s="247">
        <f>IF(COUNT(H72:L72)&lt;N$1,0,1)</f>
        <v>1</v>
      </c>
      <c r="N72" s="248">
        <f t="shared" si="21"/>
        <v>5</v>
      </c>
      <c r="O72" s="249">
        <f t="shared" si="22"/>
        <v>5</v>
      </c>
      <c r="P72" s="250">
        <f t="shared" si="23"/>
        <v>21.584299206733704</v>
      </c>
      <c r="R72" s="251">
        <v>68</v>
      </c>
      <c r="S72" s="252" t="s">
        <v>310</v>
      </c>
      <c r="T72" s="252">
        <f t="shared" si="24"/>
        <v>50</v>
      </c>
      <c r="U72" s="253">
        <f t="shared" si="25"/>
        <v>234.87918376922607</v>
      </c>
      <c r="V72" s="254">
        <f t="shared" si="26"/>
        <v>4.6975836753845215</v>
      </c>
      <c r="W72" s="255">
        <f t="shared" si="27"/>
        <v>1.3836900945607833</v>
      </c>
      <c r="Y72" s="256">
        <f t="shared" si="28"/>
        <v>24</v>
      </c>
      <c r="Z72" s="256">
        <f t="shared" si="29"/>
        <v>9</v>
      </c>
      <c r="AA72" s="256" t="str">
        <f t="shared" si="30"/>
        <v>Marker 11</v>
      </c>
      <c r="AB72" s="256">
        <f t="shared" si="31"/>
        <v>1</v>
      </c>
      <c r="AC72" s="256" t="str">
        <f t="shared" si="32"/>
        <v>H</v>
      </c>
      <c r="AD72" s="257"/>
      <c r="AE72" s="258">
        <f t="shared" si="33"/>
        <v>3.8490835302462143</v>
      </c>
      <c r="AF72" s="258">
        <f t="shared" si="34"/>
        <v>4.4015973046797399</v>
      </c>
      <c r="AG72" s="258">
        <f t="shared" si="35"/>
        <v>3.6610418232829502</v>
      </c>
      <c r="AH72" s="258">
        <f t="shared" si="36"/>
        <v>8.6506042386270643</v>
      </c>
      <c r="AI72" s="258">
        <f t="shared" si="37"/>
        <v>6.6652354241846021</v>
      </c>
      <c r="AJ72" s="258">
        <f t="shared" si="38"/>
        <v>27.227562321020571</v>
      </c>
      <c r="AL72" s="259">
        <v>110</v>
      </c>
      <c r="AM72" s="259" t="s">
        <v>191</v>
      </c>
      <c r="AN72" s="260">
        <f>IF(SUMIF($Y:$Y,$AL72,AE:AE)=0,"",SUMIF($Y:$Y,$AL72,AE:AE)/$AS72)</f>
        <v>10.667162502873598</v>
      </c>
      <c r="AO72" s="260">
        <f>IF(SUMIF($Y:$Y,$AL72,AF:AF)=0,"",SUMIF($Y:$Y,$AL72,AF:AF)/$AS72)</f>
        <v>6.1447064267851594</v>
      </c>
      <c r="AP72" s="260">
        <f>IF(SUMIF($Y:$Y,$AL72,AG:AG)=0,"",SUMIF($Y:$Y,$AL72,AG:AG)/$AS72)</f>
        <v>6.6968119694232007</v>
      </c>
      <c r="AQ72" s="260">
        <f>IF(SUMIF($Y:$Y,$AL72,AH:AH)=0,"",SUMIF($Y:$Y,$AL72,AH:AH)/$AS72)</f>
        <v>4.854764284270507</v>
      </c>
      <c r="AR72" s="260">
        <f>IF(SUMIF($Y:$Y,$AL72,AI:AI)=0,"",SUMIF($Y:$Y,$AL72,AI:AI)/$AS72)</f>
        <v>4.8704637777125974</v>
      </c>
      <c r="AS72" s="261">
        <f>SUMIF(E$5:E$632,AL72,O$5:O$632)/N$1</f>
        <v>4</v>
      </c>
      <c r="AT72" s="260">
        <f>IF(LEN(AS72)&gt;0,SUM(AN72:AR72),"")</f>
        <v>33.233908961065069</v>
      </c>
      <c r="AU72" s="238">
        <v>68</v>
      </c>
    </row>
    <row r="73" spans="1:47" x14ac:dyDescent="0.25">
      <c r="A73" s="244">
        <v>9</v>
      </c>
      <c r="B73" s="244" t="s">
        <v>254</v>
      </c>
      <c r="C73" s="244">
        <v>4</v>
      </c>
      <c r="D73" s="244" t="s">
        <v>369</v>
      </c>
      <c r="E73" s="244">
        <v>26</v>
      </c>
      <c r="F73" s="244" t="s">
        <v>113</v>
      </c>
      <c r="G73" s="245"/>
      <c r="H73" s="246">
        <v>3.404393196105957</v>
      </c>
      <c r="I73" s="246">
        <v>0.16749083995819092</v>
      </c>
      <c r="J73" s="246">
        <v>2.7804195880889893</v>
      </c>
      <c r="K73" s="246">
        <v>8.1099683046340942</v>
      </c>
      <c r="L73" s="246">
        <v>6.9913172721862793</v>
      </c>
      <c r="M73" s="247">
        <f>IF(COUNT(H73:L73)&lt;N$1,0,1)</f>
        <v>1</v>
      </c>
      <c r="N73" s="248">
        <f t="shared" si="21"/>
        <v>5</v>
      </c>
      <c r="O73" s="249">
        <f t="shared" si="22"/>
        <v>5</v>
      </c>
      <c r="P73" s="250">
        <f t="shared" si="23"/>
        <v>21.453589200973511</v>
      </c>
      <c r="R73" s="251">
        <v>69</v>
      </c>
      <c r="S73" s="252" t="s">
        <v>311</v>
      </c>
      <c r="T73" s="252">
        <f t="shared" si="24"/>
        <v>50</v>
      </c>
      <c r="U73" s="253">
        <f t="shared" si="25"/>
        <v>244.15854871273041</v>
      </c>
      <c r="V73" s="254">
        <f t="shared" si="26"/>
        <v>4.8831709742546083</v>
      </c>
      <c r="W73" s="255">
        <f t="shared" si="27"/>
        <v>1.3311022764244278</v>
      </c>
      <c r="Y73" s="256">
        <f t="shared" si="28"/>
        <v>26</v>
      </c>
      <c r="Z73" s="256">
        <f t="shared" si="29"/>
        <v>9</v>
      </c>
      <c r="AA73" s="256" t="str">
        <f t="shared" si="30"/>
        <v>Marker 12</v>
      </c>
      <c r="AB73" s="256">
        <f t="shared" si="31"/>
        <v>4</v>
      </c>
      <c r="AC73" s="256" t="str">
        <f t="shared" si="32"/>
        <v>H</v>
      </c>
      <c r="AD73" s="257"/>
      <c r="AE73" s="258">
        <f t="shared" si="33"/>
        <v>4.2944793817218585</v>
      </c>
      <c r="AF73" s="258">
        <f t="shared" si="34"/>
        <v>0.21128169321054524</v>
      </c>
      <c r="AG73" s="258">
        <f t="shared" si="35"/>
        <v>3.507366483766206</v>
      </c>
      <c r="AH73" s="258">
        <f t="shared" si="36"/>
        <v>10.23033758571315</v>
      </c>
      <c r="AI73" s="258">
        <f t="shared" si="37"/>
        <v>8.819212748639691</v>
      </c>
      <c r="AJ73" s="258">
        <f t="shared" si="38"/>
        <v>27.06267789305145</v>
      </c>
      <c r="AL73" s="259">
        <v>128</v>
      </c>
      <c r="AM73" s="259" t="s">
        <v>209</v>
      </c>
      <c r="AN73" s="260">
        <f>IF(SUMIF($Y:$Y,$AL73,AE:AE)=0,"",SUMIF($Y:$Y,$AL73,AE:AE)/$AS73)</f>
        <v>5.9654098629436092</v>
      </c>
      <c r="AO73" s="260">
        <f>IF(SUMIF($Y:$Y,$AL73,AF:AF)=0,"",SUMIF($Y:$Y,$AL73,AF:AF)/$AS73)</f>
        <v>5.1714399560745097</v>
      </c>
      <c r="AP73" s="260">
        <f>IF(SUMIF($Y:$Y,$AL73,AG:AG)=0,"",SUMIF($Y:$Y,$AL73,AG:AG)/$AS73)</f>
        <v>8.2301274660669339</v>
      </c>
      <c r="AQ73" s="260">
        <f>IF(SUMIF($Y:$Y,$AL73,AH:AH)=0,"",SUMIF($Y:$Y,$AL73,AH:AH)/$AS73)</f>
        <v>10.478352548637808</v>
      </c>
      <c r="AR73" s="260">
        <f>IF(SUMIF($Y:$Y,$AL73,AI:AI)=0,"",SUMIF($Y:$Y,$AL73,AI:AI)/$AS73)</f>
        <v>3.3697947581041037</v>
      </c>
      <c r="AS73" s="261">
        <f>SUMIF(E$5:E$632,AL73,O$5:O$632)/N$1</f>
        <v>4</v>
      </c>
      <c r="AT73" s="260">
        <f>IF(LEN(AS73)&gt;0,SUM(AN73:AR73),"")</f>
        <v>33.215124591826964</v>
      </c>
      <c r="AU73" s="238">
        <v>69</v>
      </c>
    </row>
    <row r="74" spans="1:47" x14ac:dyDescent="0.25">
      <c r="A74" s="244">
        <v>9</v>
      </c>
      <c r="B74" s="244" t="s">
        <v>253</v>
      </c>
      <c r="C74" s="244">
        <v>3</v>
      </c>
      <c r="D74" s="244" t="s">
        <v>369</v>
      </c>
      <c r="E74" s="244">
        <v>28</v>
      </c>
      <c r="F74" s="244" t="s">
        <v>110</v>
      </c>
      <c r="G74" s="245"/>
      <c r="H74" s="246">
        <v>3.7199574708938599</v>
      </c>
      <c r="I74" s="246">
        <v>0.10275602340698242</v>
      </c>
      <c r="J74" s="246">
        <v>3.4537500143051147</v>
      </c>
      <c r="K74" s="246">
        <v>5.2775990962982178</v>
      </c>
      <c r="L74" s="246">
        <v>6.0505586862564087</v>
      </c>
      <c r="M74" s="247">
        <f>IF(COUNT(H74:L74)&lt;N$1,0,1)</f>
        <v>1</v>
      </c>
      <c r="N74" s="248">
        <f t="shared" si="21"/>
        <v>5</v>
      </c>
      <c r="O74" s="249">
        <f t="shared" si="22"/>
        <v>5</v>
      </c>
      <c r="P74" s="250">
        <f t="shared" si="23"/>
        <v>18.604621291160583</v>
      </c>
      <c r="R74" s="251">
        <v>70</v>
      </c>
      <c r="S74" s="252" t="s">
        <v>312</v>
      </c>
      <c r="T74" s="252">
        <f t="shared" si="24"/>
        <v>50</v>
      </c>
      <c r="U74" s="253">
        <f t="shared" si="25"/>
        <v>241.41642689704895</v>
      </c>
      <c r="V74" s="254">
        <f t="shared" si="26"/>
        <v>4.8283285379409788</v>
      </c>
      <c r="W74" s="255">
        <f t="shared" si="27"/>
        <v>1.3462215648589437</v>
      </c>
      <c r="Y74" s="256">
        <f t="shared" si="28"/>
        <v>28</v>
      </c>
      <c r="Z74" s="256">
        <f t="shared" si="29"/>
        <v>9</v>
      </c>
      <c r="AA74" s="256" t="str">
        <f t="shared" si="30"/>
        <v>Marker 11</v>
      </c>
      <c r="AB74" s="256">
        <f t="shared" si="31"/>
        <v>3</v>
      </c>
      <c r="AC74" s="256" t="str">
        <f t="shared" si="32"/>
        <v>H</v>
      </c>
      <c r="AD74" s="257"/>
      <c r="AE74" s="258">
        <f t="shared" si="33"/>
        <v>4.6925486391844684</v>
      </c>
      <c r="AF74" s="258">
        <f t="shared" si="34"/>
        <v>0.12962181465224629</v>
      </c>
      <c r="AG74" s="258">
        <f t="shared" si="35"/>
        <v>4.356740649999014</v>
      </c>
      <c r="AH74" s="258">
        <f t="shared" si="36"/>
        <v>6.6574391377502931</v>
      </c>
      <c r="AI74" s="258">
        <f t="shared" si="37"/>
        <v>7.6324907345448487</v>
      </c>
      <c r="AJ74" s="258">
        <f t="shared" si="38"/>
        <v>23.468840976130871</v>
      </c>
      <c r="AL74" s="259">
        <v>147</v>
      </c>
      <c r="AM74" s="259" t="s">
        <v>228</v>
      </c>
      <c r="AN74" s="260">
        <f>IF(SUMIF($Y:$Y,$AL74,AE:AE)=0,"",SUMIF($Y:$Y,$AL74,AE:AE)/$AS74)</f>
        <v>6.3665310334213849</v>
      </c>
      <c r="AO74" s="260">
        <f>IF(SUMIF($Y:$Y,$AL74,AF:AF)=0,"",SUMIF($Y:$Y,$AL74,AF:AF)/$AS74)</f>
        <v>6.0749705332324853</v>
      </c>
      <c r="AP74" s="260">
        <f>IF(SUMIF($Y:$Y,$AL74,AG:AG)=0,"",SUMIF($Y:$Y,$AL74,AG:AG)/$AS74)</f>
        <v>6.5328674998635163</v>
      </c>
      <c r="AQ74" s="260">
        <f>IF(SUMIF($Y:$Y,$AL74,AH:AH)=0,"",SUMIF($Y:$Y,$AL74,AH:AH)/$AS74)</f>
        <v>8.9210354826628215</v>
      </c>
      <c r="AR74" s="260">
        <f>IF(SUMIF($Y:$Y,$AL74,AI:AI)=0,"",SUMIF($Y:$Y,$AL74,AI:AI)/$AS74)</f>
        <v>5.1047674112831052</v>
      </c>
      <c r="AS74" s="261">
        <f>SUMIF(E$5:E$632,AL74,O$5:O$632)/N$1</f>
        <v>4</v>
      </c>
      <c r="AT74" s="260">
        <f>IF(LEN(AS74)&gt;0,SUM(AN74:AR74),"")</f>
        <v>33.000171960463312</v>
      </c>
      <c r="AU74" s="238">
        <v>70</v>
      </c>
    </row>
    <row r="75" spans="1:47" x14ac:dyDescent="0.25">
      <c r="A75" s="244">
        <v>9</v>
      </c>
      <c r="B75" s="244" t="s">
        <v>251</v>
      </c>
      <c r="C75" s="244">
        <v>2</v>
      </c>
      <c r="D75" s="244" t="s">
        <v>369</v>
      </c>
      <c r="E75" s="244">
        <v>30</v>
      </c>
      <c r="F75" s="244" t="s">
        <v>104</v>
      </c>
      <c r="G75" s="245"/>
      <c r="H75" s="246">
        <v>5.0310361385345459</v>
      </c>
      <c r="I75" s="246">
        <v>0.87227880954742432</v>
      </c>
      <c r="J75" s="246">
        <v>2.6619052886962891</v>
      </c>
      <c r="K75" s="246">
        <v>6.2279623746871948</v>
      </c>
      <c r="L75" s="246">
        <v>8.0999815464019775</v>
      </c>
      <c r="M75" s="247">
        <f>IF(COUNT(H75:L75)&lt;N$1,0,1)</f>
        <v>1</v>
      </c>
      <c r="N75" s="248">
        <f t="shared" si="21"/>
        <v>5</v>
      </c>
      <c r="O75" s="249">
        <f t="shared" si="22"/>
        <v>5</v>
      </c>
      <c r="P75" s="250">
        <f t="shared" si="23"/>
        <v>22.893164157867432</v>
      </c>
      <c r="R75" s="251">
        <v>71</v>
      </c>
      <c r="S75" s="252" t="s">
        <v>313</v>
      </c>
      <c r="T75" s="252">
        <f t="shared" si="24"/>
        <v>50</v>
      </c>
      <c r="U75" s="253">
        <f t="shared" si="25"/>
        <v>250.31695961952209</v>
      </c>
      <c r="V75" s="254">
        <f t="shared" si="26"/>
        <v>5.0063391923904419</v>
      </c>
      <c r="W75" s="255">
        <f t="shared" si="27"/>
        <v>1.2983538969712438</v>
      </c>
      <c r="Y75" s="256">
        <f t="shared" si="28"/>
        <v>30</v>
      </c>
      <c r="Z75" s="256">
        <f t="shared" si="29"/>
        <v>9</v>
      </c>
      <c r="AA75" s="256" t="str">
        <f t="shared" si="30"/>
        <v>Marker 9</v>
      </c>
      <c r="AB75" s="256">
        <f t="shared" si="31"/>
        <v>2</v>
      </c>
      <c r="AC75" s="256" t="str">
        <f t="shared" si="32"/>
        <v>H</v>
      </c>
      <c r="AD75" s="257"/>
      <c r="AE75" s="258">
        <f t="shared" si="33"/>
        <v>6.3464117453728202</v>
      </c>
      <c r="AF75" s="258">
        <f t="shared" si="34"/>
        <v>1.1003380476142017</v>
      </c>
      <c r="AG75" s="258">
        <f t="shared" si="35"/>
        <v>3.3578663567646241</v>
      </c>
      <c r="AH75" s="258">
        <f t="shared" si="36"/>
        <v>7.8562770125455366</v>
      </c>
      <c r="AI75" s="258">
        <f t="shared" si="37"/>
        <v>10.217739767292199</v>
      </c>
      <c r="AJ75" s="258">
        <f t="shared" si="38"/>
        <v>28.878632929589386</v>
      </c>
      <c r="AL75" s="259">
        <v>67</v>
      </c>
      <c r="AM75" s="259" t="s">
        <v>148</v>
      </c>
      <c r="AN75" s="260">
        <f>IF(SUMIF($Y:$Y,$AL75,AE:AE)=0,"",SUMIF($Y:$Y,$AL75,AE:AE)/$AS75)</f>
        <v>6.753738913826119</v>
      </c>
      <c r="AO75" s="260">
        <f>IF(SUMIF($Y:$Y,$AL75,AF:AF)=0,"",SUMIF($Y:$Y,$AL75,AF:AF)/$AS75)</f>
        <v>5.3731713666501175</v>
      </c>
      <c r="AP75" s="260">
        <f>IF(SUMIF($Y:$Y,$AL75,AG:AG)=0,"",SUMIF($Y:$Y,$AL75,AG:AG)/$AS75)</f>
        <v>6.1038515000236346</v>
      </c>
      <c r="AQ75" s="260">
        <f>IF(SUMIF($Y:$Y,$AL75,AH:AH)=0,"",SUMIF($Y:$Y,$AL75,AH:AH)/$AS75)</f>
        <v>6.7552050267905077</v>
      </c>
      <c r="AR75" s="260">
        <f>IF(SUMIF($Y:$Y,$AL75,AI:AI)=0,"",SUMIF($Y:$Y,$AL75,AI:AI)/$AS75)</f>
        <v>7.9529765187581418</v>
      </c>
      <c r="AS75" s="261">
        <f>SUMIF(E$5:E$632,AL75,O$5:O$632)/N$1</f>
        <v>4</v>
      </c>
      <c r="AT75" s="260">
        <f>IF(LEN(AS75)&gt;0,SUM(AN75:AR75),"")</f>
        <v>32.938943326048523</v>
      </c>
      <c r="AU75" s="238">
        <v>71</v>
      </c>
    </row>
    <row r="76" spans="1:47" x14ac:dyDescent="0.25">
      <c r="A76" s="244">
        <v>9</v>
      </c>
      <c r="B76" s="244" t="s">
        <v>257</v>
      </c>
      <c r="C76" s="244">
        <v>1</v>
      </c>
      <c r="D76" s="244" t="s">
        <v>369</v>
      </c>
      <c r="E76" s="244">
        <v>32</v>
      </c>
      <c r="F76" s="244" t="s">
        <v>110</v>
      </c>
      <c r="G76" s="245"/>
      <c r="H76" s="246">
        <v>8.9227598905563354</v>
      </c>
      <c r="I76" s="246">
        <v>2.3007452487945557</v>
      </c>
      <c r="J76" s="246">
        <v>7.190592885017395</v>
      </c>
      <c r="K76" s="246">
        <v>1.824638843536377</v>
      </c>
      <c r="L76" s="246">
        <v>6.8867343664169312</v>
      </c>
      <c r="M76" s="247">
        <f>IF(COUNT(H76:L76)&lt;N$1,0,1)</f>
        <v>1</v>
      </c>
      <c r="N76" s="248">
        <f t="shared" si="21"/>
        <v>5</v>
      </c>
      <c r="O76" s="249">
        <f t="shared" si="22"/>
        <v>5</v>
      </c>
      <c r="P76" s="250">
        <f t="shared" si="23"/>
        <v>27.125471234321594</v>
      </c>
      <c r="R76" s="251">
        <v>72</v>
      </c>
      <c r="S76" s="252" t="s">
        <v>314</v>
      </c>
      <c r="T76" s="252">
        <f t="shared" si="24"/>
        <v>50</v>
      </c>
      <c r="U76" s="253">
        <f t="shared" si="25"/>
        <v>217.1847802400589</v>
      </c>
      <c r="V76" s="254">
        <f t="shared" si="26"/>
        <v>4.3436956048011783</v>
      </c>
      <c r="W76" s="255">
        <f t="shared" si="27"/>
        <v>1.496421616840603</v>
      </c>
      <c r="Y76" s="256">
        <f t="shared" si="28"/>
        <v>32</v>
      </c>
      <c r="Z76" s="256">
        <f t="shared" si="29"/>
        <v>9</v>
      </c>
      <c r="AA76" s="256" t="str">
        <f t="shared" si="30"/>
        <v>Marker 15</v>
      </c>
      <c r="AB76" s="256">
        <f t="shared" si="31"/>
        <v>1</v>
      </c>
      <c r="AC76" s="256" t="str">
        <f t="shared" si="32"/>
        <v>H</v>
      </c>
      <c r="AD76" s="257"/>
      <c r="AE76" s="258">
        <f t="shared" si="33"/>
        <v>11.255635342556463</v>
      </c>
      <c r="AF76" s="258">
        <f t="shared" si="34"/>
        <v>2.9022802198184245</v>
      </c>
      <c r="AG76" s="258">
        <f t="shared" si="35"/>
        <v>9.0705894144026491</v>
      </c>
      <c r="AH76" s="258">
        <f t="shared" si="36"/>
        <v>2.3016947342095162</v>
      </c>
      <c r="AI76" s="258">
        <f t="shared" si="37"/>
        <v>8.6872864091614108</v>
      </c>
      <c r="AJ76" s="258">
        <f t="shared" si="38"/>
        <v>34.217486120148465</v>
      </c>
      <c r="AL76" s="259">
        <v>47</v>
      </c>
      <c r="AM76" s="259" t="s">
        <v>128</v>
      </c>
      <c r="AN76" s="260">
        <f>IF(SUMIF($Y:$Y,$AL76,AE:AE)=0,"",SUMIF($Y:$Y,$AL76,AE:AE)/$AS76)</f>
        <v>4.5655751902356485</v>
      </c>
      <c r="AO76" s="260">
        <f>IF(SUMIF($Y:$Y,$AL76,AF:AF)=0,"",SUMIF($Y:$Y,$AL76,AF:AF)/$AS76)</f>
        <v>7.6049704313177031</v>
      </c>
      <c r="AP76" s="260">
        <f>IF(SUMIF($Y:$Y,$AL76,AG:AG)=0,"",SUMIF($Y:$Y,$AL76,AG:AG)/$AS76)</f>
        <v>5.4402464596960609</v>
      </c>
      <c r="AQ76" s="260">
        <f>IF(SUMIF($Y:$Y,$AL76,AH:AH)=0,"",SUMIF($Y:$Y,$AL76,AH:AH)/$AS76)</f>
        <v>7.2562210007852279</v>
      </c>
      <c r="AR76" s="260">
        <f>IF(SUMIF($Y:$Y,$AL76,AI:AI)=0,"",SUMIF($Y:$Y,$AL76,AI:AI)/$AS76)</f>
        <v>8.0712096439235239</v>
      </c>
      <c r="AS76" s="261">
        <f>SUMIF(E$5:E$632,AL76,O$5:O$632)/N$1</f>
        <v>4</v>
      </c>
      <c r="AT76" s="260">
        <f>IF(LEN(AS76)&gt;0,SUM(AN76:AR76),"")</f>
        <v>32.93822272595817</v>
      </c>
      <c r="AU76" s="238">
        <v>72</v>
      </c>
    </row>
    <row r="77" spans="1:47" x14ac:dyDescent="0.25">
      <c r="A77" s="244">
        <v>10</v>
      </c>
      <c r="B77" s="244" t="s">
        <v>291</v>
      </c>
      <c r="C77" s="244">
        <v>2</v>
      </c>
      <c r="D77" s="244" t="s">
        <v>369</v>
      </c>
      <c r="E77" s="244">
        <v>15</v>
      </c>
      <c r="F77" s="244" t="s">
        <v>176</v>
      </c>
      <c r="G77" s="245"/>
      <c r="H77" s="246">
        <v>2.3342669010162354</v>
      </c>
      <c r="I77" s="246">
        <v>9.949803352355957E-3</v>
      </c>
      <c r="J77" s="246">
        <v>4.6068024635314941</v>
      </c>
      <c r="K77" s="246">
        <v>4.8195403814315796</v>
      </c>
      <c r="L77" s="246">
        <v>1.5464389324188232</v>
      </c>
      <c r="M77" s="247">
        <f>IF(COUNT(H77:L77)&lt;N$1,0,1)</f>
        <v>1</v>
      </c>
      <c r="N77" s="248">
        <f t="shared" si="21"/>
        <v>5</v>
      </c>
      <c r="O77" s="249">
        <f t="shared" si="22"/>
        <v>5</v>
      </c>
      <c r="P77" s="250">
        <f t="shared" si="23"/>
        <v>13.316998481750488</v>
      </c>
      <c r="V77"/>
      <c r="W77"/>
      <c r="Y77" s="256">
        <f t="shared" si="28"/>
        <v>15</v>
      </c>
      <c r="Z77" s="256">
        <f t="shared" si="29"/>
        <v>10</v>
      </c>
      <c r="AA77" s="256" t="str">
        <f t="shared" si="30"/>
        <v>Marker 49</v>
      </c>
      <c r="AB77" s="256">
        <f t="shared" si="31"/>
        <v>2</v>
      </c>
      <c r="AC77" s="256" t="str">
        <f t="shared" si="32"/>
        <v>H</v>
      </c>
      <c r="AD77" s="257"/>
      <c r="AE77" s="258">
        <f t="shared" si="33"/>
        <v>2.6784459660085629</v>
      </c>
      <c r="AF77" s="258">
        <f t="shared" si="34"/>
        <v>1.1416865243684887E-2</v>
      </c>
      <c r="AG77" s="258">
        <f t="shared" si="35"/>
        <v>5.2860585348112332</v>
      </c>
      <c r="AH77" s="258">
        <f t="shared" si="36"/>
        <v>5.5301638758793334</v>
      </c>
      <c r="AI77" s="258">
        <f t="shared" si="37"/>
        <v>1.774455662466242</v>
      </c>
      <c r="AJ77" s="258">
        <f t="shared" si="38"/>
        <v>15.280540904409056</v>
      </c>
      <c r="AL77" s="259">
        <v>90</v>
      </c>
      <c r="AM77" s="259" t="s">
        <v>171</v>
      </c>
      <c r="AN77" s="260">
        <f>IF(SUMIF($Y:$Y,$AL77,AE:AE)=0,"",SUMIF($Y:$Y,$AL77,AE:AE)/$AS77)</f>
        <v>5.6291450613873497</v>
      </c>
      <c r="AO77" s="260">
        <f>IF(SUMIF($Y:$Y,$AL77,AF:AF)=0,"",SUMIF($Y:$Y,$AL77,AF:AF)/$AS77)</f>
        <v>6.5571918952658574</v>
      </c>
      <c r="AP77" s="260">
        <f>IF(SUMIF($Y:$Y,$AL77,AG:AG)=0,"",SUMIF($Y:$Y,$AL77,AG:AG)/$AS77)</f>
        <v>6.5706800273337063</v>
      </c>
      <c r="AQ77" s="260">
        <f>IF(SUMIF($Y:$Y,$AL77,AH:AH)=0,"",SUMIF($Y:$Y,$AL77,AH:AH)/$AS77)</f>
        <v>6.2305205710481513</v>
      </c>
      <c r="AR77" s="260">
        <f>IF(SUMIF($Y:$Y,$AL77,AI:AI)=0,"",SUMIF($Y:$Y,$AL77,AI:AI)/$AS77)</f>
        <v>7.8984765578510743</v>
      </c>
      <c r="AS77" s="261">
        <f>SUMIF(E$5:E$632,AL77,O$5:O$632)/N$1</f>
        <v>4</v>
      </c>
      <c r="AT77" s="260">
        <f>IF(LEN(AS77)&gt;0,SUM(AN77:AR77),"")</f>
        <v>32.886014112886144</v>
      </c>
      <c r="AU77" s="238">
        <v>73</v>
      </c>
    </row>
    <row r="78" spans="1:47" x14ac:dyDescent="0.25">
      <c r="A78" s="244">
        <v>10</v>
      </c>
      <c r="B78" s="244" t="s">
        <v>252</v>
      </c>
      <c r="C78" s="244">
        <v>1</v>
      </c>
      <c r="D78" s="244" t="s">
        <v>369</v>
      </c>
      <c r="E78" s="244">
        <v>17</v>
      </c>
      <c r="F78" s="244" t="s">
        <v>103</v>
      </c>
      <c r="G78" s="245"/>
      <c r="H78" s="246">
        <v>4.0905708074569702</v>
      </c>
      <c r="I78" s="246">
        <v>5.0810039043426514</v>
      </c>
      <c r="J78" s="246">
        <v>6.4987426996231079</v>
      </c>
      <c r="K78" s="246">
        <v>3.4534120559692383</v>
      </c>
      <c r="L78" s="246">
        <v>5.8407467603683472</v>
      </c>
      <c r="M78" s="247">
        <f>IF(COUNT(H78:L78)&lt;N$1,0,1)</f>
        <v>1</v>
      </c>
      <c r="N78" s="248">
        <f t="shared" si="21"/>
        <v>5</v>
      </c>
      <c r="O78" s="249">
        <f t="shared" si="22"/>
        <v>5</v>
      </c>
      <c r="P78" s="250">
        <f t="shared" si="23"/>
        <v>24.964476227760315</v>
      </c>
      <c r="V78"/>
      <c r="W78"/>
      <c r="Y78" s="256">
        <f t="shared" si="28"/>
        <v>17</v>
      </c>
      <c r="Z78" s="256">
        <f t="shared" si="29"/>
        <v>10</v>
      </c>
      <c r="AA78" s="256" t="str">
        <f t="shared" si="30"/>
        <v>Marker 10</v>
      </c>
      <c r="AB78" s="256">
        <f t="shared" si="31"/>
        <v>1</v>
      </c>
      <c r="AC78" s="256" t="str">
        <f t="shared" si="32"/>
        <v>H</v>
      </c>
      <c r="AD78" s="257"/>
      <c r="AE78" s="258">
        <f t="shared" si="33"/>
        <v>4.6937104206616631</v>
      </c>
      <c r="AF78" s="258">
        <f t="shared" si="34"/>
        <v>5.8301792331183284</v>
      </c>
      <c r="AG78" s="258">
        <f t="shared" si="35"/>
        <v>7.4569583968119009</v>
      </c>
      <c r="AH78" s="258">
        <f t="shared" si="36"/>
        <v>3.9626049558639607</v>
      </c>
      <c r="AI78" s="258">
        <f t="shared" si="37"/>
        <v>6.7019433775869546</v>
      </c>
      <c r="AJ78" s="258">
        <f t="shared" si="38"/>
        <v>28.645396384042808</v>
      </c>
      <c r="AL78" s="259">
        <v>66</v>
      </c>
      <c r="AM78" s="259" t="s">
        <v>147</v>
      </c>
      <c r="AN78" s="260">
        <f>IF(SUMIF($Y:$Y,$AL78,AE:AE)=0,"",SUMIF($Y:$Y,$AL78,AE:AE)/$AS78)</f>
        <v>1.0054796783659827</v>
      </c>
      <c r="AO78" s="260">
        <f>IF(SUMIF($Y:$Y,$AL78,AF:AF)=0,"",SUMIF($Y:$Y,$AL78,AF:AF)/$AS78)</f>
        <v>7.9733653823831281</v>
      </c>
      <c r="AP78" s="260">
        <f>IF(SUMIF($Y:$Y,$AL78,AG:AG)=0,"",SUMIF($Y:$Y,$AL78,AG:AG)/$AS78)</f>
        <v>6.3805428955804571</v>
      </c>
      <c r="AQ78" s="260">
        <f>IF(SUMIF($Y:$Y,$AL78,AH:AH)=0,"",SUMIF($Y:$Y,$AL78,AH:AH)/$AS78)</f>
        <v>7.3435533977180505</v>
      </c>
      <c r="AR78" s="260">
        <f>IF(SUMIF($Y:$Y,$AL78,AI:AI)=0,"",SUMIF($Y:$Y,$AL78,AI:AI)/$AS78)</f>
        <v>10.15986645295094</v>
      </c>
      <c r="AS78" s="261">
        <f>SUMIF(E$5:E$632,AL78,O$5:O$632)/N$1</f>
        <v>4</v>
      </c>
      <c r="AT78" s="260">
        <f>IF(LEN(AS78)&gt;0,SUM(AN78:AR78),"")</f>
        <v>32.862807806998561</v>
      </c>
      <c r="AU78" s="238">
        <v>74</v>
      </c>
    </row>
    <row r="79" spans="1:47" x14ac:dyDescent="0.25">
      <c r="A79" s="244">
        <v>10</v>
      </c>
      <c r="B79" s="244" t="s">
        <v>254</v>
      </c>
      <c r="C79" s="244">
        <v>4</v>
      </c>
      <c r="D79" s="244" t="s">
        <v>369</v>
      </c>
      <c r="E79" s="244">
        <v>19</v>
      </c>
      <c r="F79" s="244" t="s">
        <v>103</v>
      </c>
      <c r="G79" s="245"/>
      <c r="H79" s="246">
        <v>5.0305533409118652</v>
      </c>
      <c r="I79" s="246">
        <v>7.3910611867904663</v>
      </c>
      <c r="J79" s="246">
        <v>7.3035562038421631</v>
      </c>
      <c r="K79" s="246">
        <v>8.4590154886245728</v>
      </c>
      <c r="L79" s="246">
        <v>6.6888046264648438</v>
      </c>
      <c r="M79" s="247">
        <f>IF(COUNT(H79:L79)&lt;N$1,0,1)</f>
        <v>1</v>
      </c>
      <c r="N79" s="248">
        <f t="shared" si="21"/>
        <v>5</v>
      </c>
      <c r="O79" s="249">
        <f t="shared" si="22"/>
        <v>5</v>
      </c>
      <c r="P79" s="250">
        <f t="shared" si="23"/>
        <v>34.872990846633911</v>
      </c>
      <c r="V79"/>
      <c r="W79"/>
      <c r="Y79" s="256">
        <f t="shared" si="28"/>
        <v>19</v>
      </c>
      <c r="Z79" s="256">
        <f t="shared" si="29"/>
        <v>10</v>
      </c>
      <c r="AA79" s="256" t="str">
        <f t="shared" si="30"/>
        <v>Marker 12</v>
      </c>
      <c r="AB79" s="256">
        <f t="shared" si="31"/>
        <v>4</v>
      </c>
      <c r="AC79" s="256" t="str">
        <f t="shared" si="32"/>
        <v>H</v>
      </c>
      <c r="AD79" s="257"/>
      <c r="AE79" s="258">
        <f t="shared" si="33"/>
        <v>5.7722899197560826</v>
      </c>
      <c r="AF79" s="258">
        <f t="shared" si="34"/>
        <v>8.4808459613863558</v>
      </c>
      <c r="AG79" s="258">
        <f t="shared" si="35"/>
        <v>8.3804386907004318</v>
      </c>
      <c r="AH79" s="258">
        <f t="shared" si="36"/>
        <v>9.7062661952009801</v>
      </c>
      <c r="AI79" s="258">
        <f t="shared" si="37"/>
        <v>7.6750442553825025</v>
      </c>
      <c r="AJ79" s="258">
        <f t="shared" si="38"/>
        <v>40.014885022426355</v>
      </c>
      <c r="AL79" s="259">
        <v>126</v>
      </c>
      <c r="AM79" s="259" t="s">
        <v>207</v>
      </c>
      <c r="AN79" s="260">
        <f>IF(SUMIF($Y:$Y,$AL79,AE:AE)=0,"",SUMIF($Y:$Y,$AL79,AE:AE)/$AS79)</f>
        <v>3.993849740257688</v>
      </c>
      <c r="AO79" s="260">
        <f>IF(SUMIF($Y:$Y,$AL79,AF:AF)=0,"",SUMIF($Y:$Y,$AL79,AF:AF)/$AS79)</f>
        <v>8.0271371248038594</v>
      </c>
      <c r="AP79" s="260">
        <f>IF(SUMIF($Y:$Y,$AL79,AG:AG)=0,"",SUMIF($Y:$Y,$AL79,AG:AG)/$AS79)</f>
        <v>7.4613076516608086</v>
      </c>
      <c r="AQ79" s="260">
        <f>IF(SUMIF($Y:$Y,$AL79,AH:AH)=0,"",SUMIF($Y:$Y,$AL79,AH:AH)/$AS79)</f>
        <v>6.1456397808763281</v>
      </c>
      <c r="AR79" s="260">
        <f>IF(SUMIF($Y:$Y,$AL79,AI:AI)=0,"",SUMIF($Y:$Y,$AL79,AI:AI)/$AS79)</f>
        <v>7.1458923263823797</v>
      </c>
      <c r="AS79" s="261">
        <f>SUMIF(E$5:E$632,AL79,O$5:O$632)/N$1</f>
        <v>4</v>
      </c>
      <c r="AT79" s="260">
        <f>IF(LEN(AS79)&gt;0,SUM(AN79:AR79),"")</f>
        <v>32.773826623981066</v>
      </c>
      <c r="AU79" s="238">
        <v>75</v>
      </c>
    </row>
    <row r="80" spans="1:47" x14ac:dyDescent="0.25">
      <c r="A80" s="244">
        <v>10</v>
      </c>
      <c r="B80" s="244" t="s">
        <v>252</v>
      </c>
      <c r="C80" s="244">
        <v>3</v>
      </c>
      <c r="D80" s="244" t="s">
        <v>369</v>
      </c>
      <c r="E80" s="244">
        <v>21</v>
      </c>
      <c r="F80" s="244" t="s">
        <v>105</v>
      </c>
      <c r="G80" s="245"/>
      <c r="H80" s="246">
        <v>8.9020735025405884</v>
      </c>
      <c r="I80" s="246">
        <v>9.3635368347167969</v>
      </c>
      <c r="J80" s="246">
        <v>3.7500208616256714</v>
      </c>
      <c r="K80" s="246">
        <v>2.6529467105865479</v>
      </c>
      <c r="L80" s="246">
        <v>1.6320353746414185</v>
      </c>
      <c r="M80" s="247">
        <f>IF(COUNT(H80:L80)&lt;N$1,0,1)</f>
        <v>1</v>
      </c>
      <c r="N80" s="248">
        <f t="shared" si="21"/>
        <v>5</v>
      </c>
      <c r="O80" s="249">
        <f t="shared" si="22"/>
        <v>5</v>
      </c>
      <c r="P80" s="250">
        <f t="shared" si="23"/>
        <v>26.300613284111023</v>
      </c>
      <c r="V80"/>
      <c r="W80"/>
      <c r="Y80" s="256">
        <f t="shared" si="28"/>
        <v>21</v>
      </c>
      <c r="Z80" s="256">
        <f t="shared" si="29"/>
        <v>10</v>
      </c>
      <c r="AA80" s="256" t="str">
        <f t="shared" si="30"/>
        <v>Marker 10</v>
      </c>
      <c r="AB80" s="256">
        <f t="shared" si="31"/>
        <v>3</v>
      </c>
      <c r="AC80" s="256" t="str">
        <f t="shared" si="32"/>
        <v>H</v>
      </c>
      <c r="AD80" s="257"/>
      <c r="AE80" s="258">
        <f t="shared" si="33"/>
        <v>10.214651482917857</v>
      </c>
      <c r="AF80" s="258">
        <f t="shared" si="34"/>
        <v>10.744155885345073</v>
      </c>
      <c r="AG80" s="258">
        <f t="shared" si="35"/>
        <v>4.302947638462606</v>
      </c>
      <c r="AH80" s="258">
        <f t="shared" si="36"/>
        <v>3.044113940831997</v>
      </c>
      <c r="AI80" s="258">
        <f t="shared" si="37"/>
        <v>1.8726729851194412</v>
      </c>
      <c r="AJ80" s="258">
        <f t="shared" si="38"/>
        <v>30.178541932676975</v>
      </c>
      <c r="AL80" s="259">
        <v>111</v>
      </c>
      <c r="AM80" s="259" t="s">
        <v>192</v>
      </c>
      <c r="AN80" s="260">
        <f>IF(SUMIF($Y:$Y,$AL80,AE:AE)=0,"",SUMIF($Y:$Y,$AL80,AE:AE)/$AS80)</f>
        <v>6.0862539207763913</v>
      </c>
      <c r="AO80" s="260">
        <f>IF(SUMIF($Y:$Y,$AL80,AF:AF)=0,"",SUMIF($Y:$Y,$AL80,AF:AF)/$AS80)</f>
        <v>3.8082786628773988</v>
      </c>
      <c r="AP80" s="260">
        <f>IF(SUMIF($Y:$Y,$AL80,AG:AG)=0,"",SUMIF($Y:$Y,$AL80,AG:AG)/$AS80)</f>
        <v>11.459984690928669</v>
      </c>
      <c r="AQ80" s="260">
        <f>IF(SUMIF($Y:$Y,$AL80,AH:AH)=0,"",SUMIF($Y:$Y,$AL80,AH:AH)/$AS80)</f>
        <v>4.363911034448722</v>
      </c>
      <c r="AR80" s="260">
        <f>IF(SUMIF($Y:$Y,$AL80,AI:AI)=0,"",SUMIF($Y:$Y,$AL80,AI:AI)/$AS80)</f>
        <v>6.9899147521026554</v>
      </c>
      <c r="AS80" s="261">
        <f>SUMIF(E$5:E$632,AL80,O$5:O$632)/N$1</f>
        <v>4</v>
      </c>
      <c r="AT80" s="260">
        <f>IF(LEN(AS80)&gt;0,SUM(AN80:AR80),"")</f>
        <v>32.708343061133839</v>
      </c>
      <c r="AU80" s="238">
        <v>76</v>
      </c>
    </row>
    <row r="81" spans="1:47" x14ac:dyDescent="0.25">
      <c r="A81" s="244">
        <v>10</v>
      </c>
      <c r="B81" s="244" t="s">
        <v>250</v>
      </c>
      <c r="C81" s="244">
        <v>2</v>
      </c>
      <c r="D81" s="244" t="s">
        <v>369</v>
      </c>
      <c r="E81" s="244">
        <v>23</v>
      </c>
      <c r="F81" s="244" t="s">
        <v>190</v>
      </c>
      <c r="G81" s="245"/>
      <c r="H81" s="246">
        <v>5.858837366104126</v>
      </c>
      <c r="I81" s="246">
        <v>6.4088946580886841</v>
      </c>
      <c r="J81" s="246">
        <v>4.4919991493225098</v>
      </c>
      <c r="K81" s="246">
        <v>7.9178565740585327</v>
      </c>
      <c r="L81" s="246">
        <v>3.9897716045379639</v>
      </c>
      <c r="M81" s="247">
        <f>IF(COUNT(H81:L81)&lt;N$1,0,1)</f>
        <v>1</v>
      </c>
      <c r="N81" s="248">
        <f t="shared" si="21"/>
        <v>5</v>
      </c>
      <c r="O81" s="249">
        <f t="shared" si="22"/>
        <v>5</v>
      </c>
      <c r="P81" s="250">
        <f t="shared" si="23"/>
        <v>28.667359352111816</v>
      </c>
      <c r="V81"/>
      <c r="W81"/>
      <c r="Y81" s="256">
        <f t="shared" si="28"/>
        <v>23</v>
      </c>
      <c r="Z81" s="256">
        <f t="shared" si="29"/>
        <v>10</v>
      </c>
      <c r="AA81" s="256" t="str">
        <f t="shared" si="30"/>
        <v>Marker 8</v>
      </c>
      <c r="AB81" s="256">
        <f t="shared" si="31"/>
        <v>2</v>
      </c>
      <c r="AC81" s="256" t="str">
        <f t="shared" si="32"/>
        <v>H</v>
      </c>
      <c r="AD81" s="257"/>
      <c r="AE81" s="258">
        <f t="shared" si="33"/>
        <v>6.7227013765692272</v>
      </c>
      <c r="AF81" s="258">
        <f t="shared" si="34"/>
        <v>7.3538625921732468</v>
      </c>
      <c r="AG81" s="258">
        <f t="shared" si="35"/>
        <v>5.1543278943717885</v>
      </c>
      <c r="AH81" s="258">
        <f t="shared" si="36"/>
        <v>9.0853153900218686</v>
      </c>
      <c r="AI81" s="258">
        <f t="shared" si="37"/>
        <v>4.5780487461900119</v>
      </c>
      <c r="AJ81" s="258">
        <f t="shared" si="38"/>
        <v>32.894255999326141</v>
      </c>
      <c r="AL81" s="259">
        <v>63</v>
      </c>
      <c r="AM81" s="259" t="s">
        <v>144</v>
      </c>
      <c r="AN81" s="260">
        <f>IF(SUMIF($Y:$Y,$AL81,AE:AE)=0,"",SUMIF($Y:$Y,$AL81,AE:AE)/$AS81)</f>
        <v>5.5370599594550303</v>
      </c>
      <c r="AO81" s="260">
        <f>IF(SUMIF($Y:$Y,$AL81,AF:AF)=0,"",SUMIF($Y:$Y,$AL81,AF:AF)/$AS81)</f>
        <v>7.8550538608101723</v>
      </c>
      <c r="AP81" s="260">
        <f>IF(SUMIF($Y:$Y,$AL81,AG:AG)=0,"",SUMIF($Y:$Y,$AL81,AG:AG)/$AS81)</f>
        <v>9.2056080815438222</v>
      </c>
      <c r="AQ81" s="260">
        <f>IF(SUMIF($Y:$Y,$AL81,AH:AH)=0,"",SUMIF($Y:$Y,$AL81,AH:AH)/$AS81)</f>
        <v>6.751459599725596</v>
      </c>
      <c r="AR81" s="260">
        <f>IF(SUMIF($Y:$Y,$AL81,AI:AI)=0,"",SUMIF($Y:$Y,$AL81,AI:AI)/$AS81)</f>
        <v>3.3340411909601846</v>
      </c>
      <c r="AS81" s="261">
        <f>SUMIF(E$5:E$632,AL81,O$5:O$632)/N$1</f>
        <v>4</v>
      </c>
      <c r="AT81" s="260">
        <f>IF(LEN(AS81)&gt;0,SUM(AN81:AR81),"")</f>
        <v>32.683222692494802</v>
      </c>
      <c r="AU81" s="238">
        <v>77</v>
      </c>
    </row>
    <row r="82" spans="1:47" x14ac:dyDescent="0.25">
      <c r="A82" s="244">
        <v>10</v>
      </c>
      <c r="B82" s="244" t="s">
        <v>257</v>
      </c>
      <c r="C82" s="244">
        <v>1</v>
      </c>
      <c r="D82" s="244" t="s">
        <v>369</v>
      </c>
      <c r="E82" s="244">
        <v>25</v>
      </c>
      <c r="F82" s="244" t="s">
        <v>100</v>
      </c>
      <c r="G82" s="245"/>
      <c r="H82" s="246">
        <v>5.8729690313339233</v>
      </c>
      <c r="I82" s="246">
        <v>3.972090482711792</v>
      </c>
      <c r="J82" s="246">
        <v>7.110639214515686</v>
      </c>
      <c r="K82" s="246">
        <v>9.7622537612915039</v>
      </c>
      <c r="L82" s="246">
        <v>2.4806278944015503</v>
      </c>
      <c r="M82" s="247">
        <f>IF(COUNT(H82:L82)&lt;N$1,0,1)</f>
        <v>1</v>
      </c>
      <c r="N82" s="248">
        <f t="shared" si="21"/>
        <v>5</v>
      </c>
      <c r="O82" s="249">
        <f t="shared" si="22"/>
        <v>5</v>
      </c>
      <c r="P82" s="250">
        <f t="shared" si="23"/>
        <v>29.198580384254456</v>
      </c>
      <c r="V82"/>
      <c r="W82"/>
      <c r="Y82" s="256">
        <f t="shared" si="28"/>
        <v>25</v>
      </c>
      <c r="Z82" s="256">
        <f t="shared" si="29"/>
        <v>10</v>
      </c>
      <c r="AA82" s="256" t="str">
        <f t="shared" si="30"/>
        <v>Marker 15</v>
      </c>
      <c r="AB82" s="256">
        <f t="shared" si="31"/>
        <v>1</v>
      </c>
      <c r="AC82" s="256" t="str">
        <f t="shared" si="32"/>
        <v>H</v>
      </c>
      <c r="AD82" s="257"/>
      <c r="AE82" s="258">
        <f t="shared" si="33"/>
        <v>6.7389167038358977</v>
      </c>
      <c r="AF82" s="258">
        <f t="shared" si="34"/>
        <v>4.5577606080130115</v>
      </c>
      <c r="AG82" s="258">
        <f t="shared" si="35"/>
        <v>8.159076801187684</v>
      </c>
      <c r="AH82" s="258">
        <f t="shared" si="36"/>
        <v>11.201662155557115</v>
      </c>
      <c r="AI82" s="258">
        <f t="shared" si="37"/>
        <v>2.8463873492939253</v>
      </c>
      <c r="AJ82" s="258">
        <f t="shared" si="38"/>
        <v>33.503803617887634</v>
      </c>
      <c r="AL82" s="259">
        <v>138</v>
      </c>
      <c r="AM82" s="259" t="s">
        <v>219</v>
      </c>
      <c r="AN82" s="260">
        <f>IF(SUMIF($Y:$Y,$AL82,AE:AE)=0,"",SUMIF($Y:$Y,$AL82,AE:AE)/$AS82)</f>
        <v>5.2637074302191031</v>
      </c>
      <c r="AO82" s="260">
        <f>IF(SUMIF($Y:$Y,$AL82,AF:AF)=0,"",SUMIF($Y:$Y,$AL82,AF:AF)/$AS82)</f>
        <v>8.1414312593182316</v>
      </c>
      <c r="AP82" s="260">
        <f>IF(SUMIF($Y:$Y,$AL82,AG:AG)=0,"",SUMIF($Y:$Y,$AL82,AG:AG)/$AS82)</f>
        <v>5.6308627647332656</v>
      </c>
      <c r="AQ82" s="260">
        <f>IF(SUMIF($Y:$Y,$AL82,AH:AH)=0,"",SUMIF($Y:$Y,$AL82,AH:AH)/$AS82)</f>
        <v>2.8156155388060906</v>
      </c>
      <c r="AR82" s="260">
        <f>IF(SUMIF($Y:$Y,$AL82,AI:AI)=0,"",SUMIF($Y:$Y,$AL82,AI:AI)/$AS82)</f>
        <v>10.76066734050233</v>
      </c>
      <c r="AS82" s="261">
        <f>SUMIF(E$5:E$632,AL82,O$5:O$632)/N$1</f>
        <v>4</v>
      </c>
      <c r="AT82" s="260">
        <f>IF(LEN(AS82)&gt;0,SUM(AN82:AR82),"")</f>
        <v>32.612284333579019</v>
      </c>
      <c r="AU82" s="238">
        <v>78</v>
      </c>
    </row>
    <row r="83" spans="1:47" x14ac:dyDescent="0.25">
      <c r="A83" s="244">
        <v>10</v>
      </c>
      <c r="B83" s="244" t="s">
        <v>251</v>
      </c>
      <c r="C83" s="244">
        <v>4</v>
      </c>
      <c r="D83" s="244" t="s">
        <v>369</v>
      </c>
      <c r="E83" s="244">
        <v>27</v>
      </c>
      <c r="F83" s="244" t="s">
        <v>96</v>
      </c>
      <c r="G83" s="245"/>
      <c r="H83" s="246">
        <v>3.4234404563903809</v>
      </c>
      <c r="I83" s="246">
        <v>6.8413060903549194</v>
      </c>
      <c r="J83" s="246">
        <v>5.0661027431488037</v>
      </c>
      <c r="K83" s="246">
        <v>6.8315321207046509</v>
      </c>
      <c r="L83" s="246">
        <v>6.5907859802246094</v>
      </c>
      <c r="M83" s="247">
        <f>IF(COUNT(H83:L83)&lt;N$1,0,1)</f>
        <v>1</v>
      </c>
      <c r="N83" s="248">
        <f t="shared" si="21"/>
        <v>5</v>
      </c>
      <c r="O83" s="249">
        <f t="shared" si="22"/>
        <v>5</v>
      </c>
      <c r="P83" s="250">
        <f t="shared" si="23"/>
        <v>28.753167390823364</v>
      </c>
      <c r="V83"/>
      <c r="W83"/>
      <c r="Y83" s="256">
        <f t="shared" si="28"/>
        <v>27</v>
      </c>
      <c r="Z83" s="256">
        <f t="shared" si="29"/>
        <v>10</v>
      </c>
      <c r="AA83" s="256" t="str">
        <f t="shared" si="30"/>
        <v>Marker 9</v>
      </c>
      <c r="AB83" s="256">
        <f t="shared" si="31"/>
        <v>4</v>
      </c>
      <c r="AC83" s="256" t="str">
        <f t="shared" si="32"/>
        <v>H</v>
      </c>
      <c r="AD83" s="257"/>
      <c r="AE83" s="258">
        <f t="shared" si="33"/>
        <v>3.9282141542157576</v>
      </c>
      <c r="AF83" s="258">
        <f t="shared" si="34"/>
        <v>7.8500314989530402</v>
      </c>
      <c r="AG83" s="258">
        <f t="shared" si="35"/>
        <v>5.813080950539276</v>
      </c>
      <c r="AH83" s="258">
        <f t="shared" si="36"/>
        <v>7.8388163934437882</v>
      </c>
      <c r="AI83" s="258">
        <f t="shared" si="37"/>
        <v>7.5625731204401019</v>
      </c>
      <c r="AJ83" s="258">
        <f t="shared" si="38"/>
        <v>32.992716117591961</v>
      </c>
      <c r="AL83" s="259">
        <v>45</v>
      </c>
      <c r="AM83" s="259" t="s">
        <v>126</v>
      </c>
      <c r="AN83" s="260">
        <f>IF(SUMIF($Y:$Y,$AL83,AE:AE)=0,"",SUMIF($Y:$Y,$AL83,AE:AE)/$AS83)</f>
        <v>5.6492843319501436</v>
      </c>
      <c r="AO83" s="260">
        <f>IF(SUMIF($Y:$Y,$AL83,AF:AF)=0,"",SUMIF($Y:$Y,$AL83,AF:AF)/$AS83)</f>
        <v>7.0562143205619794</v>
      </c>
      <c r="AP83" s="260">
        <f>IF(SUMIF($Y:$Y,$AL83,AG:AG)=0,"",SUMIF($Y:$Y,$AL83,AG:AG)/$AS83)</f>
        <v>7.1916681814092449</v>
      </c>
      <c r="AQ83" s="260">
        <f>IF(SUMIF($Y:$Y,$AL83,AH:AH)=0,"",SUMIF($Y:$Y,$AL83,AH:AH)/$AS83)</f>
        <v>4.6864789683316559</v>
      </c>
      <c r="AR83" s="260">
        <f>IF(SUMIF($Y:$Y,$AL83,AI:AI)=0,"",SUMIF($Y:$Y,$AL83,AI:AI)/$AS83)</f>
        <v>7.9876570036048324</v>
      </c>
      <c r="AS83" s="261">
        <f>SUMIF(E$5:E$632,AL83,O$5:O$632)/N$1</f>
        <v>4</v>
      </c>
      <c r="AT83" s="260">
        <f>IF(LEN(AS83)&gt;0,SUM(AN83:AR83),"")</f>
        <v>32.571302805857854</v>
      </c>
      <c r="AU83" s="238">
        <v>79</v>
      </c>
    </row>
    <row r="84" spans="1:47" x14ac:dyDescent="0.25">
      <c r="A84" s="244">
        <v>10</v>
      </c>
      <c r="B84" s="244" t="s">
        <v>257</v>
      </c>
      <c r="C84" s="244">
        <v>3</v>
      </c>
      <c r="D84" s="244" t="s">
        <v>369</v>
      </c>
      <c r="E84" s="244">
        <v>29</v>
      </c>
      <c r="F84" s="244" t="s">
        <v>102</v>
      </c>
      <c r="G84" s="245"/>
      <c r="H84" s="246">
        <v>8.1657034158706665</v>
      </c>
      <c r="I84" s="246">
        <v>9.0921783447265625</v>
      </c>
      <c r="J84" s="246">
        <v>2.0055025815963745</v>
      </c>
      <c r="K84" s="246">
        <v>5.5622828006744385</v>
      </c>
      <c r="L84" s="246">
        <v>9.8766833543777466</v>
      </c>
      <c r="M84" s="247">
        <f>IF(COUNT(H84:L84)&lt;N$1,0,1)</f>
        <v>1</v>
      </c>
      <c r="N84" s="248">
        <f t="shared" si="21"/>
        <v>5</v>
      </c>
      <c r="O84" s="249">
        <f t="shared" si="22"/>
        <v>5</v>
      </c>
      <c r="P84" s="250">
        <f t="shared" si="23"/>
        <v>34.702350497245789</v>
      </c>
      <c r="V84"/>
      <c r="W84"/>
      <c r="Y84" s="256">
        <f t="shared" si="28"/>
        <v>29</v>
      </c>
      <c r="Z84" s="256">
        <f t="shared" si="29"/>
        <v>10</v>
      </c>
      <c r="AA84" s="256" t="str">
        <f t="shared" si="30"/>
        <v>Marker 15</v>
      </c>
      <c r="AB84" s="256">
        <f t="shared" si="31"/>
        <v>3</v>
      </c>
      <c r="AC84" s="256" t="str">
        <f t="shared" si="32"/>
        <v>H</v>
      </c>
      <c r="AD84" s="257"/>
      <c r="AE84" s="258">
        <f t="shared" si="33"/>
        <v>9.3697063366401245</v>
      </c>
      <c r="AF84" s="258">
        <f t="shared" si="34"/>
        <v>10.432786584542285</v>
      </c>
      <c r="AG84" s="258">
        <f t="shared" si="35"/>
        <v>2.3012065574669291</v>
      </c>
      <c r="AH84" s="258">
        <f t="shared" si="36"/>
        <v>6.38242093171917</v>
      </c>
      <c r="AI84" s="258">
        <f t="shared" si="37"/>
        <v>11.332963971069477</v>
      </c>
      <c r="AJ84" s="258">
        <f t="shared" si="38"/>
        <v>39.819084381437989</v>
      </c>
      <c r="AL84" s="259">
        <v>37</v>
      </c>
      <c r="AM84" s="259" t="s">
        <v>118</v>
      </c>
      <c r="AN84" s="260">
        <f>IF(SUMIF($Y:$Y,$AL84,AE:AE)=0,"",SUMIF($Y:$Y,$AL84,AE:AE)/$AS84)</f>
        <v>5.9488588814913275</v>
      </c>
      <c r="AO84" s="260">
        <f>IF(SUMIF($Y:$Y,$AL84,AF:AF)=0,"",SUMIF($Y:$Y,$AL84,AF:AF)/$AS84)</f>
        <v>10.796792646396717</v>
      </c>
      <c r="AP84" s="260">
        <f>IF(SUMIF($Y:$Y,$AL84,AG:AG)=0,"",SUMIF($Y:$Y,$AL84,AG:AG)/$AS84)</f>
        <v>8.4223926318679112</v>
      </c>
      <c r="AQ84" s="260">
        <f>IF(SUMIF($Y:$Y,$AL84,AH:AH)=0,"",SUMIF($Y:$Y,$AL84,AH:AH)/$AS84)</f>
        <v>4.7412090352035108</v>
      </c>
      <c r="AR84" s="260">
        <f>IF(SUMIF($Y:$Y,$AL84,AI:AI)=0,"",SUMIF($Y:$Y,$AL84,AI:AI)/$AS84)</f>
        <v>2.4754604753607992</v>
      </c>
      <c r="AS84" s="261">
        <f>SUMIF(E$5:E$632,AL84,O$5:O$632)/N$1</f>
        <v>4</v>
      </c>
      <c r="AT84" s="260">
        <f>IF(LEN(AS84)&gt;0,SUM(AN84:AR84),"")</f>
        <v>32.384713670320266</v>
      </c>
      <c r="AU84" s="238">
        <v>80</v>
      </c>
    </row>
    <row r="85" spans="1:47" x14ac:dyDescent="0.25">
      <c r="A85" s="244">
        <v>10</v>
      </c>
      <c r="B85" s="244" t="s">
        <v>255</v>
      </c>
      <c r="C85" s="244">
        <v>2</v>
      </c>
      <c r="D85" s="244" t="s">
        <v>369</v>
      </c>
      <c r="E85" s="244">
        <v>31</v>
      </c>
      <c r="F85" s="244" t="s">
        <v>96</v>
      </c>
      <c r="G85" s="245"/>
      <c r="H85" s="246">
        <v>1.2706148624420166</v>
      </c>
      <c r="I85" s="246">
        <v>9.6462184190750122</v>
      </c>
      <c r="J85" s="246">
        <v>6.3620591163635254</v>
      </c>
      <c r="K85" s="246">
        <v>7.5615829229354858</v>
      </c>
      <c r="L85" s="246">
        <v>9.2968738079071045</v>
      </c>
      <c r="M85" s="247">
        <f>IF(COUNT(H85:L85)&lt;N$1,0,1)</f>
        <v>1</v>
      </c>
      <c r="N85" s="248">
        <f t="shared" si="21"/>
        <v>5</v>
      </c>
      <c r="O85" s="249">
        <f t="shared" si="22"/>
        <v>5</v>
      </c>
      <c r="P85" s="250">
        <f t="shared" si="23"/>
        <v>34.137349128723145</v>
      </c>
      <c r="V85"/>
      <c r="W85"/>
      <c r="Y85" s="256">
        <f t="shared" si="28"/>
        <v>31</v>
      </c>
      <c r="Z85" s="256">
        <f t="shared" si="29"/>
        <v>10</v>
      </c>
      <c r="AA85" s="256" t="str">
        <f t="shared" si="30"/>
        <v>Marker 13</v>
      </c>
      <c r="AB85" s="256">
        <f t="shared" si="31"/>
        <v>2</v>
      </c>
      <c r="AC85" s="256" t="str">
        <f t="shared" si="32"/>
        <v>H</v>
      </c>
      <c r="AD85" s="257"/>
      <c r="AE85" s="258">
        <f t="shared" si="33"/>
        <v>1.4579623483401627</v>
      </c>
      <c r="AF85" s="258">
        <f t="shared" si="34"/>
        <v>11.068517829114032</v>
      </c>
      <c r="AG85" s="258">
        <f t="shared" si="35"/>
        <v>7.3001213221646788</v>
      </c>
      <c r="AH85" s="258">
        <f t="shared" si="36"/>
        <v>8.6765105000453939</v>
      </c>
      <c r="AI85" s="258">
        <f t="shared" si="37"/>
        <v>10.667663640536819</v>
      </c>
      <c r="AJ85" s="258">
        <f t="shared" si="38"/>
        <v>39.170775640201086</v>
      </c>
      <c r="AL85" s="259">
        <v>125</v>
      </c>
      <c r="AM85" s="259" t="s">
        <v>206</v>
      </c>
      <c r="AN85" s="260">
        <f>IF(SUMIF($Y:$Y,$AL85,AE:AE)=0,"",SUMIF($Y:$Y,$AL85,AE:AE)/$AS85)</f>
        <v>4.5159448598765062</v>
      </c>
      <c r="AO85" s="260">
        <f>IF(SUMIF($Y:$Y,$AL85,AF:AF)=0,"",SUMIF($Y:$Y,$AL85,AF:AF)/$AS85)</f>
        <v>8.9970507007025446</v>
      </c>
      <c r="AP85" s="260">
        <f>IF(SUMIF($Y:$Y,$AL85,AG:AG)=0,"",SUMIF($Y:$Y,$AL85,AG:AG)/$AS85)</f>
        <v>5.1892548047420579</v>
      </c>
      <c r="AQ85" s="260">
        <f>IF(SUMIF($Y:$Y,$AL85,AH:AH)=0,"",SUMIF($Y:$Y,$AL85,AH:AH)/$AS85)</f>
        <v>4.9015485444130942</v>
      </c>
      <c r="AR85" s="260">
        <f>IF(SUMIF($Y:$Y,$AL85,AI:AI)=0,"",SUMIF($Y:$Y,$AL85,AI:AI)/$AS85)</f>
        <v>8.7388511449203694</v>
      </c>
      <c r="AS85" s="261">
        <f>SUMIF(E$5:E$632,AL85,O$5:O$632)/N$1</f>
        <v>4</v>
      </c>
      <c r="AT85" s="260">
        <f>IF(LEN(AS85)&gt;0,SUM(AN85:AR85),"")</f>
        <v>32.34265005465457</v>
      </c>
      <c r="AU85" s="238">
        <v>81</v>
      </c>
    </row>
    <row r="86" spans="1:47" x14ac:dyDescent="0.25">
      <c r="A86" s="244">
        <v>11</v>
      </c>
      <c r="B86" s="244" t="s">
        <v>293</v>
      </c>
      <c r="C86" s="244">
        <v>2</v>
      </c>
      <c r="D86" s="244" t="s">
        <v>369</v>
      </c>
      <c r="E86" s="244">
        <v>16</v>
      </c>
      <c r="F86" s="244" t="s">
        <v>231</v>
      </c>
      <c r="G86" s="245"/>
      <c r="H86" s="246">
        <v>0.8439338207244873</v>
      </c>
      <c r="I86" s="246">
        <v>2.1689373254776001</v>
      </c>
      <c r="J86" s="246">
        <v>7.5658750534057617</v>
      </c>
      <c r="K86" s="246">
        <v>0.13421714305877686</v>
      </c>
      <c r="L86" s="246">
        <v>5.5267250537872314</v>
      </c>
      <c r="M86" s="247">
        <f>IF(COUNT(H86:L86)&lt;N$1,0,1)</f>
        <v>1</v>
      </c>
      <c r="N86" s="248">
        <f t="shared" si="21"/>
        <v>5</v>
      </c>
      <c r="O86" s="249">
        <f t="shared" si="22"/>
        <v>5</v>
      </c>
      <c r="P86" s="250">
        <f t="shared" si="23"/>
        <v>16.239688396453857</v>
      </c>
      <c r="V86"/>
      <c r="W86"/>
      <c r="Y86" s="256">
        <f t="shared" si="28"/>
        <v>16</v>
      </c>
      <c r="Z86" s="256">
        <f t="shared" si="29"/>
        <v>11</v>
      </c>
      <c r="AA86" s="256" t="str">
        <f t="shared" si="30"/>
        <v>Marker 51</v>
      </c>
      <c r="AB86" s="256">
        <f t="shared" si="31"/>
        <v>2</v>
      </c>
      <c r="AC86" s="256" t="str">
        <f t="shared" si="32"/>
        <v>H</v>
      </c>
      <c r="AD86" s="257"/>
      <c r="AE86" s="258">
        <f t="shared" si="33"/>
        <v>1.2402156035889262</v>
      </c>
      <c r="AF86" s="258">
        <f t="shared" si="34"/>
        <v>3.1873943764388142</v>
      </c>
      <c r="AG86" s="258">
        <f t="shared" si="35"/>
        <v>11.11854515793997</v>
      </c>
      <c r="AH86" s="258">
        <f t="shared" si="36"/>
        <v>0.19724081557452425</v>
      </c>
      <c r="AI86" s="258">
        <f t="shared" si="37"/>
        <v>8.1218816927713267</v>
      </c>
      <c r="AJ86" s="258">
        <f t="shared" si="38"/>
        <v>23.865277646313558</v>
      </c>
      <c r="AL86" s="259">
        <v>50</v>
      </c>
      <c r="AM86" s="259" t="s">
        <v>131</v>
      </c>
      <c r="AN86" s="260">
        <f>IF(SUMIF($Y:$Y,$AL86,AE:AE)=0,"",SUMIF($Y:$Y,$AL86,AE:AE)/$AS86)</f>
        <v>6.3488566796968415</v>
      </c>
      <c r="AO86" s="260">
        <f>IF(SUMIF($Y:$Y,$AL86,AF:AF)=0,"",SUMIF($Y:$Y,$AL86,AF:AF)/$AS86)</f>
        <v>5.6687139634027934</v>
      </c>
      <c r="AP86" s="260">
        <f>IF(SUMIF($Y:$Y,$AL86,AG:AG)=0,"",SUMIF($Y:$Y,$AL86,AG:AG)/$AS86)</f>
        <v>8.4571062885141064</v>
      </c>
      <c r="AQ86" s="260">
        <f>IF(SUMIF($Y:$Y,$AL86,AH:AH)=0,"",SUMIF($Y:$Y,$AL86,AH:AH)/$AS86)</f>
        <v>6.4176991125244616</v>
      </c>
      <c r="AR86" s="260">
        <f>IF(SUMIF($Y:$Y,$AL86,AI:AI)=0,"",SUMIF($Y:$Y,$AL86,AI:AI)/$AS86)</f>
        <v>5.4486842647598284</v>
      </c>
      <c r="AS86" s="261">
        <f>SUMIF(E$5:E$632,AL86,O$5:O$632)/N$1</f>
        <v>4</v>
      </c>
      <c r="AT86" s="260">
        <f>IF(LEN(AS86)&gt;0,SUM(AN86:AR86),"")</f>
        <v>32.34106030889803</v>
      </c>
      <c r="AU86" s="238">
        <v>82</v>
      </c>
    </row>
    <row r="87" spans="1:47" x14ac:dyDescent="0.25">
      <c r="A87" s="244">
        <v>11</v>
      </c>
      <c r="B87" s="244" t="s">
        <v>255</v>
      </c>
      <c r="C87" s="244">
        <v>1</v>
      </c>
      <c r="D87" s="244" t="s">
        <v>369</v>
      </c>
      <c r="E87" s="244">
        <v>18</v>
      </c>
      <c r="F87" s="244" t="s">
        <v>112</v>
      </c>
      <c r="G87" s="245"/>
      <c r="H87" s="246">
        <v>8.0615586042404175</v>
      </c>
      <c r="I87" s="246">
        <v>2.1548569202423096</v>
      </c>
      <c r="J87" s="246">
        <v>0.8167344331741333</v>
      </c>
      <c r="K87" s="246">
        <v>6.3807845115661621</v>
      </c>
      <c r="L87" s="246">
        <v>1.9145864248275757</v>
      </c>
      <c r="M87" s="247">
        <f>IF(COUNT(H87:L87)&lt;N$1,0,1)</f>
        <v>1</v>
      </c>
      <c r="N87" s="248">
        <f t="shared" si="21"/>
        <v>5</v>
      </c>
      <c r="O87" s="249">
        <f t="shared" si="22"/>
        <v>5</v>
      </c>
      <c r="P87" s="250">
        <f t="shared" si="23"/>
        <v>19.328520894050598</v>
      </c>
      <c r="V87"/>
      <c r="W87"/>
      <c r="Y87" s="256">
        <f t="shared" si="28"/>
        <v>18</v>
      </c>
      <c r="Z87" s="256">
        <f t="shared" si="29"/>
        <v>11</v>
      </c>
      <c r="AA87" s="256" t="str">
        <f t="shared" si="30"/>
        <v>Marker 13</v>
      </c>
      <c r="AB87" s="256">
        <f t="shared" si="31"/>
        <v>1</v>
      </c>
      <c r="AC87" s="256" t="str">
        <f t="shared" si="32"/>
        <v>H</v>
      </c>
      <c r="AD87" s="257"/>
      <c r="AE87" s="258">
        <f t="shared" si="33"/>
        <v>11.84698435434492</v>
      </c>
      <c r="AF87" s="258">
        <f t="shared" si="34"/>
        <v>3.1667023057469783</v>
      </c>
      <c r="AG87" s="258">
        <f t="shared" si="35"/>
        <v>1.2002443356771215</v>
      </c>
      <c r="AH87" s="258">
        <f t="shared" si="36"/>
        <v>9.3769775781582005</v>
      </c>
      <c r="AI87" s="258">
        <f t="shared" si="37"/>
        <v>2.8136091956265861</v>
      </c>
      <c r="AJ87" s="258">
        <f t="shared" si="38"/>
        <v>28.404517769553809</v>
      </c>
      <c r="AL87" s="259">
        <v>11</v>
      </c>
      <c r="AM87" s="259" t="s">
        <v>92</v>
      </c>
      <c r="AN87" s="260">
        <f>IF(SUMIF($Y:$Y,$AL87,AE:AE)=0,"",SUMIF($Y:$Y,$AL87,AE:AE)/$AS87)</f>
        <v>6.1612728030261357</v>
      </c>
      <c r="AO87" s="260">
        <f>IF(SUMIF($Y:$Y,$AL87,AF:AF)=0,"",SUMIF($Y:$Y,$AL87,AF:AF)/$AS87)</f>
        <v>5.4407914565912394</v>
      </c>
      <c r="AP87" s="260">
        <f>IF(SUMIF($Y:$Y,$AL87,AG:AG)=0,"",SUMIF($Y:$Y,$AL87,AG:AG)/$AS87)</f>
        <v>11.046927588898644</v>
      </c>
      <c r="AQ87" s="260">
        <f>IF(SUMIF($Y:$Y,$AL87,AH:AH)=0,"",SUMIF($Y:$Y,$AL87,AH:AH)/$AS87)</f>
        <v>4.2889374327873648</v>
      </c>
      <c r="AR87" s="260">
        <f>IF(SUMIF($Y:$Y,$AL87,AI:AI)=0,"",SUMIF($Y:$Y,$AL87,AI:AI)/$AS87)</f>
        <v>5.3608805000926614</v>
      </c>
      <c r="AS87" s="261">
        <f>SUMIF(E$5:E$632,AL87,O$5:O$632)/N$1</f>
        <v>4</v>
      </c>
      <c r="AT87" s="260">
        <f>IF(LEN(AS87)&gt;0,SUM(AN87:AR87),"")</f>
        <v>32.298809781396045</v>
      </c>
      <c r="AU87" s="238">
        <v>83</v>
      </c>
    </row>
    <row r="88" spans="1:47" x14ac:dyDescent="0.25">
      <c r="A88" s="244">
        <v>11</v>
      </c>
      <c r="B88" s="244" t="s">
        <v>257</v>
      </c>
      <c r="C88" s="244">
        <v>4</v>
      </c>
      <c r="D88" s="244" t="s">
        <v>369</v>
      </c>
      <c r="E88" s="244">
        <v>20</v>
      </c>
      <c r="F88" s="244" t="s">
        <v>112</v>
      </c>
      <c r="G88" s="245"/>
      <c r="H88" s="246">
        <v>0.37816047668457031</v>
      </c>
      <c r="I88" s="246">
        <v>0.14950931072235107</v>
      </c>
      <c r="J88" s="246">
        <v>5.1244032382965088</v>
      </c>
      <c r="K88" s="246">
        <v>9.2079001665115356</v>
      </c>
      <c r="L88" s="246">
        <v>4.3078732490539551</v>
      </c>
      <c r="M88" s="247">
        <f>IF(COUNT(H88:L88)&lt;N$1,0,1)</f>
        <v>1</v>
      </c>
      <c r="N88" s="248">
        <f t="shared" si="21"/>
        <v>5</v>
      </c>
      <c r="O88" s="249">
        <f t="shared" si="22"/>
        <v>5</v>
      </c>
      <c r="P88" s="250">
        <f t="shared" si="23"/>
        <v>19.167846441268921</v>
      </c>
      <c r="V88"/>
      <c r="W88"/>
      <c r="Y88" s="256">
        <f t="shared" si="28"/>
        <v>20</v>
      </c>
      <c r="Z88" s="256">
        <f t="shared" si="29"/>
        <v>11</v>
      </c>
      <c r="AA88" s="256" t="str">
        <f t="shared" si="30"/>
        <v>Marker 15</v>
      </c>
      <c r="AB88" s="256">
        <f t="shared" si="31"/>
        <v>4</v>
      </c>
      <c r="AC88" s="256" t="str">
        <f t="shared" si="32"/>
        <v>H</v>
      </c>
      <c r="AD88" s="257"/>
      <c r="AE88" s="258">
        <f t="shared" si="33"/>
        <v>0.55573140017330991</v>
      </c>
      <c r="AF88" s="258">
        <f t="shared" si="34"/>
        <v>0.21971364991689185</v>
      </c>
      <c r="AG88" s="258">
        <f t="shared" si="35"/>
        <v>7.5306436347829946</v>
      </c>
      <c r="AH88" s="258">
        <f t="shared" si="36"/>
        <v>13.531607790043537</v>
      </c>
      <c r="AI88" s="258">
        <f t="shared" si="37"/>
        <v>6.3306997427517819</v>
      </c>
      <c r="AJ88" s="258">
        <f t="shared" si="38"/>
        <v>28.168396217668516</v>
      </c>
      <c r="AL88" s="259">
        <v>72</v>
      </c>
      <c r="AM88" s="259" t="s">
        <v>153</v>
      </c>
      <c r="AN88" s="260">
        <f>IF(SUMIF($Y:$Y,$AL88,AE:AE)=0,"",SUMIF($Y:$Y,$AL88,AE:AE)/$AS88)</f>
        <v>5.2114843640142823</v>
      </c>
      <c r="AO88" s="260">
        <f>IF(SUMIF($Y:$Y,$AL88,AF:AF)=0,"",SUMIF($Y:$Y,$AL88,AF:AF)/$AS88)</f>
        <v>5.2119245992307137</v>
      </c>
      <c r="AP88" s="260">
        <f>IF(SUMIF($Y:$Y,$AL88,AG:AG)=0,"",SUMIF($Y:$Y,$AL88,AG:AG)/$AS88)</f>
        <v>7.6880854471060358</v>
      </c>
      <c r="AQ88" s="260">
        <f>IF(SUMIF($Y:$Y,$AL88,AH:AH)=0,"",SUMIF($Y:$Y,$AL88,AH:AH)/$AS88)</f>
        <v>7.4102042204301242</v>
      </c>
      <c r="AR88" s="260">
        <f>IF(SUMIF($Y:$Y,$AL88,AI:AI)=0,"",SUMIF($Y:$Y,$AL88,AI:AI)/$AS88)</f>
        <v>6.7389678464872507</v>
      </c>
      <c r="AS88" s="261">
        <f>SUMIF(E$5:E$632,AL88,O$5:O$632)/N$1</f>
        <v>4</v>
      </c>
      <c r="AT88" s="260">
        <f>IF(LEN(AS88)&gt;0,SUM(AN88:AR88),"")</f>
        <v>32.260666477268408</v>
      </c>
      <c r="AU88" s="238">
        <v>84</v>
      </c>
    </row>
    <row r="89" spans="1:47" x14ac:dyDescent="0.25">
      <c r="A89" s="244">
        <v>11</v>
      </c>
      <c r="B89" s="244" t="s">
        <v>256</v>
      </c>
      <c r="C89" s="244">
        <v>3</v>
      </c>
      <c r="D89" s="244" t="s">
        <v>369</v>
      </c>
      <c r="E89" s="244">
        <v>22</v>
      </c>
      <c r="F89" s="244" t="s">
        <v>97</v>
      </c>
      <c r="G89" s="245"/>
      <c r="H89" s="246">
        <v>3.7589293718338013</v>
      </c>
      <c r="I89" s="246">
        <v>6.2211918830871582</v>
      </c>
      <c r="J89" s="246">
        <v>1.3923877477645874</v>
      </c>
      <c r="K89" s="246">
        <v>7.5798499584197998</v>
      </c>
      <c r="L89" s="246">
        <v>5.7893139123916626</v>
      </c>
      <c r="M89" s="247">
        <f>IF(COUNT(H89:L89)&lt;N$1,0,1)</f>
        <v>1</v>
      </c>
      <c r="N89" s="248">
        <f t="shared" si="21"/>
        <v>5</v>
      </c>
      <c r="O89" s="249">
        <f t="shared" si="22"/>
        <v>5</v>
      </c>
      <c r="P89" s="250">
        <f t="shared" si="23"/>
        <v>24.741672873497009</v>
      </c>
      <c r="V89"/>
      <c r="W89"/>
      <c r="Y89" s="256">
        <f t="shared" si="28"/>
        <v>22</v>
      </c>
      <c r="Z89" s="256">
        <f t="shared" si="29"/>
        <v>11</v>
      </c>
      <c r="AA89" s="256" t="str">
        <f t="shared" si="30"/>
        <v>Marker 14</v>
      </c>
      <c r="AB89" s="256">
        <f t="shared" si="31"/>
        <v>3</v>
      </c>
      <c r="AC89" s="256" t="str">
        <f t="shared" si="32"/>
        <v>H</v>
      </c>
      <c r="AD89" s="257"/>
      <c r="AE89" s="258">
        <f t="shared" si="33"/>
        <v>5.5239910349071444</v>
      </c>
      <c r="AF89" s="258">
        <f t="shared" si="34"/>
        <v>9.1424458374021356</v>
      </c>
      <c r="AG89" s="258">
        <f t="shared" si="35"/>
        <v>2.0462042977981785</v>
      </c>
      <c r="AH89" s="258">
        <f t="shared" si="36"/>
        <v>11.139082189199369</v>
      </c>
      <c r="AI89" s="258">
        <f t="shared" si="37"/>
        <v>8.5077730882485785</v>
      </c>
      <c r="AJ89" s="258">
        <f t="shared" si="38"/>
        <v>36.359496447555408</v>
      </c>
      <c r="AL89" s="259">
        <v>59</v>
      </c>
      <c r="AM89" s="259" t="s">
        <v>140</v>
      </c>
      <c r="AN89" s="260">
        <f>IF(SUMIF($Y:$Y,$AL89,AE:AE)=0,"",SUMIF($Y:$Y,$AL89,AE:AE)/$AS89)</f>
        <v>8.9676621183613765</v>
      </c>
      <c r="AO89" s="260">
        <f>IF(SUMIF($Y:$Y,$AL89,AF:AF)=0,"",SUMIF($Y:$Y,$AL89,AF:AF)/$AS89)</f>
        <v>7.5095203479979427</v>
      </c>
      <c r="AP89" s="260">
        <f>IF(SUMIF($Y:$Y,$AL89,AG:AG)=0,"",SUMIF($Y:$Y,$AL89,AG:AG)/$AS89)</f>
        <v>4.2710028474844561</v>
      </c>
      <c r="AQ89" s="260">
        <f>IF(SUMIF($Y:$Y,$AL89,AH:AH)=0,"",SUMIF($Y:$Y,$AL89,AH:AH)/$AS89)</f>
        <v>5.9947206953304057</v>
      </c>
      <c r="AR89" s="260">
        <f>IF(SUMIF($Y:$Y,$AL89,AI:AI)=0,"",SUMIF($Y:$Y,$AL89,AI:AI)/$AS89)</f>
        <v>5.3261511461543609</v>
      </c>
      <c r="AS89" s="261">
        <f>SUMIF(E$5:E$632,AL89,O$5:O$632)/N$1</f>
        <v>4</v>
      </c>
      <c r="AT89" s="260">
        <f>IF(LEN(AS89)&gt;0,SUM(AN89:AR89),"")</f>
        <v>32.069057155328544</v>
      </c>
      <c r="AU89" s="238">
        <v>85</v>
      </c>
    </row>
    <row r="90" spans="1:47" x14ac:dyDescent="0.25">
      <c r="A90" s="244">
        <v>11</v>
      </c>
      <c r="B90" s="244" t="s">
        <v>254</v>
      </c>
      <c r="C90" s="244">
        <v>2</v>
      </c>
      <c r="D90" s="244" t="s">
        <v>369</v>
      </c>
      <c r="E90" s="244">
        <v>24</v>
      </c>
      <c r="F90" s="244" t="s">
        <v>105</v>
      </c>
      <c r="G90" s="245"/>
      <c r="H90" s="246">
        <v>8.5033309459686279</v>
      </c>
      <c r="I90" s="246">
        <v>5.2259021997451782</v>
      </c>
      <c r="J90" s="246">
        <v>0.28951168060302734</v>
      </c>
      <c r="K90" s="246">
        <v>6.27971351146698</v>
      </c>
      <c r="L90" s="246">
        <v>4.1410171985626221</v>
      </c>
      <c r="M90" s="247">
        <f>IF(COUNT(H90:L90)&lt;N$1,0,1)</f>
        <v>1</v>
      </c>
      <c r="N90" s="248">
        <f t="shared" si="21"/>
        <v>5</v>
      </c>
      <c r="O90" s="249">
        <f t="shared" si="22"/>
        <v>5</v>
      </c>
      <c r="P90" s="250">
        <f t="shared" si="23"/>
        <v>24.439475536346436</v>
      </c>
      <c r="V90"/>
      <c r="W90"/>
      <c r="Y90" s="256">
        <f t="shared" si="28"/>
        <v>24</v>
      </c>
      <c r="Z90" s="256">
        <f t="shared" si="29"/>
        <v>11</v>
      </c>
      <c r="AA90" s="256" t="str">
        <f t="shared" si="30"/>
        <v>Marker 12</v>
      </c>
      <c r="AB90" s="256">
        <f t="shared" si="31"/>
        <v>2</v>
      </c>
      <c r="AC90" s="256" t="str">
        <f t="shared" si="32"/>
        <v>H</v>
      </c>
      <c r="AD90" s="257"/>
      <c r="AE90" s="258">
        <f t="shared" si="33"/>
        <v>12.496197524845659</v>
      </c>
      <c r="AF90" s="258">
        <f t="shared" si="34"/>
        <v>7.6798029558641749</v>
      </c>
      <c r="AG90" s="258">
        <f t="shared" si="35"/>
        <v>0.4254562323345335</v>
      </c>
      <c r="AH90" s="258">
        <f t="shared" si="36"/>
        <v>9.2284471740967362</v>
      </c>
      <c r="AI90" s="258">
        <f t="shared" si="37"/>
        <v>6.0854939312404897</v>
      </c>
      <c r="AJ90" s="258">
        <f t="shared" si="38"/>
        <v>35.915397818381592</v>
      </c>
      <c r="AL90" s="259">
        <v>100</v>
      </c>
      <c r="AM90" s="259" t="s">
        <v>181</v>
      </c>
      <c r="AN90" s="260">
        <f>IF(SUMIF($Y:$Y,$AL90,AE:AE)=0,"",SUMIF($Y:$Y,$AL90,AE:AE)/$AS90)</f>
        <v>6.0890306586923488</v>
      </c>
      <c r="AO90" s="260">
        <f>IF(SUMIF($Y:$Y,$AL90,AF:AF)=0,"",SUMIF($Y:$Y,$AL90,AF:AF)/$AS90)</f>
        <v>5.4239473825654869</v>
      </c>
      <c r="AP90" s="260">
        <f>IF(SUMIF($Y:$Y,$AL90,AG:AG)=0,"",SUMIF($Y:$Y,$AL90,AG:AG)/$AS90)</f>
        <v>5.4460877600157245</v>
      </c>
      <c r="AQ90" s="260">
        <f>IF(SUMIF($Y:$Y,$AL90,AH:AH)=0,"",SUMIF($Y:$Y,$AL90,AH:AH)/$AS90)</f>
        <v>7.5210533047433712</v>
      </c>
      <c r="AR90" s="260">
        <f>IF(SUMIF($Y:$Y,$AL90,AI:AI)=0,"",SUMIF($Y:$Y,$AL90,AI:AI)/$AS90)</f>
        <v>7.5878097595185023</v>
      </c>
      <c r="AS90" s="261">
        <f>SUMIF(E$5:E$632,AL90,O$5:O$632)/N$1</f>
        <v>4</v>
      </c>
      <c r="AT90" s="260">
        <f>IF(LEN(AS90)&gt;0,SUM(AN90:AR90),"")</f>
        <v>32.067928865535436</v>
      </c>
      <c r="AU90" s="238">
        <v>86</v>
      </c>
    </row>
    <row r="91" spans="1:47" x14ac:dyDescent="0.25">
      <c r="A91" s="244">
        <v>11</v>
      </c>
      <c r="B91" s="244" t="s">
        <v>252</v>
      </c>
      <c r="C91" s="244">
        <v>1</v>
      </c>
      <c r="D91" s="244" t="s">
        <v>369</v>
      </c>
      <c r="E91" s="244">
        <v>26</v>
      </c>
      <c r="F91" s="244" t="s">
        <v>99</v>
      </c>
      <c r="G91" s="245"/>
      <c r="H91" s="246">
        <v>7.7739495038986206</v>
      </c>
      <c r="I91" s="246">
        <v>2.5684654712677002</v>
      </c>
      <c r="J91" s="246">
        <v>0.92356503009796143</v>
      </c>
      <c r="K91" s="246">
        <v>2.0173239707946777</v>
      </c>
      <c r="L91" s="246">
        <v>7.1338742971420288</v>
      </c>
      <c r="M91" s="247">
        <f>IF(COUNT(H91:L91)&lt;N$1,0,1)</f>
        <v>1</v>
      </c>
      <c r="N91" s="248">
        <f t="shared" si="21"/>
        <v>5</v>
      </c>
      <c r="O91" s="249">
        <f t="shared" si="22"/>
        <v>5</v>
      </c>
      <c r="P91" s="250">
        <f t="shared" si="23"/>
        <v>20.417178273200989</v>
      </c>
      <c r="V91"/>
      <c r="W91"/>
      <c r="Y91" s="256">
        <f t="shared" si="28"/>
        <v>26</v>
      </c>
      <c r="Z91" s="256">
        <f t="shared" si="29"/>
        <v>11</v>
      </c>
      <c r="AA91" s="256" t="str">
        <f t="shared" si="30"/>
        <v>Marker 10</v>
      </c>
      <c r="AB91" s="256">
        <f t="shared" si="31"/>
        <v>1</v>
      </c>
      <c r="AC91" s="256" t="str">
        <f t="shared" si="32"/>
        <v>H</v>
      </c>
      <c r="AD91" s="257"/>
      <c r="AE91" s="258">
        <f t="shared" si="33"/>
        <v>11.42432408736823</v>
      </c>
      <c r="AF91" s="258">
        <f t="shared" si="34"/>
        <v>3.7745269552190597</v>
      </c>
      <c r="AG91" s="258">
        <f t="shared" si="35"/>
        <v>1.3572388416348402</v>
      </c>
      <c r="AH91" s="258">
        <f t="shared" si="36"/>
        <v>2.9645886971631543</v>
      </c>
      <c r="AI91" s="258">
        <f t="shared" si="37"/>
        <v>10.483691967413069</v>
      </c>
      <c r="AJ91" s="258">
        <f t="shared" si="38"/>
        <v>30.004370548798352</v>
      </c>
      <c r="AL91" s="259">
        <v>9</v>
      </c>
      <c r="AM91" s="259" t="s">
        <v>90</v>
      </c>
      <c r="AN91" s="260">
        <f>IF(SUMIF($Y:$Y,$AL91,AE:AE)=0,"",SUMIF($Y:$Y,$AL91,AE:AE)/$AS91)</f>
        <v>8.6605082854458608</v>
      </c>
      <c r="AO91" s="260">
        <f>IF(SUMIF($Y:$Y,$AL91,AF:AF)=0,"",SUMIF($Y:$Y,$AL91,AF:AF)/$AS91)</f>
        <v>9.1770619298366469</v>
      </c>
      <c r="AP91" s="260">
        <f>IF(SUMIF($Y:$Y,$AL91,AG:AG)=0,"",SUMIF($Y:$Y,$AL91,AG:AG)/$AS91)</f>
        <v>3.0953470446993205</v>
      </c>
      <c r="AQ91" s="260">
        <f>IF(SUMIF($Y:$Y,$AL91,AH:AH)=0,"",SUMIF($Y:$Y,$AL91,AH:AH)/$AS91)</f>
        <v>6.0783128724817557</v>
      </c>
      <c r="AR91" s="260">
        <f>IF(SUMIF($Y:$Y,$AL91,AI:AI)=0,"",SUMIF($Y:$Y,$AL91,AI:AI)/$AS91)</f>
        <v>4.9531986224962177</v>
      </c>
      <c r="AS91" s="261">
        <f>SUMIF(E$5:E$632,AL91,O$5:O$632)/N$1</f>
        <v>4</v>
      </c>
      <c r="AT91" s="260">
        <f>IF(LEN(AS91)&gt;0,SUM(AN91:AR91),"")</f>
        <v>31.964428754959801</v>
      </c>
      <c r="AU91" s="238">
        <v>87</v>
      </c>
    </row>
    <row r="92" spans="1:47" x14ac:dyDescent="0.25">
      <c r="A92" s="244">
        <v>11</v>
      </c>
      <c r="B92" s="244" t="s">
        <v>254</v>
      </c>
      <c r="C92" s="244">
        <v>4</v>
      </c>
      <c r="D92" s="244" t="s">
        <v>369</v>
      </c>
      <c r="E92" s="244">
        <v>28</v>
      </c>
      <c r="F92" s="244" t="s">
        <v>107</v>
      </c>
      <c r="G92" s="245"/>
      <c r="H92" s="246">
        <v>9.3731594085693359</v>
      </c>
      <c r="I92" s="246">
        <v>9.3559187650680542</v>
      </c>
      <c r="J92" s="246">
        <v>8.9309561252593994</v>
      </c>
      <c r="K92" s="246">
        <v>3.5108977556228638</v>
      </c>
      <c r="L92" s="246">
        <v>4.2309117317199707</v>
      </c>
      <c r="M92" s="247">
        <f>IF(COUNT(H92:L92)&lt;N$1,0,1)</f>
        <v>1</v>
      </c>
      <c r="N92" s="248">
        <f t="shared" si="21"/>
        <v>5</v>
      </c>
      <c r="O92" s="249">
        <f t="shared" si="22"/>
        <v>5</v>
      </c>
      <c r="P92" s="250">
        <f t="shared" si="23"/>
        <v>35.401843786239624</v>
      </c>
      <c r="V92"/>
      <c r="W92"/>
      <c r="Y92" s="256">
        <f t="shared" si="28"/>
        <v>28</v>
      </c>
      <c r="Z92" s="256">
        <f t="shared" si="29"/>
        <v>11</v>
      </c>
      <c r="AA92" s="256" t="str">
        <f t="shared" si="30"/>
        <v>Marker 12</v>
      </c>
      <c r="AB92" s="256">
        <f t="shared" si="31"/>
        <v>4</v>
      </c>
      <c r="AC92" s="256" t="str">
        <f t="shared" si="32"/>
        <v>H</v>
      </c>
      <c r="AD92" s="257"/>
      <c r="AE92" s="258">
        <f t="shared" si="33"/>
        <v>13.774466987772355</v>
      </c>
      <c r="AF92" s="258">
        <f t="shared" si="34"/>
        <v>13.749130741539387</v>
      </c>
      <c r="AG92" s="258">
        <f t="shared" si="35"/>
        <v>13.124620520606916</v>
      </c>
      <c r="AH92" s="258">
        <f t="shared" si="36"/>
        <v>5.1594924533191833</v>
      </c>
      <c r="AI92" s="258">
        <f t="shared" si="37"/>
        <v>6.2175997906826161</v>
      </c>
      <c r="AJ92" s="258">
        <f t="shared" si="38"/>
        <v>52.025310493920458</v>
      </c>
      <c r="AL92" s="259">
        <v>92</v>
      </c>
      <c r="AM92" s="259" t="s">
        <v>173</v>
      </c>
      <c r="AN92" s="260">
        <f>IF(SUMIF($Y:$Y,$AL92,AE:AE)=0,"",SUMIF($Y:$Y,$AL92,AE:AE)/$AS92)</f>
        <v>7.8595472630144005</v>
      </c>
      <c r="AO92" s="260">
        <f>IF(SUMIF($Y:$Y,$AL92,AF:AF)=0,"",SUMIF($Y:$Y,$AL92,AF:AF)/$AS92)</f>
        <v>5.5090778241602845</v>
      </c>
      <c r="AP92" s="260">
        <f>IF(SUMIF($Y:$Y,$AL92,AG:AG)=0,"",SUMIF($Y:$Y,$AL92,AG:AG)/$AS92)</f>
        <v>8.7250552626953528</v>
      </c>
      <c r="AQ92" s="260">
        <f>IF(SUMIF($Y:$Y,$AL92,AH:AH)=0,"",SUMIF($Y:$Y,$AL92,AH:AH)/$AS92)</f>
        <v>5.0315069804000441</v>
      </c>
      <c r="AR92" s="260">
        <f>IF(SUMIF($Y:$Y,$AL92,AI:AI)=0,"",SUMIF($Y:$Y,$AL92,AI:AI)/$AS92)</f>
        <v>4.7554628352926569</v>
      </c>
      <c r="AS92" s="261">
        <f>SUMIF(E$5:E$632,AL92,O$5:O$632)/N$1</f>
        <v>4</v>
      </c>
      <c r="AT92" s="260">
        <f>IF(LEN(AS92)&gt;0,SUM(AN92:AR92),"")</f>
        <v>31.880650165562738</v>
      </c>
      <c r="AU92" s="238">
        <v>88</v>
      </c>
    </row>
    <row r="93" spans="1:47" x14ac:dyDescent="0.25">
      <c r="A93" s="244">
        <v>11</v>
      </c>
      <c r="B93" s="244" t="s">
        <v>252</v>
      </c>
      <c r="C93" s="244">
        <v>3</v>
      </c>
      <c r="D93" s="244" t="s">
        <v>369</v>
      </c>
      <c r="E93" s="244">
        <v>30</v>
      </c>
      <c r="F93" s="244" t="s">
        <v>101</v>
      </c>
      <c r="G93" s="245"/>
      <c r="H93" s="246">
        <v>6.6483527421951294</v>
      </c>
      <c r="I93" s="246">
        <v>2.8849530220031738</v>
      </c>
      <c r="J93" s="246">
        <v>5.4050105810165405</v>
      </c>
      <c r="K93" s="246">
        <v>3.5302627086639404</v>
      </c>
      <c r="L93" s="246">
        <v>3.9732319116592407</v>
      </c>
      <c r="M93" s="247">
        <f>IF(COUNT(H93:L93)&lt;N$1,0,1)</f>
        <v>1</v>
      </c>
      <c r="N93" s="248">
        <f t="shared" si="21"/>
        <v>5</v>
      </c>
      <c r="O93" s="249">
        <f t="shared" si="22"/>
        <v>5</v>
      </c>
      <c r="P93" s="250">
        <f t="shared" si="23"/>
        <v>22.441810965538025</v>
      </c>
      <c r="V93"/>
      <c r="W93"/>
      <c r="Y93" s="256">
        <f t="shared" si="28"/>
        <v>30</v>
      </c>
      <c r="Z93" s="256">
        <f t="shared" si="29"/>
        <v>11</v>
      </c>
      <c r="AA93" s="256" t="str">
        <f t="shared" si="30"/>
        <v>Marker 10</v>
      </c>
      <c r="AB93" s="256">
        <f t="shared" si="31"/>
        <v>3</v>
      </c>
      <c r="AC93" s="256" t="str">
        <f t="shared" si="32"/>
        <v>H</v>
      </c>
      <c r="AD93" s="257"/>
      <c r="AE93" s="258">
        <f t="shared" si="33"/>
        <v>9.7701864844748716</v>
      </c>
      <c r="AF93" s="258">
        <f t="shared" si="34"/>
        <v>4.2396259820915914</v>
      </c>
      <c r="AG93" s="258">
        <f t="shared" si="35"/>
        <v>7.9430143638340613</v>
      </c>
      <c r="AH93" s="258">
        <f t="shared" si="36"/>
        <v>5.1879505104968091</v>
      </c>
      <c r="AI93" s="258">
        <f t="shared" si="37"/>
        <v>5.8389225464231584</v>
      </c>
      <c r="AJ93" s="258">
        <f t="shared" si="38"/>
        <v>32.979699887320493</v>
      </c>
      <c r="AL93" s="259">
        <v>135</v>
      </c>
      <c r="AM93" s="259" t="s">
        <v>216</v>
      </c>
      <c r="AN93" s="260">
        <f>IF(SUMIF($Y:$Y,$AL93,AE:AE)=0,"",SUMIF($Y:$Y,$AL93,AE:AE)/$AS93)</f>
        <v>6.19707033979609</v>
      </c>
      <c r="AO93" s="260">
        <f>IF(SUMIF($Y:$Y,$AL93,AF:AF)=0,"",SUMIF($Y:$Y,$AL93,AF:AF)/$AS93)</f>
        <v>5.2191646214195568</v>
      </c>
      <c r="AP93" s="260">
        <f>IF(SUMIF($Y:$Y,$AL93,AG:AG)=0,"",SUMIF($Y:$Y,$AL93,AG:AG)/$AS93)</f>
        <v>4.8608748810776126</v>
      </c>
      <c r="AQ93" s="260">
        <f>IF(SUMIF($Y:$Y,$AL93,AH:AH)=0,"",SUMIF($Y:$Y,$AL93,AH:AH)/$AS93)</f>
        <v>6.9348221763239311</v>
      </c>
      <c r="AR93" s="260">
        <f>IF(SUMIF($Y:$Y,$AL93,AI:AI)=0,"",SUMIF($Y:$Y,$AL93,AI:AI)/$AS93)</f>
        <v>8.6583829479803587</v>
      </c>
      <c r="AS93" s="261">
        <f>SUMIF(E$5:E$632,AL93,O$5:O$632)/N$1</f>
        <v>4</v>
      </c>
      <c r="AT93" s="260">
        <f>IF(LEN(AS93)&gt;0,SUM(AN93:AR93),"")</f>
        <v>31.870314966597547</v>
      </c>
      <c r="AU93" s="238">
        <v>89</v>
      </c>
    </row>
    <row r="94" spans="1:47" x14ac:dyDescent="0.25">
      <c r="A94" s="244">
        <v>11</v>
      </c>
      <c r="B94" s="244" t="s">
        <v>251</v>
      </c>
      <c r="C94" s="244">
        <v>2</v>
      </c>
      <c r="D94" s="244" t="s">
        <v>369</v>
      </c>
      <c r="E94" s="244">
        <v>32</v>
      </c>
      <c r="F94" s="244" t="s">
        <v>98</v>
      </c>
      <c r="G94" s="245"/>
      <c r="H94" s="246">
        <v>4.1827476024627686</v>
      </c>
      <c r="I94" s="246">
        <v>6.7228084802627563</v>
      </c>
      <c r="J94" s="246">
        <v>0.19332408905029297</v>
      </c>
      <c r="K94" s="246">
        <v>3.3846825361251831</v>
      </c>
      <c r="L94" s="246">
        <v>2.3768913745880127</v>
      </c>
      <c r="M94" s="247">
        <f>IF(COUNT(H94:L94)&lt;N$1,0,1)</f>
        <v>1</v>
      </c>
      <c r="N94" s="248">
        <f t="shared" si="21"/>
        <v>5</v>
      </c>
      <c r="O94" s="249">
        <f t="shared" si="22"/>
        <v>5</v>
      </c>
      <c r="P94" s="250">
        <f t="shared" si="23"/>
        <v>16.860454082489014</v>
      </c>
      <c r="V94"/>
      <c r="W94"/>
      <c r="Y94" s="256">
        <f t="shared" si="28"/>
        <v>32</v>
      </c>
      <c r="Z94" s="256">
        <f t="shared" si="29"/>
        <v>11</v>
      </c>
      <c r="AA94" s="256" t="str">
        <f t="shared" si="30"/>
        <v>Marker 9</v>
      </c>
      <c r="AB94" s="256">
        <f t="shared" si="31"/>
        <v>2</v>
      </c>
      <c r="AC94" s="256" t="str">
        <f t="shared" si="32"/>
        <v>H</v>
      </c>
      <c r="AD94" s="257"/>
      <c r="AE94" s="258">
        <f t="shared" si="33"/>
        <v>6.146819472165725</v>
      </c>
      <c r="AF94" s="258">
        <f t="shared" si="34"/>
        <v>9.8796040310414135</v>
      </c>
      <c r="AG94" s="258">
        <f t="shared" si="35"/>
        <v>0.28410231454400053</v>
      </c>
      <c r="AH94" s="258">
        <f t="shared" si="36"/>
        <v>4.9740109845269433</v>
      </c>
      <c r="AI94" s="258">
        <f t="shared" si="37"/>
        <v>3.4929963682097176</v>
      </c>
      <c r="AJ94" s="258">
        <f t="shared" si="38"/>
        <v>24.7775331704878</v>
      </c>
      <c r="AL94" s="259">
        <v>134</v>
      </c>
      <c r="AM94" s="259" t="s">
        <v>215</v>
      </c>
      <c r="AN94" s="260">
        <f>IF(SUMIF($Y:$Y,$AL94,AE:AE)=0,"",SUMIF($Y:$Y,$AL94,AE:AE)/$AS94)</f>
        <v>5.6128778615577506</v>
      </c>
      <c r="AO94" s="260">
        <f>IF(SUMIF($Y:$Y,$AL94,AF:AF)=0,"",SUMIF($Y:$Y,$AL94,AF:AF)/$AS94)</f>
        <v>7.4211725086672322</v>
      </c>
      <c r="AP94" s="260">
        <f>IF(SUMIF($Y:$Y,$AL94,AG:AG)=0,"",SUMIF($Y:$Y,$AL94,AG:AG)/$AS94)</f>
        <v>6.5046015604036107</v>
      </c>
      <c r="AQ94" s="260">
        <f>IF(SUMIF($Y:$Y,$AL94,AH:AH)=0,"",SUMIF($Y:$Y,$AL94,AH:AH)/$AS94)</f>
        <v>6.6630419379851036</v>
      </c>
      <c r="AR94" s="260">
        <f>IF(SUMIF($Y:$Y,$AL94,AI:AI)=0,"",SUMIF($Y:$Y,$AL94,AI:AI)/$AS94)</f>
        <v>5.6483877770914628</v>
      </c>
      <c r="AS94" s="261">
        <f>SUMIF(E$5:E$632,AL94,O$5:O$632)/N$1</f>
        <v>4</v>
      </c>
      <c r="AT94" s="260">
        <f>IF(LEN(AS94)&gt;0,SUM(AN94:AR94),"")</f>
        <v>31.85008164570516</v>
      </c>
      <c r="AU94" s="238">
        <v>90</v>
      </c>
    </row>
    <row r="95" spans="1:47" x14ac:dyDescent="0.25">
      <c r="A95" s="244">
        <v>12</v>
      </c>
      <c r="B95" s="244" t="s">
        <v>291</v>
      </c>
      <c r="C95" s="244">
        <v>3</v>
      </c>
      <c r="D95" s="244" t="s">
        <v>369</v>
      </c>
      <c r="E95" s="244">
        <v>15</v>
      </c>
      <c r="F95" s="244" t="s">
        <v>180</v>
      </c>
      <c r="G95" s="245"/>
      <c r="H95" s="246">
        <v>1.1454063653945923</v>
      </c>
      <c r="I95" s="246">
        <v>7.3845148086547852</v>
      </c>
      <c r="J95" s="246">
        <v>0.43415725231170654</v>
      </c>
      <c r="K95" s="246">
        <v>5.3593266010284424</v>
      </c>
      <c r="L95" s="246">
        <v>0.23652851581573486</v>
      </c>
      <c r="M95" s="247">
        <f>IF(COUNT(H95:L95)&lt;N$1,0,1)</f>
        <v>1</v>
      </c>
      <c r="N95" s="248">
        <f t="shared" si="21"/>
        <v>5</v>
      </c>
      <c r="O95" s="249">
        <f t="shared" si="22"/>
        <v>5</v>
      </c>
      <c r="P95" s="250">
        <f t="shared" si="23"/>
        <v>14.559933543205261</v>
      </c>
      <c r="V95"/>
      <c r="W95"/>
      <c r="Y95" s="256">
        <f t="shared" si="28"/>
        <v>15</v>
      </c>
      <c r="Z95" s="256">
        <f t="shared" si="29"/>
        <v>12</v>
      </c>
      <c r="AA95" s="256" t="str">
        <f t="shared" si="30"/>
        <v>Marker 49</v>
      </c>
      <c r="AB95" s="256">
        <f t="shared" si="31"/>
        <v>3</v>
      </c>
      <c r="AC95" s="256" t="str">
        <f t="shared" si="32"/>
        <v>H</v>
      </c>
      <c r="AD95" s="257"/>
      <c r="AE95" s="258">
        <f t="shared" si="33"/>
        <v>1.413334483115245</v>
      </c>
      <c r="AF95" s="258">
        <f t="shared" si="34"/>
        <v>9.1118660900330433</v>
      </c>
      <c r="AG95" s="258">
        <f t="shared" si="35"/>
        <v>0.53571329296333403</v>
      </c>
      <c r="AH95" s="258">
        <f t="shared" si="36"/>
        <v>6.612955297224052</v>
      </c>
      <c r="AI95" s="258">
        <f t="shared" si="37"/>
        <v>0.29185616366579514</v>
      </c>
      <c r="AJ95" s="258">
        <f t="shared" si="38"/>
        <v>17.965725327001469</v>
      </c>
      <c r="AL95" s="259">
        <v>31</v>
      </c>
      <c r="AM95" s="259" t="s">
        <v>112</v>
      </c>
      <c r="AN95" s="260">
        <f>IF(SUMIF($Y:$Y,$AL95,AE:AE)=0,"",SUMIF($Y:$Y,$AL95,AE:AE)/$AS95)</f>
        <v>4.7460232334556958</v>
      </c>
      <c r="AO95" s="260">
        <f>IF(SUMIF($Y:$Y,$AL95,AF:AF)=0,"",SUMIF($Y:$Y,$AL95,AF:AF)/$AS95)</f>
        <v>7.1530679489214108</v>
      </c>
      <c r="AP95" s="260">
        <f>IF(SUMIF($Y:$Y,$AL95,AG:AG)=0,"",SUMIF($Y:$Y,$AL95,AG:AG)/$AS95)</f>
        <v>5.4719167429434084</v>
      </c>
      <c r="AQ95" s="260">
        <f>IF(SUMIF($Y:$Y,$AL95,AH:AH)=0,"",SUMIF($Y:$Y,$AL95,AH:AH)/$AS95)</f>
        <v>8.4622357963008206</v>
      </c>
      <c r="AR95" s="260">
        <f>IF(SUMIF($Y:$Y,$AL95,AI:AI)=0,"",SUMIF($Y:$Y,$AL95,AI:AI)/$AS95)</f>
        <v>5.9842039523310371</v>
      </c>
      <c r="AS95" s="261">
        <f>SUMIF(E$5:E$632,AL95,O$5:O$632)/N$1</f>
        <v>4</v>
      </c>
      <c r="AT95" s="260">
        <f>IF(LEN(AS95)&gt;0,SUM(AN95:AR95),"")</f>
        <v>31.817447673952369</v>
      </c>
      <c r="AU95" s="238">
        <v>91</v>
      </c>
    </row>
    <row r="96" spans="1:47" x14ac:dyDescent="0.25">
      <c r="A96" s="244">
        <v>12</v>
      </c>
      <c r="B96" s="244" t="s">
        <v>253</v>
      </c>
      <c r="C96" s="244">
        <v>2</v>
      </c>
      <c r="D96" s="244" t="s">
        <v>369</v>
      </c>
      <c r="E96" s="244">
        <v>17</v>
      </c>
      <c r="F96" s="244" t="s">
        <v>98</v>
      </c>
      <c r="G96" s="245"/>
      <c r="H96" s="246">
        <v>8.2997143268585205</v>
      </c>
      <c r="I96" s="246">
        <v>3.9348965883255005</v>
      </c>
      <c r="J96" s="246">
        <v>2.3680949211120605</v>
      </c>
      <c r="K96" s="246">
        <v>7.9272645711898804</v>
      </c>
      <c r="L96" s="246">
        <v>8.0484616756439209</v>
      </c>
      <c r="M96" s="247">
        <f>IF(COUNT(H96:L96)&lt;N$1,0,1)</f>
        <v>1</v>
      </c>
      <c r="N96" s="248">
        <f t="shared" si="21"/>
        <v>5</v>
      </c>
      <c r="O96" s="249">
        <f t="shared" si="22"/>
        <v>5</v>
      </c>
      <c r="P96" s="250">
        <f t="shared" si="23"/>
        <v>30.578432083129883</v>
      </c>
      <c r="V96"/>
      <c r="W96"/>
      <c r="Y96" s="256">
        <f t="shared" si="28"/>
        <v>17</v>
      </c>
      <c r="Z96" s="256">
        <f t="shared" si="29"/>
        <v>12</v>
      </c>
      <c r="AA96" s="256" t="str">
        <f t="shared" si="30"/>
        <v>Marker 11</v>
      </c>
      <c r="AB96" s="256">
        <f t="shared" si="31"/>
        <v>2</v>
      </c>
      <c r="AC96" s="256" t="str">
        <f t="shared" si="32"/>
        <v>H</v>
      </c>
      <c r="AD96" s="257"/>
      <c r="AE96" s="258">
        <f t="shared" si="33"/>
        <v>10.241144813363862</v>
      </c>
      <c r="AF96" s="258">
        <f t="shared" si="34"/>
        <v>4.8553292558812409</v>
      </c>
      <c r="AG96" s="258">
        <f t="shared" si="35"/>
        <v>2.9220286462654164</v>
      </c>
      <c r="AH96" s="258">
        <f t="shared" si="36"/>
        <v>9.7815733470109638</v>
      </c>
      <c r="AI96" s="258">
        <f t="shared" si="37"/>
        <v>9.9311203131827508</v>
      </c>
      <c r="AJ96" s="258">
        <f t="shared" si="38"/>
        <v>37.731196375704236</v>
      </c>
      <c r="AL96" s="259">
        <v>10</v>
      </c>
      <c r="AM96" s="259" t="s">
        <v>91</v>
      </c>
      <c r="AN96" s="260">
        <f>IF(SUMIF($Y:$Y,$AL96,AE:AE)=0,"",SUMIF($Y:$Y,$AL96,AE:AE)/$AS96)</f>
        <v>7.2438302199906381</v>
      </c>
      <c r="AO96" s="260">
        <f>IF(SUMIF($Y:$Y,$AL96,AF:AF)=0,"",SUMIF($Y:$Y,$AL96,AF:AF)/$AS96)</f>
        <v>5.8357791164682631</v>
      </c>
      <c r="AP96" s="260">
        <f>IF(SUMIF($Y:$Y,$AL96,AG:AG)=0,"",SUMIF($Y:$Y,$AL96,AG:AG)/$AS96)</f>
        <v>7.3421225585267642</v>
      </c>
      <c r="AQ96" s="260">
        <f>IF(SUMIF($Y:$Y,$AL96,AH:AH)=0,"",SUMIF($Y:$Y,$AL96,AH:AH)/$AS96)</f>
        <v>5.1092802340270698</v>
      </c>
      <c r="AR96" s="260">
        <f>IF(SUMIF($Y:$Y,$AL96,AI:AI)=0,"",SUMIF($Y:$Y,$AL96,AI:AI)/$AS96)</f>
        <v>6.2226981251474802</v>
      </c>
      <c r="AS96" s="261">
        <f>SUMIF(E$5:E$632,AL96,O$5:O$632)/N$1</f>
        <v>4</v>
      </c>
      <c r="AT96" s="260">
        <f>IF(LEN(AS96)&gt;0,SUM(AN96:AR96),"")</f>
        <v>31.753710254160218</v>
      </c>
      <c r="AU96" s="238">
        <v>92</v>
      </c>
    </row>
    <row r="97" spans="1:47" x14ac:dyDescent="0.25">
      <c r="A97" s="244">
        <v>12</v>
      </c>
      <c r="B97" s="244" t="s">
        <v>252</v>
      </c>
      <c r="C97" s="244">
        <v>1</v>
      </c>
      <c r="D97" s="244" t="s">
        <v>369</v>
      </c>
      <c r="E97" s="244">
        <v>19</v>
      </c>
      <c r="F97" s="244" t="s">
        <v>97</v>
      </c>
      <c r="G97" s="245"/>
      <c r="H97" s="246">
        <v>9.691581130027771</v>
      </c>
      <c r="I97" s="246">
        <v>7.228168249130249</v>
      </c>
      <c r="J97" s="246">
        <v>8.2066637277603149</v>
      </c>
      <c r="K97" s="246">
        <v>8.8814067840576172</v>
      </c>
      <c r="L97" s="246">
        <v>2.9014891386032104</v>
      </c>
      <c r="M97" s="247">
        <f>IF(COUNT(H97:L97)&lt;N$1,0,1)</f>
        <v>1</v>
      </c>
      <c r="N97" s="248">
        <f t="shared" si="21"/>
        <v>5</v>
      </c>
      <c r="O97" s="249">
        <f t="shared" si="22"/>
        <v>5</v>
      </c>
      <c r="P97" s="250">
        <f t="shared" si="23"/>
        <v>36.909309029579163</v>
      </c>
      <c r="V97"/>
      <c r="W97"/>
      <c r="Y97" s="256">
        <f t="shared" si="28"/>
        <v>19</v>
      </c>
      <c r="Z97" s="256">
        <f t="shared" si="29"/>
        <v>12</v>
      </c>
      <c r="AA97" s="256" t="str">
        <f t="shared" si="30"/>
        <v>Marker 10</v>
      </c>
      <c r="AB97" s="256">
        <f t="shared" si="31"/>
        <v>1</v>
      </c>
      <c r="AC97" s="256" t="str">
        <f t="shared" si="32"/>
        <v>H</v>
      </c>
      <c r="AD97" s="257"/>
      <c r="AE97" s="258">
        <f t="shared" si="33"/>
        <v>11.958590610991143</v>
      </c>
      <c r="AF97" s="258">
        <f t="shared" si="34"/>
        <v>8.9189476721086489</v>
      </c>
      <c r="AG97" s="258">
        <f t="shared" si="35"/>
        <v>10.126328251876778</v>
      </c>
      <c r="AH97" s="258">
        <f t="shared" si="36"/>
        <v>10.958904058611552</v>
      </c>
      <c r="AI97" s="258">
        <f t="shared" si="37"/>
        <v>3.5801919527132626</v>
      </c>
      <c r="AJ97" s="258">
        <f t="shared" si="38"/>
        <v>45.542962546301382</v>
      </c>
      <c r="AL97" s="259">
        <v>80</v>
      </c>
      <c r="AM97" s="259" t="s">
        <v>161</v>
      </c>
      <c r="AN97" s="260">
        <f>IF(SUMIF($Y:$Y,$AL97,AE:AE)=0,"",SUMIF($Y:$Y,$AL97,AE:AE)/$AS97)</f>
        <v>7.6148795035260282</v>
      </c>
      <c r="AO97" s="260">
        <f>IF(SUMIF($Y:$Y,$AL97,AF:AF)=0,"",SUMIF($Y:$Y,$AL97,AF:AF)/$AS97)</f>
        <v>6.1669416143664746</v>
      </c>
      <c r="AP97" s="260">
        <f>IF(SUMIF($Y:$Y,$AL97,AG:AG)=0,"",SUMIF($Y:$Y,$AL97,AG:AG)/$AS97)</f>
        <v>7.8381813347637266</v>
      </c>
      <c r="AQ97" s="260">
        <f>IF(SUMIF($Y:$Y,$AL97,AH:AH)=0,"",SUMIF($Y:$Y,$AL97,AH:AH)/$AS97)</f>
        <v>4.6104317908206029</v>
      </c>
      <c r="AR97" s="260">
        <f>IF(SUMIF($Y:$Y,$AL97,AI:AI)=0,"",SUMIF($Y:$Y,$AL97,AI:AI)/$AS97)</f>
        <v>5.4841743658543098</v>
      </c>
      <c r="AS97" s="261">
        <f>SUMIF(E$5:E$632,AL97,O$5:O$632)/N$1</f>
        <v>4</v>
      </c>
      <c r="AT97" s="260">
        <f>IF(LEN(AS97)&gt;0,SUM(AN97:AR97),"")</f>
        <v>31.714608609331144</v>
      </c>
      <c r="AU97" s="238">
        <v>93</v>
      </c>
    </row>
    <row r="98" spans="1:47" x14ac:dyDescent="0.25">
      <c r="A98" s="244">
        <v>12</v>
      </c>
      <c r="B98" s="244" t="s">
        <v>253</v>
      </c>
      <c r="C98" s="244">
        <v>4</v>
      </c>
      <c r="D98" s="244" t="s">
        <v>369</v>
      </c>
      <c r="E98" s="244">
        <v>21</v>
      </c>
      <c r="F98" s="244" t="s">
        <v>100</v>
      </c>
      <c r="G98" s="245"/>
      <c r="H98" s="246">
        <v>2.0061707496643066</v>
      </c>
      <c r="I98" s="246">
        <v>5.8245605230331421</v>
      </c>
      <c r="J98" s="246">
        <v>8.9220035076141357</v>
      </c>
      <c r="K98" s="246">
        <v>7.8468376398086548</v>
      </c>
      <c r="L98" s="246">
        <v>0.79584598541259766</v>
      </c>
      <c r="M98" s="247">
        <f>IF(COUNT(H98:L98)&lt;N$1,0,1)</f>
        <v>1</v>
      </c>
      <c r="N98" s="248">
        <f t="shared" si="21"/>
        <v>5</v>
      </c>
      <c r="O98" s="249">
        <f t="shared" si="22"/>
        <v>5</v>
      </c>
      <c r="P98" s="250">
        <f t="shared" si="23"/>
        <v>25.395418405532837</v>
      </c>
      <c r="V98"/>
      <c r="W98"/>
      <c r="Y98" s="256">
        <f t="shared" si="28"/>
        <v>21</v>
      </c>
      <c r="Z98" s="256">
        <f t="shared" si="29"/>
        <v>12</v>
      </c>
      <c r="AA98" s="256" t="str">
        <f t="shared" si="30"/>
        <v>Marker 11</v>
      </c>
      <c r="AB98" s="256">
        <f t="shared" si="31"/>
        <v>4</v>
      </c>
      <c r="AC98" s="256" t="str">
        <f t="shared" si="32"/>
        <v>H</v>
      </c>
      <c r="AD98" s="257"/>
      <c r="AE98" s="258">
        <f t="shared" si="33"/>
        <v>2.4754448597297039</v>
      </c>
      <c r="AF98" s="258">
        <f t="shared" si="34"/>
        <v>7.1870145695921348</v>
      </c>
      <c r="AG98" s="258">
        <f t="shared" si="35"/>
        <v>11.008996978502179</v>
      </c>
      <c r="AH98" s="258">
        <f t="shared" si="36"/>
        <v>9.6823333227484216</v>
      </c>
      <c r="AI98" s="258">
        <f t="shared" si="37"/>
        <v>0.98200656851157309</v>
      </c>
      <c r="AJ98" s="258">
        <f t="shared" si="38"/>
        <v>31.335796299084009</v>
      </c>
      <c r="AL98" s="259">
        <v>83</v>
      </c>
      <c r="AM98" s="259" t="s">
        <v>164</v>
      </c>
      <c r="AN98" s="260">
        <f>IF(SUMIF($Y:$Y,$AL98,AE:AE)=0,"",SUMIF($Y:$Y,$AL98,AE:AE)/$AS98)</f>
        <v>3.0862067074545969</v>
      </c>
      <c r="AO98" s="260">
        <f>IF(SUMIF($Y:$Y,$AL98,AF:AF)=0,"",SUMIF($Y:$Y,$AL98,AF:AF)/$AS98)</f>
        <v>5.1693585807834479</v>
      </c>
      <c r="AP98" s="260">
        <f>IF(SUMIF($Y:$Y,$AL98,AG:AG)=0,"",SUMIF($Y:$Y,$AL98,AG:AG)/$AS98)</f>
        <v>9.1526183732424808</v>
      </c>
      <c r="AQ98" s="260">
        <f>IF(SUMIF($Y:$Y,$AL98,AH:AH)=0,"",SUMIF($Y:$Y,$AL98,AH:AH)/$AS98)</f>
        <v>6.3681963750691626</v>
      </c>
      <c r="AR98" s="260">
        <f>IF(SUMIF($Y:$Y,$AL98,AI:AI)=0,"",SUMIF($Y:$Y,$AL98,AI:AI)/$AS98)</f>
        <v>7.9105512035593684</v>
      </c>
      <c r="AS98" s="261">
        <f>SUMIF(E$5:E$632,AL98,O$5:O$632)/N$1</f>
        <v>4</v>
      </c>
      <c r="AT98" s="260">
        <f>IF(LEN(AS98)&gt;0,SUM(AN98:AR98),"")</f>
        <v>31.686931240109057</v>
      </c>
      <c r="AU98" s="238">
        <v>94</v>
      </c>
    </row>
    <row r="99" spans="1:47" x14ac:dyDescent="0.25">
      <c r="A99" s="244">
        <v>12</v>
      </c>
      <c r="B99" s="244" t="s">
        <v>251</v>
      </c>
      <c r="C99" s="244">
        <v>3</v>
      </c>
      <c r="D99" s="244" t="s">
        <v>369</v>
      </c>
      <c r="E99" s="244">
        <v>23</v>
      </c>
      <c r="F99" s="244" t="s">
        <v>108</v>
      </c>
      <c r="G99" s="245"/>
      <c r="H99" s="246">
        <v>8.6005645990371704</v>
      </c>
      <c r="I99" s="246">
        <v>0.66357135772705078</v>
      </c>
      <c r="J99" s="246">
        <v>3.6633938550949097</v>
      </c>
      <c r="K99" s="246">
        <v>6.472398042678833</v>
      </c>
      <c r="L99" s="246">
        <v>4.494970440864563</v>
      </c>
      <c r="M99" s="247">
        <f>IF(COUNT(H99:L99)&lt;N$1,0,1)</f>
        <v>1</v>
      </c>
      <c r="N99" s="248">
        <f t="shared" si="21"/>
        <v>5</v>
      </c>
      <c r="O99" s="249">
        <f t="shared" si="22"/>
        <v>5</v>
      </c>
      <c r="P99" s="250">
        <f t="shared" si="23"/>
        <v>23.894898295402527</v>
      </c>
      <c r="V99"/>
      <c r="W99"/>
      <c r="Y99" s="256">
        <f t="shared" si="28"/>
        <v>23</v>
      </c>
      <c r="Z99" s="256">
        <f t="shared" si="29"/>
        <v>12</v>
      </c>
      <c r="AA99" s="256" t="str">
        <f t="shared" si="30"/>
        <v>Marker 9</v>
      </c>
      <c r="AB99" s="256">
        <f t="shared" si="31"/>
        <v>3</v>
      </c>
      <c r="AC99" s="256" t="str">
        <f t="shared" si="32"/>
        <v>H</v>
      </c>
      <c r="AD99" s="257"/>
      <c r="AE99" s="258">
        <f t="shared" si="33"/>
        <v>10.612368578807326</v>
      </c>
      <c r="AF99" s="258">
        <f t="shared" si="34"/>
        <v>0.81879087651145899</v>
      </c>
      <c r="AG99" s="258">
        <f t="shared" si="35"/>
        <v>4.5203178688940202</v>
      </c>
      <c r="AH99" s="258">
        <f t="shared" si="36"/>
        <v>7.9863912219609885</v>
      </c>
      <c r="AI99" s="258">
        <f t="shared" si="37"/>
        <v>5.5464129732412051</v>
      </c>
      <c r="AJ99" s="258">
        <f t="shared" si="38"/>
        <v>29.484281519414999</v>
      </c>
      <c r="AL99" s="259">
        <v>26</v>
      </c>
      <c r="AM99" s="259" t="s">
        <v>107</v>
      </c>
      <c r="AN99" s="260">
        <f>IF(SUMIF($Y:$Y,$AL99,AE:AE)=0,"",SUMIF($Y:$Y,$AL99,AE:AE)/$AS99)</f>
        <v>7.7647986042293944</v>
      </c>
      <c r="AO99" s="260">
        <f>IF(SUMIF($Y:$Y,$AL99,AF:AF)=0,"",SUMIF($Y:$Y,$AL99,AF:AF)/$AS99)</f>
        <v>5.8127575048885518</v>
      </c>
      <c r="AP99" s="260">
        <f>IF(SUMIF($Y:$Y,$AL99,AG:AG)=0,"",SUMIF($Y:$Y,$AL99,AG:AG)/$AS99)</f>
        <v>6.1037998216680958</v>
      </c>
      <c r="AQ99" s="260">
        <f>IF(SUMIF($Y:$Y,$AL99,AH:AH)=0,"",SUMIF($Y:$Y,$AL99,AH:AH)/$AS99)</f>
        <v>4.0743211931684584</v>
      </c>
      <c r="AR99" s="260">
        <f>IF(SUMIF($Y:$Y,$AL99,AI:AI)=0,"",SUMIF($Y:$Y,$AL99,AI:AI)/$AS99)</f>
        <v>7.8811808097156799</v>
      </c>
      <c r="AS99" s="261">
        <f>SUMIF(E$5:E$632,AL99,O$5:O$632)/N$1</f>
        <v>4</v>
      </c>
      <c r="AT99" s="260">
        <f>IF(LEN(AS99)&gt;0,SUM(AN99:AR99),"")</f>
        <v>31.636857933670179</v>
      </c>
      <c r="AU99" s="238">
        <v>95</v>
      </c>
    </row>
    <row r="100" spans="1:47" x14ac:dyDescent="0.25">
      <c r="A100" s="244">
        <v>12</v>
      </c>
      <c r="B100" s="244" t="s">
        <v>258</v>
      </c>
      <c r="C100" s="244">
        <v>2</v>
      </c>
      <c r="D100" s="244" t="s">
        <v>369</v>
      </c>
      <c r="E100" s="244">
        <v>25</v>
      </c>
      <c r="F100" s="244" t="s">
        <v>97</v>
      </c>
      <c r="G100" s="245"/>
      <c r="H100" s="246">
        <v>1.6808521747589111</v>
      </c>
      <c r="I100" s="246">
        <v>3.8891392946243286</v>
      </c>
      <c r="J100" s="246">
        <v>2.2123980522155762</v>
      </c>
      <c r="K100" s="246">
        <v>9.2732614278793335</v>
      </c>
      <c r="L100" s="246">
        <v>1.3737523555755615</v>
      </c>
      <c r="M100" s="247">
        <f>IF(COUNT(H100:L100)&lt;N$1,0,1)</f>
        <v>1</v>
      </c>
      <c r="N100" s="248">
        <f t="shared" si="21"/>
        <v>5</v>
      </c>
      <c r="O100" s="249">
        <f t="shared" si="22"/>
        <v>5</v>
      </c>
      <c r="P100" s="250">
        <f t="shared" si="23"/>
        <v>18.429403305053711</v>
      </c>
      <c r="V100"/>
      <c r="W100"/>
      <c r="Y100" s="256">
        <f t="shared" si="28"/>
        <v>25</v>
      </c>
      <c r="Z100" s="256">
        <f t="shared" si="29"/>
        <v>12</v>
      </c>
      <c r="AA100" s="256" t="str">
        <f t="shared" si="30"/>
        <v>Marker 16</v>
      </c>
      <c r="AB100" s="256">
        <f t="shared" si="31"/>
        <v>2</v>
      </c>
      <c r="AC100" s="256" t="str">
        <f t="shared" si="32"/>
        <v>H</v>
      </c>
      <c r="AD100" s="257"/>
      <c r="AE100" s="258">
        <f t="shared" si="33"/>
        <v>2.0740292802438072</v>
      </c>
      <c r="AF100" s="258">
        <f t="shared" si="34"/>
        <v>4.798868629333545</v>
      </c>
      <c r="AG100" s="258">
        <f t="shared" si="35"/>
        <v>2.7299118915722755</v>
      </c>
      <c r="AH100" s="258">
        <f t="shared" si="36"/>
        <v>11.442419514099074</v>
      </c>
      <c r="AI100" s="258">
        <f t="shared" si="37"/>
        <v>1.6950941028923525</v>
      </c>
      <c r="AJ100" s="258">
        <f t="shared" si="38"/>
        <v>22.740323418141053</v>
      </c>
      <c r="AL100" s="259">
        <v>53</v>
      </c>
      <c r="AM100" s="259" t="s">
        <v>134</v>
      </c>
      <c r="AN100" s="260">
        <f>IF(SUMIF($Y:$Y,$AL100,AE:AE)=0,"",SUMIF($Y:$Y,$AL100,AE:AE)/$AS100)</f>
        <v>9.6488390759286169</v>
      </c>
      <c r="AO100" s="260">
        <f>IF(SUMIF($Y:$Y,$AL100,AF:AF)=0,"",SUMIF($Y:$Y,$AL100,AF:AF)/$AS100)</f>
        <v>4.9871034636098779</v>
      </c>
      <c r="AP100" s="260">
        <f>IF(SUMIF($Y:$Y,$AL100,AG:AG)=0,"",SUMIF($Y:$Y,$AL100,AG:AG)/$AS100)</f>
        <v>4.2314554509385101</v>
      </c>
      <c r="AQ100" s="260">
        <f>IF(SUMIF($Y:$Y,$AL100,AH:AH)=0,"",SUMIF($Y:$Y,$AL100,AH:AH)/$AS100)</f>
        <v>5.9879413236944927</v>
      </c>
      <c r="AR100" s="260">
        <f>IF(SUMIF($Y:$Y,$AL100,AI:AI)=0,"",SUMIF($Y:$Y,$AL100,AI:AI)/$AS100)</f>
        <v>6.7763410335566387</v>
      </c>
      <c r="AS100" s="261">
        <f>SUMIF(E$5:E$632,AL100,O$5:O$632)/N$1</f>
        <v>4</v>
      </c>
      <c r="AT100" s="260">
        <f>IF(LEN(AS100)&gt;0,SUM(AN100:AR100),"")</f>
        <v>31.631680347728135</v>
      </c>
      <c r="AU100" s="238">
        <v>96</v>
      </c>
    </row>
    <row r="101" spans="1:47" x14ac:dyDescent="0.25">
      <c r="A101" s="244">
        <v>12</v>
      </c>
      <c r="B101" s="244" t="s">
        <v>255</v>
      </c>
      <c r="C101" s="244">
        <v>1</v>
      </c>
      <c r="D101" s="244" t="s">
        <v>369</v>
      </c>
      <c r="E101" s="244">
        <v>27</v>
      </c>
      <c r="F101" s="244" t="s">
        <v>108</v>
      </c>
      <c r="G101" s="245"/>
      <c r="H101" s="246">
        <v>2.6122850179672241</v>
      </c>
      <c r="I101" s="246">
        <v>8.3293378353118896</v>
      </c>
      <c r="J101" s="246">
        <v>5.3133112192153931</v>
      </c>
      <c r="K101" s="246">
        <v>6.3309955596923828</v>
      </c>
      <c r="L101" s="246">
        <v>4.2441290616989136</v>
      </c>
      <c r="M101" s="247">
        <f>IF(COUNT(H101:L101)&lt;N$1,0,1)</f>
        <v>1</v>
      </c>
      <c r="N101" s="248">
        <f t="shared" si="21"/>
        <v>5</v>
      </c>
      <c r="O101" s="249">
        <f t="shared" si="22"/>
        <v>5</v>
      </c>
      <c r="P101" s="250">
        <f t="shared" si="23"/>
        <v>26.830058693885803</v>
      </c>
      <c r="V101"/>
      <c r="W101"/>
      <c r="Y101" s="256">
        <f t="shared" si="28"/>
        <v>27</v>
      </c>
      <c r="Z101" s="256">
        <f t="shared" si="29"/>
        <v>12</v>
      </c>
      <c r="AA101" s="256" t="str">
        <f t="shared" si="30"/>
        <v>Marker 13</v>
      </c>
      <c r="AB101" s="256">
        <f t="shared" si="31"/>
        <v>1</v>
      </c>
      <c r="AC101" s="256" t="str">
        <f t="shared" si="32"/>
        <v>H</v>
      </c>
      <c r="AD101" s="257"/>
      <c r="AE101" s="258">
        <f t="shared" si="33"/>
        <v>3.2233385522931863</v>
      </c>
      <c r="AF101" s="258">
        <f t="shared" si="34"/>
        <v>10.277697714825676</v>
      </c>
      <c r="AG101" s="258">
        <f t="shared" si="35"/>
        <v>6.5561762117964166</v>
      </c>
      <c r="AH101" s="258">
        <f t="shared" si="36"/>
        <v>7.8119125292971683</v>
      </c>
      <c r="AI101" s="258">
        <f t="shared" si="37"/>
        <v>5.2368959479496038</v>
      </c>
      <c r="AJ101" s="258">
        <f t="shared" si="38"/>
        <v>33.106020956162048</v>
      </c>
      <c r="AL101" s="259">
        <v>62</v>
      </c>
      <c r="AM101" s="259" t="s">
        <v>143</v>
      </c>
      <c r="AN101" s="260">
        <f>IF(SUMIF($Y:$Y,$AL101,AE:AE)=0,"",SUMIF($Y:$Y,$AL101,AE:AE)/$AS101)</f>
        <v>5.4960707674075273</v>
      </c>
      <c r="AO101" s="260">
        <f>IF(SUMIF($Y:$Y,$AL101,AF:AF)=0,"",SUMIF($Y:$Y,$AL101,AF:AF)/$AS101)</f>
        <v>5.7487920808950284</v>
      </c>
      <c r="AP101" s="260">
        <f>IF(SUMIF($Y:$Y,$AL101,AG:AG)=0,"",SUMIF($Y:$Y,$AL101,AG:AG)/$AS101)</f>
        <v>3.3054870190462879</v>
      </c>
      <c r="AQ101" s="260">
        <f>IF(SUMIF($Y:$Y,$AL101,AH:AH)=0,"",SUMIF($Y:$Y,$AL101,AH:AH)/$AS101)</f>
        <v>9.8327016060485111</v>
      </c>
      <c r="AR101" s="260">
        <f>IF(SUMIF($Y:$Y,$AL101,AI:AI)=0,"",SUMIF($Y:$Y,$AL101,AI:AI)/$AS101)</f>
        <v>7.24242114220662</v>
      </c>
      <c r="AS101" s="261">
        <f>SUMIF(E$5:E$632,AL101,O$5:O$632)/N$1</f>
        <v>4</v>
      </c>
      <c r="AT101" s="260">
        <f>IF(LEN(AS101)&gt;0,SUM(AN101:AR101),"")</f>
        <v>31.625472615603975</v>
      </c>
      <c r="AU101" s="238">
        <v>97</v>
      </c>
    </row>
    <row r="102" spans="1:47" x14ac:dyDescent="0.25">
      <c r="A102" s="244">
        <v>12</v>
      </c>
      <c r="B102" s="244" t="s">
        <v>258</v>
      </c>
      <c r="C102" s="244">
        <v>4</v>
      </c>
      <c r="D102" s="244" t="s">
        <v>369</v>
      </c>
      <c r="E102" s="244">
        <v>29</v>
      </c>
      <c r="F102" s="244" t="s">
        <v>99</v>
      </c>
      <c r="G102" s="245"/>
      <c r="H102" s="246">
        <v>6.3542580604553223</v>
      </c>
      <c r="I102" s="246">
        <v>5.5342048406600952</v>
      </c>
      <c r="J102" s="246">
        <v>1.5313518047332764</v>
      </c>
      <c r="K102" s="246">
        <v>4.8039489984512329</v>
      </c>
      <c r="L102" s="246">
        <v>5.5690431594848633</v>
      </c>
      <c r="M102" s="247">
        <f>IF(COUNT(H102:L102)&lt;N$1,0,1)</f>
        <v>1</v>
      </c>
      <c r="N102" s="248">
        <f t="shared" si="21"/>
        <v>5</v>
      </c>
      <c r="O102" s="249">
        <f t="shared" si="22"/>
        <v>5</v>
      </c>
      <c r="P102" s="250">
        <f t="shared" si="23"/>
        <v>23.79280686378479</v>
      </c>
      <c r="V102"/>
      <c r="W102"/>
      <c r="Y102" s="256">
        <f t="shared" si="28"/>
        <v>29</v>
      </c>
      <c r="Z102" s="256">
        <f t="shared" si="29"/>
        <v>12</v>
      </c>
      <c r="AA102" s="256" t="str">
        <f t="shared" si="30"/>
        <v>Marker 16</v>
      </c>
      <c r="AB102" s="256">
        <f t="shared" si="31"/>
        <v>4</v>
      </c>
      <c r="AC102" s="256" t="str">
        <f t="shared" si="32"/>
        <v>H</v>
      </c>
      <c r="AD102" s="257"/>
      <c r="AE102" s="258">
        <f t="shared" si="33"/>
        <v>7.8406164858012257</v>
      </c>
      <c r="AF102" s="258">
        <f t="shared" si="34"/>
        <v>6.8287402394814301</v>
      </c>
      <c r="AG102" s="258">
        <f t="shared" si="35"/>
        <v>1.8895584805526182</v>
      </c>
      <c r="AH102" s="258">
        <f t="shared" si="36"/>
        <v>5.9276663547256101</v>
      </c>
      <c r="AI102" s="258">
        <f t="shared" si="37"/>
        <v>6.8717277754480612</v>
      </c>
      <c r="AJ102" s="258">
        <f t="shared" si="38"/>
        <v>29.358309336008944</v>
      </c>
      <c r="AL102" s="259">
        <v>5</v>
      </c>
      <c r="AM102" s="259" t="s">
        <v>86</v>
      </c>
      <c r="AN102" s="260">
        <f>IF(SUMIF($Y:$Y,$AL102,AE:AE)=0,"",SUMIF($Y:$Y,$AL102,AE:AE)/$AS102)</f>
        <v>5.2202298307723991</v>
      </c>
      <c r="AO102" s="260">
        <f>IF(SUMIF($Y:$Y,$AL102,AF:AF)=0,"",SUMIF($Y:$Y,$AL102,AF:AF)/$AS102)</f>
        <v>5.4059208956603708</v>
      </c>
      <c r="AP102" s="260">
        <f>IF(SUMIF($Y:$Y,$AL102,AG:AG)=0,"",SUMIF($Y:$Y,$AL102,AG:AG)/$AS102)</f>
        <v>10.199865738550756</v>
      </c>
      <c r="AQ102" s="260">
        <f>IF(SUMIF($Y:$Y,$AL102,AH:AH)=0,"",SUMIF($Y:$Y,$AL102,AH:AH)/$AS102)</f>
        <v>6.3578426387564075</v>
      </c>
      <c r="AR102" s="260">
        <f>IF(SUMIF($Y:$Y,$AL102,AI:AI)=0,"",SUMIF($Y:$Y,$AL102,AI:AI)/$AS102)</f>
        <v>4.3908700626030299</v>
      </c>
      <c r="AS102" s="261">
        <f>SUMIF(E$5:E$632,AL102,O$5:O$632)/N$1</f>
        <v>4</v>
      </c>
      <c r="AT102" s="260">
        <f>IF(LEN(AS102)&gt;0,SUM(AN102:AR102),"")</f>
        <v>31.574729166342962</v>
      </c>
      <c r="AU102" s="238">
        <v>98</v>
      </c>
    </row>
    <row r="103" spans="1:47" x14ac:dyDescent="0.25">
      <c r="A103" s="244">
        <v>12</v>
      </c>
      <c r="B103" s="244" t="s">
        <v>255</v>
      </c>
      <c r="C103" s="244">
        <v>3</v>
      </c>
      <c r="D103" s="244" t="s">
        <v>369</v>
      </c>
      <c r="E103" s="244">
        <v>31</v>
      </c>
      <c r="F103" s="244" t="s">
        <v>110</v>
      </c>
      <c r="G103" s="245"/>
      <c r="H103" s="246">
        <v>9.9644142389297485</v>
      </c>
      <c r="I103" s="246">
        <v>4.7165536880493164</v>
      </c>
      <c r="J103" s="246">
        <v>7.0708531141281128</v>
      </c>
      <c r="K103" s="246">
        <v>9.5508015155792236</v>
      </c>
      <c r="L103" s="246">
        <v>5.3574162721633911</v>
      </c>
      <c r="M103" s="247">
        <f>IF(COUNT(H103:L103)&lt;N$1,0,1)</f>
        <v>1</v>
      </c>
      <c r="N103" s="248">
        <f t="shared" si="21"/>
        <v>5</v>
      </c>
      <c r="O103" s="249">
        <f t="shared" si="22"/>
        <v>5</v>
      </c>
      <c r="P103" s="250">
        <f t="shared" si="23"/>
        <v>36.660038828849792</v>
      </c>
      <c r="V103"/>
      <c r="W103"/>
      <c r="Y103" s="256">
        <f t="shared" si="28"/>
        <v>31</v>
      </c>
      <c r="Z103" s="256">
        <f t="shared" si="29"/>
        <v>12</v>
      </c>
      <c r="AA103" s="256" t="str">
        <f t="shared" si="30"/>
        <v>Marker 13</v>
      </c>
      <c r="AB103" s="256">
        <f t="shared" si="31"/>
        <v>3</v>
      </c>
      <c r="AC103" s="256" t="str">
        <f t="shared" si="32"/>
        <v>H</v>
      </c>
      <c r="AD103" s="257"/>
      <c r="AE103" s="258">
        <f t="shared" si="33"/>
        <v>12.295243568925301</v>
      </c>
      <c r="AF103" s="258">
        <f t="shared" si="34"/>
        <v>5.819827940704716</v>
      </c>
      <c r="AG103" s="258">
        <f t="shared" si="35"/>
        <v>8.7248341140459136</v>
      </c>
      <c r="AH103" s="258">
        <f t="shared" si="36"/>
        <v>11.784880485370131</v>
      </c>
      <c r="AI103" s="258">
        <f t="shared" si="37"/>
        <v>6.6105981131358202</v>
      </c>
      <c r="AJ103" s="258">
        <f t="shared" si="38"/>
        <v>45.235384222181885</v>
      </c>
      <c r="AL103" s="259">
        <v>150</v>
      </c>
      <c r="AM103" s="259" t="s">
        <v>231</v>
      </c>
      <c r="AN103" s="260">
        <f>IF(SUMIF($Y:$Y,$AL103,AE:AE)=0,"",SUMIF($Y:$Y,$AL103,AE:AE)/$AS103)</f>
        <v>10.238938471827824</v>
      </c>
      <c r="AO103" s="260">
        <f>IF(SUMIF($Y:$Y,$AL103,AF:AF)=0,"",SUMIF($Y:$Y,$AL103,AF:AF)/$AS103)</f>
        <v>5.5327496779511698</v>
      </c>
      <c r="AP103" s="260">
        <f>IF(SUMIF($Y:$Y,$AL103,AG:AG)=0,"",SUMIF($Y:$Y,$AL103,AG:AG)/$AS103)</f>
        <v>5.0659414099697972</v>
      </c>
      <c r="AQ103" s="260">
        <f>IF(SUMIF($Y:$Y,$AL103,AH:AH)=0,"",SUMIF($Y:$Y,$AL103,AH:AH)/$AS103)</f>
        <v>3.6967230426809681</v>
      </c>
      <c r="AR103" s="260">
        <f>IF(SUMIF($Y:$Y,$AL103,AI:AI)=0,"",SUMIF($Y:$Y,$AL103,AI:AI)/$AS103)</f>
        <v>6.9638213841567147</v>
      </c>
      <c r="AS103" s="261">
        <f>SUMIF(E$5:E$632,AL103,O$5:O$632)/N$1</f>
        <v>4</v>
      </c>
      <c r="AT103" s="260">
        <f>IF(LEN(AS103)&gt;0,SUM(AN103:AR103),"")</f>
        <v>31.498173986586472</v>
      </c>
      <c r="AU103" s="238">
        <v>99</v>
      </c>
    </row>
    <row r="104" spans="1:47" x14ac:dyDescent="0.25">
      <c r="A104" s="244">
        <v>13</v>
      </c>
      <c r="B104" s="244" t="s">
        <v>250</v>
      </c>
      <c r="C104" s="244">
        <v>3</v>
      </c>
      <c r="D104" s="244" t="s">
        <v>369</v>
      </c>
      <c r="E104" s="244">
        <v>16</v>
      </c>
      <c r="F104" s="244" t="s">
        <v>185</v>
      </c>
      <c r="G104" s="245"/>
      <c r="H104" s="246">
        <v>1.9315987825393677</v>
      </c>
      <c r="I104" s="246">
        <v>9.344785213470459</v>
      </c>
      <c r="J104" s="246">
        <v>4.0968030691146851</v>
      </c>
      <c r="K104" s="246">
        <v>8.2410180568695068</v>
      </c>
      <c r="L104" s="246">
        <v>2.4825674295425415</v>
      </c>
      <c r="M104" s="247">
        <f>IF(COUNT(H104:L104)&lt;N$1,0,1)</f>
        <v>1</v>
      </c>
      <c r="N104" s="248">
        <f t="shared" si="21"/>
        <v>5</v>
      </c>
      <c r="O104" s="249">
        <f t="shared" si="22"/>
        <v>5</v>
      </c>
      <c r="P104" s="250">
        <f t="shared" si="23"/>
        <v>26.09677255153656</v>
      </c>
      <c r="V104"/>
      <c r="W104"/>
      <c r="Y104" s="256">
        <f t="shared" si="28"/>
        <v>16</v>
      </c>
      <c r="Z104" s="256">
        <f t="shared" si="29"/>
        <v>13</v>
      </c>
      <c r="AA104" s="256" t="str">
        <f t="shared" si="30"/>
        <v>Marker 8</v>
      </c>
      <c r="AB104" s="256">
        <f t="shared" si="31"/>
        <v>3</v>
      </c>
      <c r="AC104" s="256" t="str">
        <f t="shared" si="32"/>
        <v>H</v>
      </c>
      <c r="AD104" s="257"/>
      <c r="AE104" s="258">
        <f t="shared" si="33"/>
        <v>2.4420487673525901</v>
      </c>
      <c r="AF104" s="258">
        <f t="shared" si="34"/>
        <v>11.814265683958176</v>
      </c>
      <c r="AG104" s="258">
        <f t="shared" si="35"/>
        <v>5.1794363174454539</v>
      </c>
      <c r="AH104" s="258">
        <f t="shared" si="36"/>
        <v>10.41881376682761</v>
      </c>
      <c r="AI104" s="258">
        <f t="shared" si="37"/>
        <v>3.1386180121805345</v>
      </c>
      <c r="AJ104" s="258">
        <f t="shared" si="38"/>
        <v>32.99318254776437</v>
      </c>
      <c r="AL104" s="259">
        <v>103</v>
      </c>
      <c r="AM104" s="259" t="s">
        <v>184</v>
      </c>
      <c r="AN104" s="260">
        <f>IF(SUMIF($Y:$Y,$AL104,AE:AE)=0,"",SUMIF($Y:$Y,$AL104,AE:AE)/$AS104)</f>
        <v>5.1855704520863064</v>
      </c>
      <c r="AO104" s="260">
        <f>IF(SUMIF($Y:$Y,$AL104,AF:AF)=0,"",SUMIF($Y:$Y,$AL104,AF:AF)/$AS104)</f>
        <v>7.187342137073049</v>
      </c>
      <c r="AP104" s="260">
        <f>IF(SUMIF($Y:$Y,$AL104,AG:AG)=0,"",SUMIF($Y:$Y,$AL104,AG:AG)/$AS104)</f>
        <v>5.8095780023129624</v>
      </c>
      <c r="AQ104" s="260">
        <f>IF(SUMIF($Y:$Y,$AL104,AH:AH)=0,"",SUMIF($Y:$Y,$AL104,AH:AH)/$AS104)</f>
        <v>7.6139121066266853</v>
      </c>
      <c r="AR104" s="260">
        <f>IF(SUMIF($Y:$Y,$AL104,AI:AI)=0,"",SUMIF($Y:$Y,$AL104,AI:AI)/$AS104)</f>
        <v>5.5962396889001145</v>
      </c>
      <c r="AS104" s="261">
        <f>SUMIF(E$5:E$632,AL104,O$5:O$632)/N$1</f>
        <v>4</v>
      </c>
      <c r="AT104" s="260">
        <f>IF(LEN(AS104)&gt;0,SUM(AN104:AR104),"")</f>
        <v>31.392642386999114</v>
      </c>
      <c r="AU104" s="238">
        <v>100</v>
      </c>
    </row>
    <row r="105" spans="1:47" x14ac:dyDescent="0.25">
      <c r="A105" s="244">
        <v>13</v>
      </c>
      <c r="B105" s="244" t="s">
        <v>256</v>
      </c>
      <c r="C105" s="244">
        <v>2</v>
      </c>
      <c r="D105" s="244" t="s">
        <v>369</v>
      </c>
      <c r="E105" s="244">
        <v>18</v>
      </c>
      <c r="F105" s="244" t="s">
        <v>109</v>
      </c>
      <c r="G105" s="245"/>
      <c r="H105" s="246">
        <v>8.010324239730835</v>
      </c>
      <c r="I105" s="246">
        <v>3.5066801309585571</v>
      </c>
      <c r="J105" s="246">
        <v>4.1904449462890625E-2</v>
      </c>
      <c r="K105" s="246">
        <v>8.2383555173873901</v>
      </c>
      <c r="L105" s="246">
        <v>9.6176302433013916</v>
      </c>
      <c r="M105" s="247">
        <f>IF(COUNT(H105:L105)&lt;N$1,0,1)</f>
        <v>1</v>
      </c>
      <c r="N105" s="248">
        <f t="shared" si="21"/>
        <v>5</v>
      </c>
      <c r="O105" s="249">
        <f t="shared" si="22"/>
        <v>5</v>
      </c>
      <c r="P105" s="250">
        <f t="shared" si="23"/>
        <v>29.414894580841064</v>
      </c>
      <c r="V105"/>
      <c r="W105"/>
      <c r="Y105" s="256">
        <f t="shared" si="28"/>
        <v>18</v>
      </c>
      <c r="Z105" s="256">
        <f t="shared" si="29"/>
        <v>13</v>
      </c>
      <c r="AA105" s="256" t="str">
        <f t="shared" si="30"/>
        <v>Marker 14</v>
      </c>
      <c r="AB105" s="256">
        <f t="shared" si="31"/>
        <v>2</v>
      </c>
      <c r="AC105" s="256" t="str">
        <f t="shared" si="32"/>
        <v>H</v>
      </c>
      <c r="AD105" s="257"/>
      <c r="AE105" s="258">
        <f t="shared" si="33"/>
        <v>10.127156121941994</v>
      </c>
      <c r="AF105" s="258">
        <f t="shared" si="34"/>
        <v>4.4333657531349324</v>
      </c>
      <c r="AG105" s="258">
        <f t="shared" si="35"/>
        <v>5.297824272953295E-2</v>
      </c>
      <c r="AH105" s="258">
        <f t="shared" si="36"/>
        <v>10.415447616818041</v>
      </c>
      <c r="AI105" s="258">
        <f t="shared" si="37"/>
        <v>12.159213545180661</v>
      </c>
      <c r="AJ105" s="258">
        <f t="shared" si="38"/>
        <v>37.188161279805165</v>
      </c>
      <c r="AL105" s="259">
        <v>133</v>
      </c>
      <c r="AM105" s="259" t="s">
        <v>214</v>
      </c>
      <c r="AN105" s="260">
        <f>IF(SUMIF($Y:$Y,$AL105,AE:AE)=0,"",SUMIF($Y:$Y,$AL105,AE:AE)/$AS105)</f>
        <v>5.7062238762290578</v>
      </c>
      <c r="AO105" s="260">
        <f>IF(SUMIF($Y:$Y,$AL105,AF:AF)=0,"",SUMIF($Y:$Y,$AL105,AF:AF)/$AS105)</f>
        <v>9.6215380533946444</v>
      </c>
      <c r="AP105" s="260">
        <f>IF(SUMIF($Y:$Y,$AL105,AG:AG)=0,"",SUMIF($Y:$Y,$AL105,AG:AG)/$AS105)</f>
        <v>4.7670859195371538</v>
      </c>
      <c r="AQ105" s="260">
        <f>IF(SUMIF($Y:$Y,$AL105,AH:AH)=0,"",SUMIF($Y:$Y,$AL105,AH:AH)/$AS105)</f>
        <v>6.3424915553363785</v>
      </c>
      <c r="AR105" s="260">
        <f>IF(SUMIF($Y:$Y,$AL105,AI:AI)=0,"",SUMIF($Y:$Y,$AL105,AI:AI)/$AS105)</f>
        <v>4.8917508585930083</v>
      </c>
      <c r="AS105" s="261">
        <f>SUMIF(E$5:E$632,AL105,O$5:O$632)/N$1</f>
        <v>4</v>
      </c>
      <c r="AT105" s="260">
        <f>IF(LEN(AS105)&gt;0,SUM(AN105:AR105),"")</f>
        <v>31.329090263090244</v>
      </c>
      <c r="AU105" s="238">
        <v>101</v>
      </c>
    </row>
    <row r="106" spans="1:47" x14ac:dyDescent="0.25">
      <c r="A106" s="244">
        <v>13</v>
      </c>
      <c r="B106" s="244" t="s">
        <v>255</v>
      </c>
      <c r="C106" s="244">
        <v>1</v>
      </c>
      <c r="D106" s="244" t="s">
        <v>369</v>
      </c>
      <c r="E106" s="244">
        <v>20</v>
      </c>
      <c r="F106" s="244" t="s">
        <v>106</v>
      </c>
      <c r="G106" s="245"/>
      <c r="H106" s="246">
        <v>3.7859362363815308</v>
      </c>
      <c r="I106" s="246">
        <v>6.5100443363189697</v>
      </c>
      <c r="J106" s="246">
        <v>8.1662112474441528</v>
      </c>
      <c r="K106" s="246">
        <v>8.0872368812561035</v>
      </c>
      <c r="L106" s="246">
        <v>0.53058087825775146</v>
      </c>
      <c r="M106" s="247">
        <f>IF(COUNT(H106:L106)&lt;N$1,0,1)</f>
        <v>1</v>
      </c>
      <c r="N106" s="248">
        <f t="shared" si="21"/>
        <v>5</v>
      </c>
      <c r="O106" s="249">
        <f t="shared" si="22"/>
        <v>5</v>
      </c>
      <c r="P106" s="250">
        <f t="shared" si="23"/>
        <v>27.080009579658508</v>
      </c>
      <c r="V106"/>
      <c r="W106"/>
      <c r="Y106" s="256">
        <f t="shared" si="28"/>
        <v>20</v>
      </c>
      <c r="Z106" s="256">
        <f t="shared" si="29"/>
        <v>13</v>
      </c>
      <c r="AA106" s="256" t="str">
        <f t="shared" si="30"/>
        <v>Marker 13</v>
      </c>
      <c r="AB106" s="256">
        <f t="shared" si="31"/>
        <v>1</v>
      </c>
      <c r="AC106" s="256" t="str">
        <f t="shared" si="32"/>
        <v>H</v>
      </c>
      <c r="AD106" s="257"/>
      <c r="AE106" s="258">
        <f t="shared" si="33"/>
        <v>4.7864188996726034</v>
      </c>
      <c r="AF106" s="258">
        <f t="shared" si="34"/>
        <v>8.2304078313915774</v>
      </c>
      <c r="AG106" s="258">
        <f t="shared" si="35"/>
        <v>10.324238289560739</v>
      </c>
      <c r="AH106" s="258">
        <f t="shared" si="36"/>
        <v>10.224393924703335</v>
      </c>
      <c r="AI106" s="258">
        <f t="shared" si="37"/>
        <v>0.67079374425096949</v>
      </c>
      <c r="AJ106" s="258">
        <f t="shared" si="38"/>
        <v>34.236252689579231</v>
      </c>
      <c r="AL106" s="259">
        <v>124</v>
      </c>
      <c r="AM106" s="259" t="s">
        <v>205</v>
      </c>
      <c r="AN106" s="260">
        <f>IF(SUMIF($Y:$Y,$AL106,AE:AE)=0,"",SUMIF($Y:$Y,$AL106,AE:AE)/$AS106)</f>
        <v>4.5713039695715842</v>
      </c>
      <c r="AO106" s="260">
        <f>IF(SUMIF($Y:$Y,$AL106,AF:AF)=0,"",SUMIF($Y:$Y,$AL106,AF:AF)/$AS106)</f>
        <v>6.5040077270149546</v>
      </c>
      <c r="AP106" s="260">
        <f>IF(SUMIF($Y:$Y,$AL106,AG:AG)=0,"",SUMIF($Y:$Y,$AL106,AG:AG)/$AS106)</f>
        <v>5.8798203849289248</v>
      </c>
      <c r="AQ106" s="260">
        <f>IF(SUMIF($Y:$Y,$AL106,AH:AH)=0,"",SUMIF($Y:$Y,$AL106,AH:AH)/$AS106)</f>
        <v>7.7498062586160863</v>
      </c>
      <c r="AR106" s="260">
        <f>IF(SUMIF($Y:$Y,$AL106,AI:AI)=0,"",SUMIF($Y:$Y,$AL106,AI:AI)/$AS106)</f>
        <v>6.609419737281879</v>
      </c>
      <c r="AS106" s="261">
        <f>SUMIF(E$5:E$632,AL106,O$5:O$632)/N$1</f>
        <v>4</v>
      </c>
      <c r="AT106" s="260">
        <f>IF(LEN(AS106)&gt;0,SUM(AN106:AR106),"")</f>
        <v>31.314358077413431</v>
      </c>
      <c r="AU106" s="238">
        <v>102</v>
      </c>
    </row>
    <row r="107" spans="1:47" x14ac:dyDescent="0.25">
      <c r="A107" s="244">
        <v>13</v>
      </c>
      <c r="B107" s="244" t="s">
        <v>256</v>
      </c>
      <c r="C107" s="244">
        <v>4</v>
      </c>
      <c r="D107" s="244" t="s">
        <v>369</v>
      </c>
      <c r="E107" s="244">
        <v>22</v>
      </c>
      <c r="F107" s="244" t="s">
        <v>111</v>
      </c>
      <c r="G107" s="245"/>
      <c r="H107" s="246">
        <v>5.2203702926635742</v>
      </c>
      <c r="I107" s="246">
        <v>1.6238564252853394</v>
      </c>
      <c r="J107" s="246">
        <v>7.6984322071075439</v>
      </c>
      <c r="K107" s="246">
        <v>5.4946023225784302</v>
      </c>
      <c r="L107" s="246">
        <v>8.4213995933532715</v>
      </c>
      <c r="M107" s="247">
        <f>IF(COUNT(H107:L107)&lt;N$1,0,1)</f>
        <v>1</v>
      </c>
      <c r="N107" s="248">
        <f t="shared" si="21"/>
        <v>5</v>
      </c>
      <c r="O107" s="249">
        <f t="shared" si="22"/>
        <v>5</v>
      </c>
      <c r="P107" s="250">
        <f t="shared" si="23"/>
        <v>28.458660840988159</v>
      </c>
      <c r="V107"/>
      <c r="W107"/>
      <c r="Y107" s="256">
        <f t="shared" si="28"/>
        <v>22</v>
      </c>
      <c r="Z107" s="256">
        <f t="shared" si="29"/>
        <v>13</v>
      </c>
      <c r="AA107" s="256" t="str">
        <f t="shared" si="30"/>
        <v>Marker 14</v>
      </c>
      <c r="AB107" s="256">
        <f t="shared" si="31"/>
        <v>4</v>
      </c>
      <c r="AC107" s="256" t="str">
        <f t="shared" si="32"/>
        <v>H</v>
      </c>
      <c r="AD107" s="257"/>
      <c r="AE107" s="258">
        <f t="shared" si="33"/>
        <v>6.5999207255471219</v>
      </c>
      <c r="AF107" s="258">
        <f t="shared" si="34"/>
        <v>2.0529815081537643</v>
      </c>
      <c r="AG107" s="258">
        <f t="shared" si="35"/>
        <v>9.732842581935774</v>
      </c>
      <c r="AH107" s="258">
        <f t="shared" si="36"/>
        <v>6.9466221195818445</v>
      </c>
      <c r="AI107" s="258">
        <f t="shared" si="37"/>
        <v>10.64686345955119</v>
      </c>
      <c r="AJ107" s="258">
        <f t="shared" si="38"/>
        <v>35.979230394769694</v>
      </c>
      <c r="AL107" s="259">
        <v>121</v>
      </c>
      <c r="AM107" s="259" t="s">
        <v>202</v>
      </c>
      <c r="AN107" s="260">
        <f>IF(SUMIF($Y:$Y,$AL107,AE:AE)=0,"",SUMIF($Y:$Y,$AL107,AE:AE)/$AS107)</f>
        <v>4.5891427838507273</v>
      </c>
      <c r="AO107" s="260">
        <f>IF(SUMIF($Y:$Y,$AL107,AF:AF)=0,"",SUMIF($Y:$Y,$AL107,AF:AF)/$AS107)</f>
        <v>5.4246276254583981</v>
      </c>
      <c r="AP107" s="260">
        <f>IF(SUMIF($Y:$Y,$AL107,AG:AG)=0,"",SUMIF($Y:$Y,$AL107,AG:AG)/$AS107)</f>
        <v>6.2372483693562843</v>
      </c>
      <c r="AQ107" s="260">
        <f>IF(SUMIF($Y:$Y,$AL107,AH:AH)=0,"",SUMIF($Y:$Y,$AL107,AH:AH)/$AS107)</f>
        <v>6.4116650277849123</v>
      </c>
      <c r="AR107" s="260">
        <f>IF(SUMIF($Y:$Y,$AL107,AI:AI)=0,"",SUMIF($Y:$Y,$AL107,AI:AI)/$AS107)</f>
        <v>8.6296646619824866</v>
      </c>
      <c r="AS107" s="261">
        <f>SUMIF(E$5:E$632,AL107,O$5:O$632)/N$1</f>
        <v>4</v>
      </c>
      <c r="AT107" s="260">
        <f>IF(LEN(AS107)&gt;0,SUM(AN107:AR107),"")</f>
        <v>31.292348468432806</v>
      </c>
      <c r="AU107" s="238">
        <v>103</v>
      </c>
    </row>
    <row r="108" spans="1:47" x14ac:dyDescent="0.25">
      <c r="A108" s="244">
        <v>13</v>
      </c>
      <c r="B108" s="244" t="s">
        <v>255</v>
      </c>
      <c r="C108" s="244">
        <v>3</v>
      </c>
      <c r="D108" s="244" t="s">
        <v>369</v>
      </c>
      <c r="E108" s="244">
        <v>24</v>
      </c>
      <c r="F108" s="244" t="s">
        <v>100</v>
      </c>
      <c r="G108" s="245"/>
      <c r="H108" s="246">
        <v>4.9363785982131958</v>
      </c>
      <c r="I108" s="246">
        <v>3.7874770164489746</v>
      </c>
      <c r="J108" s="246">
        <v>0.39763391017913818</v>
      </c>
      <c r="K108" s="246">
        <v>0.45180678367614746</v>
      </c>
      <c r="L108" s="246">
        <v>2.5103574991226196</v>
      </c>
      <c r="M108" s="247">
        <f>IF(COUNT(H108:L108)&lt;N$1,0,1)</f>
        <v>1</v>
      </c>
      <c r="N108" s="248">
        <f t="shared" si="21"/>
        <v>5</v>
      </c>
      <c r="O108" s="249">
        <f t="shared" si="22"/>
        <v>5</v>
      </c>
      <c r="P108" s="250">
        <f t="shared" si="23"/>
        <v>12.083653807640076</v>
      </c>
      <c r="V108"/>
      <c r="W108"/>
      <c r="Y108" s="256">
        <f t="shared" si="28"/>
        <v>24</v>
      </c>
      <c r="Z108" s="256">
        <f t="shared" si="29"/>
        <v>13</v>
      </c>
      <c r="AA108" s="256" t="str">
        <f t="shared" si="30"/>
        <v>Marker 13</v>
      </c>
      <c r="AB108" s="256">
        <f t="shared" si="31"/>
        <v>3</v>
      </c>
      <c r="AC108" s="256" t="str">
        <f t="shared" si="32"/>
        <v>H</v>
      </c>
      <c r="AD108" s="257"/>
      <c r="AE108" s="258">
        <f t="shared" si="33"/>
        <v>6.2408805492744976</v>
      </c>
      <c r="AF108" s="258">
        <f t="shared" si="34"/>
        <v>4.7883668508198474</v>
      </c>
      <c r="AG108" s="258">
        <f t="shared" si="35"/>
        <v>0.50271381872273679</v>
      </c>
      <c r="AH108" s="258">
        <f t="shared" si="36"/>
        <v>0.57120257536473529</v>
      </c>
      <c r="AI108" s="258">
        <f t="shared" si="37"/>
        <v>3.1737519674180992</v>
      </c>
      <c r="AJ108" s="258">
        <f t="shared" si="38"/>
        <v>15.276915761599916</v>
      </c>
      <c r="AL108" s="259">
        <v>136</v>
      </c>
      <c r="AM108" s="259" t="s">
        <v>217</v>
      </c>
      <c r="AN108" s="260">
        <f>IF(SUMIF($Y:$Y,$AL108,AE:AE)=0,"",SUMIF($Y:$Y,$AL108,AE:AE)/$AS108)</f>
        <v>5.8267673806948652</v>
      </c>
      <c r="AO108" s="260">
        <f>IF(SUMIF($Y:$Y,$AL108,AF:AF)=0,"",SUMIF($Y:$Y,$AL108,AF:AF)/$AS108)</f>
        <v>6.2987089872657753</v>
      </c>
      <c r="AP108" s="260">
        <f>IF(SUMIF($Y:$Y,$AL108,AG:AG)=0,"",SUMIF($Y:$Y,$AL108,AG:AG)/$AS108)</f>
        <v>4.5739501403048095</v>
      </c>
      <c r="AQ108" s="260">
        <f>IF(SUMIF($Y:$Y,$AL108,AH:AH)=0,"",SUMIF($Y:$Y,$AL108,AH:AH)/$AS108)</f>
        <v>8.1439741618684742</v>
      </c>
      <c r="AR108" s="260">
        <f>IF(SUMIF($Y:$Y,$AL108,AI:AI)=0,"",SUMIF($Y:$Y,$AL108,AI:AI)/$AS108)</f>
        <v>6.2964310462558712</v>
      </c>
      <c r="AS108" s="261">
        <f>SUMIF(E$5:E$632,AL108,O$5:O$632)/N$1</f>
        <v>4</v>
      </c>
      <c r="AT108" s="260">
        <f>IF(LEN(AS108)&gt;0,SUM(AN108:AR108),"")</f>
        <v>31.139831716389796</v>
      </c>
      <c r="AU108" s="238">
        <v>104</v>
      </c>
    </row>
    <row r="109" spans="1:47" x14ac:dyDescent="0.25">
      <c r="A109" s="244">
        <v>13</v>
      </c>
      <c r="B109" s="244" t="s">
        <v>253</v>
      </c>
      <c r="C109" s="244">
        <v>2</v>
      </c>
      <c r="D109" s="244" t="s">
        <v>369</v>
      </c>
      <c r="E109" s="244">
        <v>26</v>
      </c>
      <c r="F109" s="244" t="s">
        <v>102</v>
      </c>
      <c r="G109" s="245"/>
      <c r="H109" s="246">
        <v>5.9657418727874756</v>
      </c>
      <c r="I109" s="246">
        <v>8.8005834817886353</v>
      </c>
      <c r="J109" s="246">
        <v>6.6797256469726563</v>
      </c>
      <c r="K109" s="246">
        <v>0.76629817485809326</v>
      </c>
      <c r="L109" s="246">
        <v>4.7095835208892822</v>
      </c>
      <c r="M109" s="247">
        <f>IF(COUNT(H109:L109)&lt;N$1,0,1)</f>
        <v>1</v>
      </c>
      <c r="N109" s="248">
        <f t="shared" si="21"/>
        <v>5</v>
      </c>
      <c r="O109" s="249">
        <f t="shared" si="22"/>
        <v>5</v>
      </c>
      <c r="P109" s="250">
        <f t="shared" si="23"/>
        <v>26.921932697296143</v>
      </c>
      <c r="V109"/>
      <c r="W109"/>
      <c r="Y109" s="256">
        <f t="shared" si="28"/>
        <v>26</v>
      </c>
      <c r="Z109" s="256">
        <f t="shared" si="29"/>
        <v>13</v>
      </c>
      <c r="AA109" s="256" t="str">
        <f t="shared" si="30"/>
        <v>Marker 11</v>
      </c>
      <c r="AB109" s="256">
        <f t="shared" si="31"/>
        <v>2</v>
      </c>
      <c r="AC109" s="256" t="str">
        <f t="shared" si="32"/>
        <v>H</v>
      </c>
      <c r="AD109" s="257"/>
      <c r="AE109" s="258">
        <f t="shared" si="33"/>
        <v>7.5422663953182854</v>
      </c>
      <c r="AF109" s="258">
        <f t="shared" si="34"/>
        <v>11.126251599429906</v>
      </c>
      <c r="AG109" s="258">
        <f t="shared" si="35"/>
        <v>8.4449296250840842</v>
      </c>
      <c r="AH109" s="258">
        <f t="shared" si="36"/>
        <v>0.96880238808009633</v>
      </c>
      <c r="AI109" s="258">
        <f t="shared" si="37"/>
        <v>5.9541519366728739</v>
      </c>
      <c r="AJ109" s="258">
        <f t="shared" si="38"/>
        <v>34.036401944585251</v>
      </c>
      <c r="AL109" s="259">
        <v>64</v>
      </c>
      <c r="AM109" s="259" t="s">
        <v>145</v>
      </c>
      <c r="AN109" s="260">
        <f>IF(SUMIF($Y:$Y,$AL109,AE:AE)=0,"",SUMIF($Y:$Y,$AL109,AE:AE)/$AS109)</f>
        <v>4.2158859277860037</v>
      </c>
      <c r="AO109" s="260">
        <f>IF(SUMIF($Y:$Y,$AL109,AF:AF)=0,"",SUMIF($Y:$Y,$AL109,AF:AF)/$AS109)</f>
        <v>5.002533790981845</v>
      </c>
      <c r="AP109" s="260">
        <f>IF(SUMIF($Y:$Y,$AL109,AG:AG)=0,"",SUMIF($Y:$Y,$AL109,AG:AG)/$AS109)</f>
        <v>5.9141459323315519</v>
      </c>
      <c r="AQ109" s="260">
        <f>IF(SUMIF($Y:$Y,$AL109,AH:AH)=0,"",SUMIF($Y:$Y,$AL109,AH:AH)/$AS109)</f>
        <v>7.3023013494999285</v>
      </c>
      <c r="AR109" s="260">
        <f>IF(SUMIF($Y:$Y,$AL109,AI:AI)=0,"",SUMIF($Y:$Y,$AL109,AI:AI)/$AS109)</f>
        <v>8.6708619193900649</v>
      </c>
      <c r="AS109" s="261">
        <f>SUMIF(E$5:E$632,AL109,O$5:O$632)/N$1</f>
        <v>4</v>
      </c>
      <c r="AT109" s="260">
        <f>IF(LEN(AS109)&gt;0,SUM(AN109:AR109),"")</f>
        <v>31.105728919989396</v>
      </c>
      <c r="AU109" s="238">
        <v>105</v>
      </c>
    </row>
    <row r="110" spans="1:47" x14ac:dyDescent="0.25">
      <c r="A110" s="244">
        <v>13</v>
      </c>
      <c r="B110" s="244" t="s">
        <v>251</v>
      </c>
      <c r="C110" s="244">
        <v>1</v>
      </c>
      <c r="D110" s="244" t="s">
        <v>369</v>
      </c>
      <c r="E110" s="244">
        <v>28</v>
      </c>
      <c r="F110" s="244" t="s">
        <v>110</v>
      </c>
      <c r="G110" s="245"/>
      <c r="H110" s="246">
        <v>9.0213984251022339</v>
      </c>
      <c r="I110" s="246">
        <v>5.9794390201568604</v>
      </c>
      <c r="J110" s="246">
        <v>4.230683445930481</v>
      </c>
      <c r="K110" s="246">
        <v>6.4758515357971191</v>
      </c>
      <c r="L110" s="246">
        <v>5.6186431646347046</v>
      </c>
      <c r="M110" s="247">
        <f>IF(COUNT(H110:L110)&lt;N$1,0,1)</f>
        <v>1</v>
      </c>
      <c r="N110" s="248">
        <f t="shared" si="21"/>
        <v>5</v>
      </c>
      <c r="O110" s="249">
        <f t="shared" si="22"/>
        <v>5</v>
      </c>
      <c r="P110" s="250">
        <f t="shared" si="23"/>
        <v>31.326015591621399</v>
      </c>
      <c r="V110"/>
      <c r="W110"/>
      <c r="Y110" s="256">
        <f t="shared" si="28"/>
        <v>28</v>
      </c>
      <c r="Z110" s="256">
        <f t="shared" si="29"/>
        <v>13</v>
      </c>
      <c r="AA110" s="256" t="str">
        <f t="shared" si="30"/>
        <v>Marker 9</v>
      </c>
      <c r="AB110" s="256">
        <f t="shared" si="31"/>
        <v>1</v>
      </c>
      <c r="AC110" s="256" t="str">
        <f t="shared" si="32"/>
        <v>H</v>
      </c>
      <c r="AD110" s="257"/>
      <c r="AE110" s="258">
        <f t="shared" si="33"/>
        <v>11.405419750190022</v>
      </c>
      <c r="AF110" s="258">
        <f t="shared" si="34"/>
        <v>7.5595831912036502</v>
      </c>
      <c r="AG110" s="258">
        <f t="shared" si="35"/>
        <v>5.3486963170536024</v>
      </c>
      <c r="AH110" s="258">
        <f t="shared" si="36"/>
        <v>8.1871791406709598</v>
      </c>
      <c r="AI110" s="258">
        <f t="shared" si="37"/>
        <v>7.1034423599874001</v>
      </c>
      <c r="AJ110" s="258">
        <f t="shared" si="38"/>
        <v>39.604320759105633</v>
      </c>
      <c r="AL110" s="259">
        <v>8</v>
      </c>
      <c r="AM110" s="259" t="s">
        <v>89</v>
      </c>
      <c r="AN110" s="260">
        <f>IF(SUMIF($Y:$Y,$AL110,AE:AE)=0,"",SUMIF($Y:$Y,$AL110,AE:AE)/$AS110)</f>
        <v>7.2940812452273995</v>
      </c>
      <c r="AO110" s="260">
        <f>IF(SUMIF($Y:$Y,$AL110,AF:AF)=0,"",SUMIF($Y:$Y,$AL110,AF:AF)/$AS110)</f>
        <v>4.1225800278333491</v>
      </c>
      <c r="AP110" s="260">
        <f>IF(SUMIF($Y:$Y,$AL110,AG:AG)=0,"",SUMIF($Y:$Y,$AL110,AG:AG)/$AS110)</f>
        <v>5.2409447651689405</v>
      </c>
      <c r="AQ110" s="260">
        <f>IF(SUMIF($Y:$Y,$AL110,AH:AH)=0,"",SUMIF($Y:$Y,$AL110,AH:AH)/$AS110)</f>
        <v>8.2904236662900104</v>
      </c>
      <c r="AR110" s="260">
        <f>IF(SUMIF($Y:$Y,$AL110,AI:AI)=0,"",SUMIF($Y:$Y,$AL110,AI:AI)/$AS110)</f>
        <v>6.1214602316384203</v>
      </c>
      <c r="AS110" s="261">
        <f>SUMIF(E$5:E$632,AL110,O$5:O$632)/N$1</f>
        <v>4</v>
      </c>
      <c r="AT110" s="260">
        <f>IF(LEN(AS110)&gt;0,SUM(AN110:AR110),"")</f>
        <v>31.069489936158117</v>
      </c>
      <c r="AU110" s="238">
        <v>106</v>
      </c>
    </row>
    <row r="111" spans="1:47" x14ac:dyDescent="0.25">
      <c r="A111" s="244">
        <v>13</v>
      </c>
      <c r="B111" s="244" t="s">
        <v>253</v>
      </c>
      <c r="C111" s="244">
        <v>4</v>
      </c>
      <c r="D111" s="244" t="s">
        <v>369</v>
      </c>
      <c r="E111" s="244">
        <v>30</v>
      </c>
      <c r="F111" s="244" t="s">
        <v>96</v>
      </c>
      <c r="G111" s="245"/>
      <c r="H111" s="246">
        <v>2.5631475448608398</v>
      </c>
      <c r="I111" s="246">
        <v>3.9119309186935425</v>
      </c>
      <c r="J111" s="246">
        <v>7.8849899768829346</v>
      </c>
      <c r="K111" s="246">
        <v>3.7825852632522583</v>
      </c>
      <c r="L111" s="246">
        <v>7.0144820213317871</v>
      </c>
      <c r="M111" s="247">
        <f>IF(COUNT(H111:L111)&lt;N$1,0,1)</f>
        <v>1</v>
      </c>
      <c r="N111" s="248">
        <f t="shared" si="21"/>
        <v>5</v>
      </c>
      <c r="O111" s="249">
        <f t="shared" si="22"/>
        <v>5</v>
      </c>
      <c r="P111" s="250">
        <f t="shared" si="23"/>
        <v>25.157135725021362</v>
      </c>
      <c r="V111"/>
      <c r="W111"/>
      <c r="Y111" s="256">
        <f t="shared" si="28"/>
        <v>30</v>
      </c>
      <c r="Z111" s="256">
        <f t="shared" si="29"/>
        <v>13</v>
      </c>
      <c r="AA111" s="256" t="str">
        <f t="shared" si="30"/>
        <v>Marker 11</v>
      </c>
      <c r="AB111" s="256">
        <f t="shared" si="31"/>
        <v>4</v>
      </c>
      <c r="AC111" s="256" t="str">
        <f t="shared" si="32"/>
        <v>H</v>
      </c>
      <c r="AD111" s="257"/>
      <c r="AE111" s="258">
        <f t="shared" si="33"/>
        <v>3.2404924661639254</v>
      </c>
      <c r="AF111" s="258">
        <f t="shared" si="34"/>
        <v>4.9457093079159407</v>
      </c>
      <c r="AG111" s="258">
        <f t="shared" si="35"/>
        <v>9.9687006575559653</v>
      </c>
      <c r="AH111" s="258">
        <f t="shared" si="36"/>
        <v>4.7821823885121368</v>
      </c>
      <c r="AI111" s="258">
        <f t="shared" si="37"/>
        <v>8.8681497051321916</v>
      </c>
      <c r="AJ111" s="258">
        <f t="shared" si="38"/>
        <v>31.805234525280163</v>
      </c>
      <c r="AL111" s="259">
        <v>76</v>
      </c>
      <c r="AM111" s="259" t="s">
        <v>157</v>
      </c>
      <c r="AN111" s="260">
        <f>IF(SUMIF($Y:$Y,$AL111,AE:AE)=0,"",SUMIF($Y:$Y,$AL111,AE:AE)/$AS111)</f>
        <v>9.1100516744455611</v>
      </c>
      <c r="AO111" s="260">
        <f>IF(SUMIF($Y:$Y,$AL111,AF:AF)=0,"",SUMIF($Y:$Y,$AL111,AF:AF)/$AS111)</f>
        <v>7.3124335999776537</v>
      </c>
      <c r="AP111" s="260">
        <f>IF(SUMIF($Y:$Y,$AL111,AG:AG)=0,"",SUMIF($Y:$Y,$AL111,AG:AG)/$AS111)</f>
        <v>5.0777970547473847</v>
      </c>
      <c r="AQ111" s="260">
        <f>IF(SUMIF($Y:$Y,$AL111,AH:AH)=0,"",SUMIF($Y:$Y,$AL111,AH:AH)/$AS111)</f>
        <v>4.2005235553680578</v>
      </c>
      <c r="AR111" s="260">
        <f>IF(SUMIF($Y:$Y,$AL111,AI:AI)=0,"",SUMIF($Y:$Y,$AL111,AI:AI)/$AS111)</f>
        <v>5.1903232245338762</v>
      </c>
      <c r="AS111" s="261">
        <f>SUMIF(E$5:E$632,AL111,O$5:O$632)/N$1</f>
        <v>4</v>
      </c>
      <c r="AT111" s="260">
        <f>IF(LEN(AS111)&gt;0,SUM(AN111:AR111),"")</f>
        <v>30.891129109072537</v>
      </c>
      <c r="AU111" s="238">
        <v>107</v>
      </c>
    </row>
    <row r="112" spans="1:47" x14ac:dyDescent="0.25">
      <c r="A112" s="244">
        <v>13</v>
      </c>
      <c r="B112" s="244" t="s">
        <v>251</v>
      </c>
      <c r="C112" s="244">
        <v>3</v>
      </c>
      <c r="D112" s="244" t="s">
        <v>369</v>
      </c>
      <c r="E112" s="244">
        <v>32</v>
      </c>
      <c r="F112" s="244" t="s">
        <v>112</v>
      </c>
      <c r="G112" s="245"/>
      <c r="H112" s="246">
        <v>1.5764123201370239</v>
      </c>
      <c r="I112" s="246">
        <v>9.8244071006774902</v>
      </c>
      <c r="J112" s="246">
        <v>4.4157499074935913</v>
      </c>
      <c r="K112" s="246">
        <v>2.0107400417327881</v>
      </c>
      <c r="L112" s="246">
        <v>6.9937139749526978</v>
      </c>
      <c r="M112" s="247">
        <f>IF(COUNT(H112:L112)&lt;N$1,0,1)</f>
        <v>1</v>
      </c>
      <c r="N112" s="248">
        <f t="shared" si="21"/>
        <v>5</v>
      </c>
      <c r="O112" s="249">
        <f t="shared" si="22"/>
        <v>5</v>
      </c>
      <c r="P112" s="250">
        <f t="shared" si="23"/>
        <v>24.821023344993591</v>
      </c>
      <c r="V112"/>
      <c r="W112"/>
      <c r="Y112" s="256">
        <f t="shared" si="28"/>
        <v>32</v>
      </c>
      <c r="Z112" s="256">
        <f t="shared" si="29"/>
        <v>13</v>
      </c>
      <c r="AA112" s="256" t="str">
        <f t="shared" si="30"/>
        <v>Marker 9</v>
      </c>
      <c r="AB112" s="256">
        <f t="shared" si="31"/>
        <v>3</v>
      </c>
      <c r="AC112" s="256" t="str">
        <f t="shared" si="32"/>
        <v>H</v>
      </c>
      <c r="AD112" s="257"/>
      <c r="AE112" s="258">
        <f t="shared" si="33"/>
        <v>1.9929996840074089</v>
      </c>
      <c r="AF112" s="258">
        <f t="shared" si="34"/>
        <v>12.420633864056873</v>
      </c>
      <c r="AG112" s="258">
        <f t="shared" si="35"/>
        <v>5.5826689869599049</v>
      </c>
      <c r="AH112" s="258">
        <f t="shared" si="36"/>
        <v>2.5421041288526354</v>
      </c>
      <c r="AI112" s="258">
        <f t="shared" si="37"/>
        <v>8.8418934336337696</v>
      </c>
      <c r="AJ112" s="258">
        <f t="shared" si="38"/>
        <v>31.380300097510592</v>
      </c>
      <c r="AL112" s="259">
        <v>82</v>
      </c>
      <c r="AM112" s="259" t="s">
        <v>163</v>
      </c>
      <c r="AN112" s="260">
        <f>IF(SUMIF($Y:$Y,$AL112,AE:AE)=0,"",SUMIF($Y:$Y,$AL112,AE:AE)/$AS112)</f>
        <v>8.7571766818276728</v>
      </c>
      <c r="AO112" s="260">
        <f>IF(SUMIF($Y:$Y,$AL112,AF:AF)=0,"",SUMIF($Y:$Y,$AL112,AF:AF)/$AS112)</f>
        <v>3.808600618836937</v>
      </c>
      <c r="AP112" s="260">
        <f>IF(SUMIF($Y:$Y,$AL112,AG:AG)=0,"",SUMIF($Y:$Y,$AL112,AG:AG)/$AS112)</f>
        <v>8.1066448204468315</v>
      </c>
      <c r="AQ112" s="260">
        <f>IF(SUMIF($Y:$Y,$AL112,AH:AH)=0,"",SUMIF($Y:$Y,$AL112,AH:AH)/$AS112)</f>
        <v>5.0696792595492752</v>
      </c>
      <c r="AR112" s="260">
        <f>IF(SUMIF($Y:$Y,$AL112,AI:AI)=0,"",SUMIF($Y:$Y,$AL112,AI:AI)/$AS112)</f>
        <v>5.0255886658892424</v>
      </c>
      <c r="AS112" s="261">
        <f>SUMIF(E$5:E$632,AL112,O$5:O$632)/N$1</f>
        <v>4</v>
      </c>
      <c r="AT112" s="260">
        <f>IF(LEN(AS112)&gt;0,SUM(AN112:AR112),"")</f>
        <v>30.767690046549959</v>
      </c>
      <c r="AU112" s="238">
        <v>108</v>
      </c>
    </row>
    <row r="113" spans="1:47" x14ac:dyDescent="0.25">
      <c r="A113" s="244">
        <v>14</v>
      </c>
      <c r="B113" s="244" t="s">
        <v>292</v>
      </c>
      <c r="C113" s="244">
        <v>4</v>
      </c>
      <c r="D113" s="244" t="s">
        <v>369</v>
      </c>
      <c r="E113" s="244">
        <v>15</v>
      </c>
      <c r="F113" s="244" t="s">
        <v>176</v>
      </c>
      <c r="G113" s="245"/>
      <c r="H113" s="246">
        <v>1.0217928886413574</v>
      </c>
      <c r="I113" s="246">
        <v>9.2903894186019897</v>
      </c>
      <c r="J113" s="246">
        <v>1.9864308834075928</v>
      </c>
      <c r="K113" s="246">
        <v>3.2678133249282837</v>
      </c>
      <c r="L113" s="246">
        <v>5.6901454925537109</v>
      </c>
      <c r="M113" s="247">
        <f>IF(COUNT(H113:L113)&lt;N$1,0,1)</f>
        <v>1</v>
      </c>
      <c r="N113" s="248">
        <f t="shared" si="21"/>
        <v>5</v>
      </c>
      <c r="O113" s="249">
        <f t="shared" si="22"/>
        <v>5</v>
      </c>
      <c r="P113" s="250">
        <f t="shared" si="23"/>
        <v>21.256572008132935</v>
      </c>
      <c r="V113"/>
      <c r="W113"/>
      <c r="Y113" s="256">
        <f t="shared" si="28"/>
        <v>15</v>
      </c>
      <c r="Z113" s="256">
        <f t="shared" si="29"/>
        <v>14</v>
      </c>
      <c r="AA113" s="256" t="str">
        <f t="shared" si="30"/>
        <v>Marker 50</v>
      </c>
      <c r="AB113" s="256">
        <f t="shared" si="31"/>
        <v>4</v>
      </c>
      <c r="AC113" s="256" t="str">
        <f t="shared" si="32"/>
        <v>H</v>
      </c>
      <c r="AD113" s="257"/>
      <c r="AE113" s="258">
        <f t="shared" si="33"/>
        <v>1.3907211552774503</v>
      </c>
      <c r="AF113" s="258">
        <f t="shared" si="34"/>
        <v>12.644774933201276</v>
      </c>
      <c r="AG113" s="258">
        <f t="shared" si="35"/>
        <v>2.7036510860089362</v>
      </c>
      <c r="AH113" s="258">
        <f t="shared" si="36"/>
        <v>4.4476891285846873</v>
      </c>
      <c r="AI113" s="258">
        <f t="shared" si="37"/>
        <v>7.7446278997138602</v>
      </c>
      <c r="AJ113" s="258">
        <f t="shared" si="38"/>
        <v>28.931464202786209</v>
      </c>
      <c r="AL113" s="259">
        <v>43</v>
      </c>
      <c r="AM113" s="259" t="s">
        <v>124</v>
      </c>
      <c r="AN113" s="260">
        <f>IF(SUMIF($Y:$Y,$AL113,AE:AE)=0,"",SUMIF($Y:$Y,$AL113,AE:AE)/$AS113)</f>
        <v>4.8299613774216024</v>
      </c>
      <c r="AO113" s="260">
        <f>IF(SUMIF($Y:$Y,$AL113,AF:AF)=0,"",SUMIF($Y:$Y,$AL113,AF:AF)/$AS113)</f>
        <v>6.3108768660337464</v>
      </c>
      <c r="AP113" s="260">
        <f>IF(SUMIF($Y:$Y,$AL113,AG:AG)=0,"",SUMIF($Y:$Y,$AL113,AG:AG)/$AS113)</f>
        <v>7.2465174098443281</v>
      </c>
      <c r="AQ113" s="260">
        <f>IF(SUMIF($Y:$Y,$AL113,AH:AH)=0,"",SUMIF($Y:$Y,$AL113,AH:AH)/$AS113)</f>
        <v>5.9675007400740165</v>
      </c>
      <c r="AR113" s="260">
        <f>IF(SUMIF($Y:$Y,$AL113,AI:AI)=0,"",SUMIF($Y:$Y,$AL113,AI:AI)/$AS113)</f>
        <v>6.4062996579657732</v>
      </c>
      <c r="AS113" s="261">
        <f>SUMIF(E$5:E$632,AL113,O$5:O$632)/N$1</f>
        <v>4</v>
      </c>
      <c r="AT113" s="260">
        <f>IF(LEN(AS113)&gt;0,SUM(AN113:AR113),"")</f>
        <v>30.761156051339469</v>
      </c>
      <c r="AU113" s="238">
        <v>109</v>
      </c>
    </row>
    <row r="114" spans="1:47" x14ac:dyDescent="0.25">
      <c r="A114" s="244">
        <v>14</v>
      </c>
      <c r="B114" s="244" t="s">
        <v>253</v>
      </c>
      <c r="C114" s="244">
        <v>3</v>
      </c>
      <c r="D114" s="244" t="s">
        <v>369</v>
      </c>
      <c r="E114" s="244">
        <v>17</v>
      </c>
      <c r="F114" s="244" t="s">
        <v>112</v>
      </c>
      <c r="G114" s="245"/>
      <c r="H114" s="246">
        <v>9.1637521982192993</v>
      </c>
      <c r="I114" s="246">
        <v>5.7562351226806641</v>
      </c>
      <c r="J114" s="246">
        <v>3.0387228727340698</v>
      </c>
      <c r="K114" s="246">
        <v>9.3864500522613525</v>
      </c>
      <c r="L114" s="246">
        <v>7.6326972246170044</v>
      </c>
      <c r="M114" s="247">
        <f>IF(COUNT(H114:L114)&lt;N$1,0,1)</f>
        <v>1</v>
      </c>
      <c r="N114" s="248">
        <f t="shared" si="21"/>
        <v>5</v>
      </c>
      <c r="O114" s="249">
        <f t="shared" si="22"/>
        <v>5</v>
      </c>
      <c r="P114" s="250">
        <f t="shared" si="23"/>
        <v>34.97785747051239</v>
      </c>
      <c r="V114"/>
      <c r="W114"/>
      <c r="Y114" s="256">
        <f t="shared" si="28"/>
        <v>17</v>
      </c>
      <c r="Z114" s="256">
        <f t="shared" si="29"/>
        <v>14</v>
      </c>
      <c r="AA114" s="256" t="str">
        <f t="shared" si="30"/>
        <v>Marker 11</v>
      </c>
      <c r="AB114" s="256">
        <f t="shared" si="31"/>
        <v>3</v>
      </c>
      <c r="AC114" s="256" t="str">
        <f t="shared" si="32"/>
        <v>H</v>
      </c>
      <c r="AD114" s="257"/>
      <c r="AE114" s="258">
        <f t="shared" si="33"/>
        <v>12.47241411195313</v>
      </c>
      <c r="AF114" s="258">
        <f t="shared" si="34"/>
        <v>7.8345798339891397</v>
      </c>
      <c r="AG114" s="258">
        <f t="shared" si="35"/>
        <v>4.1358833390942129</v>
      </c>
      <c r="AH114" s="258">
        <f t="shared" si="36"/>
        <v>12.775519193515192</v>
      </c>
      <c r="AI114" s="258">
        <f t="shared" si="37"/>
        <v>10.388556839749281</v>
      </c>
      <c r="AJ114" s="258">
        <f t="shared" si="38"/>
        <v>47.606953318300953</v>
      </c>
      <c r="AL114" s="259">
        <v>108</v>
      </c>
      <c r="AM114" s="259" t="s">
        <v>189</v>
      </c>
      <c r="AN114" s="260">
        <f>IF(SUMIF($Y:$Y,$AL114,AE:AE)=0,"",SUMIF($Y:$Y,$AL114,AE:AE)/$AS114)</f>
        <v>7.6685426134616197</v>
      </c>
      <c r="AO114" s="260">
        <f>IF(SUMIF($Y:$Y,$AL114,AF:AF)=0,"",SUMIF($Y:$Y,$AL114,AF:AF)/$AS114)</f>
        <v>4.6545698930736377</v>
      </c>
      <c r="AP114" s="260">
        <f>IF(SUMIF($Y:$Y,$AL114,AG:AG)=0,"",SUMIF($Y:$Y,$AL114,AG:AG)/$AS114)</f>
        <v>5.0493525587171613</v>
      </c>
      <c r="AQ114" s="260">
        <f>IF(SUMIF($Y:$Y,$AL114,AH:AH)=0,"",SUMIF($Y:$Y,$AL114,AH:AH)/$AS114)</f>
        <v>6.7983248441339628</v>
      </c>
      <c r="AR114" s="260">
        <f>IF(SUMIF($Y:$Y,$AL114,AI:AI)=0,"",SUMIF($Y:$Y,$AL114,AI:AI)/$AS114)</f>
        <v>6.4620988190753659</v>
      </c>
      <c r="AS114" s="261">
        <f>SUMIF(E$5:E$632,AL114,O$5:O$632)/N$1</f>
        <v>4</v>
      </c>
      <c r="AT114" s="260">
        <f>IF(LEN(AS114)&gt;0,SUM(AN114:AR114),"")</f>
        <v>30.632888728461744</v>
      </c>
      <c r="AU114" s="238">
        <v>110</v>
      </c>
    </row>
    <row r="115" spans="1:47" x14ac:dyDescent="0.25">
      <c r="A115" s="244">
        <v>14</v>
      </c>
      <c r="B115" s="244" t="s">
        <v>252</v>
      </c>
      <c r="C115" s="244">
        <v>2</v>
      </c>
      <c r="D115" s="244" t="s">
        <v>369</v>
      </c>
      <c r="E115" s="244">
        <v>19</v>
      </c>
      <c r="F115" s="244" t="s">
        <v>111</v>
      </c>
      <c r="G115" s="245"/>
      <c r="H115" s="246">
        <v>2.0833075046539307</v>
      </c>
      <c r="I115" s="246">
        <v>2.68665611743927</v>
      </c>
      <c r="J115" s="246">
        <v>0.80519914627075195</v>
      </c>
      <c r="K115" s="246">
        <v>3.5388034582138062</v>
      </c>
      <c r="L115" s="246">
        <v>3.4452903270721436</v>
      </c>
      <c r="M115" s="247">
        <f>IF(COUNT(H115:L115)&lt;N$1,0,1)</f>
        <v>1</v>
      </c>
      <c r="N115" s="248">
        <f t="shared" si="21"/>
        <v>5</v>
      </c>
      <c r="O115" s="249">
        <f t="shared" si="22"/>
        <v>5</v>
      </c>
      <c r="P115" s="250">
        <f t="shared" si="23"/>
        <v>12.559256553649902</v>
      </c>
      <c r="Y115" s="256">
        <f t="shared" si="28"/>
        <v>19</v>
      </c>
      <c r="Z115" s="256">
        <f t="shared" si="29"/>
        <v>14</v>
      </c>
      <c r="AA115" s="256" t="str">
        <f t="shared" si="30"/>
        <v>Marker 10</v>
      </c>
      <c r="AB115" s="256">
        <f t="shared" si="31"/>
        <v>2</v>
      </c>
      <c r="AC115" s="256" t="str">
        <f t="shared" si="32"/>
        <v>H</v>
      </c>
      <c r="AD115" s="257"/>
      <c r="AE115" s="258">
        <f t="shared" si="33"/>
        <v>2.8355059541693777</v>
      </c>
      <c r="AF115" s="258">
        <f t="shared" si="34"/>
        <v>3.656699455450819</v>
      </c>
      <c r="AG115" s="258">
        <f t="shared" si="35"/>
        <v>1.0959241343116473</v>
      </c>
      <c r="AH115" s="258">
        <f t="shared" si="36"/>
        <v>4.8165228867964371</v>
      </c>
      <c r="AI115" s="258">
        <f t="shared" si="37"/>
        <v>4.6892459295767912</v>
      </c>
      <c r="AJ115" s="258">
        <f t="shared" si="38"/>
        <v>17.093898360305072</v>
      </c>
      <c r="AL115" s="259">
        <v>30</v>
      </c>
      <c r="AM115" s="259" t="s">
        <v>111</v>
      </c>
      <c r="AN115" s="260">
        <f>IF(SUMIF($Y:$Y,$AL115,AE:AE)=0,"",SUMIF($Y:$Y,$AL115,AE:AE)/$AS115)</f>
        <v>7.5039347021585998</v>
      </c>
      <c r="AO115" s="260">
        <f>IF(SUMIF($Y:$Y,$AL115,AF:AF)=0,"",SUMIF($Y:$Y,$AL115,AF:AF)/$AS115)</f>
        <v>3.8094857216291684</v>
      </c>
      <c r="AP115" s="260">
        <f>IF(SUMIF($Y:$Y,$AL115,AG:AG)=0,"",SUMIF($Y:$Y,$AL115,AG:AG)/$AS115)</f>
        <v>7.6272503650450556</v>
      </c>
      <c r="AQ115" s="260">
        <f>IF(SUMIF($Y:$Y,$AL115,AH:AH)=0,"",SUMIF($Y:$Y,$AL115,AH:AH)/$AS115)</f>
        <v>5.0463782815641585</v>
      </c>
      <c r="AR115" s="260">
        <f>IF(SUMIF($Y:$Y,$AL115,AI:AI)=0,"",SUMIF($Y:$Y,$AL115,AI:AI)/$AS115)</f>
        <v>6.5040598993990546</v>
      </c>
      <c r="AS115" s="261">
        <f>SUMIF(E$5:E$632,AL115,O$5:O$632)/N$1</f>
        <v>4</v>
      </c>
      <c r="AT115" s="260">
        <f>IF(LEN(AS115)&gt;0,SUM(AN115:AR115),"")</f>
        <v>30.491108969796038</v>
      </c>
      <c r="AU115" s="238">
        <v>111</v>
      </c>
    </row>
    <row r="116" spans="1:47" x14ac:dyDescent="0.25">
      <c r="A116" s="244">
        <v>14</v>
      </c>
      <c r="B116" s="244" t="s">
        <v>250</v>
      </c>
      <c r="C116" s="244">
        <v>1</v>
      </c>
      <c r="D116" s="244" t="s">
        <v>369</v>
      </c>
      <c r="E116" s="244">
        <v>21</v>
      </c>
      <c r="F116" s="244" t="s">
        <v>186</v>
      </c>
      <c r="G116" s="245"/>
      <c r="H116" s="246">
        <v>3.8315623998641968</v>
      </c>
      <c r="I116" s="246">
        <v>0.16466975212097168</v>
      </c>
      <c r="J116" s="246">
        <v>8.327823281288147</v>
      </c>
      <c r="K116" s="246">
        <v>6.7259359359741211</v>
      </c>
      <c r="L116" s="246">
        <v>9.7438782453536987</v>
      </c>
      <c r="M116" s="247">
        <f>IF(COUNT(H116:L116)&lt;N$1,0,1)</f>
        <v>1</v>
      </c>
      <c r="N116" s="248">
        <f t="shared" si="21"/>
        <v>5</v>
      </c>
      <c r="O116" s="249">
        <f t="shared" si="22"/>
        <v>5</v>
      </c>
      <c r="P116" s="250">
        <f t="shared" si="23"/>
        <v>28.793869614601135</v>
      </c>
      <c r="Y116" s="256">
        <f t="shared" si="28"/>
        <v>21</v>
      </c>
      <c r="Z116" s="256">
        <f t="shared" si="29"/>
        <v>14</v>
      </c>
      <c r="AA116" s="256" t="str">
        <f t="shared" si="30"/>
        <v>Marker 8</v>
      </c>
      <c r="AB116" s="256">
        <f t="shared" si="31"/>
        <v>1</v>
      </c>
      <c r="AC116" s="256" t="str">
        <f t="shared" si="32"/>
        <v>H</v>
      </c>
      <c r="AD116" s="257"/>
      <c r="AE116" s="258">
        <f t="shared" si="33"/>
        <v>5.2149852934894438</v>
      </c>
      <c r="AF116" s="258">
        <f t="shared" si="34"/>
        <v>0.22412536870699443</v>
      </c>
      <c r="AG116" s="258">
        <f t="shared" si="35"/>
        <v>11.334664924218897</v>
      </c>
      <c r="AH116" s="258">
        <f t="shared" si="36"/>
        <v>9.1544005631489647</v>
      </c>
      <c r="AI116" s="258">
        <f t="shared" si="37"/>
        <v>13.262000314250994</v>
      </c>
      <c r="AJ116" s="258">
        <f t="shared" si="38"/>
        <v>39.190176463815291</v>
      </c>
      <c r="AL116" s="259">
        <v>49</v>
      </c>
      <c r="AM116" s="259" t="s">
        <v>130</v>
      </c>
      <c r="AN116" s="260">
        <f>IF(SUMIF($Y:$Y,$AL116,AE:AE)=0,"",SUMIF($Y:$Y,$AL116,AE:AE)/$AS116)</f>
        <v>5.0828934941324277</v>
      </c>
      <c r="AO116" s="260">
        <f>IF(SUMIF($Y:$Y,$AL116,AF:AF)=0,"",SUMIF($Y:$Y,$AL116,AF:AF)/$AS116)</f>
        <v>7.3270477799066374</v>
      </c>
      <c r="AP116" s="260">
        <f>IF(SUMIF($Y:$Y,$AL116,AG:AG)=0,"",SUMIF($Y:$Y,$AL116,AG:AG)/$AS116)</f>
        <v>5.9172322230972449</v>
      </c>
      <c r="AQ116" s="260">
        <f>IF(SUMIF($Y:$Y,$AL116,AH:AH)=0,"",SUMIF($Y:$Y,$AL116,AH:AH)/$AS116)</f>
        <v>6.6220527303451489</v>
      </c>
      <c r="AR116" s="260">
        <f>IF(SUMIF($Y:$Y,$AL116,AI:AI)=0,"",SUMIF($Y:$Y,$AL116,AI:AI)/$AS116)</f>
        <v>5.4188004721280665</v>
      </c>
      <c r="AS116" s="261">
        <f>SUMIF(E$5:E$632,AL116,O$5:O$632)/N$1</f>
        <v>4</v>
      </c>
      <c r="AT116" s="260">
        <f>IF(LEN(AS116)&gt;0,SUM(AN116:AR116),"")</f>
        <v>30.368026699609526</v>
      </c>
      <c r="AU116" s="238">
        <v>112</v>
      </c>
    </row>
    <row r="117" spans="1:47" x14ac:dyDescent="0.25">
      <c r="A117" s="244">
        <v>14</v>
      </c>
      <c r="B117" s="244" t="s">
        <v>252</v>
      </c>
      <c r="C117" s="244">
        <v>4</v>
      </c>
      <c r="D117" s="244" t="s">
        <v>369</v>
      </c>
      <c r="E117" s="244">
        <v>23</v>
      </c>
      <c r="F117" s="244" t="s">
        <v>113</v>
      </c>
      <c r="G117" s="245"/>
      <c r="H117" s="246">
        <v>5.453498363494873</v>
      </c>
      <c r="I117" s="246">
        <v>4.3741792440414429</v>
      </c>
      <c r="J117" s="246">
        <v>1.5983426570892334</v>
      </c>
      <c r="K117" s="246">
        <v>9.8422342538833618</v>
      </c>
      <c r="L117" s="246">
        <v>9.7364139556884766</v>
      </c>
      <c r="M117" s="247">
        <f>IF(COUNT(H117:L117)&lt;N$1,0,1)</f>
        <v>1</v>
      </c>
      <c r="N117" s="248">
        <f t="shared" si="21"/>
        <v>5</v>
      </c>
      <c r="O117" s="249">
        <f t="shared" si="22"/>
        <v>5</v>
      </c>
      <c r="P117" s="250">
        <f t="shared" si="23"/>
        <v>31.004668474197388</v>
      </c>
      <c r="Y117" s="256">
        <f t="shared" si="28"/>
        <v>23</v>
      </c>
      <c r="Z117" s="256">
        <f t="shared" si="29"/>
        <v>14</v>
      </c>
      <c r="AA117" s="256" t="str">
        <f t="shared" si="30"/>
        <v>Marker 10</v>
      </c>
      <c r="AB117" s="256">
        <f t="shared" si="31"/>
        <v>4</v>
      </c>
      <c r="AC117" s="256" t="str">
        <f t="shared" si="32"/>
        <v>H</v>
      </c>
      <c r="AD117" s="257"/>
      <c r="AE117" s="258">
        <f t="shared" si="33"/>
        <v>7.4225370216344428</v>
      </c>
      <c r="AF117" s="258">
        <f t="shared" si="34"/>
        <v>5.9535192300591024</v>
      </c>
      <c r="AG117" s="258">
        <f t="shared" si="35"/>
        <v>2.1754398286643135</v>
      </c>
      <c r="AH117" s="258">
        <f t="shared" si="36"/>
        <v>13.395868716870952</v>
      </c>
      <c r="AI117" s="258">
        <f t="shared" si="37"/>
        <v>13.251840970158918</v>
      </c>
      <c r="AJ117" s="258">
        <f t="shared" si="38"/>
        <v>42.199205767387724</v>
      </c>
      <c r="AL117" s="259">
        <v>39</v>
      </c>
      <c r="AM117" s="259" t="s">
        <v>120</v>
      </c>
      <c r="AN117" s="260">
        <f>IF(SUMIF($Y:$Y,$AL117,AE:AE)=0,"",SUMIF($Y:$Y,$AL117,AE:AE)/$AS117)</f>
        <v>4.825182870471469</v>
      </c>
      <c r="AO117" s="260">
        <f>IF(SUMIF($Y:$Y,$AL117,AF:AF)=0,"",SUMIF($Y:$Y,$AL117,AF:AF)/$AS117)</f>
        <v>3.1019951069950991</v>
      </c>
      <c r="AP117" s="260">
        <f>IF(SUMIF($Y:$Y,$AL117,AG:AG)=0,"",SUMIF($Y:$Y,$AL117,AG:AG)/$AS117)</f>
        <v>9.9362500575976984</v>
      </c>
      <c r="AQ117" s="260">
        <f>IF(SUMIF($Y:$Y,$AL117,AH:AH)=0,"",SUMIF($Y:$Y,$AL117,AH:AH)/$AS117)</f>
        <v>5.0686207786586799</v>
      </c>
      <c r="AR117" s="260">
        <f>IF(SUMIF($Y:$Y,$AL117,AI:AI)=0,"",SUMIF($Y:$Y,$AL117,AI:AI)/$AS117)</f>
        <v>7.3700865771472337</v>
      </c>
      <c r="AS117" s="261">
        <f>SUMIF(E$5:E$632,AL117,O$5:O$632)/N$1</f>
        <v>4</v>
      </c>
      <c r="AT117" s="260">
        <f>IF(LEN(AS117)&gt;0,SUM(AN117:AR117),"")</f>
        <v>30.30213539087018</v>
      </c>
      <c r="AU117" s="238">
        <v>113</v>
      </c>
    </row>
    <row r="118" spans="1:47" x14ac:dyDescent="0.25">
      <c r="A118" s="244">
        <v>14</v>
      </c>
      <c r="B118" s="244" t="s">
        <v>250</v>
      </c>
      <c r="C118" s="244">
        <v>3</v>
      </c>
      <c r="D118" s="244" t="s">
        <v>369</v>
      </c>
      <c r="E118" s="244">
        <v>25</v>
      </c>
      <c r="F118" s="244" t="s">
        <v>187</v>
      </c>
      <c r="G118" s="245"/>
      <c r="H118" s="246">
        <v>7.0980364084243774</v>
      </c>
      <c r="I118" s="246">
        <v>8.2229137420654297</v>
      </c>
      <c r="J118" s="246">
        <v>6.8300932645797729</v>
      </c>
      <c r="K118" s="246">
        <v>4.4381201267242432</v>
      </c>
      <c r="L118" s="246">
        <v>3.2003432512283325</v>
      </c>
      <c r="M118" s="247">
        <f>IF(COUNT(H118:L118)&lt;N$1,0,1)</f>
        <v>1</v>
      </c>
      <c r="N118" s="248">
        <f t="shared" si="21"/>
        <v>5</v>
      </c>
      <c r="O118" s="249">
        <f t="shared" si="22"/>
        <v>5</v>
      </c>
      <c r="P118" s="250">
        <f t="shared" si="23"/>
        <v>29.789506793022156</v>
      </c>
      <c r="Y118" s="256">
        <f t="shared" si="28"/>
        <v>25</v>
      </c>
      <c r="Z118" s="256">
        <f t="shared" si="29"/>
        <v>14</v>
      </c>
      <c r="AA118" s="256" t="str">
        <f t="shared" si="30"/>
        <v>Marker 8</v>
      </c>
      <c r="AB118" s="256">
        <f t="shared" si="31"/>
        <v>3</v>
      </c>
      <c r="AC118" s="256" t="str">
        <f t="shared" si="32"/>
        <v>H</v>
      </c>
      <c r="AD118" s="257"/>
      <c r="AE118" s="258">
        <f t="shared" si="33"/>
        <v>9.6608515324969613</v>
      </c>
      <c r="AF118" s="258">
        <f t="shared" si="34"/>
        <v>11.191876774869531</v>
      </c>
      <c r="AG118" s="258">
        <f t="shared" si="35"/>
        <v>9.2961649089173832</v>
      </c>
      <c r="AH118" s="258">
        <f t="shared" si="36"/>
        <v>6.0405465907136895</v>
      </c>
      <c r="AI118" s="258">
        <f t="shared" si="37"/>
        <v>4.3558583281497611</v>
      </c>
      <c r="AJ118" s="258">
        <f t="shared" si="38"/>
        <v>40.54529813514732</v>
      </c>
      <c r="AL118" s="259">
        <v>101</v>
      </c>
      <c r="AM118" s="259" t="s">
        <v>182</v>
      </c>
      <c r="AN118" s="260">
        <f>IF(SUMIF($Y:$Y,$AL118,AE:AE)=0,"",SUMIF($Y:$Y,$AL118,AE:AE)/$AS118)</f>
        <v>6.4839919360406331</v>
      </c>
      <c r="AO118" s="260">
        <f>IF(SUMIF($Y:$Y,$AL118,AF:AF)=0,"",SUMIF($Y:$Y,$AL118,AF:AF)/$AS118)</f>
        <v>6.1988602451859816</v>
      </c>
      <c r="AP118" s="260">
        <f>IF(SUMIF($Y:$Y,$AL118,AG:AG)=0,"",SUMIF($Y:$Y,$AL118,AG:AG)/$AS118)</f>
        <v>8.4743293429961906</v>
      </c>
      <c r="AQ118" s="260">
        <f>IF(SUMIF($Y:$Y,$AL118,AH:AH)=0,"",SUMIF($Y:$Y,$AL118,AH:AH)/$AS118)</f>
        <v>1.1820324795350912</v>
      </c>
      <c r="AR118" s="260">
        <f>IF(SUMIF($Y:$Y,$AL118,AI:AI)=0,"",SUMIF($Y:$Y,$AL118,AI:AI)/$AS118)</f>
        <v>7.9586784829490345</v>
      </c>
      <c r="AS118" s="261">
        <f>SUMIF(E$5:E$632,AL118,O$5:O$632)/N$1</f>
        <v>4</v>
      </c>
      <c r="AT118" s="260">
        <f>IF(LEN(AS118)&gt;0,SUM(AN118:AR118),"")</f>
        <v>30.297892486706935</v>
      </c>
      <c r="AU118" s="238">
        <v>114</v>
      </c>
    </row>
    <row r="119" spans="1:47" x14ac:dyDescent="0.25">
      <c r="A119" s="244">
        <v>14</v>
      </c>
      <c r="B119" s="244" t="s">
        <v>256</v>
      </c>
      <c r="C119" s="244">
        <v>2</v>
      </c>
      <c r="D119" s="244" t="s">
        <v>369</v>
      </c>
      <c r="E119" s="244">
        <v>27</v>
      </c>
      <c r="F119" s="244" t="s">
        <v>113</v>
      </c>
      <c r="G119" s="245"/>
      <c r="H119" s="246">
        <v>6.9811689853668213</v>
      </c>
      <c r="I119" s="246">
        <v>1.2157279253005981</v>
      </c>
      <c r="J119" s="246">
        <v>5.5500149726867676</v>
      </c>
      <c r="K119" s="246">
        <v>8.3082622289657593</v>
      </c>
      <c r="L119" s="246">
        <v>2.1251952648162842</v>
      </c>
      <c r="M119" s="247">
        <f>IF(COUNT(H119:L119)&lt;N$1,0,1)</f>
        <v>1</v>
      </c>
      <c r="N119" s="248">
        <f t="shared" si="21"/>
        <v>5</v>
      </c>
      <c r="O119" s="249">
        <f t="shared" si="22"/>
        <v>5</v>
      </c>
      <c r="P119" s="250">
        <f t="shared" si="23"/>
        <v>24.18036937713623</v>
      </c>
      <c r="Y119" s="256">
        <f t="shared" si="28"/>
        <v>27</v>
      </c>
      <c r="Z119" s="256">
        <f t="shared" si="29"/>
        <v>14</v>
      </c>
      <c r="AA119" s="256" t="str">
        <f t="shared" si="30"/>
        <v>Marker 14</v>
      </c>
      <c r="AB119" s="256">
        <f t="shared" si="31"/>
        <v>2</v>
      </c>
      <c r="AC119" s="256" t="str">
        <f t="shared" si="32"/>
        <v>H</v>
      </c>
      <c r="AD119" s="257"/>
      <c r="AE119" s="258">
        <f t="shared" si="33"/>
        <v>9.5017879889788492</v>
      </c>
      <c r="AF119" s="258">
        <f t="shared" si="34"/>
        <v>1.6546783243179761</v>
      </c>
      <c r="AG119" s="258">
        <f t="shared" si="35"/>
        <v>7.5539018918845109</v>
      </c>
      <c r="AH119" s="258">
        <f t="shared" si="36"/>
        <v>11.308041163585365</v>
      </c>
      <c r="AI119" s="258">
        <f t="shared" si="37"/>
        <v>2.8925176977942835</v>
      </c>
      <c r="AJ119" s="258">
        <f t="shared" si="38"/>
        <v>32.910927066560987</v>
      </c>
      <c r="AL119" s="259">
        <v>84</v>
      </c>
      <c r="AM119" s="259" t="s">
        <v>165</v>
      </c>
      <c r="AN119" s="260">
        <f>IF(SUMIF($Y:$Y,$AL119,AE:AE)=0,"",SUMIF($Y:$Y,$AL119,AE:AE)/$AS119)</f>
        <v>4.5385221287520148</v>
      </c>
      <c r="AO119" s="260">
        <f>IF(SUMIF($Y:$Y,$AL119,AF:AF)=0,"",SUMIF($Y:$Y,$AL119,AF:AF)/$AS119)</f>
        <v>8.0150887395840726</v>
      </c>
      <c r="AP119" s="260">
        <f>IF(SUMIF($Y:$Y,$AL119,AG:AG)=0,"",SUMIF($Y:$Y,$AL119,AG:AG)/$AS119)</f>
        <v>8.7214720904138883</v>
      </c>
      <c r="AQ119" s="260">
        <f>IF(SUMIF($Y:$Y,$AL119,AH:AH)=0,"",SUMIF($Y:$Y,$AL119,AH:AH)/$AS119)</f>
        <v>5.8331625601667101</v>
      </c>
      <c r="AR119" s="260">
        <f>IF(SUMIF($Y:$Y,$AL119,AI:AI)=0,"",SUMIF($Y:$Y,$AL119,AI:AI)/$AS119)</f>
        <v>3.1752755754804669</v>
      </c>
      <c r="AS119" s="261">
        <f>SUMIF(E$5:E$632,AL119,O$5:O$632)/N$1</f>
        <v>4</v>
      </c>
      <c r="AT119" s="260">
        <f>IF(LEN(AS119)&gt;0,SUM(AN119:AR119),"")</f>
        <v>30.283521094397152</v>
      </c>
      <c r="AU119" s="238">
        <v>115</v>
      </c>
    </row>
    <row r="120" spans="1:47" x14ac:dyDescent="0.25">
      <c r="A120" s="244">
        <v>14</v>
      </c>
      <c r="B120" s="244" t="s">
        <v>255</v>
      </c>
      <c r="C120" s="244">
        <v>1</v>
      </c>
      <c r="D120" s="244" t="s">
        <v>369</v>
      </c>
      <c r="E120" s="244">
        <v>29</v>
      </c>
      <c r="F120" s="244" t="s">
        <v>102</v>
      </c>
      <c r="G120" s="245"/>
      <c r="H120" s="246">
        <v>5.5663532018661499</v>
      </c>
      <c r="I120" s="246">
        <v>0.4485785961151123</v>
      </c>
      <c r="J120" s="246">
        <v>1.0112529993057251</v>
      </c>
      <c r="K120" s="246">
        <v>8.0701780319213867</v>
      </c>
      <c r="L120" s="246">
        <v>7.5275582075119019</v>
      </c>
      <c r="M120" s="247">
        <f>IF(COUNT(H120:L120)&lt;N$1,0,1)</f>
        <v>1</v>
      </c>
      <c r="N120" s="248">
        <f t="shared" si="21"/>
        <v>5</v>
      </c>
      <c r="O120" s="249">
        <f t="shared" si="22"/>
        <v>5</v>
      </c>
      <c r="P120" s="250">
        <f t="shared" si="23"/>
        <v>22.623921036720276</v>
      </c>
      <c r="Y120" s="256">
        <f t="shared" si="28"/>
        <v>29</v>
      </c>
      <c r="Z120" s="256">
        <f t="shared" si="29"/>
        <v>14</v>
      </c>
      <c r="AA120" s="256" t="str">
        <f t="shared" si="30"/>
        <v>Marker 13</v>
      </c>
      <c r="AB120" s="256">
        <f t="shared" si="31"/>
        <v>1</v>
      </c>
      <c r="AC120" s="256" t="str">
        <f t="shared" si="32"/>
        <v>H</v>
      </c>
      <c r="AD120" s="257"/>
      <c r="AE120" s="258">
        <f t="shared" si="33"/>
        <v>7.5761391977144141</v>
      </c>
      <c r="AF120" s="258">
        <f t="shared" si="34"/>
        <v>0.61054226385491339</v>
      </c>
      <c r="AG120" s="258">
        <f t="shared" si="35"/>
        <v>1.3763757363219149</v>
      </c>
      <c r="AH120" s="258">
        <f t="shared" si="36"/>
        <v>10.983994350138543</v>
      </c>
      <c r="AI120" s="258">
        <f t="shared" si="37"/>
        <v>10.245456357294794</v>
      </c>
      <c r="AJ120" s="258">
        <f t="shared" si="38"/>
        <v>30.792507905324577</v>
      </c>
      <c r="AL120" s="259">
        <v>105</v>
      </c>
      <c r="AM120" s="259" t="s">
        <v>186</v>
      </c>
      <c r="AN120" s="260">
        <f>IF(SUMIF($Y:$Y,$AL120,AE:AE)=0,"",SUMIF($Y:$Y,$AL120,AE:AE)/$AS120)</f>
        <v>8.5534283151368058</v>
      </c>
      <c r="AO120" s="260">
        <f>IF(SUMIF($Y:$Y,$AL120,AF:AF)=0,"",SUMIF($Y:$Y,$AL120,AF:AF)/$AS120)</f>
        <v>5.1026553708179403</v>
      </c>
      <c r="AP120" s="260">
        <f>IF(SUMIF($Y:$Y,$AL120,AG:AG)=0,"",SUMIF($Y:$Y,$AL120,AG:AG)/$AS120)</f>
        <v>4.001287917152176</v>
      </c>
      <c r="AQ120" s="260">
        <f>IF(SUMIF($Y:$Y,$AL120,AH:AH)=0,"",SUMIF($Y:$Y,$AL120,AH:AH)/$AS120)</f>
        <v>6.816690851052142</v>
      </c>
      <c r="AR120" s="260">
        <f>IF(SUMIF($Y:$Y,$AL120,AI:AI)=0,"",SUMIF($Y:$Y,$AL120,AI:AI)/$AS120)</f>
        <v>5.7908251681667293</v>
      </c>
      <c r="AS120" s="261">
        <f>SUMIF(E$5:E$632,AL120,O$5:O$632)/N$1</f>
        <v>4</v>
      </c>
      <c r="AT120" s="260">
        <f>IF(LEN(AS120)&gt;0,SUM(AN120:AR120),"")</f>
        <v>30.264887622325798</v>
      </c>
      <c r="AU120" s="238">
        <v>116</v>
      </c>
    </row>
    <row r="121" spans="1:47" x14ac:dyDescent="0.25">
      <c r="A121" s="244">
        <v>14</v>
      </c>
      <c r="B121" s="244" t="s">
        <v>256</v>
      </c>
      <c r="C121" s="244">
        <v>4</v>
      </c>
      <c r="D121" s="244" t="s">
        <v>369</v>
      </c>
      <c r="E121" s="244">
        <v>31</v>
      </c>
      <c r="F121" s="244" t="s">
        <v>107</v>
      </c>
      <c r="G121" s="245"/>
      <c r="H121" s="246">
        <v>2.5731921195983887</v>
      </c>
      <c r="I121" s="246">
        <v>3.894004225730896</v>
      </c>
      <c r="J121" s="246">
        <v>0.40214896202087402</v>
      </c>
      <c r="K121" s="246">
        <v>1.3409715890884399</v>
      </c>
      <c r="L121" s="246">
        <v>1.5097332000732422</v>
      </c>
      <c r="M121" s="247">
        <f>IF(COUNT(H121:L121)&lt;N$1,0,1)</f>
        <v>1</v>
      </c>
      <c r="N121" s="248">
        <f t="shared" si="21"/>
        <v>5</v>
      </c>
      <c r="O121" s="249">
        <f t="shared" si="22"/>
        <v>5</v>
      </c>
      <c r="P121" s="250">
        <f t="shared" si="23"/>
        <v>9.7200500965118408</v>
      </c>
      <c r="Y121" s="256">
        <f t="shared" si="28"/>
        <v>31</v>
      </c>
      <c r="Z121" s="256">
        <f t="shared" si="29"/>
        <v>14</v>
      </c>
      <c r="AA121" s="256" t="str">
        <f t="shared" si="30"/>
        <v>Marker 14</v>
      </c>
      <c r="AB121" s="256">
        <f t="shared" si="31"/>
        <v>4</v>
      </c>
      <c r="AC121" s="256" t="str">
        <f t="shared" si="32"/>
        <v>H</v>
      </c>
      <c r="AD121" s="257"/>
      <c r="AE121" s="258">
        <f t="shared" si="33"/>
        <v>3.5022681769463411</v>
      </c>
      <c r="AF121" s="258">
        <f t="shared" si="34"/>
        <v>5.2999723482755039</v>
      </c>
      <c r="AG121" s="258">
        <f t="shared" si="35"/>
        <v>0.54734875851303755</v>
      </c>
      <c r="AH121" s="258">
        <f t="shared" si="36"/>
        <v>1.8251424318004699</v>
      </c>
      <c r="AI121" s="258">
        <f t="shared" si="37"/>
        <v>2.0548370648364669</v>
      </c>
      <c r="AJ121" s="258">
        <f t="shared" si="38"/>
        <v>13.229568780371817</v>
      </c>
      <c r="AL121" s="259">
        <v>131</v>
      </c>
      <c r="AM121" s="259" t="s">
        <v>212</v>
      </c>
      <c r="AN121" s="260">
        <f>IF(SUMIF($Y:$Y,$AL121,AE:AE)=0,"",SUMIF($Y:$Y,$AL121,AE:AE)/$AS121)</f>
        <v>7.2655884432813762</v>
      </c>
      <c r="AO121" s="260">
        <f>IF(SUMIF($Y:$Y,$AL121,AF:AF)=0,"",SUMIF($Y:$Y,$AL121,AF:AF)/$AS121)</f>
        <v>2.3599918129474728</v>
      </c>
      <c r="AP121" s="260">
        <f>IF(SUMIF($Y:$Y,$AL121,AG:AG)=0,"",SUMIF($Y:$Y,$AL121,AG:AG)/$AS121)</f>
        <v>5.5828499244080856</v>
      </c>
      <c r="AQ121" s="260">
        <f>IF(SUMIF($Y:$Y,$AL121,AH:AH)=0,"",SUMIF($Y:$Y,$AL121,AH:AH)/$AS121)</f>
        <v>8.7681669529336048</v>
      </c>
      <c r="AR121" s="260">
        <f>IF(SUMIF($Y:$Y,$AL121,AI:AI)=0,"",SUMIF($Y:$Y,$AL121,AI:AI)/$AS121)</f>
        <v>6.2873783441660631</v>
      </c>
      <c r="AS121" s="261">
        <f>SUMIF(E$5:E$632,AL121,O$5:O$632)/N$1</f>
        <v>4</v>
      </c>
      <c r="AT121" s="260">
        <f>IF(LEN(AS121)&gt;0,SUM(AN121:AR121),"")</f>
        <v>30.263975477736601</v>
      </c>
      <c r="AU121" s="238">
        <v>117</v>
      </c>
    </row>
    <row r="122" spans="1:47" x14ac:dyDescent="0.25">
      <c r="A122" s="244">
        <v>15</v>
      </c>
      <c r="B122" s="244" t="s">
        <v>251</v>
      </c>
      <c r="C122" s="244">
        <v>4</v>
      </c>
      <c r="D122" s="244" t="s">
        <v>369</v>
      </c>
      <c r="E122" s="244">
        <v>16</v>
      </c>
      <c r="F122" s="244" t="s">
        <v>106</v>
      </c>
      <c r="G122" s="245"/>
      <c r="H122" s="246">
        <v>4.1103363037109375</v>
      </c>
      <c r="I122" s="246">
        <v>3.0447787046432495</v>
      </c>
      <c r="J122" s="246">
        <v>4.1632044315338135</v>
      </c>
      <c r="K122" s="246">
        <v>8.9176684617996216</v>
      </c>
      <c r="L122" s="246">
        <v>4.7000527381896973</v>
      </c>
      <c r="M122" s="247">
        <f>IF(COUNT(H122:L122)&lt;N$1,0,1)</f>
        <v>1</v>
      </c>
      <c r="N122" s="248">
        <f t="shared" si="21"/>
        <v>5</v>
      </c>
      <c r="O122" s="249">
        <f t="shared" si="22"/>
        <v>5</v>
      </c>
      <c r="P122" s="250">
        <f t="shared" si="23"/>
        <v>24.936040639877319</v>
      </c>
      <c r="Y122" s="256">
        <f t="shared" si="28"/>
        <v>16</v>
      </c>
      <c r="Z122" s="256">
        <f t="shared" si="29"/>
        <v>15</v>
      </c>
      <c r="AA122" s="256" t="str">
        <f t="shared" si="30"/>
        <v>Marker 9</v>
      </c>
      <c r="AB122" s="256">
        <f t="shared" si="31"/>
        <v>4</v>
      </c>
      <c r="AC122" s="256" t="str">
        <f t="shared" si="32"/>
        <v>H</v>
      </c>
      <c r="AD122" s="257"/>
      <c r="AE122" s="258">
        <f t="shared" si="33"/>
        <v>5.2154867553118764</v>
      </c>
      <c r="AF122" s="258">
        <f t="shared" si="34"/>
        <v>3.863431562177909</v>
      </c>
      <c r="AG122" s="258">
        <f t="shared" si="35"/>
        <v>5.2825695923511242</v>
      </c>
      <c r="AH122" s="258">
        <f t="shared" si="36"/>
        <v>11.315371374548532</v>
      </c>
      <c r="AI122" s="258">
        <f t="shared" si="37"/>
        <v>5.9637608687066654</v>
      </c>
      <c r="AJ122" s="258">
        <f t="shared" si="38"/>
        <v>31.640620153096108</v>
      </c>
      <c r="AL122" s="259">
        <v>36</v>
      </c>
      <c r="AM122" s="259" t="s">
        <v>117</v>
      </c>
      <c r="AN122" s="260">
        <f>IF(SUMIF($Y:$Y,$AL122,AE:AE)=0,"",SUMIF($Y:$Y,$AL122,AE:AE)/$AS122)</f>
        <v>5.8584389934330439</v>
      </c>
      <c r="AO122" s="260">
        <f>IF(SUMIF($Y:$Y,$AL122,AF:AF)=0,"",SUMIF($Y:$Y,$AL122,AF:AF)/$AS122)</f>
        <v>4.3242188348286348</v>
      </c>
      <c r="AP122" s="260">
        <f>IF(SUMIF($Y:$Y,$AL122,AG:AG)=0,"",SUMIF($Y:$Y,$AL122,AG:AG)/$AS122)</f>
        <v>9.4503163842146112</v>
      </c>
      <c r="AQ122" s="260">
        <f>IF(SUMIF($Y:$Y,$AL122,AH:AH)=0,"",SUMIF($Y:$Y,$AL122,AH:AH)/$AS122)</f>
        <v>5.9233818571864916</v>
      </c>
      <c r="AR122" s="260">
        <f>IF(SUMIF($Y:$Y,$AL122,AI:AI)=0,"",SUMIF($Y:$Y,$AL122,AI:AI)/$AS122)</f>
        <v>4.6900353051135459</v>
      </c>
      <c r="AS122" s="261">
        <f>SUMIF(E$5:E$632,AL122,O$5:O$632)/N$1</f>
        <v>4</v>
      </c>
      <c r="AT122" s="260">
        <f>IF(LEN(AS122)&gt;0,SUM(AN122:AR122),"")</f>
        <v>30.24639137477633</v>
      </c>
      <c r="AU122" s="238">
        <v>118</v>
      </c>
    </row>
    <row r="123" spans="1:47" x14ac:dyDescent="0.25">
      <c r="A123" s="244">
        <v>15</v>
      </c>
      <c r="B123" s="244" t="s">
        <v>257</v>
      </c>
      <c r="C123" s="244">
        <v>3</v>
      </c>
      <c r="D123" s="244" t="s">
        <v>369</v>
      </c>
      <c r="E123" s="244">
        <v>18</v>
      </c>
      <c r="F123" s="244" t="s">
        <v>104</v>
      </c>
      <c r="G123" s="245"/>
      <c r="H123" s="246">
        <v>9.4489222764968872</v>
      </c>
      <c r="I123" s="246">
        <v>2.4226975440979004</v>
      </c>
      <c r="J123" s="246">
        <v>2.9734176397323608</v>
      </c>
      <c r="K123" s="246">
        <v>2.2801196575164795</v>
      </c>
      <c r="L123" s="246">
        <v>3.3584266901016235</v>
      </c>
      <c r="M123" s="247">
        <f>IF(COUNT(H123:L123)&lt;N$1,0,1)</f>
        <v>1</v>
      </c>
      <c r="N123" s="248">
        <f t="shared" si="21"/>
        <v>5</v>
      </c>
      <c r="O123" s="249">
        <f t="shared" si="22"/>
        <v>5</v>
      </c>
      <c r="P123" s="250">
        <f t="shared" si="23"/>
        <v>20.483583807945251</v>
      </c>
      <c r="Y123" s="256">
        <f t="shared" si="28"/>
        <v>18</v>
      </c>
      <c r="Z123" s="256">
        <f t="shared" si="29"/>
        <v>15</v>
      </c>
      <c r="AA123" s="256" t="str">
        <f t="shared" si="30"/>
        <v>Marker 15</v>
      </c>
      <c r="AB123" s="256">
        <f t="shared" si="31"/>
        <v>3</v>
      </c>
      <c r="AC123" s="256" t="str">
        <f t="shared" si="32"/>
        <v>H</v>
      </c>
      <c r="AD123" s="257"/>
      <c r="AE123" s="258">
        <f t="shared" si="33"/>
        <v>11.989463961999583</v>
      </c>
      <c r="AF123" s="258">
        <f t="shared" si="34"/>
        <v>3.0740907847276269</v>
      </c>
      <c r="AG123" s="258">
        <f t="shared" si="35"/>
        <v>3.7728835725762617</v>
      </c>
      <c r="AH123" s="258">
        <f t="shared" si="36"/>
        <v>2.8931778315966623</v>
      </c>
      <c r="AI123" s="258">
        <f t="shared" si="37"/>
        <v>4.261410411867538</v>
      </c>
      <c r="AJ123" s="258">
        <f t="shared" si="38"/>
        <v>25.991026562767672</v>
      </c>
      <c r="AL123" s="259">
        <v>81</v>
      </c>
      <c r="AM123" s="259" t="s">
        <v>162</v>
      </c>
      <c r="AN123" s="260">
        <f>IF(SUMIF($Y:$Y,$AL123,AE:AE)=0,"",SUMIF($Y:$Y,$AL123,AE:AE)/$AS123)</f>
        <v>5.6292071417203324</v>
      </c>
      <c r="AO123" s="260">
        <f>IF(SUMIF($Y:$Y,$AL123,AF:AF)=0,"",SUMIF($Y:$Y,$AL123,AF:AF)/$AS123)</f>
        <v>7.9793411980805988</v>
      </c>
      <c r="AP123" s="260">
        <f>IF(SUMIF($Y:$Y,$AL123,AG:AG)=0,"",SUMIF($Y:$Y,$AL123,AG:AG)/$AS123)</f>
        <v>5.0789578121780927</v>
      </c>
      <c r="AQ123" s="260">
        <f>IF(SUMIF($Y:$Y,$AL123,AH:AH)=0,"",SUMIF($Y:$Y,$AL123,AH:AH)/$AS123)</f>
        <v>3.7288627655249718</v>
      </c>
      <c r="AR123" s="260">
        <f>IF(SUMIF($Y:$Y,$AL123,AI:AI)=0,"",SUMIF($Y:$Y,$AL123,AI:AI)/$AS123)</f>
        <v>7.6904309772827677</v>
      </c>
      <c r="AS123" s="261">
        <f>SUMIF(E$5:E$632,AL123,O$5:O$632)/N$1</f>
        <v>4</v>
      </c>
      <c r="AT123" s="260">
        <f>IF(LEN(AS123)&gt;0,SUM(AN123:AR123),"")</f>
        <v>30.106799894786761</v>
      </c>
      <c r="AU123" s="238">
        <v>119</v>
      </c>
    </row>
    <row r="124" spans="1:47" x14ac:dyDescent="0.25">
      <c r="A124" s="244">
        <v>15</v>
      </c>
      <c r="B124" s="244" t="s">
        <v>256</v>
      </c>
      <c r="C124" s="244">
        <v>2</v>
      </c>
      <c r="D124" s="244" t="s">
        <v>369</v>
      </c>
      <c r="E124" s="244">
        <v>20</v>
      </c>
      <c r="F124" s="244" t="s">
        <v>103</v>
      </c>
      <c r="G124" s="245"/>
      <c r="H124" s="246">
        <v>5.9562861919403076</v>
      </c>
      <c r="I124" s="246">
        <v>3.2869583368301392</v>
      </c>
      <c r="J124" s="246">
        <v>4.8465776443481445</v>
      </c>
      <c r="K124" s="246">
        <v>6.3878124952316284</v>
      </c>
      <c r="L124" s="246">
        <v>2.4788296222686768</v>
      </c>
      <c r="M124" s="247">
        <f>IF(COUNT(H124:L124)&lt;N$1,0,1)</f>
        <v>1</v>
      </c>
      <c r="N124" s="248">
        <f t="shared" si="21"/>
        <v>5</v>
      </c>
      <c r="O124" s="249">
        <f t="shared" si="22"/>
        <v>5</v>
      </c>
      <c r="P124" s="250">
        <f t="shared" si="23"/>
        <v>22.956464290618896</v>
      </c>
      <c r="Y124" s="256">
        <f t="shared" si="28"/>
        <v>20</v>
      </c>
      <c r="Z124" s="256">
        <f t="shared" si="29"/>
        <v>15</v>
      </c>
      <c r="AA124" s="256" t="str">
        <f t="shared" si="30"/>
        <v>Marker 14</v>
      </c>
      <c r="AB124" s="256">
        <f t="shared" si="31"/>
        <v>2</v>
      </c>
      <c r="AC124" s="256" t="str">
        <f t="shared" si="32"/>
        <v>H</v>
      </c>
      <c r="AD124" s="257"/>
      <c r="AE124" s="258">
        <f t="shared" si="33"/>
        <v>7.5577591344205377</v>
      </c>
      <c r="AF124" s="258">
        <f t="shared" si="34"/>
        <v>4.17072628717077</v>
      </c>
      <c r="AG124" s="258">
        <f t="shared" si="35"/>
        <v>6.149682080725924</v>
      </c>
      <c r="AH124" s="258">
        <f t="shared" si="36"/>
        <v>8.1053103694259683</v>
      </c>
      <c r="AI124" s="258">
        <f t="shared" si="37"/>
        <v>3.1453151538828967</v>
      </c>
      <c r="AJ124" s="258">
        <f t="shared" si="38"/>
        <v>29.128793025626099</v>
      </c>
      <c r="AL124" s="259">
        <v>144</v>
      </c>
      <c r="AM124" s="259" t="s">
        <v>225</v>
      </c>
      <c r="AN124" s="260">
        <f>IF(SUMIF($Y:$Y,$AL124,AE:AE)=0,"",SUMIF($Y:$Y,$AL124,AE:AE)/$AS124)</f>
        <v>3.4817132675035269</v>
      </c>
      <c r="AO124" s="260">
        <f>IF(SUMIF($Y:$Y,$AL124,AF:AF)=0,"",SUMIF($Y:$Y,$AL124,AF:AF)/$AS124)</f>
        <v>8.2521804544166208</v>
      </c>
      <c r="AP124" s="260">
        <f>IF(SUMIF($Y:$Y,$AL124,AG:AG)=0,"",SUMIF($Y:$Y,$AL124,AG:AG)/$AS124)</f>
        <v>8.8693651418603388</v>
      </c>
      <c r="AQ124" s="260">
        <f>IF(SUMIF($Y:$Y,$AL124,AH:AH)=0,"",SUMIF($Y:$Y,$AL124,AH:AH)/$AS124)</f>
        <v>5.9013540094721755</v>
      </c>
      <c r="AR124" s="260">
        <f>IF(SUMIF($Y:$Y,$AL124,AI:AI)=0,"",SUMIF($Y:$Y,$AL124,AI:AI)/$AS124)</f>
        <v>3.4995645364908734</v>
      </c>
      <c r="AS124" s="261">
        <f>SUMIF(E$5:E$632,AL124,O$5:O$632)/N$1</f>
        <v>4</v>
      </c>
      <c r="AT124" s="260">
        <f>IF(LEN(AS124)&gt;0,SUM(AN124:AR124),"")</f>
        <v>30.004177409743534</v>
      </c>
      <c r="AU124" s="238">
        <v>120</v>
      </c>
    </row>
    <row r="125" spans="1:47" x14ac:dyDescent="0.25">
      <c r="A125" s="244">
        <v>15</v>
      </c>
      <c r="B125" s="244" t="s">
        <v>254</v>
      </c>
      <c r="C125" s="244">
        <v>1</v>
      </c>
      <c r="D125" s="244" t="s">
        <v>369</v>
      </c>
      <c r="E125" s="244">
        <v>22</v>
      </c>
      <c r="F125" s="244" t="s">
        <v>97</v>
      </c>
      <c r="G125" s="245"/>
      <c r="H125" s="246">
        <v>9.653288722038269</v>
      </c>
      <c r="I125" s="246">
        <v>9.3425571918487549</v>
      </c>
      <c r="J125" s="246">
        <v>3.3649617433547974</v>
      </c>
      <c r="K125" s="246">
        <v>6.4021182060241699</v>
      </c>
      <c r="L125" s="246">
        <v>8.8525384664535522</v>
      </c>
      <c r="M125" s="247">
        <f>IF(COUNT(H125:L125)&lt;N$1,0,1)</f>
        <v>1</v>
      </c>
      <c r="N125" s="248">
        <f t="shared" si="21"/>
        <v>5</v>
      </c>
      <c r="O125" s="249">
        <f t="shared" si="22"/>
        <v>5</v>
      </c>
      <c r="P125" s="250">
        <f t="shared" si="23"/>
        <v>37.615464329719543</v>
      </c>
      <c r="Y125" s="256">
        <f t="shared" si="28"/>
        <v>22</v>
      </c>
      <c r="Z125" s="256">
        <f t="shared" si="29"/>
        <v>15</v>
      </c>
      <c r="AA125" s="256" t="str">
        <f t="shared" si="30"/>
        <v>Marker 12</v>
      </c>
      <c r="AB125" s="256">
        <f t="shared" si="31"/>
        <v>1</v>
      </c>
      <c r="AC125" s="256" t="str">
        <f t="shared" si="32"/>
        <v>H</v>
      </c>
      <c r="AD125" s="257"/>
      <c r="AE125" s="258">
        <f t="shared" si="33"/>
        <v>12.248778629023043</v>
      </c>
      <c r="AF125" s="258">
        <f t="shared" si="34"/>
        <v>11.85450038500246</v>
      </c>
      <c r="AG125" s="258">
        <f t="shared" si="35"/>
        <v>4.2697025517725899</v>
      </c>
      <c r="AH125" s="258">
        <f t="shared" si="36"/>
        <v>8.1234624717482191</v>
      </c>
      <c r="AI125" s="258">
        <f t="shared" si="37"/>
        <v>11.232729808749092</v>
      </c>
      <c r="AJ125" s="258">
        <f t="shared" si="38"/>
        <v>47.729173846295403</v>
      </c>
      <c r="AL125" s="259">
        <v>85</v>
      </c>
      <c r="AM125" s="259" t="s">
        <v>166</v>
      </c>
      <c r="AN125" s="260">
        <f>IF(SUMIF($Y:$Y,$AL125,AE:AE)=0,"",SUMIF($Y:$Y,$AL125,AE:AE)/$AS125)</f>
        <v>6.3401774686213681</v>
      </c>
      <c r="AO125" s="260">
        <f>IF(SUMIF($Y:$Y,$AL125,AF:AF)=0,"",SUMIF($Y:$Y,$AL125,AF:AF)/$AS125)</f>
        <v>7.6383812198008947</v>
      </c>
      <c r="AP125" s="260">
        <f>IF(SUMIF($Y:$Y,$AL125,AG:AG)=0,"",SUMIF($Y:$Y,$AL125,AG:AG)/$AS125)</f>
        <v>4.6492072606272767</v>
      </c>
      <c r="AQ125" s="260">
        <f>IF(SUMIF($Y:$Y,$AL125,AH:AH)=0,"",SUMIF($Y:$Y,$AL125,AH:AH)/$AS125)</f>
        <v>4.8111051302899268</v>
      </c>
      <c r="AR125" s="260">
        <f>IF(SUMIF($Y:$Y,$AL125,AI:AI)=0,"",SUMIF($Y:$Y,$AL125,AI:AI)/$AS125)</f>
        <v>6.4952152232412814</v>
      </c>
      <c r="AS125" s="261">
        <f>SUMIF(E$5:E$632,AL125,O$5:O$632)/N$1</f>
        <v>4</v>
      </c>
      <c r="AT125" s="260">
        <f>IF(LEN(AS125)&gt;0,SUM(AN125:AR125),"")</f>
        <v>29.934086302580749</v>
      </c>
      <c r="AU125" s="238">
        <v>121</v>
      </c>
    </row>
    <row r="126" spans="1:47" x14ac:dyDescent="0.25">
      <c r="A126" s="244">
        <v>15</v>
      </c>
      <c r="B126" s="244" t="s">
        <v>256</v>
      </c>
      <c r="C126" s="244">
        <v>4</v>
      </c>
      <c r="D126" s="244" t="s">
        <v>369</v>
      </c>
      <c r="E126" s="244">
        <v>24</v>
      </c>
      <c r="F126" s="244" t="s">
        <v>105</v>
      </c>
      <c r="G126" s="245"/>
      <c r="H126" s="246">
        <v>4.0464973449707031</v>
      </c>
      <c r="I126" s="246">
        <v>3.1777018308639526</v>
      </c>
      <c r="J126" s="246">
        <v>3.9402163028717041</v>
      </c>
      <c r="K126" s="246">
        <v>9.0592890977859497</v>
      </c>
      <c r="L126" s="246">
        <v>5.8572220802307129</v>
      </c>
      <c r="M126" s="247">
        <f>IF(COUNT(H126:L126)&lt;N$1,0,1)</f>
        <v>1</v>
      </c>
      <c r="N126" s="248">
        <f t="shared" si="21"/>
        <v>5</v>
      </c>
      <c r="O126" s="249">
        <f t="shared" si="22"/>
        <v>5</v>
      </c>
      <c r="P126" s="250">
        <f t="shared" si="23"/>
        <v>26.080926656723022</v>
      </c>
      <c r="Y126" s="256">
        <f t="shared" si="28"/>
        <v>24</v>
      </c>
      <c r="Z126" s="256">
        <f t="shared" si="29"/>
        <v>15</v>
      </c>
      <c r="AA126" s="256" t="str">
        <f t="shared" si="30"/>
        <v>Marker 14</v>
      </c>
      <c r="AB126" s="256">
        <f t="shared" si="31"/>
        <v>4</v>
      </c>
      <c r="AC126" s="256" t="str">
        <f t="shared" si="32"/>
        <v>H</v>
      </c>
      <c r="AD126" s="257"/>
      <c r="AE126" s="258">
        <f t="shared" si="33"/>
        <v>5.1344833484903969</v>
      </c>
      <c r="AF126" s="258">
        <f t="shared" si="34"/>
        <v>4.0320938693601294</v>
      </c>
      <c r="AG126" s="258">
        <f t="shared" si="35"/>
        <v>4.9996264106511186</v>
      </c>
      <c r="AH126" s="258">
        <f t="shared" si="36"/>
        <v>11.49506970010858</v>
      </c>
      <c r="AI126" s="258">
        <f t="shared" si="37"/>
        <v>7.4320595506464153</v>
      </c>
      <c r="AJ126" s="258">
        <f t="shared" si="38"/>
        <v>33.093332879256643</v>
      </c>
      <c r="AL126" s="259">
        <v>102</v>
      </c>
      <c r="AM126" s="259" t="s">
        <v>183</v>
      </c>
      <c r="AN126" s="260">
        <f>IF(SUMIF($Y:$Y,$AL126,AE:AE)=0,"",SUMIF($Y:$Y,$AL126,AE:AE)/$AS126)</f>
        <v>3.8498774642098215</v>
      </c>
      <c r="AO126" s="260">
        <f>IF(SUMIF($Y:$Y,$AL126,AF:AF)=0,"",SUMIF($Y:$Y,$AL126,AF:AF)/$AS126)</f>
        <v>5.2500940853974098</v>
      </c>
      <c r="AP126" s="260">
        <f>IF(SUMIF($Y:$Y,$AL126,AG:AG)=0,"",SUMIF($Y:$Y,$AL126,AG:AG)/$AS126)</f>
        <v>9.7100251344527919</v>
      </c>
      <c r="AQ126" s="260">
        <f>IF(SUMIF($Y:$Y,$AL126,AH:AH)=0,"",SUMIF($Y:$Y,$AL126,AH:AH)/$AS126)</f>
        <v>2.6586743467755296</v>
      </c>
      <c r="AR126" s="260">
        <f>IF(SUMIF($Y:$Y,$AL126,AI:AI)=0,"",SUMIF($Y:$Y,$AL126,AI:AI)/$AS126)</f>
        <v>8.4520064581349388</v>
      </c>
      <c r="AS126" s="261">
        <f>SUMIF(E$5:E$632,AL126,O$5:O$632)/N$1</f>
        <v>4</v>
      </c>
      <c r="AT126" s="260">
        <f>IF(LEN(AS126)&gt;0,SUM(AN126:AR126),"")</f>
        <v>29.920677488970494</v>
      </c>
      <c r="AU126" s="238">
        <v>122</v>
      </c>
    </row>
    <row r="127" spans="1:47" x14ac:dyDescent="0.25">
      <c r="A127" s="244">
        <v>15</v>
      </c>
      <c r="B127" s="244" t="s">
        <v>254</v>
      </c>
      <c r="C127" s="244">
        <v>3</v>
      </c>
      <c r="D127" s="244" t="s">
        <v>369</v>
      </c>
      <c r="E127" s="244">
        <v>26</v>
      </c>
      <c r="F127" s="244" t="s">
        <v>99</v>
      </c>
      <c r="G127" s="245"/>
      <c r="H127" s="246">
        <v>6.1457186937332153</v>
      </c>
      <c r="I127" s="246">
        <v>6.414339542388916</v>
      </c>
      <c r="J127" s="246">
        <v>8.752397894859314</v>
      </c>
      <c r="K127" s="246">
        <v>1.6814601421356201</v>
      </c>
      <c r="L127" s="246">
        <v>4.9395614862442017</v>
      </c>
      <c r="M127" s="247">
        <f>IF(COUNT(H127:L127)&lt;N$1,0,1)</f>
        <v>1</v>
      </c>
      <c r="N127" s="248">
        <f t="shared" si="21"/>
        <v>5</v>
      </c>
      <c r="O127" s="249">
        <f t="shared" si="22"/>
        <v>5</v>
      </c>
      <c r="P127" s="250">
        <f t="shared" si="23"/>
        <v>27.933477759361267</v>
      </c>
      <c r="Y127" s="256">
        <f t="shared" si="28"/>
        <v>26</v>
      </c>
      <c r="Z127" s="256">
        <f t="shared" si="29"/>
        <v>15</v>
      </c>
      <c r="AA127" s="256" t="str">
        <f t="shared" si="30"/>
        <v>Marker 12</v>
      </c>
      <c r="AB127" s="256">
        <f t="shared" si="31"/>
        <v>3</v>
      </c>
      <c r="AC127" s="256" t="str">
        <f t="shared" si="32"/>
        <v>H</v>
      </c>
      <c r="AD127" s="257"/>
      <c r="AE127" s="258">
        <f t="shared" si="33"/>
        <v>7.7981245525092042</v>
      </c>
      <c r="AF127" s="258">
        <f t="shared" si="34"/>
        <v>8.1389697716946969</v>
      </c>
      <c r="AG127" s="258">
        <f t="shared" si="35"/>
        <v>11.105664336187253</v>
      </c>
      <c r="AH127" s="258">
        <f t="shared" si="36"/>
        <v>2.1335561017174332</v>
      </c>
      <c r="AI127" s="258">
        <f t="shared" si="37"/>
        <v>6.267666586137091</v>
      </c>
      <c r="AJ127" s="258">
        <f t="shared" si="38"/>
        <v>35.443981348245678</v>
      </c>
      <c r="AL127" s="259">
        <v>99</v>
      </c>
      <c r="AM127" s="259" t="s">
        <v>180</v>
      </c>
      <c r="AN127" s="260">
        <f>IF(SUMIF($Y:$Y,$AL127,AE:AE)=0,"",SUMIF($Y:$Y,$AL127,AE:AE)/$AS127)</f>
        <v>4.9475814800711175</v>
      </c>
      <c r="AO127" s="260">
        <f>IF(SUMIF($Y:$Y,$AL127,AF:AF)=0,"",SUMIF($Y:$Y,$AL127,AF:AF)/$AS127)</f>
        <v>6.2846793614807055</v>
      </c>
      <c r="AP127" s="260">
        <f>IF(SUMIF($Y:$Y,$AL127,AG:AG)=0,"",SUMIF($Y:$Y,$AL127,AG:AG)/$AS127)</f>
        <v>4.6955697424692922</v>
      </c>
      <c r="AQ127" s="260">
        <f>IF(SUMIF($Y:$Y,$AL127,AH:AH)=0,"",SUMIF($Y:$Y,$AL127,AH:AH)/$AS127)</f>
        <v>5.097996351565544</v>
      </c>
      <c r="AR127" s="260">
        <f>IF(SUMIF($Y:$Y,$AL127,AI:AI)=0,"",SUMIF($Y:$Y,$AL127,AI:AI)/$AS127)</f>
        <v>8.8285611915910103</v>
      </c>
      <c r="AS127" s="261">
        <f>SUMIF(E$5:E$632,AL127,O$5:O$632)/N$1</f>
        <v>4</v>
      </c>
      <c r="AT127" s="260">
        <f>IF(LEN(AS127)&gt;0,SUM(AN127:AR127),"")</f>
        <v>29.854388127177671</v>
      </c>
      <c r="AU127" s="238">
        <v>123</v>
      </c>
    </row>
    <row r="128" spans="1:47" x14ac:dyDescent="0.25">
      <c r="A128" s="244">
        <v>15</v>
      </c>
      <c r="B128" s="244" t="s">
        <v>252</v>
      </c>
      <c r="C128" s="244">
        <v>2</v>
      </c>
      <c r="D128" s="244" t="s">
        <v>369</v>
      </c>
      <c r="E128" s="244">
        <v>28</v>
      </c>
      <c r="F128" s="244" t="s">
        <v>107</v>
      </c>
      <c r="G128" s="245"/>
      <c r="H128" s="246">
        <v>9.9303805828094482</v>
      </c>
      <c r="I128" s="246">
        <v>3.6498314142227173</v>
      </c>
      <c r="J128" s="246">
        <v>6.9024896621704102</v>
      </c>
      <c r="K128" s="246">
        <v>0.78648269176483154</v>
      </c>
      <c r="L128" s="246">
        <v>7.5836002826690674</v>
      </c>
      <c r="M128" s="247">
        <f>IF(COUNT(H128:L128)&lt;N$1,0,1)</f>
        <v>1</v>
      </c>
      <c r="N128" s="248">
        <f t="shared" si="21"/>
        <v>5</v>
      </c>
      <c r="O128" s="249">
        <f t="shared" si="22"/>
        <v>5</v>
      </c>
      <c r="P128" s="250">
        <f t="shared" si="23"/>
        <v>28.852784633636475</v>
      </c>
      <c r="Y128" s="256">
        <f t="shared" si="28"/>
        <v>28</v>
      </c>
      <c r="Z128" s="256">
        <f t="shared" si="29"/>
        <v>15</v>
      </c>
      <c r="AA128" s="256" t="str">
        <f t="shared" si="30"/>
        <v>Marker 10</v>
      </c>
      <c r="AB128" s="256">
        <f t="shared" si="31"/>
        <v>2</v>
      </c>
      <c r="AC128" s="256" t="str">
        <f t="shared" si="32"/>
        <v>H</v>
      </c>
      <c r="AD128" s="257"/>
      <c r="AE128" s="258">
        <f t="shared" si="33"/>
        <v>12.600372470274444</v>
      </c>
      <c r="AF128" s="258">
        <f t="shared" si="34"/>
        <v>4.6311654311141961</v>
      </c>
      <c r="AG128" s="258">
        <f t="shared" si="35"/>
        <v>8.7583693283747017</v>
      </c>
      <c r="AH128" s="258">
        <f t="shared" si="36"/>
        <v>0.99794512154107673</v>
      </c>
      <c r="AI128" s="258">
        <f t="shared" si="37"/>
        <v>9.6226108788546121</v>
      </c>
      <c r="AJ128" s="258">
        <f t="shared" si="38"/>
        <v>36.610463230159027</v>
      </c>
      <c r="AL128" s="259">
        <v>127</v>
      </c>
      <c r="AM128" s="259" t="s">
        <v>208</v>
      </c>
      <c r="AN128" s="260">
        <f>IF(SUMIF($Y:$Y,$AL128,AE:AE)=0,"",SUMIF($Y:$Y,$AL128,AE:AE)/$AS128)</f>
        <v>4.7464316453394133</v>
      </c>
      <c r="AO128" s="260">
        <f>IF(SUMIF($Y:$Y,$AL128,AF:AF)=0,"",SUMIF($Y:$Y,$AL128,AF:AF)/$AS128)</f>
        <v>6.3170177062895707</v>
      </c>
      <c r="AP128" s="260">
        <f>IF(SUMIF($Y:$Y,$AL128,AG:AG)=0,"",SUMIF($Y:$Y,$AL128,AG:AG)/$AS128)</f>
        <v>4.5051825874314888</v>
      </c>
      <c r="AQ128" s="260">
        <f>IF(SUMIF($Y:$Y,$AL128,AH:AH)=0,"",SUMIF($Y:$Y,$AL128,AH:AH)/$AS128)</f>
        <v>8.8478347357364804</v>
      </c>
      <c r="AR128" s="260">
        <f>IF(SUMIF($Y:$Y,$AL128,AI:AI)=0,"",SUMIF($Y:$Y,$AL128,AI:AI)/$AS128)</f>
        <v>5.1969335973320421</v>
      </c>
      <c r="AS128" s="261">
        <f>SUMIF(E$5:E$632,AL128,O$5:O$632)/N$1</f>
        <v>4</v>
      </c>
      <c r="AT128" s="260">
        <f>IF(LEN(AS128)&gt;0,SUM(AN128:AR128),"")</f>
        <v>29.613400272128995</v>
      </c>
      <c r="AU128" s="238">
        <v>124</v>
      </c>
    </row>
    <row r="129" spans="1:47" x14ac:dyDescent="0.25">
      <c r="A129" s="244">
        <v>15</v>
      </c>
      <c r="B129" s="244" t="s">
        <v>250</v>
      </c>
      <c r="C129" s="244">
        <v>1</v>
      </c>
      <c r="D129" s="244" t="s">
        <v>369</v>
      </c>
      <c r="E129" s="244">
        <v>30</v>
      </c>
      <c r="F129" s="244" t="s">
        <v>188</v>
      </c>
      <c r="G129" s="245"/>
      <c r="H129" s="246">
        <v>8.4001034498214722</v>
      </c>
      <c r="I129" s="246">
        <v>3.9028942584991455</v>
      </c>
      <c r="J129" s="246">
        <v>7.2816067934036255</v>
      </c>
      <c r="K129" s="246">
        <v>1.8592143058776855</v>
      </c>
      <c r="L129" s="246">
        <v>0.86015641689300537</v>
      </c>
      <c r="M129" s="247">
        <f>IF(COUNT(H129:L129)&lt;N$1,0,1)</f>
        <v>1</v>
      </c>
      <c r="N129" s="248">
        <f t="shared" si="21"/>
        <v>5</v>
      </c>
      <c r="O129" s="249">
        <f t="shared" si="22"/>
        <v>5</v>
      </c>
      <c r="P129" s="250">
        <f t="shared" si="23"/>
        <v>22.303975224494934</v>
      </c>
      <c r="Y129" s="256">
        <f t="shared" si="28"/>
        <v>30</v>
      </c>
      <c r="Z129" s="256">
        <f t="shared" si="29"/>
        <v>15</v>
      </c>
      <c r="AA129" s="256" t="str">
        <f t="shared" si="30"/>
        <v>Marker 8</v>
      </c>
      <c r="AB129" s="256">
        <f t="shared" si="31"/>
        <v>1</v>
      </c>
      <c r="AC129" s="256" t="str">
        <f t="shared" si="32"/>
        <v>H</v>
      </c>
      <c r="AD129" s="257"/>
      <c r="AE129" s="258">
        <f t="shared" si="33"/>
        <v>10.658648112622782</v>
      </c>
      <c r="AF129" s="258">
        <f t="shared" si="34"/>
        <v>4.9522695488949404</v>
      </c>
      <c r="AG129" s="258">
        <f t="shared" si="35"/>
        <v>9.2394200820255712</v>
      </c>
      <c r="AH129" s="258">
        <f t="shared" si="36"/>
        <v>2.3591032147021518</v>
      </c>
      <c r="AI129" s="258">
        <f t="shared" si="37"/>
        <v>1.0914275787486709</v>
      </c>
      <c r="AJ129" s="258">
        <f t="shared" si="38"/>
        <v>28.300868536994116</v>
      </c>
      <c r="AL129" s="259">
        <v>40</v>
      </c>
      <c r="AM129" s="259" t="s">
        <v>121</v>
      </c>
      <c r="AN129" s="260">
        <f>IF(SUMIF($Y:$Y,$AL129,AE:AE)=0,"",SUMIF($Y:$Y,$AL129,AE:AE)/$AS129)</f>
        <v>6.5229874601339395</v>
      </c>
      <c r="AO129" s="260">
        <f>IF(SUMIF($Y:$Y,$AL129,AF:AF)=0,"",SUMIF($Y:$Y,$AL129,AF:AF)/$AS129)</f>
        <v>5.847716042527372</v>
      </c>
      <c r="AP129" s="260">
        <f>IF(SUMIF($Y:$Y,$AL129,AG:AG)=0,"",SUMIF($Y:$Y,$AL129,AG:AG)/$AS129)</f>
        <v>3.9022789700089335</v>
      </c>
      <c r="AQ129" s="260">
        <f>IF(SUMIF($Y:$Y,$AL129,AH:AH)=0,"",SUMIF($Y:$Y,$AL129,AH:AH)/$AS129)</f>
        <v>5.9064707812838808</v>
      </c>
      <c r="AR129" s="260">
        <f>IF(SUMIF($Y:$Y,$AL129,AI:AI)=0,"",SUMIF($Y:$Y,$AL129,AI:AI)/$AS129)</f>
        <v>7.3743698196787282</v>
      </c>
      <c r="AS129" s="261">
        <f>SUMIF(E$5:E$632,AL129,O$5:O$632)/N$1</f>
        <v>4</v>
      </c>
      <c r="AT129" s="260">
        <f>IF(LEN(AS129)&gt;0,SUM(AN129:AR129),"")</f>
        <v>29.553823073632849</v>
      </c>
      <c r="AU129" s="238">
        <v>125</v>
      </c>
    </row>
    <row r="130" spans="1:47" x14ac:dyDescent="0.25">
      <c r="A130" s="244">
        <v>15</v>
      </c>
      <c r="B130" s="244" t="s">
        <v>252</v>
      </c>
      <c r="C130" s="244">
        <v>4</v>
      </c>
      <c r="D130" s="244" t="s">
        <v>369</v>
      </c>
      <c r="E130" s="244">
        <v>32</v>
      </c>
      <c r="F130" s="244" t="s">
        <v>109</v>
      </c>
      <c r="G130" s="245"/>
      <c r="H130" s="246">
        <v>3.1159591674804688</v>
      </c>
      <c r="I130" s="246">
        <v>8.4107226133346558</v>
      </c>
      <c r="J130" s="246">
        <v>0.91693520545959473</v>
      </c>
      <c r="K130" s="246">
        <v>0.10178864002227783</v>
      </c>
      <c r="L130" s="246">
        <v>6.8117547035217285</v>
      </c>
      <c r="M130" s="247">
        <f>IF(COUNT(H130:L130)&lt;N$1,0,1)</f>
        <v>1</v>
      </c>
      <c r="N130" s="248">
        <f t="shared" si="21"/>
        <v>5</v>
      </c>
      <c r="O130" s="249">
        <f t="shared" si="22"/>
        <v>5</v>
      </c>
      <c r="P130" s="250">
        <f t="shared" si="23"/>
        <v>19.357160329818726</v>
      </c>
      <c r="Y130" s="256">
        <f t="shared" si="28"/>
        <v>32</v>
      </c>
      <c r="Z130" s="256">
        <f t="shared" si="29"/>
        <v>15</v>
      </c>
      <c r="AA130" s="256" t="str">
        <f t="shared" si="30"/>
        <v>Marker 10</v>
      </c>
      <c r="AB130" s="256">
        <f t="shared" si="31"/>
        <v>4</v>
      </c>
      <c r="AC130" s="256" t="str">
        <f t="shared" si="32"/>
        <v>H</v>
      </c>
      <c r="AD130" s="257"/>
      <c r="AE130" s="258">
        <f t="shared" si="33"/>
        <v>3.953750391036102</v>
      </c>
      <c r="AF130" s="258">
        <f t="shared" si="34"/>
        <v>10.67212246181545</v>
      </c>
      <c r="AG130" s="258">
        <f t="shared" si="35"/>
        <v>1.1634725400050883</v>
      </c>
      <c r="AH130" s="258">
        <f t="shared" si="36"/>
        <v>0.12915665888411762</v>
      </c>
      <c r="AI130" s="258">
        <f t="shared" si="37"/>
        <v>8.6432383658184939</v>
      </c>
      <c r="AJ130" s="258">
        <f t="shared" si="38"/>
        <v>24.56174041755925</v>
      </c>
      <c r="AL130" s="259">
        <v>118</v>
      </c>
      <c r="AM130" s="259" t="s">
        <v>199</v>
      </c>
      <c r="AN130" s="260">
        <f>IF(SUMIF($Y:$Y,$AL130,AE:AE)=0,"",SUMIF($Y:$Y,$AL130,AE:AE)/$AS130)</f>
        <v>6.8108418030697182</v>
      </c>
      <c r="AO130" s="260">
        <f>IF(SUMIF($Y:$Y,$AL130,AF:AF)=0,"",SUMIF($Y:$Y,$AL130,AF:AF)/$AS130)</f>
        <v>3.1858025710819518</v>
      </c>
      <c r="AP130" s="260">
        <f>IF(SUMIF($Y:$Y,$AL130,AG:AG)=0,"",SUMIF($Y:$Y,$AL130,AG:AG)/$AS130)</f>
        <v>8.1903849094769541</v>
      </c>
      <c r="AQ130" s="260">
        <f>IF(SUMIF($Y:$Y,$AL130,AH:AH)=0,"",SUMIF($Y:$Y,$AL130,AH:AH)/$AS130)</f>
        <v>6.3441889646836191</v>
      </c>
      <c r="AR130" s="260">
        <f>IF(SUMIF($Y:$Y,$AL130,AI:AI)=0,"",SUMIF($Y:$Y,$AL130,AI:AI)/$AS130)</f>
        <v>5.0209001057991243</v>
      </c>
      <c r="AS130" s="261">
        <f>SUMIF(E$5:E$632,AL130,O$5:O$632)/N$1</f>
        <v>4</v>
      </c>
      <c r="AT130" s="260">
        <f>IF(LEN(AS130)&gt;0,SUM(AN130:AR130),"")</f>
        <v>29.552118354111368</v>
      </c>
      <c r="AU130" s="238">
        <v>126</v>
      </c>
    </row>
    <row r="131" spans="1:47" x14ac:dyDescent="0.25">
      <c r="A131" s="244">
        <v>16</v>
      </c>
      <c r="B131" s="244" t="s">
        <v>246</v>
      </c>
      <c r="C131" s="244">
        <v>4</v>
      </c>
      <c r="D131" s="244" t="s">
        <v>367</v>
      </c>
      <c r="E131" s="244">
        <v>1</v>
      </c>
      <c r="F131" s="244" t="s">
        <v>86</v>
      </c>
      <c r="G131" s="245"/>
      <c r="H131" s="246">
        <v>8.0033230781555176</v>
      </c>
      <c r="I131" s="246">
        <v>8.1358379125595093</v>
      </c>
      <c r="J131" s="246">
        <v>1.0799682140350342</v>
      </c>
      <c r="K131" s="246">
        <v>4.0975528955459595</v>
      </c>
      <c r="L131" s="246">
        <v>3.8698720932006836</v>
      </c>
      <c r="M131" s="247">
        <f>IF(COUNT(H131:L131)&lt;N$1,0,1)</f>
        <v>1</v>
      </c>
      <c r="N131" s="248">
        <f t="shared" si="21"/>
        <v>5</v>
      </c>
      <c r="O131" s="249">
        <f t="shared" si="22"/>
        <v>5</v>
      </c>
      <c r="P131" s="250">
        <f t="shared" si="23"/>
        <v>25.186554193496704</v>
      </c>
      <c r="Y131" s="256">
        <f t="shared" si="28"/>
        <v>1</v>
      </c>
      <c r="Z131" s="256">
        <f t="shared" si="29"/>
        <v>16</v>
      </c>
      <c r="AA131" s="256" t="str">
        <f t="shared" si="30"/>
        <v>Marker 4</v>
      </c>
      <c r="AB131" s="256">
        <f t="shared" si="31"/>
        <v>4</v>
      </c>
      <c r="AC131" s="256" t="str">
        <f t="shared" si="32"/>
        <v>L</v>
      </c>
      <c r="AD131" s="257"/>
      <c r="AE131" s="258">
        <f t="shared" si="33"/>
        <v>10.217824300743475</v>
      </c>
      <c r="AF131" s="258">
        <f t="shared" si="34"/>
        <v>10.387005687270001</v>
      </c>
      <c r="AG131" s="258">
        <f t="shared" si="35"/>
        <v>1.3787929530817917</v>
      </c>
      <c r="AH131" s="258">
        <f t="shared" si="36"/>
        <v>5.2313364262361377</v>
      </c>
      <c r="AI131" s="258">
        <f t="shared" si="37"/>
        <v>4.9406568657213219</v>
      </c>
      <c r="AJ131" s="258">
        <f t="shared" si="38"/>
        <v>32.155616233052726</v>
      </c>
      <c r="AL131" s="259">
        <v>117</v>
      </c>
      <c r="AM131" s="259" t="s">
        <v>198</v>
      </c>
      <c r="AN131" s="260">
        <f>IF(SUMIF($Y:$Y,$AL131,AE:AE)=0,"",SUMIF($Y:$Y,$AL131,AE:AE)/$AS131)</f>
        <v>3.3629421425604384</v>
      </c>
      <c r="AO131" s="260">
        <f>IF(SUMIF($Y:$Y,$AL131,AF:AF)=0,"",SUMIF($Y:$Y,$AL131,AF:AF)/$AS131)</f>
        <v>8.603067687210892</v>
      </c>
      <c r="AP131" s="260">
        <f>IF(SUMIF($Y:$Y,$AL131,AG:AG)=0,"",SUMIF($Y:$Y,$AL131,AG:AG)/$AS131)</f>
        <v>5.6941319768079532</v>
      </c>
      <c r="AQ131" s="260">
        <f>IF(SUMIF($Y:$Y,$AL131,AH:AH)=0,"",SUMIF($Y:$Y,$AL131,AH:AH)/$AS131)</f>
        <v>6.8961759650458498</v>
      </c>
      <c r="AR131" s="260">
        <f>IF(SUMIF($Y:$Y,$AL131,AI:AI)=0,"",SUMIF($Y:$Y,$AL131,AI:AI)/$AS131)</f>
        <v>4.8817973236779952</v>
      </c>
      <c r="AS131" s="261">
        <f>SUMIF(E$5:E$632,AL131,O$5:O$632)/N$1</f>
        <v>4</v>
      </c>
      <c r="AT131" s="260">
        <f>IF(LEN(AS131)&gt;0,SUM(AN131:AR131),"")</f>
        <v>29.438115095303125</v>
      </c>
      <c r="AU131" s="238">
        <v>127</v>
      </c>
    </row>
    <row r="132" spans="1:47" x14ac:dyDescent="0.25">
      <c r="A132" s="244">
        <v>16</v>
      </c>
      <c r="B132" s="244" t="s">
        <v>245</v>
      </c>
      <c r="C132" s="244">
        <v>3</v>
      </c>
      <c r="D132" s="244" t="s">
        <v>367</v>
      </c>
      <c r="E132" s="244">
        <v>2</v>
      </c>
      <c r="F132" s="244" t="s">
        <v>83</v>
      </c>
      <c r="G132" s="245"/>
      <c r="H132" s="246">
        <v>9.695466160774231</v>
      </c>
      <c r="I132" s="246">
        <v>1.0190033912658691</v>
      </c>
      <c r="J132" s="246">
        <v>9.1766875982284546</v>
      </c>
      <c r="K132" s="246">
        <v>7.6937472820281982</v>
      </c>
      <c r="L132" s="246">
        <v>5.0472313165664673</v>
      </c>
      <c r="M132" s="247">
        <f>IF(COUNT(H132:L132)&lt;N$1,0,1)</f>
        <v>1</v>
      </c>
      <c r="N132" s="248">
        <f t="shared" si="21"/>
        <v>5</v>
      </c>
      <c r="O132" s="249">
        <f t="shared" si="22"/>
        <v>5</v>
      </c>
      <c r="P132" s="250">
        <f t="shared" si="23"/>
        <v>32.63213574886322</v>
      </c>
      <c r="Y132" s="256">
        <f t="shared" si="28"/>
        <v>2</v>
      </c>
      <c r="Z132" s="256">
        <f t="shared" si="29"/>
        <v>16</v>
      </c>
      <c r="AA132" s="256" t="str">
        <f t="shared" si="30"/>
        <v>Marker 3</v>
      </c>
      <c r="AB132" s="256">
        <f t="shared" si="31"/>
        <v>3</v>
      </c>
      <c r="AC132" s="256" t="str">
        <f t="shared" si="32"/>
        <v>L</v>
      </c>
      <c r="AD132" s="257"/>
      <c r="AE132" s="258">
        <f t="shared" si="33"/>
        <v>12.378179510832181</v>
      </c>
      <c r="AF132" s="258">
        <f t="shared" si="34"/>
        <v>1.3009593030469044</v>
      </c>
      <c r="AG132" s="258">
        <f t="shared" si="35"/>
        <v>11.71585610450199</v>
      </c>
      <c r="AH132" s="258">
        <f t="shared" si="36"/>
        <v>9.8225895886492651</v>
      </c>
      <c r="AI132" s="258">
        <f t="shared" si="37"/>
        <v>6.4437886980531323</v>
      </c>
      <c r="AJ132" s="258">
        <f t="shared" si="38"/>
        <v>41.661373205083471</v>
      </c>
      <c r="AL132" s="259">
        <v>56</v>
      </c>
      <c r="AM132" s="259" t="s">
        <v>137</v>
      </c>
      <c r="AN132" s="260">
        <f>IF(SUMIF($Y:$Y,$AL132,AE:AE)=0,"",SUMIF($Y:$Y,$AL132,AE:AE)/$AS132)</f>
        <v>5.8247101038549864</v>
      </c>
      <c r="AO132" s="260">
        <f>IF(SUMIF($Y:$Y,$AL132,AF:AF)=0,"",SUMIF($Y:$Y,$AL132,AF:AF)/$AS132)</f>
        <v>5.8125196635656913</v>
      </c>
      <c r="AP132" s="260">
        <f>IF(SUMIF($Y:$Y,$AL132,AG:AG)=0,"",SUMIF($Y:$Y,$AL132,AG:AG)/$AS132)</f>
        <v>4.1120749809759385</v>
      </c>
      <c r="AQ132" s="260">
        <f>IF(SUMIF($Y:$Y,$AL132,AH:AH)=0,"",SUMIF($Y:$Y,$AL132,AH:AH)/$AS132)</f>
        <v>7.1641016542065348</v>
      </c>
      <c r="AR132" s="260">
        <f>IF(SUMIF($Y:$Y,$AL132,AI:AI)=0,"",SUMIF($Y:$Y,$AL132,AI:AI)/$AS132)</f>
        <v>6.4880546251733406</v>
      </c>
      <c r="AS132" s="261">
        <f>SUMIF(E$5:E$632,AL132,O$5:O$632)/N$1</f>
        <v>4</v>
      </c>
      <c r="AT132" s="260">
        <f>IF(LEN(AS132)&gt;0,SUM(AN132:AR132),"")</f>
        <v>29.401461027776492</v>
      </c>
      <c r="AU132" s="238">
        <v>128</v>
      </c>
    </row>
    <row r="133" spans="1:47" x14ac:dyDescent="0.25">
      <c r="A133" s="244">
        <v>16</v>
      </c>
      <c r="B133" s="244" t="s">
        <v>245</v>
      </c>
      <c r="C133" s="244">
        <v>3</v>
      </c>
      <c r="D133" s="244" t="s">
        <v>367</v>
      </c>
      <c r="E133" s="244">
        <v>3</v>
      </c>
      <c r="F133" s="244" t="s">
        <v>82</v>
      </c>
      <c r="G133" s="245"/>
      <c r="H133" s="246">
        <v>9.7328716516494751</v>
      </c>
      <c r="I133" s="246">
        <v>7.8428220748901367</v>
      </c>
      <c r="J133" s="246">
        <v>0.39712607860565186</v>
      </c>
      <c r="K133" s="246">
        <v>1.4567482471466064</v>
      </c>
      <c r="L133" s="246">
        <v>3.9852792024612427</v>
      </c>
      <c r="M133" s="247">
        <f>IF(COUNT(H133:L133)&lt;N$1,0,1)</f>
        <v>1</v>
      </c>
      <c r="N133" s="248">
        <f t="shared" si="21"/>
        <v>5</v>
      </c>
      <c r="O133" s="249">
        <f t="shared" si="22"/>
        <v>5</v>
      </c>
      <c r="P133" s="250">
        <f t="shared" si="23"/>
        <v>23.414847254753113</v>
      </c>
      <c r="Y133" s="256">
        <f t="shared" si="28"/>
        <v>3</v>
      </c>
      <c r="Z133" s="256">
        <f t="shared" si="29"/>
        <v>16</v>
      </c>
      <c r="AA133" s="256" t="str">
        <f t="shared" si="30"/>
        <v>Marker 3</v>
      </c>
      <c r="AB133" s="256">
        <f t="shared" si="31"/>
        <v>3</v>
      </c>
      <c r="AC133" s="256" t="str">
        <f t="shared" si="32"/>
        <v>L</v>
      </c>
      <c r="AD133" s="257"/>
      <c r="AE133" s="258">
        <f t="shared" si="33"/>
        <v>12.425935015628621</v>
      </c>
      <c r="AF133" s="258">
        <f t="shared" si="34"/>
        <v>10.01291303632946</v>
      </c>
      <c r="AG133" s="258">
        <f t="shared" si="35"/>
        <v>0.50700995784003311</v>
      </c>
      <c r="AH133" s="258">
        <f t="shared" si="36"/>
        <v>1.8598271610934984</v>
      </c>
      <c r="AI133" s="258">
        <f t="shared" si="37"/>
        <v>5.0879968586174806</v>
      </c>
      <c r="AJ133" s="258">
        <f t="shared" si="38"/>
        <v>29.893682029509094</v>
      </c>
      <c r="AL133" s="259">
        <v>4</v>
      </c>
      <c r="AM133" s="259" t="s">
        <v>85</v>
      </c>
      <c r="AN133" s="260">
        <f>IF(SUMIF($Y:$Y,$AL133,AE:AE)=0,"",SUMIF($Y:$Y,$AL133,AE:AE)/$AS133)</f>
        <v>7.5785547477770692</v>
      </c>
      <c r="AO133" s="260">
        <f>IF(SUMIF($Y:$Y,$AL133,AF:AF)=0,"",SUMIF($Y:$Y,$AL133,AF:AF)/$AS133)</f>
        <v>5.7878115829289536</v>
      </c>
      <c r="AP133" s="260">
        <f>IF(SUMIF($Y:$Y,$AL133,AG:AG)=0,"",SUMIF($Y:$Y,$AL133,AG:AG)/$AS133)</f>
        <v>3.769598744698718</v>
      </c>
      <c r="AQ133" s="260">
        <f>IF(SUMIF($Y:$Y,$AL133,AH:AH)=0,"",SUMIF($Y:$Y,$AL133,AH:AH)/$AS133)</f>
        <v>1.7256749469062933</v>
      </c>
      <c r="AR133" s="260">
        <f>IF(SUMIF($Y:$Y,$AL133,AI:AI)=0,"",SUMIF($Y:$Y,$AL133,AI:AI)/$AS133)</f>
        <v>10.531334235360514</v>
      </c>
      <c r="AS133" s="261">
        <f>SUMIF(E$5:E$632,AL133,O$5:O$632)/N$1</f>
        <v>4</v>
      </c>
      <c r="AT133" s="260">
        <f>IF(LEN(AS133)&gt;0,SUM(AN133:AR133),"")</f>
        <v>29.392974257671547</v>
      </c>
      <c r="AU133" s="238">
        <v>129</v>
      </c>
    </row>
    <row r="134" spans="1:47" x14ac:dyDescent="0.25">
      <c r="A134" s="244">
        <v>16</v>
      </c>
      <c r="B134" s="244" t="s">
        <v>247</v>
      </c>
      <c r="C134" s="244">
        <v>4</v>
      </c>
      <c r="D134" s="244" t="s">
        <v>367</v>
      </c>
      <c r="E134" s="244">
        <v>4</v>
      </c>
      <c r="F134" s="244" t="s">
        <v>90</v>
      </c>
      <c r="G134" s="245"/>
      <c r="H134" s="246">
        <v>4.6318149566650391</v>
      </c>
      <c r="I134" s="246">
        <v>2.5057333707809448</v>
      </c>
      <c r="J134" s="246">
        <v>2.7041685581207275</v>
      </c>
      <c r="K134" s="246">
        <v>2.5232917070388794</v>
      </c>
      <c r="L134" s="246">
        <v>6.1976361274719238</v>
      </c>
      <c r="M134" s="247">
        <f>IF(COUNT(H134:L134)&lt;N$1,0,1)</f>
        <v>1</v>
      </c>
      <c r="N134" s="248">
        <f t="shared" ref="N134:N197" si="39">COUNTIF(H134:L134,"&gt;"&amp;0)</f>
        <v>5</v>
      </c>
      <c r="O134" s="249">
        <f t="shared" ref="O134:O197" si="40">N134*M134</f>
        <v>5</v>
      </c>
      <c r="P134" s="250">
        <f t="shared" ref="P134:P197" si="41">IF(O134=N$1,SUM(H134:L134),"")</f>
        <v>18.562644720077515</v>
      </c>
      <c r="Y134" s="256">
        <f t="shared" ref="Y134:Y197" si="42">E134</f>
        <v>4</v>
      </c>
      <c r="Z134" s="256">
        <f t="shared" ref="Z134:Z197" si="43">A134</f>
        <v>16</v>
      </c>
      <c r="AA134" s="256" t="str">
        <f t="shared" ref="AA134:AA197" si="44">B134</f>
        <v>Marker 5</v>
      </c>
      <c r="AB134" s="256">
        <f t="shared" ref="AB134:AB197" si="45">C134</f>
        <v>4</v>
      </c>
      <c r="AC134" s="256" t="str">
        <f t="shared" ref="AC134:AC197" si="46">D134</f>
        <v>L</v>
      </c>
      <c r="AD134" s="257"/>
      <c r="AE134" s="258">
        <f t="shared" ref="AE134:AE197" si="47">IF(AND(LEN(H134)&gt;0,$M134=1),H134*VLOOKUP($Z134,$R:$W,6,FALSE),"")</f>
        <v>5.9134275798430389</v>
      </c>
      <c r="AF134" s="258">
        <f t="shared" ref="AF134:AF197" si="48">IF(AND(LEN(I134)&gt;0,$M134=1),I134*VLOOKUP($Z134,$R:$W,6,FALSE),"")</f>
        <v>3.199064073401122</v>
      </c>
      <c r="AG134" s="258">
        <f t="shared" ref="AG134:AG197" si="49">IF(AND(LEN(J134)&gt;0,$M134=1),J134*VLOOKUP($Z134,$R:$W,6,FALSE),"")</f>
        <v>3.4524058240118323</v>
      </c>
      <c r="AH134" s="258">
        <f t="shared" ref="AH134:AH197" si="50">IF(AND(LEN(K134)&gt;0,$M134=1),K134*VLOOKUP($Z134,$R:$W,6,FALSE),"")</f>
        <v>3.2214807612125425</v>
      </c>
      <c r="AI134" s="258">
        <f t="shared" ref="AI134:AI197" si="51">IF(AND(LEN(L134)&gt;0,$M134=1),L134*VLOOKUP($Z134,$R:$W,6,FALSE),"")</f>
        <v>7.912507893538991</v>
      </c>
      <c r="AJ134" s="258">
        <f t="shared" ref="AJ134:AJ197" si="52">SUM(AE134:AI134)</f>
        <v>23.698886132007527</v>
      </c>
      <c r="AL134" s="259">
        <v>6</v>
      </c>
      <c r="AM134" s="259" t="s">
        <v>87</v>
      </c>
      <c r="AN134" s="260">
        <f>IF(SUMIF($Y:$Y,$AL134,AE:AE)=0,"",SUMIF($Y:$Y,$AL134,AE:AE)/$AS134)</f>
        <v>4.6064036986137893</v>
      </c>
      <c r="AO134" s="260">
        <f>IF(SUMIF($Y:$Y,$AL134,AF:AF)=0,"",SUMIF($Y:$Y,$AL134,AF:AF)/$AS134)</f>
        <v>7.8920682346076134</v>
      </c>
      <c r="AP134" s="260">
        <f>IF(SUMIF($Y:$Y,$AL134,AG:AG)=0,"",SUMIF($Y:$Y,$AL134,AG:AG)/$AS134)</f>
        <v>4.3123086319453243</v>
      </c>
      <c r="AQ134" s="260">
        <f>IF(SUMIF($Y:$Y,$AL134,AH:AH)=0,"",SUMIF($Y:$Y,$AL134,AH:AH)/$AS134)</f>
        <v>7.6952915703817695</v>
      </c>
      <c r="AR134" s="260">
        <f>IF(SUMIF($Y:$Y,$AL134,AI:AI)=0,"",SUMIF($Y:$Y,$AL134,AI:AI)/$AS134)</f>
        <v>4.8796488387053945</v>
      </c>
      <c r="AS134" s="261">
        <f>SUMIF(E$5:E$632,AL134,O$5:O$632)/N$1</f>
        <v>4</v>
      </c>
      <c r="AT134" s="260">
        <f>IF(LEN(AS134)&gt;0,SUM(AN134:AR134),"")</f>
        <v>29.385720974253893</v>
      </c>
      <c r="AU134" s="238">
        <v>130</v>
      </c>
    </row>
    <row r="135" spans="1:47" x14ac:dyDescent="0.25">
      <c r="A135" s="244">
        <v>16</v>
      </c>
      <c r="B135" s="244" t="s">
        <v>253</v>
      </c>
      <c r="C135" s="244">
        <v>1</v>
      </c>
      <c r="D135" s="244" t="s">
        <v>369</v>
      </c>
      <c r="E135" s="244">
        <v>33</v>
      </c>
      <c r="F135" s="244" t="s">
        <v>104</v>
      </c>
      <c r="G135" s="245"/>
      <c r="H135" s="246">
        <v>0.76327741146087646</v>
      </c>
      <c r="I135" s="246">
        <v>6.0394465923309326</v>
      </c>
      <c r="J135" s="246">
        <v>0.69372713565826416</v>
      </c>
      <c r="K135" s="246">
        <v>9.6575212478637695</v>
      </c>
      <c r="L135" s="246">
        <v>0.86123168468475342</v>
      </c>
      <c r="M135" s="247">
        <f>IF(COUNT(H135:L135)&lt;N$1,0,1)</f>
        <v>1</v>
      </c>
      <c r="N135" s="248">
        <f t="shared" si="39"/>
        <v>5</v>
      </c>
      <c r="O135" s="249">
        <f t="shared" si="40"/>
        <v>5</v>
      </c>
      <c r="P135" s="250">
        <f t="shared" si="41"/>
        <v>18.015204071998596</v>
      </c>
      <c r="Y135" s="256">
        <f t="shared" si="42"/>
        <v>33</v>
      </c>
      <c r="Z135" s="256">
        <f t="shared" si="43"/>
        <v>16</v>
      </c>
      <c r="AA135" s="256" t="str">
        <f t="shared" si="44"/>
        <v>Marker 11</v>
      </c>
      <c r="AB135" s="256">
        <f t="shared" si="45"/>
        <v>1</v>
      </c>
      <c r="AC135" s="256" t="str">
        <f t="shared" si="46"/>
        <v>H</v>
      </c>
      <c r="AD135" s="257"/>
      <c r="AE135" s="258">
        <f t="shared" si="47"/>
        <v>0.97447452850184335</v>
      </c>
      <c r="AF135" s="258">
        <f t="shared" si="48"/>
        <v>7.7105476752018536</v>
      </c>
      <c r="AG135" s="258">
        <f t="shared" si="49"/>
        <v>0.88567985018140705</v>
      </c>
      <c r="AH135" s="258">
        <f t="shared" si="50"/>
        <v>12.329735327154985</v>
      </c>
      <c r="AI135" s="258">
        <f t="shared" si="51"/>
        <v>1.0995325254781771</v>
      </c>
      <c r="AJ135" s="258">
        <f t="shared" si="52"/>
        <v>22.99996990651827</v>
      </c>
      <c r="AL135" s="259">
        <v>32</v>
      </c>
      <c r="AM135" s="259" t="s">
        <v>113</v>
      </c>
      <c r="AN135" s="260">
        <f>IF(SUMIF($Y:$Y,$AL135,AE:AE)=0,"",SUMIF($Y:$Y,$AL135,AE:AE)/$AS135)</f>
        <v>5.8373012224414245</v>
      </c>
      <c r="AO135" s="260">
        <f>IF(SUMIF($Y:$Y,$AL135,AF:AF)=0,"",SUMIF($Y:$Y,$AL135,AF:AF)/$AS135)</f>
        <v>8.9686601441830405</v>
      </c>
      <c r="AP135" s="260">
        <f>IF(SUMIF($Y:$Y,$AL135,AG:AG)=0,"",SUMIF($Y:$Y,$AL135,AG:AG)/$AS135)</f>
        <v>4.0252083139779105</v>
      </c>
      <c r="AQ135" s="260">
        <f>IF(SUMIF($Y:$Y,$AL135,AH:AH)=0,"",SUMIF($Y:$Y,$AL135,AH:AH)/$AS135)</f>
        <v>2.4867416266183029</v>
      </c>
      <c r="AR135" s="260">
        <f>IF(SUMIF($Y:$Y,$AL135,AI:AI)=0,"",SUMIF($Y:$Y,$AL135,AI:AI)/$AS135)</f>
        <v>7.4163536442058478</v>
      </c>
      <c r="AS135" s="261">
        <f>SUMIF(E$5:E$632,AL135,O$5:O$632)/N$1</f>
        <v>4</v>
      </c>
      <c r="AT135" s="260">
        <f>IF(LEN(AS135)&gt;0,SUM(AN135:AR135),"")</f>
        <v>28.734264951426528</v>
      </c>
      <c r="AU135" s="238">
        <v>131</v>
      </c>
    </row>
    <row r="136" spans="1:47" x14ac:dyDescent="0.25">
      <c r="A136" s="244">
        <v>16</v>
      </c>
      <c r="B136" s="244" t="s">
        <v>258</v>
      </c>
      <c r="C136" s="244">
        <v>2</v>
      </c>
      <c r="D136" s="244" t="s">
        <v>369</v>
      </c>
      <c r="E136" s="244">
        <v>34</v>
      </c>
      <c r="F136" s="244" t="s">
        <v>101</v>
      </c>
      <c r="G136" s="245"/>
      <c r="H136" s="246">
        <v>3.5818040370941162</v>
      </c>
      <c r="I136" s="246">
        <v>7.6125532388687134</v>
      </c>
      <c r="J136" s="246">
        <v>5.2633476257324219</v>
      </c>
      <c r="K136" s="246">
        <v>9.9568384885787964</v>
      </c>
      <c r="L136" s="246">
        <v>2.3137438297271729</v>
      </c>
      <c r="M136" s="247">
        <f>IF(COUNT(H136:L136)&lt;N$1,0,1)</f>
        <v>1</v>
      </c>
      <c r="N136" s="248">
        <f t="shared" si="39"/>
        <v>5</v>
      </c>
      <c r="O136" s="249">
        <f t="shared" si="40"/>
        <v>5</v>
      </c>
      <c r="P136" s="250">
        <f t="shared" si="41"/>
        <v>28.728287220001221</v>
      </c>
      <c r="Y136" s="256">
        <f t="shared" si="42"/>
        <v>34</v>
      </c>
      <c r="Z136" s="256">
        <f t="shared" si="43"/>
        <v>16</v>
      </c>
      <c r="AA136" s="256" t="str">
        <f t="shared" si="44"/>
        <v>Marker 16</v>
      </c>
      <c r="AB136" s="256">
        <f t="shared" si="45"/>
        <v>2</v>
      </c>
      <c r="AC136" s="256" t="str">
        <f t="shared" si="46"/>
        <v>H</v>
      </c>
      <c r="AD136" s="257"/>
      <c r="AE136" s="258">
        <f t="shared" si="47"/>
        <v>4.5728810362052688</v>
      </c>
      <c r="AF136" s="258">
        <f t="shared" si="48"/>
        <v>9.7189293391292875</v>
      </c>
      <c r="AG136" s="258">
        <f t="shared" si="49"/>
        <v>6.7197038965298885</v>
      </c>
      <c r="AH136" s="258">
        <f t="shared" si="50"/>
        <v>12.711872964976591</v>
      </c>
      <c r="AI136" s="258">
        <f t="shared" si="51"/>
        <v>2.9539514646871021</v>
      </c>
      <c r="AJ136" s="258">
        <f t="shared" si="52"/>
        <v>36.677338701528136</v>
      </c>
      <c r="AL136" s="259">
        <v>86</v>
      </c>
      <c r="AM136" s="259" t="s">
        <v>167</v>
      </c>
      <c r="AN136" s="260">
        <f>IF(SUMIF($Y:$Y,$AL136,AE:AE)=0,"",SUMIF($Y:$Y,$AL136,AE:AE)/$AS136)</f>
        <v>10.384647674678357</v>
      </c>
      <c r="AO136" s="260">
        <f>IF(SUMIF($Y:$Y,$AL136,AF:AF)=0,"",SUMIF($Y:$Y,$AL136,AF:AF)/$AS136)</f>
        <v>7.996391960351394</v>
      </c>
      <c r="AP136" s="260">
        <f>IF(SUMIF($Y:$Y,$AL136,AG:AG)=0,"",SUMIF($Y:$Y,$AL136,AG:AG)/$AS136)</f>
        <v>2.0243273443236092</v>
      </c>
      <c r="AQ136" s="260">
        <f>IF(SUMIF($Y:$Y,$AL136,AH:AH)=0,"",SUMIF($Y:$Y,$AL136,AH:AH)/$AS136)</f>
        <v>6.1973233216079002</v>
      </c>
      <c r="AR136" s="260">
        <f>IF(SUMIF($Y:$Y,$AL136,AI:AI)=0,"",SUMIF($Y:$Y,$AL136,AI:AI)/$AS136)</f>
        <v>2.06202667266311</v>
      </c>
      <c r="AS136" s="261">
        <f>SUMIF(E$5:E$632,AL136,O$5:O$632)/N$1</f>
        <v>4</v>
      </c>
      <c r="AT136" s="260">
        <f>IF(LEN(AS136)&gt;0,SUM(AN136:AR136),"")</f>
        <v>28.664716973624369</v>
      </c>
      <c r="AU136" s="238">
        <v>132</v>
      </c>
    </row>
    <row r="137" spans="1:47" x14ac:dyDescent="0.25">
      <c r="A137" s="244">
        <v>16</v>
      </c>
      <c r="B137" s="244" t="s">
        <v>259</v>
      </c>
      <c r="C137" s="244">
        <v>1</v>
      </c>
      <c r="D137" s="244" t="s">
        <v>369</v>
      </c>
      <c r="E137" s="244">
        <v>35</v>
      </c>
      <c r="F137" s="244" t="s">
        <v>160</v>
      </c>
      <c r="G137" s="245"/>
      <c r="H137" s="246">
        <v>3.0940240621566772</v>
      </c>
      <c r="I137" s="246">
        <v>9.2474019527435303</v>
      </c>
      <c r="J137" s="246">
        <v>5.4692751169204712</v>
      </c>
      <c r="K137" s="246">
        <v>7.1326351165771484</v>
      </c>
      <c r="L137" s="246">
        <v>8.0306166410446167</v>
      </c>
      <c r="M137" s="247">
        <f>IF(COUNT(H137:L137)&lt;N$1,0,1)</f>
        <v>1</v>
      </c>
      <c r="N137" s="248">
        <f t="shared" si="39"/>
        <v>5</v>
      </c>
      <c r="O137" s="249">
        <f t="shared" si="40"/>
        <v>5</v>
      </c>
      <c r="P137" s="250">
        <f t="shared" si="41"/>
        <v>32.973952889442444</v>
      </c>
      <c r="Y137" s="256">
        <f t="shared" si="42"/>
        <v>35</v>
      </c>
      <c r="Z137" s="256">
        <f t="shared" si="43"/>
        <v>16</v>
      </c>
      <c r="AA137" s="256" t="str">
        <f t="shared" si="44"/>
        <v>Marker 17</v>
      </c>
      <c r="AB137" s="256">
        <f t="shared" si="45"/>
        <v>1</v>
      </c>
      <c r="AC137" s="256" t="str">
        <f t="shared" si="46"/>
        <v>H</v>
      </c>
      <c r="AD137" s="257"/>
      <c r="AE137" s="258">
        <f t="shared" si="47"/>
        <v>3.9501334558988574</v>
      </c>
      <c r="AF137" s="258">
        <f t="shared" si="48"/>
        <v>11.806136959456811</v>
      </c>
      <c r="AG137" s="258">
        <f t="shared" si="49"/>
        <v>6.9826110543572986</v>
      </c>
      <c r="AH137" s="258">
        <f t="shared" si="50"/>
        <v>9.1062189681457308</v>
      </c>
      <c r="AI137" s="258">
        <f t="shared" si="51"/>
        <v>10.252669930167494</v>
      </c>
      <c r="AJ137" s="258">
        <f t="shared" si="52"/>
        <v>42.09777036802619</v>
      </c>
      <c r="AL137" s="259">
        <v>140</v>
      </c>
      <c r="AM137" s="259" t="s">
        <v>221</v>
      </c>
      <c r="AN137" s="260">
        <f>IF(SUMIF($Y:$Y,$AL137,AE:AE)=0,"",SUMIF($Y:$Y,$AL137,AE:AE)/$AS137)</f>
        <v>4.6699665348302428</v>
      </c>
      <c r="AO137" s="260">
        <f>IF(SUMIF($Y:$Y,$AL137,AF:AF)=0,"",SUMIF($Y:$Y,$AL137,AF:AF)/$AS137)</f>
        <v>4.1562355354088609</v>
      </c>
      <c r="AP137" s="260">
        <f>IF(SUMIF($Y:$Y,$AL137,AG:AG)=0,"",SUMIF($Y:$Y,$AL137,AG:AG)/$AS137)</f>
        <v>7.5087203538326115</v>
      </c>
      <c r="AQ137" s="260">
        <f>IF(SUMIF($Y:$Y,$AL137,AH:AH)=0,"",SUMIF($Y:$Y,$AL137,AH:AH)/$AS137)</f>
        <v>7.5313543632884361</v>
      </c>
      <c r="AR137" s="260">
        <f>IF(SUMIF($Y:$Y,$AL137,AI:AI)=0,"",SUMIF($Y:$Y,$AL137,AI:AI)/$AS137)</f>
        <v>4.7719215201922687</v>
      </c>
      <c r="AS137" s="261">
        <f>SUMIF(E$5:E$632,AL137,O$5:O$632)/N$1</f>
        <v>4</v>
      </c>
      <c r="AT137" s="260">
        <f>IF(LEN(AS137)&gt;0,SUM(AN137:AR137),"")</f>
        <v>28.638198307552418</v>
      </c>
      <c r="AU137" s="238">
        <v>133</v>
      </c>
    </row>
    <row r="138" spans="1:47" x14ac:dyDescent="0.25">
      <c r="A138" s="244">
        <v>16</v>
      </c>
      <c r="B138" s="244" t="s">
        <v>260</v>
      </c>
      <c r="C138" s="244">
        <v>4</v>
      </c>
      <c r="D138" s="244" t="s">
        <v>367</v>
      </c>
      <c r="E138" s="244">
        <v>155</v>
      </c>
      <c r="F138" s="244" t="s">
        <v>115</v>
      </c>
      <c r="G138" s="245"/>
      <c r="H138" s="246">
        <v>2.0260405540466309</v>
      </c>
      <c r="I138" s="246">
        <v>5.0960057973861694</v>
      </c>
      <c r="J138" s="246">
        <v>8.1145036220550537</v>
      </c>
      <c r="K138" s="246">
        <v>4.2488294839859009</v>
      </c>
      <c r="L138" s="246">
        <v>4.6513938903808594</v>
      </c>
      <c r="M138" s="247">
        <f>IF(COUNT(H138:L138)&lt;N$1,0,1)</f>
        <v>1</v>
      </c>
      <c r="N138" s="248">
        <f t="shared" si="39"/>
        <v>5</v>
      </c>
      <c r="O138" s="249">
        <f t="shared" si="40"/>
        <v>5</v>
      </c>
      <c r="P138" s="250">
        <f t="shared" si="41"/>
        <v>24.136773347854614</v>
      </c>
      <c r="Y138" s="256">
        <f t="shared" si="42"/>
        <v>155</v>
      </c>
      <c r="Z138" s="256">
        <f t="shared" si="43"/>
        <v>16</v>
      </c>
      <c r="AA138" s="256" t="str">
        <f t="shared" si="44"/>
        <v>Marker 18</v>
      </c>
      <c r="AB138" s="256">
        <f t="shared" si="45"/>
        <v>4</v>
      </c>
      <c r="AC138" s="256" t="str">
        <f t="shared" si="46"/>
        <v>L</v>
      </c>
      <c r="AD138" s="257"/>
      <c r="AE138" s="258">
        <f t="shared" si="47"/>
        <v>2.5866413495080911</v>
      </c>
      <c r="AF138" s="258">
        <f t="shared" si="48"/>
        <v>6.506058966354054</v>
      </c>
      <c r="AG138" s="258">
        <f t="shared" si="49"/>
        <v>10.359768247293283</v>
      </c>
      <c r="AH138" s="258">
        <f t="shared" si="50"/>
        <v>5.4244709013036418</v>
      </c>
      <c r="AI138" s="258">
        <f t="shared" si="51"/>
        <v>5.938423959815526</v>
      </c>
      <c r="AJ138" s="258">
        <f t="shared" si="52"/>
        <v>30.815363424274597</v>
      </c>
      <c r="AL138" s="259">
        <v>109</v>
      </c>
      <c r="AM138" s="259" t="s">
        <v>190</v>
      </c>
      <c r="AN138" s="260">
        <f>IF(SUMIF($Y:$Y,$AL138,AE:AE)=0,"",SUMIF($Y:$Y,$AL138,AE:AE)/$AS138)</f>
        <v>7.4745543981027094</v>
      </c>
      <c r="AO138" s="260">
        <f>IF(SUMIF($Y:$Y,$AL138,AF:AF)=0,"",SUMIF($Y:$Y,$AL138,AF:AF)/$AS138)</f>
        <v>4.8350065207456492</v>
      </c>
      <c r="AP138" s="260">
        <f>IF(SUMIF($Y:$Y,$AL138,AG:AG)=0,"",SUMIF($Y:$Y,$AL138,AG:AG)/$AS138)</f>
        <v>4.8121365418548665</v>
      </c>
      <c r="AQ138" s="260">
        <f>IF(SUMIF($Y:$Y,$AL138,AH:AH)=0,"",SUMIF($Y:$Y,$AL138,AH:AH)/$AS138)</f>
        <v>6.6167112750265273</v>
      </c>
      <c r="AR138" s="260">
        <f>IF(SUMIF($Y:$Y,$AL138,AI:AI)=0,"",SUMIF($Y:$Y,$AL138,AI:AI)/$AS138)</f>
        <v>4.8367188838955348</v>
      </c>
      <c r="AS138" s="261">
        <f>SUMIF(E$5:E$632,AL138,O$5:O$632)/N$1</f>
        <v>4</v>
      </c>
      <c r="AT138" s="260">
        <f>IF(LEN(AS138)&gt;0,SUM(AN138:AR138),"")</f>
        <v>28.575127619625288</v>
      </c>
      <c r="AU138" s="238">
        <v>134</v>
      </c>
    </row>
    <row r="139" spans="1:47" x14ac:dyDescent="0.25">
      <c r="A139" s="244">
        <v>17</v>
      </c>
      <c r="B139" s="244" t="s">
        <v>246</v>
      </c>
      <c r="C139" s="244">
        <v>3</v>
      </c>
      <c r="D139" s="244" t="s">
        <v>367</v>
      </c>
      <c r="E139" s="244">
        <v>4</v>
      </c>
      <c r="F139" s="244" t="s">
        <v>94</v>
      </c>
      <c r="G139" s="245"/>
      <c r="H139" s="246">
        <v>9.4944363832473755</v>
      </c>
      <c r="I139" s="246">
        <v>6.1582255363464355</v>
      </c>
      <c r="J139" s="246">
        <v>5.1506227254867554</v>
      </c>
      <c r="K139" s="246">
        <v>0.5971372127532959</v>
      </c>
      <c r="L139" s="246">
        <v>8.8614755868911743</v>
      </c>
      <c r="M139" s="247">
        <f>IF(COUNT(H139:L139)&lt;N$1,0,1)</f>
        <v>1</v>
      </c>
      <c r="N139" s="248">
        <f t="shared" si="39"/>
        <v>5</v>
      </c>
      <c r="O139" s="249">
        <f t="shared" si="40"/>
        <v>5</v>
      </c>
      <c r="P139" s="250">
        <f t="shared" si="41"/>
        <v>30.261897444725037</v>
      </c>
      <c r="Y139" s="256">
        <f t="shared" si="42"/>
        <v>4</v>
      </c>
      <c r="Z139" s="256">
        <f t="shared" si="43"/>
        <v>17</v>
      </c>
      <c r="AA139" s="256" t="str">
        <f t="shared" si="44"/>
        <v>Marker 4</v>
      </c>
      <c r="AB139" s="256">
        <f t="shared" si="45"/>
        <v>3</v>
      </c>
      <c r="AC139" s="256" t="str">
        <f t="shared" si="46"/>
        <v>L</v>
      </c>
      <c r="AD139" s="257"/>
      <c r="AE139" s="258">
        <f t="shared" si="47"/>
        <v>11.711089746585666</v>
      </c>
      <c r="AF139" s="258">
        <f t="shared" si="48"/>
        <v>7.5959782155285511</v>
      </c>
      <c r="AG139" s="258">
        <f t="shared" si="49"/>
        <v>6.3531317241127327</v>
      </c>
      <c r="AH139" s="258">
        <f t="shared" si="50"/>
        <v>0.73655003912807426</v>
      </c>
      <c r="AI139" s="258">
        <f t="shared" si="51"/>
        <v>10.930352439705901</v>
      </c>
      <c r="AJ139" s="258">
        <f t="shared" si="52"/>
        <v>37.327102165060921</v>
      </c>
      <c r="AL139" s="259">
        <v>115</v>
      </c>
      <c r="AM139" s="259" t="s">
        <v>196</v>
      </c>
      <c r="AN139" s="260">
        <f>IF(SUMIF($Y:$Y,$AL139,AE:AE)=0,"",SUMIF($Y:$Y,$AL139,AE:AE)/$AS139)</f>
        <v>5.7552571560483639</v>
      </c>
      <c r="AO139" s="260">
        <f>IF(SUMIF($Y:$Y,$AL139,AF:AF)=0,"",SUMIF($Y:$Y,$AL139,AF:AF)/$AS139)</f>
        <v>4.6678515156370963</v>
      </c>
      <c r="AP139" s="260">
        <f>IF(SUMIF($Y:$Y,$AL139,AG:AG)=0,"",SUMIF($Y:$Y,$AL139,AG:AG)/$AS139)</f>
        <v>4.8983354835166075</v>
      </c>
      <c r="AQ139" s="260">
        <f>IF(SUMIF($Y:$Y,$AL139,AH:AH)=0,"",SUMIF($Y:$Y,$AL139,AH:AH)/$AS139)</f>
        <v>6.6057243889654202</v>
      </c>
      <c r="AR139" s="260">
        <f>IF(SUMIF($Y:$Y,$AL139,AI:AI)=0,"",SUMIF($Y:$Y,$AL139,AI:AI)/$AS139)</f>
        <v>6.4541702353770161</v>
      </c>
      <c r="AS139" s="261">
        <f>SUMIF(E$5:E$632,AL139,O$5:O$632)/N$1</f>
        <v>4</v>
      </c>
      <c r="AT139" s="260">
        <f>IF(LEN(AS139)&gt;0,SUM(AN139:AR139),"")</f>
        <v>28.381338779544503</v>
      </c>
      <c r="AU139" s="238">
        <v>135</v>
      </c>
    </row>
    <row r="140" spans="1:47" x14ac:dyDescent="0.25">
      <c r="A140" s="244">
        <v>17</v>
      </c>
      <c r="B140" s="244" t="s">
        <v>254</v>
      </c>
      <c r="C140" s="244">
        <v>2</v>
      </c>
      <c r="D140" s="244" t="s">
        <v>369</v>
      </c>
      <c r="E140" s="244">
        <v>33</v>
      </c>
      <c r="F140" s="244" t="s">
        <v>109</v>
      </c>
      <c r="G140" s="245"/>
      <c r="H140" s="246">
        <v>2.3398220539093018</v>
      </c>
      <c r="I140" s="246">
        <v>4.5098859071731567</v>
      </c>
      <c r="J140" s="246">
        <v>2.5571894645690918</v>
      </c>
      <c r="K140" s="246">
        <v>1.6177934408187866</v>
      </c>
      <c r="L140" s="246">
        <v>4.2034375667572021</v>
      </c>
      <c r="M140" s="247">
        <f>IF(COUNT(H140:L140)&lt;N$1,0,1)</f>
        <v>1</v>
      </c>
      <c r="N140" s="248">
        <f t="shared" si="39"/>
        <v>5</v>
      </c>
      <c r="O140" s="249">
        <f t="shared" si="40"/>
        <v>5</v>
      </c>
      <c r="P140" s="250">
        <f t="shared" si="41"/>
        <v>15.228128433227539</v>
      </c>
      <c r="Y140" s="256">
        <f t="shared" si="42"/>
        <v>33</v>
      </c>
      <c r="Z140" s="256">
        <f t="shared" si="43"/>
        <v>17</v>
      </c>
      <c r="AA140" s="256" t="str">
        <f t="shared" si="44"/>
        <v>Marker 12</v>
      </c>
      <c r="AB140" s="256">
        <f t="shared" si="45"/>
        <v>2</v>
      </c>
      <c r="AC140" s="256" t="str">
        <f t="shared" si="46"/>
        <v>H</v>
      </c>
      <c r="AD140" s="257"/>
      <c r="AE140" s="258">
        <f t="shared" si="47"/>
        <v>2.8860971792619452</v>
      </c>
      <c r="AF140" s="258">
        <f t="shared" si="48"/>
        <v>5.5628029378298116</v>
      </c>
      <c r="AG140" s="258">
        <f t="shared" si="49"/>
        <v>3.1542130685538456</v>
      </c>
      <c r="AH140" s="258">
        <f t="shared" si="50"/>
        <v>1.9954975116054552</v>
      </c>
      <c r="AI140" s="258">
        <f t="shared" si="51"/>
        <v>5.1848085132596626</v>
      </c>
      <c r="AJ140" s="258">
        <f t="shared" si="52"/>
        <v>18.783419210510722</v>
      </c>
      <c r="AL140" s="259">
        <v>87</v>
      </c>
      <c r="AM140" s="259" t="s">
        <v>168</v>
      </c>
      <c r="AN140" s="260">
        <f>IF(SUMIF($Y:$Y,$AL140,AE:AE)=0,"",SUMIF($Y:$Y,$AL140,AE:AE)/$AS140)</f>
        <v>8.2359815969325059</v>
      </c>
      <c r="AO140" s="260">
        <f>IF(SUMIF($Y:$Y,$AL140,AF:AF)=0,"",SUMIF($Y:$Y,$AL140,AF:AF)/$AS140)</f>
        <v>4.4976340718686165</v>
      </c>
      <c r="AP140" s="260">
        <f>IF(SUMIF($Y:$Y,$AL140,AG:AG)=0,"",SUMIF($Y:$Y,$AL140,AG:AG)/$AS140)</f>
        <v>5.4374122532974205</v>
      </c>
      <c r="AQ140" s="260">
        <f>IF(SUMIF($Y:$Y,$AL140,AH:AH)=0,"",SUMIF($Y:$Y,$AL140,AH:AH)/$AS140)</f>
        <v>6.1765691161894196</v>
      </c>
      <c r="AR140" s="260">
        <f>IF(SUMIF($Y:$Y,$AL140,AI:AI)=0,"",SUMIF($Y:$Y,$AL140,AI:AI)/$AS140)</f>
        <v>3.9728247158823473</v>
      </c>
      <c r="AS140" s="261">
        <f>SUMIF(E$5:E$632,AL140,O$5:O$632)/N$1</f>
        <v>4</v>
      </c>
      <c r="AT140" s="260">
        <f>IF(LEN(AS140)&gt;0,SUM(AN140:AR140),"")</f>
        <v>28.320421754170308</v>
      </c>
      <c r="AU140" s="238">
        <v>136</v>
      </c>
    </row>
    <row r="141" spans="1:47" x14ac:dyDescent="0.25">
      <c r="A141" s="244">
        <v>17</v>
      </c>
      <c r="B141" s="244" t="s">
        <v>257</v>
      </c>
      <c r="C141" s="244">
        <v>1</v>
      </c>
      <c r="D141" s="244" t="s">
        <v>369</v>
      </c>
      <c r="E141" s="244">
        <v>34</v>
      </c>
      <c r="F141" s="244" t="s">
        <v>96</v>
      </c>
      <c r="G141" s="245"/>
      <c r="H141" s="246">
        <v>8.3130598068237305E-3</v>
      </c>
      <c r="I141" s="246">
        <v>7.9161560535430908</v>
      </c>
      <c r="J141" s="246">
        <v>8.7281495332717896</v>
      </c>
      <c r="K141" s="246">
        <v>7.0606017112731934</v>
      </c>
      <c r="L141" s="246">
        <v>6.6329473257064819</v>
      </c>
      <c r="M141" s="247">
        <f>IF(COUNT(H141:L141)&lt;N$1,0,1)</f>
        <v>1</v>
      </c>
      <c r="N141" s="248">
        <f t="shared" si="39"/>
        <v>5</v>
      </c>
      <c r="O141" s="249">
        <f t="shared" si="40"/>
        <v>5</v>
      </c>
      <c r="P141" s="250">
        <f t="shared" si="41"/>
        <v>30.346167683601379</v>
      </c>
      <c r="Y141" s="256">
        <f t="shared" si="42"/>
        <v>34</v>
      </c>
      <c r="Z141" s="256">
        <f t="shared" si="43"/>
        <v>17</v>
      </c>
      <c r="AA141" s="256" t="str">
        <f t="shared" si="44"/>
        <v>Marker 15</v>
      </c>
      <c r="AB141" s="256">
        <f t="shared" si="45"/>
        <v>1</v>
      </c>
      <c r="AC141" s="256" t="str">
        <f t="shared" si="46"/>
        <v>H</v>
      </c>
      <c r="AD141" s="257"/>
      <c r="AE141" s="258">
        <f t="shared" si="47"/>
        <v>1.0253898760986646E-2</v>
      </c>
      <c r="AF141" s="258">
        <f t="shared" si="48"/>
        <v>9.7643304192967886</v>
      </c>
      <c r="AG141" s="258">
        <f t="shared" si="49"/>
        <v>10.765898930675103</v>
      </c>
      <c r="AH141" s="258">
        <f t="shared" si="50"/>
        <v>8.7090309490635818</v>
      </c>
      <c r="AI141" s="258">
        <f t="shared" si="51"/>
        <v>8.1815326660976044</v>
      </c>
      <c r="AJ141" s="258">
        <f t="shared" si="52"/>
        <v>37.431046863894061</v>
      </c>
      <c r="AL141" s="259">
        <v>156</v>
      </c>
      <c r="AM141" s="259" t="s">
        <v>237</v>
      </c>
      <c r="AN141" s="260">
        <f>IF(SUMIF($Y:$Y,$AL141,AE:AE)=0,"",SUMIF($Y:$Y,$AL141,AE:AE)/$AS141)</f>
        <v>6.7838860220431361</v>
      </c>
      <c r="AO141" s="260">
        <f>IF(SUMIF($Y:$Y,$AL141,AF:AF)=0,"",SUMIF($Y:$Y,$AL141,AF:AF)/$AS141)</f>
        <v>3.5417023341519775</v>
      </c>
      <c r="AP141" s="260">
        <f>IF(SUMIF($Y:$Y,$AL141,AG:AG)=0,"",SUMIF($Y:$Y,$AL141,AG:AG)/$AS141)</f>
        <v>5.9090513030683933</v>
      </c>
      <c r="AQ141" s="260">
        <f>IF(SUMIF($Y:$Y,$AL141,AH:AH)=0,"",SUMIF($Y:$Y,$AL141,AH:AH)/$AS141)</f>
        <v>5.5998352230776751</v>
      </c>
      <c r="AR141" s="260">
        <f>IF(SUMIF($Y:$Y,$AL141,AI:AI)=0,"",SUMIF($Y:$Y,$AL141,AI:AI)/$AS141)</f>
        <v>6.4440241458037448</v>
      </c>
      <c r="AS141" s="261">
        <f>SUMIF(E$5:E$632,AL141,O$5:O$632)/N$1</f>
        <v>4</v>
      </c>
      <c r="AT141" s="260">
        <f>IF(LEN(AS141)&gt;0,SUM(AN141:AR141),"")</f>
        <v>28.278499028144928</v>
      </c>
      <c r="AU141" s="238">
        <v>137</v>
      </c>
    </row>
    <row r="142" spans="1:47" x14ac:dyDescent="0.25">
      <c r="A142" s="244">
        <v>17</v>
      </c>
      <c r="B142" s="244" t="s">
        <v>276</v>
      </c>
      <c r="C142" s="244">
        <v>2</v>
      </c>
      <c r="D142" s="244" t="s">
        <v>369</v>
      </c>
      <c r="E142" s="244">
        <v>35</v>
      </c>
      <c r="F142" s="244" t="s">
        <v>150</v>
      </c>
      <c r="G142" s="245"/>
      <c r="H142" s="246">
        <v>7.0474874973297119</v>
      </c>
      <c r="I142" s="246">
        <v>6.7394286394119263</v>
      </c>
      <c r="J142" s="246">
        <v>1.8109440803527832</v>
      </c>
      <c r="K142" s="246">
        <v>1.0293811559677124</v>
      </c>
      <c r="L142" s="246">
        <v>9.4501197338104248</v>
      </c>
      <c r="M142" s="247">
        <f>IF(COUNT(H142:L142)&lt;N$1,0,1)</f>
        <v>1</v>
      </c>
      <c r="N142" s="248">
        <f t="shared" si="39"/>
        <v>5</v>
      </c>
      <c r="O142" s="249">
        <f t="shared" si="40"/>
        <v>5</v>
      </c>
      <c r="P142" s="250">
        <f t="shared" si="41"/>
        <v>26.077361106872559</v>
      </c>
      <c r="Y142" s="256">
        <f t="shared" si="42"/>
        <v>35</v>
      </c>
      <c r="Z142" s="256">
        <f t="shared" si="43"/>
        <v>17</v>
      </c>
      <c r="AA142" s="256" t="str">
        <f t="shared" si="44"/>
        <v>Marker 34</v>
      </c>
      <c r="AB142" s="256">
        <f t="shared" si="45"/>
        <v>2</v>
      </c>
      <c r="AC142" s="256" t="str">
        <f t="shared" si="46"/>
        <v>H</v>
      </c>
      <c r="AD142" s="257"/>
      <c r="AE142" s="258">
        <f t="shared" si="47"/>
        <v>8.6928549771313222</v>
      </c>
      <c r="AF142" s="258">
        <f t="shared" si="48"/>
        <v>8.3128740296922992</v>
      </c>
      <c r="AG142" s="258">
        <f t="shared" si="49"/>
        <v>2.2337427726073917</v>
      </c>
      <c r="AH142" s="258">
        <f t="shared" si="50"/>
        <v>1.2697093976271137</v>
      </c>
      <c r="AI142" s="258">
        <f t="shared" si="51"/>
        <v>11.656426548279354</v>
      </c>
      <c r="AJ142" s="258">
        <f t="shared" si="52"/>
        <v>32.16560772533748</v>
      </c>
      <c r="AL142" s="259">
        <v>141</v>
      </c>
      <c r="AM142" s="259" t="s">
        <v>222</v>
      </c>
      <c r="AN142" s="260">
        <f>IF(SUMIF($Y:$Y,$AL142,AE:AE)=0,"",SUMIF($Y:$Y,$AL142,AE:AE)/$AS142)</f>
        <v>4.7087734443270968</v>
      </c>
      <c r="AO142" s="260">
        <f>IF(SUMIF($Y:$Y,$AL142,AF:AF)=0,"",SUMIF($Y:$Y,$AL142,AF:AF)/$AS142)</f>
        <v>6.4243616919097564</v>
      </c>
      <c r="AP142" s="260">
        <f>IF(SUMIF($Y:$Y,$AL142,AG:AG)=0,"",SUMIF($Y:$Y,$AL142,AG:AG)/$AS142)</f>
        <v>8.2812312060927944</v>
      </c>
      <c r="AQ142" s="260">
        <f>IF(SUMIF($Y:$Y,$AL142,AH:AH)=0,"",SUMIF($Y:$Y,$AL142,AH:AH)/$AS142)</f>
        <v>4.5552593437553801</v>
      </c>
      <c r="AR142" s="260">
        <f>IF(SUMIF($Y:$Y,$AL142,AI:AI)=0,"",SUMIF($Y:$Y,$AL142,AI:AI)/$AS142)</f>
        <v>4.3000948390886427</v>
      </c>
      <c r="AS142" s="261">
        <f>SUMIF(E$5:E$632,AL142,O$5:O$632)/N$1</f>
        <v>4</v>
      </c>
      <c r="AT142" s="260">
        <f>IF(LEN(AS142)&gt;0,SUM(AN142:AR142),"")</f>
        <v>28.269720525173671</v>
      </c>
      <c r="AU142" s="238">
        <v>138</v>
      </c>
    </row>
    <row r="143" spans="1:47" x14ac:dyDescent="0.25">
      <c r="A143" s="244">
        <v>17</v>
      </c>
      <c r="B143" s="244" t="s">
        <v>300</v>
      </c>
      <c r="C143" s="244">
        <v>4</v>
      </c>
      <c r="D143" s="244" t="s">
        <v>367</v>
      </c>
      <c r="E143" s="244">
        <v>141</v>
      </c>
      <c r="F143" s="244" t="s">
        <v>187</v>
      </c>
      <c r="G143" s="245"/>
      <c r="H143" s="246">
        <v>0.32562494277954102</v>
      </c>
      <c r="I143" s="246">
        <v>4.674791693687439</v>
      </c>
      <c r="J143" s="246">
        <v>0.94552874565124512</v>
      </c>
      <c r="K143" s="246">
        <v>6.0536056756973267</v>
      </c>
      <c r="L143" s="246">
        <v>3.343510627746582</v>
      </c>
      <c r="M143" s="247">
        <f>IF(COUNT(H143:L143)&lt;N$1,0,1)</f>
        <v>1</v>
      </c>
      <c r="N143" s="248">
        <f t="shared" si="39"/>
        <v>5</v>
      </c>
      <c r="O143" s="249">
        <f t="shared" si="40"/>
        <v>5</v>
      </c>
      <c r="P143" s="250">
        <f t="shared" si="41"/>
        <v>15.343061685562134</v>
      </c>
      <c r="Y143" s="256">
        <f t="shared" si="42"/>
        <v>141</v>
      </c>
      <c r="Z143" s="256">
        <f t="shared" si="43"/>
        <v>17</v>
      </c>
      <c r="AA143" s="256" t="str">
        <f t="shared" si="44"/>
        <v>Marker 58</v>
      </c>
      <c r="AB143" s="256">
        <f t="shared" si="45"/>
        <v>4</v>
      </c>
      <c r="AC143" s="256" t="str">
        <f t="shared" si="46"/>
        <v>L</v>
      </c>
      <c r="AD143" s="257"/>
      <c r="AE143" s="258">
        <f t="shared" si="47"/>
        <v>0.40164816263835185</v>
      </c>
      <c r="AF143" s="258">
        <f t="shared" si="48"/>
        <v>5.7662090577557548</v>
      </c>
      <c r="AG143" s="258">
        <f t="shared" si="49"/>
        <v>1.1662800772288657</v>
      </c>
      <c r="AH143" s="258">
        <f t="shared" si="50"/>
        <v>7.4669328959455115</v>
      </c>
      <c r="AI143" s="258">
        <f t="shared" si="51"/>
        <v>4.1241155819731397</v>
      </c>
      <c r="AJ143" s="258">
        <f t="shared" si="52"/>
        <v>18.925185775541621</v>
      </c>
      <c r="AL143" s="259">
        <v>75</v>
      </c>
      <c r="AM143" s="259" t="s">
        <v>156</v>
      </c>
      <c r="AN143" s="260">
        <f>IF(SUMIF($Y:$Y,$AL143,AE:AE)=0,"",SUMIF($Y:$Y,$AL143,AE:AE)/$AS143)</f>
        <v>4.4375397553751252</v>
      </c>
      <c r="AO143" s="260">
        <f>IF(SUMIF($Y:$Y,$AL143,AF:AF)=0,"",SUMIF($Y:$Y,$AL143,AF:AF)/$AS143)</f>
        <v>6.0122025663830962</v>
      </c>
      <c r="AP143" s="260">
        <f>IF(SUMIF($Y:$Y,$AL143,AG:AG)=0,"",SUMIF($Y:$Y,$AL143,AG:AG)/$AS143)</f>
        <v>5.3794936486982534</v>
      </c>
      <c r="AQ143" s="260">
        <f>IF(SUMIF($Y:$Y,$AL143,AH:AH)=0,"",SUMIF($Y:$Y,$AL143,AH:AH)/$AS143)</f>
        <v>5.1154678016332831</v>
      </c>
      <c r="AR143" s="260">
        <f>IF(SUMIF($Y:$Y,$AL143,AI:AI)=0,"",SUMIF($Y:$Y,$AL143,AI:AI)/$AS143)</f>
        <v>7.2174827031300683</v>
      </c>
      <c r="AS143" s="261">
        <f>SUMIF(E$5:E$632,AL143,O$5:O$632)/N$1</f>
        <v>4</v>
      </c>
      <c r="AT143" s="260">
        <f>IF(LEN(AS143)&gt;0,SUM(AN143:AR143),"")</f>
        <v>28.162186475219826</v>
      </c>
      <c r="AU143" s="238">
        <v>139</v>
      </c>
    </row>
    <row r="144" spans="1:47" x14ac:dyDescent="0.25">
      <c r="A144" s="244">
        <v>17</v>
      </c>
      <c r="B144" s="244" t="s">
        <v>305</v>
      </c>
      <c r="C144" s="244">
        <v>4</v>
      </c>
      <c r="D144" s="244" t="s">
        <v>367</v>
      </c>
      <c r="E144" s="244">
        <v>148</v>
      </c>
      <c r="F144" s="244" t="s">
        <v>207</v>
      </c>
      <c r="G144" s="245"/>
      <c r="H144" s="246">
        <v>9.0442371368408203</v>
      </c>
      <c r="I144" s="246">
        <v>3.2137793302536011</v>
      </c>
      <c r="J144" s="246">
        <v>8.7440931797027588</v>
      </c>
      <c r="K144" s="246">
        <v>9.9113303422927856</v>
      </c>
      <c r="L144" s="246">
        <v>7.5100827217102051</v>
      </c>
      <c r="M144" s="247">
        <f>IF(COUNT(H144:L144)&lt;N$1,0,1)</f>
        <v>1</v>
      </c>
      <c r="N144" s="248">
        <f t="shared" si="39"/>
        <v>5</v>
      </c>
      <c r="O144" s="249">
        <f t="shared" si="40"/>
        <v>5</v>
      </c>
      <c r="P144" s="250">
        <f t="shared" si="41"/>
        <v>38.423522710800171</v>
      </c>
      <c r="Y144" s="256">
        <f t="shared" si="42"/>
        <v>148</v>
      </c>
      <c r="Z144" s="256">
        <f t="shared" si="43"/>
        <v>17</v>
      </c>
      <c r="AA144" s="256" t="str">
        <f t="shared" si="44"/>
        <v>Marker 63</v>
      </c>
      <c r="AB144" s="256">
        <f t="shared" si="45"/>
        <v>4</v>
      </c>
      <c r="AC144" s="256" t="str">
        <f t="shared" si="46"/>
        <v>L</v>
      </c>
      <c r="AD144" s="257"/>
      <c r="AE144" s="258">
        <f t="shared" si="47"/>
        <v>11.15578308427391</v>
      </c>
      <c r="AF144" s="258">
        <f t="shared" si="48"/>
        <v>3.964096091973496</v>
      </c>
      <c r="AG144" s="258">
        <f t="shared" si="49"/>
        <v>10.785564918913265</v>
      </c>
      <c r="AH144" s="258">
        <f t="shared" si="50"/>
        <v>12.225315380642769</v>
      </c>
      <c r="AI144" s="258">
        <f t="shared" si="51"/>
        <v>9.2634516898146462</v>
      </c>
      <c r="AJ144" s="258">
        <f t="shared" si="52"/>
        <v>47.394211165618081</v>
      </c>
      <c r="AL144" s="259">
        <v>20</v>
      </c>
      <c r="AM144" s="259" t="s">
        <v>101</v>
      </c>
      <c r="AN144" s="260">
        <f>IF(SUMIF($Y:$Y,$AL144,AE:AE)=0,"",SUMIF($Y:$Y,$AL144,AE:AE)/$AS144)</f>
        <v>4.4664397320630416</v>
      </c>
      <c r="AO144" s="260">
        <f>IF(SUMIF($Y:$Y,$AL144,AF:AF)=0,"",SUMIF($Y:$Y,$AL144,AF:AF)/$AS144)</f>
        <v>4.6518485600953774</v>
      </c>
      <c r="AP144" s="260">
        <f>IF(SUMIF($Y:$Y,$AL144,AG:AG)=0,"",SUMIF($Y:$Y,$AL144,AG:AG)/$AS144)</f>
        <v>7.1509039635009328</v>
      </c>
      <c r="AQ144" s="260">
        <f>IF(SUMIF($Y:$Y,$AL144,AH:AH)=0,"",SUMIF($Y:$Y,$AL144,AH:AH)/$AS144)</f>
        <v>8.7026628068144465</v>
      </c>
      <c r="AR144" s="260">
        <f>IF(SUMIF($Y:$Y,$AL144,AI:AI)=0,"",SUMIF($Y:$Y,$AL144,AI:AI)/$AS144)</f>
        <v>3.1545134989773578</v>
      </c>
      <c r="AS144" s="261">
        <f>SUMIF(E$5:E$632,AL144,O$5:O$632)/N$1</f>
        <v>4</v>
      </c>
      <c r="AT144" s="260">
        <f>IF(LEN(AS144)&gt;0,SUM(AN144:AR144),"")</f>
        <v>28.126368561451159</v>
      </c>
      <c r="AU144" s="238">
        <v>140</v>
      </c>
    </row>
    <row r="145" spans="1:47" x14ac:dyDescent="0.25">
      <c r="A145" s="244">
        <v>17</v>
      </c>
      <c r="B145" s="244" t="s">
        <v>306</v>
      </c>
      <c r="C145" s="244">
        <v>4</v>
      </c>
      <c r="D145" s="244" t="s">
        <v>367</v>
      </c>
      <c r="E145" s="244">
        <v>156</v>
      </c>
      <c r="F145" s="244" t="s">
        <v>206</v>
      </c>
      <c r="G145" s="245"/>
      <c r="H145" s="246">
        <v>4.1720485687255859</v>
      </c>
      <c r="I145" s="246">
        <v>4.0217512845993042</v>
      </c>
      <c r="J145" s="246">
        <v>7.7459585666656494</v>
      </c>
      <c r="K145" s="246">
        <v>8.6283904314041138</v>
      </c>
      <c r="L145" s="246">
        <v>4.1909337043762207</v>
      </c>
      <c r="M145" s="247">
        <f>IF(COUNT(H145:L145)&lt;N$1,0,1)</f>
        <v>1</v>
      </c>
      <c r="N145" s="248">
        <f t="shared" si="39"/>
        <v>5</v>
      </c>
      <c r="O145" s="249">
        <f t="shared" si="40"/>
        <v>5</v>
      </c>
      <c r="P145" s="250">
        <f t="shared" si="41"/>
        <v>28.759082555770874</v>
      </c>
      <c r="Y145" s="256">
        <f t="shared" si="42"/>
        <v>156</v>
      </c>
      <c r="Z145" s="256">
        <f t="shared" si="43"/>
        <v>17</v>
      </c>
      <c r="AA145" s="256" t="str">
        <f t="shared" si="44"/>
        <v>Marker 64</v>
      </c>
      <c r="AB145" s="256">
        <f t="shared" si="45"/>
        <v>4</v>
      </c>
      <c r="AC145" s="256" t="str">
        <f t="shared" si="46"/>
        <v>L</v>
      </c>
      <c r="AD145" s="257"/>
      <c r="AE145" s="258">
        <f t="shared" si="47"/>
        <v>5.1460911678412149</v>
      </c>
      <c r="AF145" s="258">
        <f t="shared" si="48"/>
        <v>4.9607041778165426</v>
      </c>
      <c r="AG145" s="258">
        <f t="shared" si="49"/>
        <v>9.5543971528016893</v>
      </c>
      <c r="AH145" s="258">
        <f t="shared" si="50"/>
        <v>10.642849204724804</v>
      </c>
      <c r="AI145" s="258">
        <f t="shared" si="51"/>
        <v>5.1693853908528382</v>
      </c>
      <c r="AJ145" s="258">
        <f t="shared" si="52"/>
        <v>35.473427094037092</v>
      </c>
      <c r="AL145" s="259">
        <v>24</v>
      </c>
      <c r="AM145" s="259" t="s">
        <v>105</v>
      </c>
      <c r="AN145" s="260">
        <f>IF(SUMIF($Y:$Y,$AL145,AE:AE)=0,"",SUMIF($Y:$Y,$AL145,AE:AE)/$AS145)</f>
        <v>6.9301612382141915</v>
      </c>
      <c r="AO145" s="260">
        <f>IF(SUMIF($Y:$Y,$AL145,AF:AF)=0,"",SUMIF($Y:$Y,$AL145,AF:AF)/$AS145)</f>
        <v>5.2254652451809731</v>
      </c>
      <c r="AP145" s="260">
        <f>IF(SUMIF($Y:$Y,$AL145,AG:AG)=0,"",SUMIF($Y:$Y,$AL145,AG:AG)/$AS145)</f>
        <v>2.397209571247835</v>
      </c>
      <c r="AQ145" s="260">
        <f>IF(SUMIF($Y:$Y,$AL145,AH:AH)=0,"",SUMIF($Y:$Y,$AL145,AH:AH)/$AS145)</f>
        <v>7.4863309220492793</v>
      </c>
      <c r="AR145" s="260">
        <f>IF(SUMIF($Y:$Y,$AL145,AI:AI)=0,"",SUMIF($Y:$Y,$AL145,AI:AI)/$AS145)</f>
        <v>5.8391352183724017</v>
      </c>
      <c r="AS145" s="261">
        <f>SUMIF(E$5:E$632,AL145,O$5:O$632)/N$1</f>
        <v>4</v>
      </c>
      <c r="AT145" s="260">
        <f>IF(LEN(AS145)&gt;0,SUM(AN145:AR145),"")</f>
        <v>27.878302195064681</v>
      </c>
      <c r="AU145" s="238">
        <v>141</v>
      </c>
    </row>
    <row r="146" spans="1:47" x14ac:dyDescent="0.25">
      <c r="A146" s="244">
        <v>18</v>
      </c>
      <c r="B146" s="244" t="s">
        <v>258</v>
      </c>
      <c r="C146" s="244">
        <v>3</v>
      </c>
      <c r="D146" s="244" t="s">
        <v>369</v>
      </c>
      <c r="E146" s="244">
        <v>36</v>
      </c>
      <c r="F146" s="244" t="s">
        <v>109</v>
      </c>
      <c r="G146" s="245"/>
      <c r="H146" s="246">
        <v>2.294805645942688</v>
      </c>
      <c r="I146" s="246">
        <v>1.585242748260498</v>
      </c>
      <c r="J146" s="246">
        <v>7.3851960897445679</v>
      </c>
      <c r="K146" s="246">
        <v>8.3465421199798584</v>
      </c>
      <c r="L146" s="246">
        <v>2.2538858652114868</v>
      </c>
      <c r="M146" s="247">
        <f>IF(COUNT(H146:L146)&lt;N$1,0,1)</f>
        <v>1</v>
      </c>
      <c r="N146" s="248">
        <f t="shared" si="39"/>
        <v>5</v>
      </c>
      <c r="O146" s="249">
        <f t="shared" si="40"/>
        <v>5</v>
      </c>
      <c r="P146" s="250">
        <f t="shared" si="41"/>
        <v>21.865672469139099</v>
      </c>
      <c r="Y146" s="256">
        <f t="shared" si="42"/>
        <v>36</v>
      </c>
      <c r="Z146" s="256">
        <f t="shared" si="43"/>
        <v>18</v>
      </c>
      <c r="AA146" s="256" t="str">
        <f t="shared" si="44"/>
        <v>Marker 16</v>
      </c>
      <c r="AB146" s="256">
        <f t="shared" si="45"/>
        <v>3</v>
      </c>
      <c r="AC146" s="256" t="str">
        <f t="shared" si="46"/>
        <v>H</v>
      </c>
      <c r="AD146" s="257"/>
      <c r="AE146" s="258">
        <f t="shared" si="47"/>
        <v>2.645445795140013</v>
      </c>
      <c r="AF146" s="258">
        <f t="shared" si="48"/>
        <v>1.8274635893791367</v>
      </c>
      <c r="AG146" s="258">
        <f t="shared" si="49"/>
        <v>8.513634248914153</v>
      </c>
      <c r="AH146" s="258">
        <f t="shared" si="50"/>
        <v>9.6218713747278173</v>
      </c>
      <c r="AI146" s="258">
        <f t="shared" si="51"/>
        <v>2.5982735816391442</v>
      </c>
      <c r="AJ146" s="258">
        <f t="shared" si="52"/>
        <v>25.206688589800265</v>
      </c>
      <c r="AL146" s="259">
        <v>78</v>
      </c>
      <c r="AM146" s="259" t="s">
        <v>159</v>
      </c>
      <c r="AN146" s="260">
        <f>IF(SUMIF($Y:$Y,$AL146,AE:AE)=0,"",SUMIF($Y:$Y,$AL146,AE:AE)/$AS146)</f>
        <v>6.2198426625294694</v>
      </c>
      <c r="AO146" s="260">
        <f>IF(SUMIF($Y:$Y,$AL146,AF:AF)=0,"",SUMIF($Y:$Y,$AL146,AF:AF)/$AS146)</f>
        <v>4.9723398129933738</v>
      </c>
      <c r="AP146" s="260">
        <f>IF(SUMIF($Y:$Y,$AL146,AG:AG)=0,"",SUMIF($Y:$Y,$AL146,AG:AG)/$AS146)</f>
        <v>5.360385891130905</v>
      </c>
      <c r="AQ146" s="260">
        <f>IF(SUMIF($Y:$Y,$AL146,AH:AH)=0,"",SUMIF($Y:$Y,$AL146,AH:AH)/$AS146)</f>
        <v>5.1039488307778749</v>
      </c>
      <c r="AR146" s="260">
        <f>IF(SUMIF($Y:$Y,$AL146,AI:AI)=0,"",SUMIF($Y:$Y,$AL146,AI:AI)/$AS146)</f>
        <v>6.0727227378437698</v>
      </c>
      <c r="AS146" s="261">
        <f>SUMIF(E$5:E$632,AL146,O$5:O$632)/N$1</f>
        <v>4</v>
      </c>
      <c r="AT146" s="260">
        <f>IF(LEN(AS146)&gt;0,SUM(AN146:AR146),"")</f>
        <v>27.729239935275391</v>
      </c>
      <c r="AU146" s="238">
        <v>142</v>
      </c>
    </row>
    <row r="147" spans="1:47" x14ac:dyDescent="0.25">
      <c r="A147" s="244">
        <v>18</v>
      </c>
      <c r="B147" s="244" t="s">
        <v>282</v>
      </c>
      <c r="C147" s="244">
        <v>2</v>
      </c>
      <c r="D147" s="244" t="s">
        <v>369</v>
      </c>
      <c r="E147" s="244">
        <v>38</v>
      </c>
      <c r="F147" s="244" t="s">
        <v>135</v>
      </c>
      <c r="G147" s="245"/>
      <c r="H147" s="246">
        <v>4.3133580684661865</v>
      </c>
      <c r="I147" s="246">
        <v>0.93546926975250244</v>
      </c>
      <c r="J147" s="246">
        <v>8.7418651580810547</v>
      </c>
      <c r="K147" s="246">
        <v>9.1794890165328979</v>
      </c>
      <c r="L147" s="246">
        <v>5.6711828708648682</v>
      </c>
      <c r="M147" s="247">
        <f>IF(COUNT(H147:L147)&lt;N$1,0,1)</f>
        <v>1</v>
      </c>
      <c r="N147" s="248">
        <f t="shared" si="39"/>
        <v>5</v>
      </c>
      <c r="O147" s="249">
        <f t="shared" si="40"/>
        <v>5</v>
      </c>
      <c r="P147" s="250">
        <f t="shared" si="41"/>
        <v>28.84136438369751</v>
      </c>
      <c r="Y147" s="256">
        <f t="shared" si="42"/>
        <v>38</v>
      </c>
      <c r="Z147" s="256">
        <f t="shared" si="43"/>
        <v>18</v>
      </c>
      <c r="AA147" s="256" t="str">
        <f t="shared" si="44"/>
        <v>Marker 40</v>
      </c>
      <c r="AB147" s="256">
        <f t="shared" si="45"/>
        <v>2</v>
      </c>
      <c r="AC147" s="256" t="str">
        <f t="shared" si="46"/>
        <v>H</v>
      </c>
      <c r="AD147" s="257"/>
      <c r="AE147" s="258">
        <f t="shared" si="47"/>
        <v>4.9724276150931619</v>
      </c>
      <c r="AF147" s="258">
        <f t="shared" si="48"/>
        <v>1.0784064657174293</v>
      </c>
      <c r="AG147" s="258">
        <f t="shared" si="49"/>
        <v>10.077598712995357</v>
      </c>
      <c r="AH147" s="258">
        <f t="shared" si="50"/>
        <v>10.582090323533818</v>
      </c>
      <c r="AI147" s="258">
        <f t="shared" si="51"/>
        <v>6.5377244063021722</v>
      </c>
      <c r="AJ147" s="258">
        <f t="shared" si="52"/>
        <v>33.248247523641943</v>
      </c>
      <c r="AL147" s="259">
        <v>139</v>
      </c>
      <c r="AM147" s="259" t="s">
        <v>220</v>
      </c>
      <c r="AN147" s="260">
        <f>IF(SUMIF($Y:$Y,$AL147,AE:AE)=0,"",SUMIF($Y:$Y,$AL147,AE:AE)/$AS147)</f>
        <v>5.7235679384391087</v>
      </c>
      <c r="AO147" s="260">
        <f>IF(SUMIF($Y:$Y,$AL147,AF:AF)=0,"",SUMIF($Y:$Y,$AL147,AF:AF)/$AS147)</f>
        <v>7.2262555167084219</v>
      </c>
      <c r="AP147" s="260">
        <f>IF(SUMIF($Y:$Y,$AL147,AG:AG)=0,"",SUMIF($Y:$Y,$AL147,AG:AG)/$AS147)</f>
        <v>4.3158463688676356</v>
      </c>
      <c r="AQ147" s="260">
        <f>IF(SUMIF($Y:$Y,$AL147,AH:AH)=0,"",SUMIF($Y:$Y,$AL147,AH:AH)/$AS147)</f>
        <v>4.4812194818946054</v>
      </c>
      <c r="AR147" s="260">
        <f>IF(SUMIF($Y:$Y,$AL147,AI:AI)=0,"",SUMIF($Y:$Y,$AL147,AI:AI)/$AS147)</f>
        <v>5.9629775178870013</v>
      </c>
      <c r="AS147" s="261">
        <f>SUMIF(E$5:E$632,AL147,O$5:O$632)/N$1</f>
        <v>4</v>
      </c>
      <c r="AT147" s="260">
        <f>IF(LEN(AS147)&gt;0,SUM(AN147:AR147),"")</f>
        <v>27.709866823796773</v>
      </c>
      <c r="AU147" s="238">
        <v>143</v>
      </c>
    </row>
    <row r="148" spans="1:47" x14ac:dyDescent="0.25">
      <c r="A148" s="244">
        <v>18</v>
      </c>
      <c r="B148" s="244" t="s">
        <v>259</v>
      </c>
      <c r="C148" s="244">
        <v>1</v>
      </c>
      <c r="D148" s="244" t="s">
        <v>369</v>
      </c>
      <c r="E148" s="244">
        <v>39</v>
      </c>
      <c r="F148" s="244" t="s">
        <v>116</v>
      </c>
      <c r="G148" s="245"/>
      <c r="H148" s="246">
        <v>9.2366880178451538</v>
      </c>
      <c r="I148" s="246">
        <v>5.4385507106781006</v>
      </c>
      <c r="J148" s="246">
        <v>3.0384069681167603</v>
      </c>
      <c r="K148" s="246">
        <v>5.9975051879882813</v>
      </c>
      <c r="L148" s="246">
        <v>6.7192095518112183</v>
      </c>
      <c r="M148" s="247">
        <f>IF(COUNT(H148:L148)&lt;N$1,0,1)</f>
        <v>1</v>
      </c>
      <c r="N148" s="248">
        <f t="shared" si="39"/>
        <v>5</v>
      </c>
      <c r="O148" s="249">
        <f t="shared" si="40"/>
        <v>5</v>
      </c>
      <c r="P148" s="250">
        <f t="shared" si="41"/>
        <v>30.430360436439514</v>
      </c>
      <c r="Y148" s="256">
        <f t="shared" si="42"/>
        <v>39</v>
      </c>
      <c r="Z148" s="256">
        <f t="shared" si="43"/>
        <v>18</v>
      </c>
      <c r="AA148" s="256" t="str">
        <f t="shared" si="44"/>
        <v>Marker 17</v>
      </c>
      <c r="AB148" s="256">
        <f t="shared" si="45"/>
        <v>1</v>
      </c>
      <c r="AC148" s="256" t="str">
        <f t="shared" si="46"/>
        <v>H</v>
      </c>
      <c r="AD148" s="257"/>
      <c r="AE148" s="258">
        <f t="shared" si="47"/>
        <v>10.648029178867928</v>
      </c>
      <c r="AF148" s="258">
        <f t="shared" si="48"/>
        <v>6.2695466758401164</v>
      </c>
      <c r="AG148" s="258">
        <f t="shared" si="49"/>
        <v>3.5026674053813722</v>
      </c>
      <c r="AH148" s="258">
        <f t="shared" si="50"/>
        <v>6.9139078984513977</v>
      </c>
      <c r="AI148" s="258">
        <f t="shared" si="51"/>
        <v>7.7458867538220844</v>
      </c>
      <c r="AJ148" s="258">
        <f t="shared" si="52"/>
        <v>35.080037912362897</v>
      </c>
      <c r="AL148" s="259">
        <v>61</v>
      </c>
      <c r="AM148" s="259" t="s">
        <v>142</v>
      </c>
      <c r="AN148" s="260">
        <f>IF(SUMIF($Y:$Y,$AL148,AE:AE)=0,"",SUMIF($Y:$Y,$AL148,AE:AE)/$AS148)</f>
        <v>6.6468130814280268</v>
      </c>
      <c r="AO148" s="260">
        <f>IF(SUMIF($Y:$Y,$AL148,AF:AF)=0,"",SUMIF($Y:$Y,$AL148,AF:AF)/$AS148)</f>
        <v>4.5556596865896424</v>
      </c>
      <c r="AP148" s="260">
        <f>IF(SUMIF($Y:$Y,$AL148,AG:AG)=0,"",SUMIF($Y:$Y,$AL148,AG:AG)/$AS148)</f>
        <v>3.286831118810615</v>
      </c>
      <c r="AQ148" s="260">
        <f>IF(SUMIF($Y:$Y,$AL148,AH:AH)=0,"",SUMIF($Y:$Y,$AL148,AH:AH)/$AS148)</f>
        <v>6.0331063366189923</v>
      </c>
      <c r="AR148" s="260">
        <f>IF(SUMIF($Y:$Y,$AL148,AI:AI)=0,"",SUMIF($Y:$Y,$AL148,AI:AI)/$AS148)</f>
        <v>7.0989996756247464</v>
      </c>
      <c r="AS148" s="261">
        <f>SUMIF(E$5:E$632,AL148,O$5:O$632)/N$1</f>
        <v>4</v>
      </c>
      <c r="AT148" s="260">
        <f>IF(LEN(AS148)&gt;0,SUM(AN148:AR148),"")</f>
        <v>27.621409899072024</v>
      </c>
      <c r="AU148" s="238">
        <v>144</v>
      </c>
    </row>
    <row r="149" spans="1:47" x14ac:dyDescent="0.25">
      <c r="A149" s="244">
        <v>18</v>
      </c>
      <c r="B149" s="244" t="s">
        <v>259</v>
      </c>
      <c r="C149" s="244">
        <v>3</v>
      </c>
      <c r="D149" s="244" t="s">
        <v>369</v>
      </c>
      <c r="E149" s="244">
        <v>40</v>
      </c>
      <c r="F149" s="244" t="s">
        <v>114</v>
      </c>
      <c r="G149" s="245"/>
      <c r="H149" s="246">
        <v>2.1641999483108521</v>
      </c>
      <c r="I149" s="246">
        <v>6.5180754661560059</v>
      </c>
      <c r="J149" s="246">
        <v>8.9636510610580444</v>
      </c>
      <c r="K149" s="246">
        <v>4.4803178310394287</v>
      </c>
      <c r="L149" s="246">
        <v>1.2451368570327759</v>
      </c>
      <c r="M149" s="247">
        <f>IF(COUNT(H149:L149)&lt;N$1,0,1)</f>
        <v>1</v>
      </c>
      <c r="N149" s="248">
        <f t="shared" si="39"/>
        <v>5</v>
      </c>
      <c r="O149" s="249">
        <f t="shared" si="40"/>
        <v>5</v>
      </c>
      <c r="P149" s="250">
        <f t="shared" si="41"/>
        <v>23.371381163597107</v>
      </c>
      <c r="Y149" s="256">
        <f t="shared" si="42"/>
        <v>40</v>
      </c>
      <c r="Z149" s="256">
        <f t="shared" si="43"/>
        <v>18</v>
      </c>
      <c r="AA149" s="256" t="str">
        <f t="shared" si="44"/>
        <v>Marker 17</v>
      </c>
      <c r="AB149" s="256">
        <f t="shared" si="45"/>
        <v>3</v>
      </c>
      <c r="AC149" s="256" t="str">
        <f t="shared" si="46"/>
        <v>H</v>
      </c>
      <c r="AD149" s="257"/>
      <c r="AE149" s="258">
        <f t="shared" si="47"/>
        <v>2.4948838971281511</v>
      </c>
      <c r="AF149" s="258">
        <f t="shared" si="48"/>
        <v>7.5140199192181738</v>
      </c>
      <c r="AG149" s="258">
        <f t="shared" si="49"/>
        <v>10.333272907230132</v>
      </c>
      <c r="AH149" s="258">
        <f t="shared" si="50"/>
        <v>5.1648983816863465</v>
      </c>
      <c r="AI149" s="258">
        <f t="shared" si="51"/>
        <v>1.435390429963006</v>
      </c>
      <c r="AJ149" s="258">
        <f t="shared" si="52"/>
        <v>26.942465535225811</v>
      </c>
      <c r="AL149" s="259">
        <v>27</v>
      </c>
      <c r="AM149" s="259" t="s">
        <v>108</v>
      </c>
      <c r="AN149" s="260">
        <f>IF(SUMIF($Y:$Y,$AL149,AE:AE)=0,"",SUMIF($Y:$Y,$AL149,AE:AE)/$AS149)</f>
        <v>6.0731861751977689</v>
      </c>
      <c r="AO149" s="260">
        <f>IF(SUMIF($Y:$Y,$AL149,AF:AF)=0,"",SUMIF($Y:$Y,$AL149,AF:AF)/$AS149)</f>
        <v>5.3723298386473104</v>
      </c>
      <c r="AP149" s="260">
        <f>IF(SUMIF($Y:$Y,$AL149,AG:AG)=0,"",SUMIF($Y:$Y,$AL149,AG:AG)/$AS149)</f>
        <v>5.0322511419641778</v>
      </c>
      <c r="AQ149" s="260">
        <f>IF(SUMIF($Y:$Y,$AL149,AH:AH)=0,"",SUMIF($Y:$Y,$AL149,AH:AH)/$AS149)</f>
        <v>6.9811574814147175</v>
      </c>
      <c r="AR149" s="260">
        <f>IF(SUMIF($Y:$Y,$AL149,AI:AI)=0,"",SUMIF($Y:$Y,$AL149,AI:AI)/$AS149)</f>
        <v>3.9286770866081397</v>
      </c>
      <c r="AS149" s="261">
        <f>SUMIF(E$5:E$632,AL149,O$5:O$632)/N$1</f>
        <v>4</v>
      </c>
      <c r="AT149" s="260">
        <f>IF(LEN(AS149)&gt;0,SUM(AN149:AR149),"")</f>
        <v>27.387601723832113</v>
      </c>
      <c r="AU149" s="238">
        <v>145</v>
      </c>
    </row>
    <row r="150" spans="1:47" x14ac:dyDescent="0.25">
      <c r="A150" s="244">
        <v>18</v>
      </c>
      <c r="B150" s="244" t="s">
        <v>308</v>
      </c>
      <c r="C150" s="244">
        <v>4</v>
      </c>
      <c r="D150" s="244" t="s">
        <v>369</v>
      </c>
      <c r="E150" s="244">
        <v>41</v>
      </c>
      <c r="F150" s="244" t="s">
        <v>212</v>
      </c>
      <c r="G150" s="245"/>
      <c r="H150" s="246">
        <v>8.9612889289855957</v>
      </c>
      <c r="I150" s="246">
        <v>7.7814716100692749</v>
      </c>
      <c r="J150" s="246">
        <v>4.5844733715057373</v>
      </c>
      <c r="K150" s="246">
        <v>6.2598186731338501</v>
      </c>
      <c r="L150" s="246">
        <v>9.3557310104370117</v>
      </c>
      <c r="M150" s="247">
        <f>IF(COUNT(H150:L150)&lt;N$1,0,1)</f>
        <v>1</v>
      </c>
      <c r="N150" s="248">
        <f t="shared" si="39"/>
        <v>5</v>
      </c>
      <c r="O150" s="249">
        <f t="shared" si="40"/>
        <v>5</v>
      </c>
      <c r="P150" s="250">
        <f t="shared" si="41"/>
        <v>36.94278359413147</v>
      </c>
      <c r="Y150" s="256">
        <f t="shared" si="42"/>
        <v>41</v>
      </c>
      <c r="Z150" s="256">
        <f t="shared" si="43"/>
        <v>18</v>
      </c>
      <c r="AA150" s="256" t="str">
        <f t="shared" si="44"/>
        <v>Marker 66</v>
      </c>
      <c r="AB150" s="256">
        <f t="shared" si="45"/>
        <v>4</v>
      </c>
      <c r="AC150" s="256" t="str">
        <f t="shared" si="46"/>
        <v>H</v>
      </c>
      <c r="AD150" s="257"/>
      <c r="AE150" s="258">
        <f t="shared" si="47"/>
        <v>10.330549847711051</v>
      </c>
      <c r="AF150" s="258">
        <f t="shared" si="48"/>
        <v>8.9704596061348827</v>
      </c>
      <c r="AG150" s="258">
        <f t="shared" si="49"/>
        <v>5.2849686094436708</v>
      </c>
      <c r="AH150" s="258">
        <f t="shared" si="50"/>
        <v>7.2163021807357275</v>
      </c>
      <c r="AI150" s="258">
        <f t="shared" si="51"/>
        <v>10.785261621515003</v>
      </c>
      <c r="AJ150" s="258">
        <f t="shared" si="52"/>
        <v>42.587541865540338</v>
      </c>
      <c r="AL150" s="259">
        <v>155</v>
      </c>
      <c r="AM150" s="259" t="s">
        <v>236</v>
      </c>
      <c r="AN150" s="260">
        <f>IF(SUMIF($Y:$Y,$AL150,AE:AE)=0,"",SUMIF($Y:$Y,$AL150,AE:AE)/$AS150)</f>
        <v>1.450347137070555</v>
      </c>
      <c r="AO150" s="260">
        <f>IF(SUMIF($Y:$Y,$AL150,AF:AF)=0,"",SUMIF($Y:$Y,$AL150,AF:AF)/$AS150)</f>
        <v>5.362768335389954</v>
      </c>
      <c r="AP150" s="260">
        <f>IF(SUMIF($Y:$Y,$AL150,AG:AG)=0,"",SUMIF($Y:$Y,$AL150,AG:AG)/$AS150)</f>
        <v>6.7982278484464747</v>
      </c>
      <c r="AQ150" s="260">
        <f>IF(SUMIF($Y:$Y,$AL150,AH:AH)=0,"",SUMIF($Y:$Y,$AL150,AH:AH)/$AS150)</f>
        <v>8.0085397307882129</v>
      </c>
      <c r="AR150" s="260">
        <f>IF(SUMIF($Y:$Y,$AL150,AI:AI)=0,"",SUMIF($Y:$Y,$AL150,AI:AI)/$AS150)</f>
        <v>5.5075370236888812</v>
      </c>
      <c r="AS150" s="261">
        <f>SUMIF(E$5:E$632,AL150,O$5:O$632)/N$1</f>
        <v>4</v>
      </c>
      <c r="AT150" s="260">
        <f>IF(LEN(AS150)&gt;0,SUM(AN150:AR150),"")</f>
        <v>27.12742007538408</v>
      </c>
      <c r="AU150" s="238">
        <v>146</v>
      </c>
    </row>
    <row r="151" spans="1:47" x14ac:dyDescent="0.25">
      <c r="A151" s="244">
        <v>18</v>
      </c>
      <c r="B151" s="244" t="s">
        <v>308</v>
      </c>
      <c r="C151" s="244">
        <v>1</v>
      </c>
      <c r="D151" s="244" t="s">
        <v>369</v>
      </c>
      <c r="E151" s="244">
        <v>42</v>
      </c>
      <c r="F151" s="244" t="s">
        <v>216</v>
      </c>
      <c r="G151" s="245"/>
      <c r="H151" s="246">
        <v>2.5771492719650269</v>
      </c>
      <c r="I151" s="246">
        <v>4.7604286670684814</v>
      </c>
      <c r="J151" s="246">
        <v>4.5429879426956177</v>
      </c>
      <c r="K151" s="246">
        <v>0.57311773300170898</v>
      </c>
      <c r="L151" s="246">
        <v>3.2243055105209351</v>
      </c>
      <c r="M151" s="247">
        <f>IF(COUNT(H151:L151)&lt;N$1,0,1)</f>
        <v>1</v>
      </c>
      <c r="N151" s="248">
        <f t="shared" si="39"/>
        <v>5</v>
      </c>
      <c r="O151" s="249">
        <f t="shared" si="40"/>
        <v>5</v>
      </c>
      <c r="P151" s="250">
        <f t="shared" si="41"/>
        <v>15.67798912525177</v>
      </c>
      <c r="Y151" s="256">
        <f t="shared" si="42"/>
        <v>42</v>
      </c>
      <c r="Z151" s="256">
        <f t="shared" si="43"/>
        <v>18</v>
      </c>
      <c r="AA151" s="256" t="str">
        <f t="shared" si="44"/>
        <v>Marker 66</v>
      </c>
      <c r="AB151" s="256">
        <f t="shared" si="45"/>
        <v>1</v>
      </c>
      <c r="AC151" s="256" t="str">
        <f t="shared" si="46"/>
        <v>H</v>
      </c>
      <c r="AD151" s="257"/>
      <c r="AE151" s="258">
        <f t="shared" si="47"/>
        <v>2.9709307701164231</v>
      </c>
      <c r="AF151" s="258">
        <f t="shared" si="48"/>
        <v>5.4878094023457047</v>
      </c>
      <c r="AG151" s="258">
        <f t="shared" si="49"/>
        <v>5.237144318354205</v>
      </c>
      <c r="AH151" s="258">
        <f t="shared" si="50"/>
        <v>0.66068858579381984</v>
      </c>
      <c r="AI151" s="258">
        <f t="shared" si="51"/>
        <v>3.7169707465794724</v>
      </c>
      <c r="AJ151" s="258">
        <f t="shared" si="52"/>
        <v>18.073543823189624</v>
      </c>
      <c r="AL151" s="259">
        <v>106</v>
      </c>
      <c r="AM151" s="259" t="s">
        <v>187</v>
      </c>
      <c r="AN151" s="260">
        <f>IF(SUMIF($Y:$Y,$AL151,AE:AE)=0,"",SUMIF($Y:$Y,$AL151,AE:AE)/$AS151)</f>
        <v>6.1674979671260788</v>
      </c>
      <c r="AO151" s="260">
        <f>IF(SUMIF($Y:$Y,$AL151,AF:AF)=0,"",SUMIF($Y:$Y,$AL151,AF:AF)/$AS151)</f>
        <v>2.3937855298227815</v>
      </c>
      <c r="AP151" s="260">
        <f>IF(SUMIF($Y:$Y,$AL151,AG:AG)=0,"",SUMIF($Y:$Y,$AL151,AG:AG)/$AS151)</f>
        <v>4.6025750388186353</v>
      </c>
      <c r="AQ151" s="260">
        <f>IF(SUMIF($Y:$Y,$AL151,AH:AH)=0,"",SUMIF($Y:$Y,$AL151,AH:AH)/$AS151)</f>
        <v>3.7284033454713428</v>
      </c>
      <c r="AR151" s="260">
        <f>IF(SUMIF($Y:$Y,$AL151,AI:AI)=0,"",SUMIF($Y:$Y,$AL151,AI:AI)/$AS151)</f>
        <v>10.213790066500504</v>
      </c>
      <c r="AS151" s="261">
        <f>SUMIF(E$5:E$632,AL151,O$5:O$632)/N$1</f>
        <v>4</v>
      </c>
      <c r="AT151" s="260">
        <f>IF(LEN(AS151)&gt;0,SUM(AN151:AR151),"")</f>
        <v>27.106051947739342</v>
      </c>
      <c r="AU151" s="238">
        <v>147</v>
      </c>
    </row>
    <row r="152" spans="1:47" x14ac:dyDescent="0.25">
      <c r="A152" s="244">
        <v>18</v>
      </c>
      <c r="B152" s="244" t="s">
        <v>281</v>
      </c>
      <c r="C152" s="244">
        <v>3</v>
      </c>
      <c r="D152" s="244" t="s">
        <v>369</v>
      </c>
      <c r="E152" s="244">
        <v>44</v>
      </c>
      <c r="F152" s="244" t="s">
        <v>165</v>
      </c>
      <c r="G152" s="245"/>
      <c r="H152" s="246">
        <v>9.9736577272415161</v>
      </c>
      <c r="I152" s="246">
        <v>8.2557177543640137</v>
      </c>
      <c r="J152" s="246">
        <v>8.252677321434021</v>
      </c>
      <c r="K152" s="246">
        <v>3.107379674911499</v>
      </c>
      <c r="L152" s="246">
        <v>5.8815294504165649</v>
      </c>
      <c r="M152" s="247">
        <f>IF(COUNT(H152:L152)&lt;N$1,0,1)</f>
        <v>1</v>
      </c>
      <c r="N152" s="248">
        <f t="shared" si="39"/>
        <v>5</v>
      </c>
      <c r="O152" s="249">
        <f t="shared" si="40"/>
        <v>5</v>
      </c>
      <c r="P152" s="250">
        <f t="shared" si="41"/>
        <v>35.470961928367615</v>
      </c>
      <c r="Y152" s="256">
        <f t="shared" si="42"/>
        <v>44</v>
      </c>
      <c r="Z152" s="256">
        <f t="shared" si="43"/>
        <v>18</v>
      </c>
      <c r="AA152" s="256" t="str">
        <f t="shared" si="44"/>
        <v>Marker 39</v>
      </c>
      <c r="AB152" s="256">
        <f t="shared" si="45"/>
        <v>3</v>
      </c>
      <c r="AC152" s="256" t="str">
        <f t="shared" si="46"/>
        <v>H</v>
      </c>
      <c r="AD152" s="257"/>
      <c r="AE152" s="258">
        <f t="shared" si="47"/>
        <v>11.497605883681759</v>
      </c>
      <c r="AF152" s="258">
        <f t="shared" si="48"/>
        <v>9.5171692895906705</v>
      </c>
      <c r="AG152" s="258">
        <f t="shared" si="49"/>
        <v>9.5136642866618715</v>
      </c>
      <c r="AH152" s="258">
        <f t="shared" si="50"/>
        <v>3.5821789568245936</v>
      </c>
      <c r="AI152" s="258">
        <f t="shared" si="51"/>
        <v>6.7802113791667225</v>
      </c>
      <c r="AJ152" s="258">
        <f t="shared" si="52"/>
        <v>40.890829795925619</v>
      </c>
      <c r="AL152" s="259">
        <v>68</v>
      </c>
      <c r="AM152" s="259" t="s">
        <v>149</v>
      </c>
      <c r="AN152" s="260">
        <f>IF(SUMIF($Y:$Y,$AL152,AE:AE)=0,"",SUMIF($Y:$Y,$AL152,AE:AE)/$AS152)</f>
        <v>7.4139667229028046</v>
      </c>
      <c r="AO152" s="260">
        <f>IF(SUMIF($Y:$Y,$AL152,AF:AF)=0,"",SUMIF($Y:$Y,$AL152,AF:AF)/$AS152)</f>
        <v>3.9596338771095398</v>
      </c>
      <c r="AP152" s="260">
        <f>IF(SUMIF($Y:$Y,$AL152,AG:AG)=0,"",SUMIF($Y:$Y,$AL152,AG:AG)/$AS152)</f>
        <v>6.8667707863407763</v>
      </c>
      <c r="AQ152" s="260">
        <f>IF(SUMIF($Y:$Y,$AL152,AH:AH)=0,"",SUMIF($Y:$Y,$AL152,AH:AH)/$AS152)</f>
        <v>4.466051667476167</v>
      </c>
      <c r="AR152" s="260">
        <f>IF(SUMIF($Y:$Y,$AL152,AI:AI)=0,"",SUMIF($Y:$Y,$AL152,AI:AI)/$AS152)</f>
        <v>4.3771360413786162</v>
      </c>
      <c r="AS152" s="261">
        <f>SUMIF(E$5:E$632,AL152,O$5:O$632)/N$1</f>
        <v>4</v>
      </c>
      <c r="AT152" s="260">
        <f>IF(LEN(AS152)&gt;0,SUM(AN152:AR152),"")</f>
        <v>27.083559095207907</v>
      </c>
      <c r="AU152" s="238">
        <v>148</v>
      </c>
    </row>
    <row r="153" spans="1:47" x14ac:dyDescent="0.25">
      <c r="A153" s="244">
        <v>18</v>
      </c>
      <c r="B153" s="244" t="s">
        <v>260</v>
      </c>
      <c r="C153" s="244">
        <v>1</v>
      </c>
      <c r="D153" s="244" t="s">
        <v>369</v>
      </c>
      <c r="E153" s="244">
        <v>45</v>
      </c>
      <c r="F153" s="244" t="s">
        <v>163</v>
      </c>
      <c r="G153" s="245"/>
      <c r="H153" s="246">
        <v>5.3909152746200562</v>
      </c>
      <c r="I153" s="246">
        <v>9.4514548778533936</v>
      </c>
      <c r="J153" s="246">
        <v>8.5729366540908813</v>
      </c>
      <c r="K153" s="246">
        <v>1.674189567565918</v>
      </c>
      <c r="L153" s="246">
        <v>7.8483361005783081</v>
      </c>
      <c r="M153" s="247">
        <f>IF(COUNT(H153:L153)&lt;N$1,0,1)</f>
        <v>1</v>
      </c>
      <c r="N153" s="248">
        <f t="shared" si="39"/>
        <v>5</v>
      </c>
      <c r="O153" s="249">
        <f t="shared" si="40"/>
        <v>5</v>
      </c>
      <c r="P153" s="250">
        <f t="shared" si="41"/>
        <v>32.937832474708557</v>
      </c>
      <c r="Y153" s="256">
        <f t="shared" si="42"/>
        <v>45</v>
      </c>
      <c r="Z153" s="256">
        <f t="shared" si="43"/>
        <v>18</v>
      </c>
      <c r="AA153" s="256" t="str">
        <f t="shared" si="44"/>
        <v>Marker 18</v>
      </c>
      <c r="AB153" s="256">
        <f t="shared" si="45"/>
        <v>1</v>
      </c>
      <c r="AC153" s="256" t="str">
        <f t="shared" si="46"/>
        <v>H</v>
      </c>
      <c r="AD153" s="257"/>
      <c r="AE153" s="258">
        <f t="shared" si="47"/>
        <v>6.2146326728864381</v>
      </c>
      <c r="AF153" s="258">
        <f t="shared" si="48"/>
        <v>10.895611839189835</v>
      </c>
      <c r="AG153" s="258">
        <f t="shared" si="49"/>
        <v>9.882858386575899</v>
      </c>
      <c r="AH153" s="258">
        <f t="shared" si="50"/>
        <v>1.9300012441642507</v>
      </c>
      <c r="AI153" s="258">
        <f t="shared" si="51"/>
        <v>9.0475408114971074</v>
      </c>
      <c r="AJ153" s="258">
        <f t="shared" si="52"/>
        <v>37.970644954313528</v>
      </c>
      <c r="AL153" s="259">
        <v>96</v>
      </c>
      <c r="AM153" s="259" t="s">
        <v>177</v>
      </c>
      <c r="AN153" s="260">
        <f>IF(SUMIF($Y:$Y,$AL153,AE:AE)=0,"",SUMIF($Y:$Y,$AL153,AE:AE)/$AS153)</f>
        <v>7.1031014322896509</v>
      </c>
      <c r="AO153" s="260">
        <f>IF(SUMIF($Y:$Y,$AL153,AF:AF)=0,"",SUMIF($Y:$Y,$AL153,AF:AF)/$AS153)</f>
        <v>2.9196116450418388</v>
      </c>
      <c r="AP153" s="260">
        <f>IF(SUMIF($Y:$Y,$AL153,AG:AG)=0,"",SUMIF($Y:$Y,$AL153,AG:AG)/$AS153)</f>
        <v>6.7791061446395684</v>
      </c>
      <c r="AQ153" s="260">
        <f>IF(SUMIF($Y:$Y,$AL153,AH:AH)=0,"",SUMIF($Y:$Y,$AL153,AH:AH)/$AS153)</f>
        <v>7.2677647204199545</v>
      </c>
      <c r="AR153" s="260">
        <f>IF(SUMIF($Y:$Y,$AL153,AI:AI)=0,"",SUMIF($Y:$Y,$AL153,AI:AI)/$AS153)</f>
        <v>2.9993466588459925</v>
      </c>
      <c r="AS153" s="261">
        <f>SUMIF(E$5:E$632,AL153,O$5:O$632)/N$1</f>
        <v>4</v>
      </c>
      <c r="AT153" s="260">
        <f>IF(LEN(AS153)&gt;0,SUM(AN153:AR153),"")</f>
        <v>27.068930601237007</v>
      </c>
      <c r="AU153" s="238">
        <v>149</v>
      </c>
    </row>
    <row r="154" spans="1:47" x14ac:dyDescent="0.25">
      <c r="A154" s="244">
        <v>19</v>
      </c>
      <c r="B154" s="244" t="s">
        <v>280</v>
      </c>
      <c r="C154" s="244">
        <v>1</v>
      </c>
      <c r="D154" s="244" t="s">
        <v>369</v>
      </c>
      <c r="E154" s="244">
        <v>36</v>
      </c>
      <c r="F154" s="244" t="s">
        <v>151</v>
      </c>
      <c r="G154" s="245"/>
      <c r="H154" s="246">
        <v>2.481958270072937</v>
      </c>
      <c r="I154" s="246">
        <v>3.273540735244751</v>
      </c>
      <c r="J154" s="246">
        <v>9.3210345506668091</v>
      </c>
      <c r="K154" s="246">
        <v>0.28682947158813477</v>
      </c>
      <c r="L154" s="246">
        <v>6.9396156072616577</v>
      </c>
      <c r="M154" s="247">
        <f>IF(COUNT(H154:L154)&lt;N$1,0,1)</f>
        <v>1</v>
      </c>
      <c r="N154" s="248">
        <f t="shared" si="39"/>
        <v>5</v>
      </c>
      <c r="O154" s="249">
        <f t="shared" si="40"/>
        <v>5</v>
      </c>
      <c r="P154" s="250">
        <f t="shared" si="41"/>
        <v>22.30297863483429</v>
      </c>
      <c r="Y154" s="256">
        <f t="shared" si="42"/>
        <v>36</v>
      </c>
      <c r="Z154" s="256">
        <f t="shared" si="43"/>
        <v>19</v>
      </c>
      <c r="AA154" s="256" t="str">
        <f t="shared" si="44"/>
        <v>Marker 38</v>
      </c>
      <c r="AB154" s="256">
        <f t="shared" si="45"/>
        <v>1</v>
      </c>
      <c r="AC154" s="256" t="str">
        <f t="shared" si="46"/>
        <v>H</v>
      </c>
      <c r="AD154" s="257"/>
      <c r="AE154" s="258">
        <f t="shared" si="47"/>
        <v>3.5909699765007885</v>
      </c>
      <c r="AF154" s="258">
        <f t="shared" si="48"/>
        <v>4.736254690039881</v>
      </c>
      <c r="AG154" s="258">
        <f t="shared" si="49"/>
        <v>13.485946006814773</v>
      </c>
      <c r="AH154" s="258">
        <f t="shared" si="50"/>
        <v>0.41499328706211869</v>
      </c>
      <c r="AI154" s="258">
        <f t="shared" si="51"/>
        <v>10.040439275153719</v>
      </c>
      <c r="AJ154" s="258">
        <f t="shared" si="52"/>
        <v>32.268603235571277</v>
      </c>
      <c r="AL154" s="259">
        <v>51</v>
      </c>
      <c r="AM154" s="259" t="s">
        <v>132</v>
      </c>
      <c r="AN154" s="260">
        <f>IF(SUMIF($Y:$Y,$AL154,AE:AE)=0,"",SUMIF($Y:$Y,$AL154,AE:AE)/$AS154)</f>
        <v>8.0963977367806201</v>
      </c>
      <c r="AO154" s="260">
        <f>IF(SUMIF($Y:$Y,$AL154,AF:AF)=0,"",SUMIF($Y:$Y,$AL154,AF:AF)/$AS154)</f>
        <v>2.412231306744081</v>
      </c>
      <c r="AP154" s="260">
        <f>IF(SUMIF($Y:$Y,$AL154,AG:AG)=0,"",SUMIF($Y:$Y,$AL154,AG:AG)/$AS154)</f>
        <v>6.8899671025940137</v>
      </c>
      <c r="AQ154" s="260">
        <f>IF(SUMIF($Y:$Y,$AL154,AH:AH)=0,"",SUMIF($Y:$Y,$AL154,AH:AH)/$AS154)</f>
        <v>5.4240502427179029</v>
      </c>
      <c r="AR154" s="260">
        <f>IF(SUMIF($Y:$Y,$AL154,AI:AI)=0,"",SUMIF($Y:$Y,$AL154,AI:AI)/$AS154)</f>
        <v>3.9969847864885466</v>
      </c>
      <c r="AS154" s="261">
        <f>SUMIF(E$5:E$632,AL154,O$5:O$632)/N$1</f>
        <v>4</v>
      </c>
      <c r="AT154" s="260">
        <f>IF(LEN(AS154)&gt;0,SUM(AN154:AR154),"")</f>
        <v>26.819631175325163</v>
      </c>
      <c r="AU154" s="238">
        <v>150</v>
      </c>
    </row>
    <row r="155" spans="1:47" x14ac:dyDescent="0.25">
      <c r="A155" s="244">
        <v>19</v>
      </c>
      <c r="B155" s="244" t="s">
        <v>280</v>
      </c>
      <c r="C155" s="244">
        <v>4</v>
      </c>
      <c r="D155" s="244" t="s">
        <v>369</v>
      </c>
      <c r="E155" s="244">
        <v>37</v>
      </c>
      <c r="F155" s="244" t="s">
        <v>138</v>
      </c>
      <c r="G155" s="245"/>
      <c r="H155" s="246">
        <v>3.9372086524963379</v>
      </c>
      <c r="I155" s="246">
        <v>8.0392593145370483</v>
      </c>
      <c r="J155" s="246">
        <v>8.254469633102417</v>
      </c>
      <c r="K155" s="246">
        <v>1.919751763343811</v>
      </c>
      <c r="L155" s="246">
        <v>2.3661661148071289</v>
      </c>
      <c r="M155" s="247">
        <f>IF(COUNT(H155:L155)&lt;N$1,0,1)</f>
        <v>1</v>
      </c>
      <c r="N155" s="248">
        <f t="shared" si="39"/>
        <v>5</v>
      </c>
      <c r="O155" s="249">
        <f t="shared" si="40"/>
        <v>5</v>
      </c>
      <c r="P155" s="250">
        <f t="shared" si="41"/>
        <v>24.516855478286743</v>
      </c>
      <c r="Y155" s="256">
        <f t="shared" si="42"/>
        <v>37</v>
      </c>
      <c r="Z155" s="256">
        <f t="shared" si="43"/>
        <v>19</v>
      </c>
      <c r="AA155" s="256" t="str">
        <f t="shared" si="44"/>
        <v>Marker 38</v>
      </c>
      <c r="AB155" s="256">
        <f t="shared" si="45"/>
        <v>4</v>
      </c>
      <c r="AC155" s="256" t="str">
        <f t="shared" si="46"/>
        <v>H</v>
      </c>
      <c r="AD155" s="257"/>
      <c r="AE155" s="258">
        <f t="shared" si="47"/>
        <v>5.6964688862065325</v>
      </c>
      <c r="AF155" s="258">
        <f t="shared" si="48"/>
        <v>11.631436023684028</v>
      </c>
      <c r="AG155" s="258">
        <f t="shared" si="49"/>
        <v>11.942808620846469</v>
      </c>
      <c r="AH155" s="258">
        <f t="shared" si="50"/>
        <v>2.7775531231230111</v>
      </c>
      <c r="AI155" s="258">
        <f t="shared" si="51"/>
        <v>3.4234384921533039</v>
      </c>
      <c r="AJ155" s="258">
        <f t="shared" si="52"/>
        <v>35.471705146013342</v>
      </c>
      <c r="AL155" s="259">
        <v>104</v>
      </c>
      <c r="AM155" s="259" t="s">
        <v>185</v>
      </c>
      <c r="AN155" s="260">
        <f>IF(SUMIF($Y:$Y,$AL155,AE:AE)=0,"",SUMIF($Y:$Y,$AL155,AE:AE)/$AS155)</f>
        <v>5.5348980398505709</v>
      </c>
      <c r="AO155" s="260">
        <f>IF(SUMIF($Y:$Y,$AL155,AF:AF)=0,"",SUMIF($Y:$Y,$AL155,AF:AF)/$AS155)</f>
        <v>6.3389081338111435</v>
      </c>
      <c r="AP155" s="260">
        <f>IF(SUMIF($Y:$Y,$AL155,AG:AG)=0,"",SUMIF($Y:$Y,$AL155,AG:AG)/$AS155)</f>
        <v>3.7067659963431474</v>
      </c>
      <c r="AQ155" s="260">
        <f>IF(SUMIF($Y:$Y,$AL155,AH:AH)=0,"",SUMIF($Y:$Y,$AL155,AH:AH)/$AS155)</f>
        <v>7.3533886763865972</v>
      </c>
      <c r="AR155" s="260">
        <f>IF(SUMIF($Y:$Y,$AL155,AI:AI)=0,"",SUMIF($Y:$Y,$AL155,AI:AI)/$AS155)</f>
        <v>3.665085914648941</v>
      </c>
      <c r="AS155" s="261">
        <f>SUMIF(E$5:E$632,AL155,O$5:O$632)/N$1</f>
        <v>4</v>
      </c>
      <c r="AT155" s="260">
        <f>IF(LEN(AS155)&gt;0,SUM(AN155:AR155),"")</f>
        <v>26.599046761040398</v>
      </c>
      <c r="AU155" s="238">
        <v>151</v>
      </c>
    </row>
    <row r="156" spans="1:47" x14ac:dyDescent="0.25">
      <c r="A156" s="244">
        <v>19</v>
      </c>
      <c r="B156" s="244" t="s">
        <v>282</v>
      </c>
      <c r="C156" s="244">
        <v>3</v>
      </c>
      <c r="D156" s="244" t="s">
        <v>369</v>
      </c>
      <c r="E156" s="244">
        <v>39</v>
      </c>
      <c r="F156" s="244" t="s">
        <v>166</v>
      </c>
      <c r="G156" s="245"/>
      <c r="H156" s="246">
        <v>0.54945528507232666</v>
      </c>
      <c r="I156" s="246">
        <v>3.605961799621582</v>
      </c>
      <c r="J156" s="246">
        <v>8.4690350294113159</v>
      </c>
      <c r="K156" s="246">
        <v>1.1570370197296143</v>
      </c>
      <c r="L156" s="246">
        <v>3.1363660097122192</v>
      </c>
      <c r="M156" s="247">
        <f>IF(COUNT(H156:L156)&lt;N$1,0,1)</f>
        <v>1</v>
      </c>
      <c r="N156" s="248">
        <f t="shared" si="39"/>
        <v>5</v>
      </c>
      <c r="O156" s="249">
        <f t="shared" si="40"/>
        <v>5</v>
      </c>
      <c r="P156" s="250">
        <f t="shared" si="41"/>
        <v>16.917855143547058</v>
      </c>
      <c r="Y156" s="256">
        <f t="shared" si="42"/>
        <v>39</v>
      </c>
      <c r="Z156" s="256">
        <f t="shared" si="43"/>
        <v>19</v>
      </c>
      <c r="AA156" s="256" t="str">
        <f t="shared" si="44"/>
        <v>Marker 40</v>
      </c>
      <c r="AB156" s="256">
        <f t="shared" si="45"/>
        <v>3</v>
      </c>
      <c r="AC156" s="256" t="str">
        <f t="shared" si="46"/>
        <v>H</v>
      </c>
      <c r="AD156" s="257"/>
      <c r="AE156" s="258">
        <f t="shared" si="47"/>
        <v>0.79496801211989121</v>
      </c>
      <c r="AF156" s="258">
        <f t="shared" si="48"/>
        <v>5.2172112299330982</v>
      </c>
      <c r="AG156" s="258">
        <f t="shared" si="49"/>
        <v>12.253248125584236</v>
      </c>
      <c r="AH156" s="258">
        <f t="shared" si="50"/>
        <v>1.6740350753064419</v>
      </c>
      <c r="AI156" s="258">
        <f t="shared" si="51"/>
        <v>4.5377862762628913</v>
      </c>
      <c r="AJ156" s="258">
        <f t="shared" si="52"/>
        <v>24.477248719206557</v>
      </c>
      <c r="AL156" s="259">
        <v>151</v>
      </c>
      <c r="AM156" s="259" t="s">
        <v>232</v>
      </c>
      <c r="AN156" s="260">
        <f>IF(SUMIF($Y:$Y,$AL156,AE:AE)=0,"",SUMIF($Y:$Y,$AL156,AE:AE)/$AS156)</f>
        <v>2.8030063531393608</v>
      </c>
      <c r="AO156" s="260">
        <f>IF(SUMIF($Y:$Y,$AL156,AF:AF)=0,"",SUMIF($Y:$Y,$AL156,AF:AF)/$AS156)</f>
        <v>3.19723321470466</v>
      </c>
      <c r="AP156" s="260">
        <f>IF(SUMIF($Y:$Y,$AL156,AG:AG)=0,"",SUMIF($Y:$Y,$AL156,AG:AG)/$AS156)</f>
        <v>6.438748583200554</v>
      </c>
      <c r="AQ156" s="260">
        <f>IF(SUMIF($Y:$Y,$AL156,AH:AH)=0,"",SUMIF($Y:$Y,$AL156,AH:AH)/$AS156)</f>
        <v>4.8284089701213961</v>
      </c>
      <c r="AR156" s="260">
        <f>IF(SUMIF($Y:$Y,$AL156,AI:AI)=0,"",SUMIF($Y:$Y,$AL156,AI:AI)/$AS156)</f>
        <v>7.2015419031063974</v>
      </c>
      <c r="AS156" s="261">
        <f>SUMIF(E$5:E$632,AL156,O$5:O$632)/N$1</f>
        <v>4</v>
      </c>
      <c r="AT156" s="260">
        <f>IF(LEN(AS156)&gt;0,SUM(AN156:AR156),"")</f>
        <v>24.468939024272366</v>
      </c>
      <c r="AU156" s="238">
        <v>152</v>
      </c>
    </row>
    <row r="157" spans="1:47" x14ac:dyDescent="0.25">
      <c r="A157" s="244">
        <v>19</v>
      </c>
      <c r="B157" s="244" t="s">
        <v>283</v>
      </c>
      <c r="C157" s="244">
        <v>1</v>
      </c>
      <c r="D157" s="244" t="s">
        <v>369</v>
      </c>
      <c r="E157" s="244">
        <v>40</v>
      </c>
      <c r="F157" s="244" t="s">
        <v>158</v>
      </c>
      <c r="G157" s="245"/>
      <c r="H157" s="246">
        <v>1.9255560636520386</v>
      </c>
      <c r="I157" s="246">
        <v>2.2181379795074463</v>
      </c>
      <c r="J157" s="246">
        <v>0.66107094287872314</v>
      </c>
      <c r="K157" s="246">
        <v>1.7452359199523926</v>
      </c>
      <c r="L157" s="246">
        <v>6.1288493871688843</v>
      </c>
      <c r="M157" s="247">
        <f>IF(COUNT(H157:L157)&lt;N$1,0,1)</f>
        <v>1</v>
      </c>
      <c r="N157" s="248">
        <f t="shared" si="39"/>
        <v>5</v>
      </c>
      <c r="O157" s="249">
        <f t="shared" si="40"/>
        <v>5</v>
      </c>
      <c r="P157" s="250">
        <f t="shared" si="41"/>
        <v>12.678850293159485</v>
      </c>
      <c r="Y157" s="256">
        <f t="shared" si="42"/>
        <v>40</v>
      </c>
      <c r="Z157" s="256">
        <f t="shared" si="43"/>
        <v>19</v>
      </c>
      <c r="AA157" s="256" t="str">
        <f t="shared" si="44"/>
        <v>Marker 41</v>
      </c>
      <c r="AB157" s="256">
        <f t="shared" si="45"/>
        <v>1</v>
      </c>
      <c r="AC157" s="256" t="str">
        <f t="shared" si="46"/>
        <v>H</v>
      </c>
      <c r="AD157" s="257"/>
      <c r="AE157" s="258">
        <f t="shared" si="47"/>
        <v>2.7859509549450694</v>
      </c>
      <c r="AF157" s="258">
        <f t="shared" si="48"/>
        <v>3.2092670469891851</v>
      </c>
      <c r="AG157" s="258">
        <f t="shared" si="49"/>
        <v>0.95645681752127176</v>
      </c>
      <c r="AH157" s="258">
        <f t="shared" si="50"/>
        <v>2.5250584854819516</v>
      </c>
      <c r="AI157" s="258">
        <f t="shared" si="51"/>
        <v>8.867398942679225</v>
      </c>
      <c r="AJ157" s="258">
        <f t="shared" si="52"/>
        <v>18.344132247616702</v>
      </c>
      <c r="AL157" s="259">
        <v>33</v>
      </c>
      <c r="AM157" s="259" t="s">
        <v>114</v>
      </c>
      <c r="AN157" s="260">
        <f>IF(SUMIF($Y:$Y,$AL157,AE:AE)=0,"",SUMIF($Y:$Y,$AL157,AE:AE)/$AS157)</f>
        <v>4.1553835950807168</v>
      </c>
      <c r="AO157" s="260">
        <f>IF(SUMIF($Y:$Y,$AL157,AF:AF)=0,"",SUMIF($Y:$Y,$AL157,AF:AF)/$AS157)</f>
        <v>6.4604368967375034</v>
      </c>
      <c r="AP157" s="260">
        <f>IF(SUMIF($Y:$Y,$AL157,AG:AG)=0,"",SUMIF($Y:$Y,$AL157,AG:AG)/$AS157)</f>
        <v>3.0619260406273896</v>
      </c>
      <c r="AQ157" s="260">
        <f>IF(SUMIF($Y:$Y,$AL157,AH:AH)=0,"",SUMIF($Y:$Y,$AL157,AH:AH)/$AS157)</f>
        <v>6.7075726602068109</v>
      </c>
      <c r="AR157" s="260">
        <f>IF(SUMIF($Y:$Y,$AL157,AI:AI)=0,"",SUMIF($Y:$Y,$AL157,AI:AI)/$AS157)</f>
        <v>4.0049970299516024</v>
      </c>
      <c r="AS157" s="261">
        <f>SUMIF(E$5:E$632,AL157,O$5:O$632)/N$1</f>
        <v>4</v>
      </c>
      <c r="AT157" s="260">
        <f>IF(LEN(AS157)&gt;0,SUM(AN157:AR157),"")</f>
        <v>24.390316222604021</v>
      </c>
      <c r="AU157" s="238">
        <v>153</v>
      </c>
    </row>
    <row r="158" spans="1:47" x14ac:dyDescent="0.25">
      <c r="A158" s="244">
        <v>19</v>
      </c>
      <c r="B158" s="244" t="s">
        <v>307</v>
      </c>
      <c r="C158" s="244">
        <v>2</v>
      </c>
      <c r="D158" s="244" t="s">
        <v>369</v>
      </c>
      <c r="E158" s="244">
        <v>41</v>
      </c>
      <c r="F158" s="244" t="s">
        <v>212</v>
      </c>
      <c r="G158" s="245"/>
      <c r="H158" s="246">
        <v>6.8391239643096924</v>
      </c>
      <c r="I158" s="246">
        <v>6.1096364259719849</v>
      </c>
      <c r="J158" s="246">
        <v>2.4649691581726074</v>
      </c>
      <c r="K158" s="246">
        <v>7.7733606100082397</v>
      </c>
      <c r="L158" s="246">
        <v>8.1000173091888428</v>
      </c>
      <c r="M158" s="247">
        <f>IF(COUNT(H158:L158)&lt;N$1,0,1)</f>
        <v>1</v>
      </c>
      <c r="N158" s="248">
        <f t="shared" si="39"/>
        <v>5</v>
      </c>
      <c r="O158" s="249">
        <f t="shared" si="40"/>
        <v>5</v>
      </c>
      <c r="P158" s="250">
        <f t="shared" si="41"/>
        <v>31.287107467651367</v>
      </c>
      <c r="Y158" s="256">
        <f t="shared" si="42"/>
        <v>41</v>
      </c>
      <c r="Z158" s="256">
        <f t="shared" si="43"/>
        <v>19</v>
      </c>
      <c r="AA158" s="256" t="str">
        <f t="shared" si="44"/>
        <v>Marker 65</v>
      </c>
      <c r="AB158" s="256">
        <f t="shared" si="45"/>
        <v>2</v>
      </c>
      <c r="AC158" s="256" t="str">
        <f t="shared" si="46"/>
        <v>H</v>
      </c>
      <c r="AD158" s="257"/>
      <c r="AE158" s="258">
        <f t="shared" si="47"/>
        <v>9.8950450205117431</v>
      </c>
      <c r="AF158" s="258">
        <f t="shared" si="48"/>
        <v>8.8396010672476955</v>
      </c>
      <c r="AG158" s="258">
        <f t="shared" si="49"/>
        <v>3.5663896314171852</v>
      </c>
      <c r="AH158" s="258">
        <f t="shared" si="50"/>
        <v>11.246725983927659</v>
      </c>
      <c r="AI158" s="258">
        <f t="shared" si="51"/>
        <v>11.719342471289441</v>
      </c>
      <c r="AJ158" s="258">
        <f t="shared" si="52"/>
        <v>45.267104174393722</v>
      </c>
      <c r="AL158" s="259">
        <v>7</v>
      </c>
      <c r="AM158" s="259" t="s">
        <v>88</v>
      </c>
      <c r="AN158" s="260">
        <f>IF(SUMIF($Y:$Y,$AL158,AE:AE)=0,"",SUMIF($Y:$Y,$AL158,AE:AE)/$AS158)</f>
        <v>2.4349278106325722</v>
      </c>
      <c r="AO158" s="260">
        <f>IF(SUMIF($Y:$Y,$AL158,AF:AF)=0,"",SUMIF($Y:$Y,$AL158,AF:AF)/$AS158)</f>
        <v>2.7636272753205633</v>
      </c>
      <c r="AP158" s="260">
        <f>IF(SUMIF($Y:$Y,$AL158,AG:AG)=0,"",SUMIF($Y:$Y,$AL158,AG:AG)/$AS158)</f>
        <v>6.3140392658181996</v>
      </c>
      <c r="AQ158" s="260">
        <f>IF(SUMIF($Y:$Y,$AL158,AH:AH)=0,"",SUMIF($Y:$Y,$AL158,AH:AH)/$AS158)</f>
        <v>8.985191335727384</v>
      </c>
      <c r="AR158" s="260">
        <f>IF(SUMIF($Y:$Y,$AL158,AI:AI)=0,"",SUMIF($Y:$Y,$AL158,AI:AI)/$AS158)</f>
        <v>3.0935284105450709</v>
      </c>
      <c r="AS158" s="261">
        <f>SUMIF(E$5:E$632,AL158,O$5:O$632)/N$1</f>
        <v>4</v>
      </c>
      <c r="AT158" s="260">
        <f>IF(LEN(AS158)&gt;0,SUM(AN158:AR158),"")</f>
        <v>23.591314098043789</v>
      </c>
      <c r="AU158" s="238">
        <v>154</v>
      </c>
    </row>
    <row r="159" spans="1:47" x14ac:dyDescent="0.25">
      <c r="A159" s="244">
        <v>19</v>
      </c>
      <c r="B159" s="244" t="s">
        <v>268</v>
      </c>
      <c r="C159" s="244">
        <v>2</v>
      </c>
      <c r="D159" s="244" t="s">
        <v>369</v>
      </c>
      <c r="E159" s="244">
        <v>42</v>
      </c>
      <c r="F159" s="244" t="s">
        <v>129</v>
      </c>
      <c r="G159" s="245"/>
      <c r="H159" s="246">
        <v>2.4210107326507568</v>
      </c>
      <c r="I159" s="246">
        <v>5.2550894021987915</v>
      </c>
      <c r="J159" s="246">
        <v>9.8552703857421875</v>
      </c>
      <c r="K159" s="246">
        <v>3.6224764585494995</v>
      </c>
      <c r="L159" s="246">
        <v>8.9926111698150635</v>
      </c>
      <c r="M159" s="247">
        <f>IF(COUNT(H159:L159)&lt;N$1,0,1)</f>
        <v>1</v>
      </c>
      <c r="N159" s="248">
        <f t="shared" si="39"/>
        <v>5</v>
      </c>
      <c r="O159" s="249">
        <f t="shared" si="40"/>
        <v>5</v>
      </c>
      <c r="P159" s="250">
        <f t="shared" si="41"/>
        <v>30.146458148956299</v>
      </c>
      <c r="Y159" s="256">
        <f t="shared" si="42"/>
        <v>42</v>
      </c>
      <c r="Z159" s="256">
        <f t="shared" si="43"/>
        <v>19</v>
      </c>
      <c r="AA159" s="256" t="str">
        <f t="shared" si="44"/>
        <v>Marker 26</v>
      </c>
      <c r="AB159" s="256">
        <f t="shared" si="45"/>
        <v>2</v>
      </c>
      <c r="AC159" s="256" t="str">
        <f t="shared" si="46"/>
        <v>H</v>
      </c>
      <c r="AD159" s="257"/>
      <c r="AE159" s="258">
        <f t="shared" si="47"/>
        <v>3.5027892928592879</v>
      </c>
      <c r="AF159" s="258">
        <f t="shared" si="48"/>
        <v>7.603217384701952</v>
      </c>
      <c r="AG159" s="258">
        <f t="shared" si="49"/>
        <v>14.258894072565345</v>
      </c>
      <c r="AH159" s="258">
        <f t="shared" si="50"/>
        <v>5.2411051225490128</v>
      </c>
      <c r="AI159" s="258">
        <f t="shared" si="51"/>
        <v>13.010773432626069</v>
      </c>
      <c r="AJ159" s="258">
        <f t="shared" si="52"/>
        <v>43.616779305301669</v>
      </c>
      <c r="AL159" s="259">
        <v>89</v>
      </c>
      <c r="AM159" s="259" t="s">
        <v>170</v>
      </c>
      <c r="AN159" s="260">
        <f>IF(SUMIF($Y:$Y,$AL159,AE:AE)=0,"",SUMIF($Y:$Y,$AL159,AE:AE)/$AS159)</f>
        <v>3.2629112062552355</v>
      </c>
      <c r="AO159" s="260">
        <f>IF(SUMIF($Y:$Y,$AL159,AF:AF)=0,"",SUMIF($Y:$Y,$AL159,AF:AF)/$AS159)</f>
        <v>5.9937999273860365</v>
      </c>
      <c r="AP159" s="260">
        <f>IF(SUMIF($Y:$Y,$AL159,AG:AG)=0,"",SUMIF($Y:$Y,$AL159,AG:AG)/$AS159)</f>
        <v>5.2414522677662152</v>
      </c>
      <c r="AQ159" s="260">
        <f>IF(SUMIF($Y:$Y,$AL159,AH:AH)=0,"",SUMIF($Y:$Y,$AL159,AH:AH)/$AS159)</f>
        <v>2.8473355455527174</v>
      </c>
      <c r="AR159" s="260">
        <f>IF(SUMIF($Y:$Y,$AL159,AI:AI)=0,"",SUMIF($Y:$Y,$AL159,AI:AI)/$AS159)</f>
        <v>5.1319831396497042</v>
      </c>
      <c r="AS159" s="261">
        <f>SUMIF(E$5:E$632,AL159,O$5:O$632)/N$1</f>
        <v>4</v>
      </c>
      <c r="AT159" s="260">
        <f>IF(LEN(AS159)&gt;0,SUM(AN159:AR159),"")</f>
        <v>22.477482086609911</v>
      </c>
      <c r="AU159" s="238">
        <v>155</v>
      </c>
    </row>
    <row r="160" spans="1:47" x14ac:dyDescent="0.25">
      <c r="A160" s="244">
        <v>19</v>
      </c>
      <c r="B160" s="244" t="s">
        <v>275</v>
      </c>
      <c r="C160" s="244">
        <v>4</v>
      </c>
      <c r="D160" s="244" t="s">
        <v>369</v>
      </c>
      <c r="E160" s="244">
        <v>43</v>
      </c>
      <c r="F160" s="244" t="s">
        <v>149</v>
      </c>
      <c r="G160" s="245"/>
      <c r="H160" s="246">
        <v>0.92942953109741211</v>
      </c>
      <c r="I160" s="246">
        <v>1.0811513662338257</v>
      </c>
      <c r="J160" s="246">
        <v>2.073129415512085</v>
      </c>
      <c r="K160" s="246">
        <v>6.6307646036148071</v>
      </c>
      <c r="L160" s="246">
        <v>4.7321510314941406</v>
      </c>
      <c r="M160" s="247">
        <f>IF(COUNT(H160:L160)&lt;N$1,0,1)</f>
        <v>1</v>
      </c>
      <c r="N160" s="248">
        <f t="shared" si="39"/>
        <v>5</v>
      </c>
      <c r="O160" s="249">
        <f t="shared" si="40"/>
        <v>5</v>
      </c>
      <c r="P160" s="250">
        <f t="shared" si="41"/>
        <v>15.446625947952271</v>
      </c>
      <c r="Y160" s="256">
        <f t="shared" si="42"/>
        <v>43</v>
      </c>
      <c r="Z160" s="256">
        <f t="shared" si="43"/>
        <v>19</v>
      </c>
      <c r="AA160" s="256" t="str">
        <f t="shared" si="44"/>
        <v>Marker 33</v>
      </c>
      <c r="AB160" s="256">
        <f t="shared" si="45"/>
        <v>4</v>
      </c>
      <c r="AC160" s="256" t="str">
        <f t="shared" si="46"/>
        <v>H</v>
      </c>
      <c r="AD160" s="257"/>
      <c r="AE160" s="258">
        <f t="shared" si="47"/>
        <v>1.344725889104466</v>
      </c>
      <c r="AF160" s="258">
        <f t="shared" si="48"/>
        <v>1.564241487462392</v>
      </c>
      <c r="AG160" s="258">
        <f t="shared" si="49"/>
        <v>2.999464406098074</v>
      </c>
      <c r="AH160" s="258">
        <f t="shared" si="50"/>
        <v>9.5935845900121421</v>
      </c>
      <c r="AI160" s="258">
        <f t="shared" si="51"/>
        <v>6.8466148215551277</v>
      </c>
      <c r="AJ160" s="258">
        <f t="shared" si="52"/>
        <v>22.348631194232201</v>
      </c>
      <c r="AL160" s="259">
        <v>119</v>
      </c>
      <c r="AM160" s="259" t="s">
        <v>200</v>
      </c>
      <c r="AN160" s="260">
        <f>IF(SUMIF($Y:$Y,$AL160,AE:AE)=0,"",SUMIF($Y:$Y,$AL160,AE:AE)/$AS160)</f>
        <v>2.9532001635821956</v>
      </c>
      <c r="AO160" s="260">
        <f>IF(SUMIF($Y:$Y,$AL160,AF:AF)=0,"",SUMIF($Y:$Y,$AL160,AF:AF)/$AS160)</f>
        <v>5.6977155963410651</v>
      </c>
      <c r="AP160" s="260">
        <f>IF(SUMIF($Y:$Y,$AL160,AG:AG)=0,"",SUMIF($Y:$Y,$AL160,AG:AG)/$AS160)</f>
        <v>6.1671116379614528</v>
      </c>
      <c r="AQ160" s="260">
        <f>IF(SUMIF($Y:$Y,$AL160,AH:AH)=0,"",SUMIF($Y:$Y,$AL160,AH:AH)/$AS160)</f>
        <v>2.4410205680659574</v>
      </c>
      <c r="AR160" s="260">
        <f>IF(SUMIF($Y:$Y,$AL160,AI:AI)=0,"",SUMIF($Y:$Y,$AL160,AI:AI)/$AS160)</f>
        <v>4.9164438118293976</v>
      </c>
      <c r="AS160" s="261">
        <f>SUMIF(E$5:E$632,AL160,O$5:O$632)/N$1</f>
        <v>4</v>
      </c>
      <c r="AT160" s="260">
        <f>IF(LEN(AS160)&gt;0,SUM(AN160:AR160),"")</f>
        <v>22.175491777780067</v>
      </c>
      <c r="AU160" s="238">
        <v>156</v>
      </c>
    </row>
    <row r="161" spans="1:47" x14ac:dyDescent="0.25">
      <c r="A161" s="244">
        <v>19</v>
      </c>
      <c r="B161" s="244" t="s">
        <v>260</v>
      </c>
      <c r="C161" s="244">
        <v>4</v>
      </c>
      <c r="D161" s="244" t="s">
        <v>369</v>
      </c>
      <c r="E161" s="244">
        <v>44</v>
      </c>
      <c r="F161" s="244" t="s">
        <v>114</v>
      </c>
      <c r="G161" s="245"/>
      <c r="H161" s="246">
        <v>9.9193096160888672</v>
      </c>
      <c r="I161" s="246">
        <v>7.6002806425094604</v>
      </c>
      <c r="J161" s="246">
        <v>4.5494329929351807</v>
      </c>
      <c r="K161" s="246">
        <v>5.60077965259552</v>
      </c>
      <c r="L161" s="246">
        <v>1.125328540802002</v>
      </c>
      <c r="M161" s="247">
        <f>IF(COUNT(H161:L161)&lt;N$1,0,1)</f>
        <v>1</v>
      </c>
      <c r="N161" s="248">
        <f t="shared" si="39"/>
        <v>5</v>
      </c>
      <c r="O161" s="249">
        <f t="shared" si="40"/>
        <v>5</v>
      </c>
      <c r="P161" s="250">
        <f t="shared" si="41"/>
        <v>28.79513144493103</v>
      </c>
      <c r="Y161" s="256">
        <f t="shared" si="42"/>
        <v>44</v>
      </c>
      <c r="Z161" s="256">
        <f t="shared" si="43"/>
        <v>19</v>
      </c>
      <c r="AA161" s="256" t="str">
        <f t="shared" si="44"/>
        <v>Marker 18</v>
      </c>
      <c r="AB161" s="256">
        <f t="shared" si="45"/>
        <v>4</v>
      </c>
      <c r="AC161" s="256" t="str">
        <f t="shared" si="46"/>
        <v>H</v>
      </c>
      <c r="AD161" s="257"/>
      <c r="AE161" s="258">
        <f t="shared" si="47"/>
        <v>14.351547908153961</v>
      </c>
      <c r="AF161" s="258">
        <f t="shared" si="48"/>
        <v>10.996308813616579</v>
      </c>
      <c r="AG161" s="258">
        <f t="shared" si="49"/>
        <v>6.5822530075222687</v>
      </c>
      <c r="AH161" s="258">
        <f t="shared" si="50"/>
        <v>8.1033721718761988</v>
      </c>
      <c r="AI161" s="258">
        <f t="shared" si="51"/>
        <v>1.6281583185525028</v>
      </c>
      <c r="AJ161" s="258">
        <f t="shared" si="52"/>
        <v>41.661640219721512</v>
      </c>
      <c r="AL161" s="259">
        <v>15</v>
      </c>
      <c r="AM161" s="259" t="s">
        <v>96</v>
      </c>
      <c r="AN161" s="260">
        <f>IF(SUMIF($Y:$Y,$AL161,AE:AE)=0,"",SUMIF($Y:$Y,$AL161,AE:AE)/$AS161)</f>
        <v>2.8545870182342394</v>
      </c>
      <c r="AO161" s="260">
        <f>IF(SUMIF($Y:$Y,$AL161,AF:AF)=0,"",SUMIF($Y:$Y,$AL161,AF:AF)/$AS161)</f>
        <v>7.0197056013754642</v>
      </c>
      <c r="AP161" s="260">
        <f>IF(SUMIF($Y:$Y,$AL161,AG:AG)=0,"",SUMIF($Y:$Y,$AL161,AG:AG)/$AS161)</f>
        <v>3.2953940267363708</v>
      </c>
      <c r="AQ161" s="260">
        <f>IF(SUMIF($Y:$Y,$AL161,AH:AH)=0,"",SUMIF($Y:$Y,$AL161,AH:AH)/$AS161)</f>
        <v>5.2379024951087354</v>
      </c>
      <c r="AR161" s="260">
        <f>IF(SUMIF($Y:$Y,$AL161,AI:AI)=0,"",SUMIF($Y:$Y,$AL161,AI:AI)/$AS161)</f>
        <v>3.7137298390974998</v>
      </c>
      <c r="AS161" s="261">
        <f>SUMIF(E$5:E$632,AL161,O$5:O$632)/N$1</f>
        <v>4</v>
      </c>
      <c r="AT161" s="260">
        <f>IF(LEN(AS161)&gt;0,SUM(AN161:AR161),"")</f>
        <v>22.12131898055231</v>
      </c>
      <c r="AU161" s="238">
        <v>157</v>
      </c>
    </row>
    <row r="162" spans="1:47" x14ac:dyDescent="0.25">
      <c r="A162" s="244">
        <v>19</v>
      </c>
      <c r="B162" s="244" t="s">
        <v>260</v>
      </c>
      <c r="C162" s="244">
        <v>2</v>
      </c>
      <c r="D162" s="244" t="s">
        <v>369</v>
      </c>
      <c r="E162" s="244">
        <v>45</v>
      </c>
      <c r="F162" s="244" t="s">
        <v>168</v>
      </c>
      <c r="G162" s="245"/>
      <c r="H162" s="246">
        <v>2.2671806812286377</v>
      </c>
      <c r="I162" s="246">
        <v>2.0617944002151489</v>
      </c>
      <c r="J162" s="246">
        <v>7.8995108604431152</v>
      </c>
      <c r="K162" s="246">
        <v>1.5966886281967163</v>
      </c>
      <c r="L162" s="246">
        <v>6.2491738796234131</v>
      </c>
      <c r="M162" s="247">
        <f>IF(COUNT(H162:L162)&lt;N$1,0,1)</f>
        <v>1</v>
      </c>
      <c r="N162" s="248">
        <f t="shared" si="39"/>
        <v>5</v>
      </c>
      <c r="O162" s="249">
        <f t="shared" si="40"/>
        <v>5</v>
      </c>
      <c r="P162" s="250">
        <f t="shared" si="41"/>
        <v>20.074348449707031</v>
      </c>
      <c r="Y162" s="256">
        <f t="shared" si="42"/>
        <v>45</v>
      </c>
      <c r="Z162" s="256">
        <f t="shared" si="43"/>
        <v>19</v>
      </c>
      <c r="AA162" s="256" t="str">
        <f t="shared" si="44"/>
        <v>Marker 18</v>
      </c>
      <c r="AB162" s="256">
        <f t="shared" si="45"/>
        <v>2</v>
      </c>
      <c r="AC162" s="256" t="str">
        <f t="shared" si="46"/>
        <v>H</v>
      </c>
      <c r="AD162" s="257"/>
      <c r="AE162" s="258">
        <f t="shared" si="47"/>
        <v>3.2802234653829991</v>
      </c>
      <c r="AF162" s="258">
        <f t="shared" si="48"/>
        <v>2.9830645737135923</v>
      </c>
      <c r="AG162" s="258">
        <f t="shared" si="49"/>
        <v>11.429243863983064</v>
      </c>
      <c r="AH162" s="258">
        <f t="shared" si="50"/>
        <v>2.310135909539746</v>
      </c>
      <c r="AI162" s="258">
        <f t="shared" si="51"/>
        <v>9.0414879453235812</v>
      </c>
      <c r="AJ162" s="258">
        <f t="shared" si="52"/>
        <v>29.044155757942981</v>
      </c>
    </row>
    <row r="163" spans="1:47" x14ac:dyDescent="0.25">
      <c r="A163" s="244">
        <v>20</v>
      </c>
      <c r="B163" s="244" t="s">
        <v>281</v>
      </c>
      <c r="C163" s="244">
        <v>2</v>
      </c>
      <c r="D163" s="244" t="s">
        <v>369</v>
      </c>
      <c r="E163" s="244">
        <v>36</v>
      </c>
      <c r="F163" s="244" t="s">
        <v>153</v>
      </c>
      <c r="G163" s="245"/>
      <c r="H163" s="246">
        <v>7.7057445049285889</v>
      </c>
      <c r="I163" s="246">
        <v>5.1088958978652954</v>
      </c>
      <c r="J163" s="246">
        <v>8.1698274612426758</v>
      </c>
      <c r="K163" s="246">
        <v>5.0875544548034668E-2</v>
      </c>
      <c r="L163" s="246">
        <v>0.59120297431945801</v>
      </c>
      <c r="M163" s="247">
        <f>IF(COUNT(H163:L163)&lt;N$1,0,1)</f>
        <v>1</v>
      </c>
      <c r="N163" s="248">
        <f t="shared" si="39"/>
        <v>5</v>
      </c>
      <c r="O163" s="249">
        <f t="shared" si="40"/>
        <v>5</v>
      </c>
      <c r="P163" s="250">
        <f t="shared" si="41"/>
        <v>21.626546382904053</v>
      </c>
      <c r="Y163" s="256">
        <f t="shared" si="42"/>
        <v>36</v>
      </c>
      <c r="Z163" s="256">
        <f t="shared" si="43"/>
        <v>20</v>
      </c>
      <c r="AA163" s="256" t="str">
        <f t="shared" si="44"/>
        <v>Marker 39</v>
      </c>
      <c r="AB163" s="256">
        <f t="shared" si="45"/>
        <v>2</v>
      </c>
      <c r="AC163" s="256" t="str">
        <f t="shared" si="46"/>
        <v>H</v>
      </c>
      <c r="AD163" s="257"/>
      <c r="AE163" s="258">
        <f t="shared" si="47"/>
        <v>10.253968691488796</v>
      </c>
      <c r="AF163" s="258">
        <f t="shared" si="48"/>
        <v>6.7983643308287647</v>
      </c>
      <c r="AG163" s="258">
        <f t="shared" si="49"/>
        <v>10.871519935402288</v>
      </c>
      <c r="AH163" s="258">
        <f t="shared" si="50"/>
        <v>6.7699654540106693E-2</v>
      </c>
      <c r="AI163" s="258">
        <f t="shared" si="51"/>
        <v>0.78670877098370084</v>
      </c>
      <c r="AJ163" s="258">
        <f t="shared" si="52"/>
        <v>28.77826138324366</v>
      </c>
    </row>
    <row r="164" spans="1:47" x14ac:dyDescent="0.25">
      <c r="A164" s="244">
        <v>20</v>
      </c>
      <c r="B164" s="244" t="s">
        <v>259</v>
      </c>
      <c r="C164" s="244">
        <v>1</v>
      </c>
      <c r="D164" s="244" t="s">
        <v>369</v>
      </c>
      <c r="E164" s="244">
        <v>37</v>
      </c>
      <c r="F164" s="244" t="s">
        <v>154</v>
      </c>
      <c r="G164" s="245"/>
      <c r="H164" s="246">
        <v>1.815304160118103</v>
      </c>
      <c r="I164" s="246">
        <v>9.6900069713592529</v>
      </c>
      <c r="J164" s="246">
        <v>9.3221241235733032</v>
      </c>
      <c r="K164" s="246">
        <v>5.0320959091186523</v>
      </c>
      <c r="L164" s="246">
        <v>0.95821082592010498</v>
      </c>
      <c r="M164" s="247">
        <f>IF(COUNT(H164:L164)&lt;N$1,0,1)</f>
        <v>1</v>
      </c>
      <c r="N164" s="248">
        <f t="shared" si="39"/>
        <v>5</v>
      </c>
      <c r="O164" s="249">
        <f t="shared" si="40"/>
        <v>5</v>
      </c>
      <c r="P164" s="250">
        <f t="shared" si="41"/>
        <v>26.817741990089417</v>
      </c>
      <c r="Y164" s="256">
        <f t="shared" si="42"/>
        <v>37</v>
      </c>
      <c r="Z164" s="256">
        <f t="shared" si="43"/>
        <v>20</v>
      </c>
      <c r="AA164" s="256" t="str">
        <f t="shared" si="44"/>
        <v>Marker 17</v>
      </c>
      <c r="AB164" s="256">
        <f t="shared" si="45"/>
        <v>1</v>
      </c>
      <c r="AC164" s="256" t="str">
        <f t="shared" si="46"/>
        <v>H</v>
      </c>
      <c r="AD164" s="257"/>
      <c r="AE164" s="258">
        <f t="shared" si="47"/>
        <v>2.4156098105088799</v>
      </c>
      <c r="AF164" s="258">
        <f t="shared" si="48"/>
        <v>12.894409883571237</v>
      </c>
      <c r="AG164" s="258">
        <f t="shared" si="49"/>
        <v>12.404871306095675</v>
      </c>
      <c r="AH164" s="258">
        <f t="shared" si="50"/>
        <v>6.6961672388266766</v>
      </c>
      <c r="AI164" s="258">
        <f t="shared" si="51"/>
        <v>1.2750829984754901</v>
      </c>
      <c r="AJ164" s="258">
        <f t="shared" si="52"/>
        <v>35.686141237477955</v>
      </c>
    </row>
    <row r="165" spans="1:47" x14ac:dyDescent="0.25">
      <c r="A165" s="244">
        <v>20</v>
      </c>
      <c r="B165" s="244" t="s">
        <v>259</v>
      </c>
      <c r="C165" s="244">
        <v>4</v>
      </c>
      <c r="D165" s="244" t="s">
        <v>369</v>
      </c>
      <c r="E165" s="244">
        <v>38</v>
      </c>
      <c r="F165" s="244" t="s">
        <v>115</v>
      </c>
      <c r="G165" s="245"/>
      <c r="H165" s="246">
        <v>8.3361005783081055</v>
      </c>
      <c r="I165" s="246">
        <v>3.4094780683517456</v>
      </c>
      <c r="J165" s="246">
        <v>8.9431297779083252</v>
      </c>
      <c r="K165" s="246">
        <v>1.9558221101760864</v>
      </c>
      <c r="L165" s="246">
        <v>8.4518027305603027</v>
      </c>
      <c r="M165" s="247">
        <f>IF(COUNT(H165:L165)&lt;N$1,0,1)</f>
        <v>1</v>
      </c>
      <c r="N165" s="248">
        <f t="shared" si="39"/>
        <v>5</v>
      </c>
      <c r="O165" s="249">
        <f t="shared" si="40"/>
        <v>5</v>
      </c>
      <c r="P165" s="250">
        <f t="shared" si="41"/>
        <v>31.096333265304565</v>
      </c>
      <c r="Y165" s="256">
        <f t="shared" si="42"/>
        <v>38</v>
      </c>
      <c r="Z165" s="256">
        <f t="shared" si="43"/>
        <v>20</v>
      </c>
      <c r="AA165" s="256" t="str">
        <f t="shared" si="44"/>
        <v>Marker 17</v>
      </c>
      <c r="AB165" s="256">
        <f t="shared" si="45"/>
        <v>4</v>
      </c>
      <c r="AC165" s="256" t="str">
        <f t="shared" si="46"/>
        <v>H</v>
      </c>
      <c r="AD165" s="257"/>
      <c r="AE165" s="258">
        <f t="shared" si="47"/>
        <v>11.092778158476603</v>
      </c>
      <c r="AF165" s="258">
        <f t="shared" si="48"/>
        <v>4.5369634750848107</v>
      </c>
      <c r="AG165" s="258">
        <f t="shared" si="49"/>
        <v>11.900546752872511</v>
      </c>
      <c r="AH165" s="258">
        <f t="shared" si="50"/>
        <v>2.6025958518401455</v>
      </c>
      <c r="AI165" s="258">
        <f t="shared" si="51"/>
        <v>11.246742028674101</v>
      </c>
      <c r="AJ165" s="258">
        <f t="shared" si="52"/>
        <v>41.379626266948172</v>
      </c>
    </row>
    <row r="166" spans="1:47" x14ac:dyDescent="0.25">
      <c r="A166" s="244">
        <v>20</v>
      </c>
      <c r="B166" s="244" t="s">
        <v>283</v>
      </c>
      <c r="C166" s="244">
        <v>4</v>
      </c>
      <c r="D166" s="244" t="s">
        <v>369</v>
      </c>
      <c r="E166" s="244">
        <v>39</v>
      </c>
      <c r="F166" s="244" t="s">
        <v>140</v>
      </c>
      <c r="G166" s="245"/>
      <c r="H166" s="246">
        <v>1.4433741569519043</v>
      </c>
      <c r="I166" s="246">
        <v>0.66236436367034912</v>
      </c>
      <c r="J166" s="246">
        <v>9.9603497982025146</v>
      </c>
      <c r="K166" s="246">
        <v>3.0765253305435181</v>
      </c>
      <c r="L166" s="246">
        <v>5.0726032257080078</v>
      </c>
      <c r="M166" s="247">
        <f>IF(COUNT(H166:L166)&lt;N$1,0,1)</f>
        <v>1</v>
      </c>
      <c r="N166" s="248">
        <f t="shared" si="39"/>
        <v>5</v>
      </c>
      <c r="O166" s="249">
        <f t="shared" si="40"/>
        <v>5</v>
      </c>
      <c r="P166" s="250">
        <f t="shared" si="41"/>
        <v>20.215216875076294</v>
      </c>
      <c r="Y166" s="256">
        <f t="shared" si="42"/>
        <v>39</v>
      </c>
      <c r="Z166" s="256">
        <f t="shared" si="43"/>
        <v>20</v>
      </c>
      <c r="AA166" s="256" t="str">
        <f t="shared" si="44"/>
        <v>Marker 41</v>
      </c>
      <c r="AB166" s="256">
        <f t="shared" si="45"/>
        <v>4</v>
      </c>
      <c r="AC166" s="256" t="str">
        <f t="shared" si="46"/>
        <v>H</v>
      </c>
      <c r="AD166" s="257"/>
      <c r="AE166" s="258">
        <f t="shared" si="47"/>
        <v>1.9206857177814021</v>
      </c>
      <c r="AF166" s="258">
        <f t="shared" si="48"/>
        <v>0.88140262671434111</v>
      </c>
      <c r="AG166" s="258">
        <f t="shared" si="49"/>
        <v>13.254152784551973</v>
      </c>
      <c r="AH166" s="258">
        <f t="shared" si="50"/>
        <v>4.0939060979491693</v>
      </c>
      <c r="AI166" s="258">
        <f t="shared" si="51"/>
        <v>6.7500699805822348</v>
      </c>
      <c r="AJ166" s="258">
        <f t="shared" si="52"/>
        <v>26.900217207579121</v>
      </c>
    </row>
    <row r="167" spans="1:47" x14ac:dyDescent="0.25">
      <c r="A167" s="244">
        <v>20</v>
      </c>
      <c r="B167" s="244" t="s">
        <v>258</v>
      </c>
      <c r="C167" s="244">
        <v>2</v>
      </c>
      <c r="D167" s="244" t="s">
        <v>369</v>
      </c>
      <c r="E167" s="244">
        <v>40</v>
      </c>
      <c r="F167" s="244" t="s">
        <v>105</v>
      </c>
      <c r="G167" s="245"/>
      <c r="H167" s="246">
        <v>9.4446837902069092</v>
      </c>
      <c r="I167" s="246">
        <v>1.9721561670303345</v>
      </c>
      <c r="J167" s="246">
        <v>1.3398122787475586</v>
      </c>
      <c r="K167" s="246">
        <v>9.2616242170333862</v>
      </c>
      <c r="L167" s="246">
        <v>6.7968475818634033</v>
      </c>
      <c r="M167" s="247">
        <f>IF(COUNT(H167:L167)&lt;N$1,0,1)</f>
        <v>1</v>
      </c>
      <c r="N167" s="248">
        <f t="shared" si="39"/>
        <v>5</v>
      </c>
      <c r="O167" s="249">
        <f t="shared" si="40"/>
        <v>5</v>
      </c>
      <c r="P167" s="250">
        <f t="shared" si="41"/>
        <v>28.815124034881592</v>
      </c>
      <c r="Y167" s="256">
        <f t="shared" si="42"/>
        <v>40</v>
      </c>
      <c r="Z167" s="256">
        <f t="shared" si="43"/>
        <v>20</v>
      </c>
      <c r="AA167" s="256" t="str">
        <f t="shared" si="44"/>
        <v>Marker 16</v>
      </c>
      <c r="AB167" s="256">
        <f t="shared" si="45"/>
        <v>2</v>
      </c>
      <c r="AC167" s="256" t="str">
        <f t="shared" si="46"/>
        <v>H</v>
      </c>
      <c r="AD167" s="257"/>
      <c r="AE167" s="258">
        <f t="shared" si="47"/>
        <v>12.567960412371715</v>
      </c>
      <c r="AF167" s="258">
        <f t="shared" si="48"/>
        <v>2.6243314424091464</v>
      </c>
      <c r="AG167" s="258">
        <f t="shared" si="49"/>
        <v>1.7828768070317744</v>
      </c>
      <c r="AH167" s="258">
        <f t="shared" si="50"/>
        <v>12.324364594888014</v>
      </c>
      <c r="AI167" s="258">
        <f t="shared" si="51"/>
        <v>9.0445072842308765</v>
      </c>
      <c r="AJ167" s="258">
        <f t="shared" si="52"/>
        <v>38.344040540931523</v>
      </c>
    </row>
    <row r="168" spans="1:47" x14ac:dyDescent="0.25">
      <c r="A168" s="244">
        <v>20</v>
      </c>
      <c r="B168" s="244" t="s">
        <v>306</v>
      </c>
      <c r="C168" s="244">
        <v>1</v>
      </c>
      <c r="D168" s="244" t="s">
        <v>369</v>
      </c>
      <c r="E168" s="244">
        <v>41</v>
      </c>
      <c r="F168" s="244" t="s">
        <v>207</v>
      </c>
      <c r="G168" s="245"/>
      <c r="H168" s="246">
        <v>1.5739959478378296</v>
      </c>
      <c r="I168" s="246">
        <v>2.8455722332000732</v>
      </c>
      <c r="J168" s="246">
        <v>2.5605064630508423</v>
      </c>
      <c r="K168" s="246">
        <v>7.2017145156860352</v>
      </c>
      <c r="L168" s="246">
        <v>8.7950581312179565</v>
      </c>
      <c r="M168" s="247">
        <f>IF(COUNT(H168:L168)&lt;N$1,0,1)</f>
        <v>1</v>
      </c>
      <c r="N168" s="248">
        <f t="shared" si="39"/>
        <v>5</v>
      </c>
      <c r="O168" s="249">
        <f t="shared" si="40"/>
        <v>5</v>
      </c>
      <c r="P168" s="250">
        <f t="shared" si="41"/>
        <v>22.976847290992737</v>
      </c>
      <c r="Y168" s="256">
        <f t="shared" si="42"/>
        <v>41</v>
      </c>
      <c r="Z168" s="256">
        <f t="shared" si="43"/>
        <v>20</v>
      </c>
      <c r="AA168" s="256" t="str">
        <f t="shared" si="44"/>
        <v>Marker 64</v>
      </c>
      <c r="AB168" s="256">
        <f t="shared" si="45"/>
        <v>1</v>
      </c>
      <c r="AC168" s="256" t="str">
        <f t="shared" si="46"/>
        <v>H</v>
      </c>
      <c r="AD168" s="257"/>
      <c r="AE168" s="258">
        <f t="shared" si="47"/>
        <v>2.0945030242485188</v>
      </c>
      <c r="AF168" s="258">
        <f t="shared" si="48"/>
        <v>3.7865787750866793</v>
      </c>
      <c r="AG168" s="258">
        <f t="shared" si="49"/>
        <v>3.4072441786364891</v>
      </c>
      <c r="AH168" s="258">
        <f t="shared" si="50"/>
        <v>9.583260270523251</v>
      </c>
      <c r="AI168" s="258">
        <f t="shared" si="51"/>
        <v>11.703509071660902</v>
      </c>
      <c r="AJ168" s="258">
        <f t="shared" si="52"/>
        <v>30.575095320155839</v>
      </c>
    </row>
    <row r="169" spans="1:47" x14ac:dyDescent="0.25">
      <c r="A169" s="244">
        <v>20</v>
      </c>
      <c r="B169" s="244" t="s">
        <v>269</v>
      </c>
      <c r="C169" s="244">
        <v>3</v>
      </c>
      <c r="D169" s="244" t="s">
        <v>369</v>
      </c>
      <c r="E169" s="244">
        <v>42</v>
      </c>
      <c r="F169" s="244" t="s">
        <v>130</v>
      </c>
      <c r="G169" s="245"/>
      <c r="H169" s="246">
        <v>4.7419482469558716</v>
      </c>
      <c r="I169" s="246">
        <v>6.2897133827209473</v>
      </c>
      <c r="J169" s="246">
        <v>2.1340888738632202</v>
      </c>
      <c r="K169" s="246">
        <v>2.5129497051239014</v>
      </c>
      <c r="L169" s="246">
        <v>9.5154052972793579</v>
      </c>
      <c r="M169" s="247">
        <f>IF(COUNT(H169:L169)&lt;N$1,0,1)</f>
        <v>1</v>
      </c>
      <c r="N169" s="248">
        <f t="shared" si="39"/>
        <v>5</v>
      </c>
      <c r="O169" s="249">
        <f t="shared" si="40"/>
        <v>5</v>
      </c>
      <c r="P169" s="250">
        <f t="shared" si="41"/>
        <v>25.194105505943298</v>
      </c>
      <c r="Y169" s="256">
        <f t="shared" si="42"/>
        <v>42</v>
      </c>
      <c r="Z169" s="256">
        <f t="shared" si="43"/>
        <v>20</v>
      </c>
      <c r="AA169" s="256" t="str">
        <f t="shared" si="44"/>
        <v>Marker 27</v>
      </c>
      <c r="AB169" s="256">
        <f t="shared" si="45"/>
        <v>3</v>
      </c>
      <c r="AC169" s="256" t="str">
        <f t="shared" si="46"/>
        <v>H</v>
      </c>
      <c r="AD169" s="257"/>
      <c r="AE169" s="258">
        <f t="shared" si="47"/>
        <v>6.3100702118849057</v>
      </c>
      <c r="AF169" s="258">
        <f t="shared" si="48"/>
        <v>8.3696681175463343</v>
      </c>
      <c r="AG169" s="258">
        <f t="shared" si="49"/>
        <v>2.8398139184931144</v>
      </c>
      <c r="AH169" s="258">
        <f t="shared" si="50"/>
        <v>3.343960805233742</v>
      </c>
      <c r="AI169" s="258">
        <f t="shared" si="51"/>
        <v>12.662068920494709</v>
      </c>
      <c r="AJ169" s="258">
        <f t="shared" si="52"/>
        <v>33.525581973652805</v>
      </c>
    </row>
    <row r="170" spans="1:47" x14ac:dyDescent="0.25">
      <c r="A170" s="244">
        <v>20</v>
      </c>
      <c r="B170" s="244" t="s">
        <v>274</v>
      </c>
      <c r="C170" s="244">
        <v>3</v>
      </c>
      <c r="D170" s="244" t="s">
        <v>369</v>
      </c>
      <c r="E170" s="244">
        <v>43</v>
      </c>
      <c r="F170" s="244" t="s">
        <v>154</v>
      </c>
      <c r="G170" s="245"/>
      <c r="H170" s="246">
        <v>1.2725788354873657</v>
      </c>
      <c r="I170" s="246">
        <v>7.6963567733764648</v>
      </c>
      <c r="J170" s="246">
        <v>7.4185532331466675</v>
      </c>
      <c r="K170" s="246">
        <v>0.64637303352355957</v>
      </c>
      <c r="L170" s="246">
        <v>5.6546860933303833</v>
      </c>
      <c r="M170" s="247">
        <f>IF(COUNT(H170:L170)&lt;N$1,0,1)</f>
        <v>1</v>
      </c>
      <c r="N170" s="248">
        <f t="shared" si="39"/>
        <v>5</v>
      </c>
      <c r="O170" s="249">
        <f t="shared" si="40"/>
        <v>5</v>
      </c>
      <c r="P170" s="250">
        <f t="shared" si="41"/>
        <v>22.688547968864441</v>
      </c>
      <c r="Y170" s="256">
        <f t="shared" si="42"/>
        <v>43</v>
      </c>
      <c r="Z170" s="256">
        <f t="shared" si="43"/>
        <v>20</v>
      </c>
      <c r="AA170" s="256" t="str">
        <f t="shared" si="44"/>
        <v>Marker 32</v>
      </c>
      <c r="AB170" s="256">
        <f t="shared" si="45"/>
        <v>3</v>
      </c>
      <c r="AC170" s="256" t="str">
        <f t="shared" si="46"/>
        <v>H</v>
      </c>
      <c r="AD170" s="257"/>
      <c r="AE170" s="258">
        <f t="shared" si="47"/>
        <v>1.6934098357650709</v>
      </c>
      <c r="AF170" s="258">
        <f t="shared" si="48"/>
        <v>10.24147651693538</v>
      </c>
      <c r="AG170" s="258">
        <f t="shared" si="49"/>
        <v>9.8718057080889245</v>
      </c>
      <c r="AH170" s="258">
        <f t="shared" si="50"/>
        <v>0.86012309966078215</v>
      </c>
      <c r="AI170" s="258">
        <f t="shared" si="51"/>
        <v>7.5246427031315362</v>
      </c>
      <c r="AJ170" s="258">
        <f t="shared" si="52"/>
        <v>30.191457863581693</v>
      </c>
    </row>
    <row r="171" spans="1:47" x14ac:dyDescent="0.25">
      <c r="A171" s="244">
        <v>20</v>
      </c>
      <c r="B171" s="244" t="s">
        <v>261</v>
      </c>
      <c r="C171" s="244">
        <v>4</v>
      </c>
      <c r="D171" s="244" t="s">
        <v>369</v>
      </c>
      <c r="E171" s="244">
        <v>45</v>
      </c>
      <c r="F171" s="244" t="s">
        <v>172</v>
      </c>
      <c r="G171" s="245"/>
      <c r="H171" s="246">
        <v>3.8175225257873535</v>
      </c>
      <c r="I171" s="246">
        <v>6.1522239446640015</v>
      </c>
      <c r="J171" s="246">
        <v>0.65385699272155762</v>
      </c>
      <c r="K171" s="246">
        <v>4.5067459344863892</v>
      </c>
      <c r="L171" s="246">
        <v>5.2497148513793945</v>
      </c>
      <c r="M171" s="247">
        <f>IF(COUNT(H171:L171)&lt;N$1,0,1)</f>
        <v>1</v>
      </c>
      <c r="N171" s="248">
        <f t="shared" si="39"/>
        <v>5</v>
      </c>
      <c r="O171" s="249">
        <f t="shared" si="40"/>
        <v>5</v>
      </c>
      <c r="P171" s="250">
        <f t="shared" si="41"/>
        <v>20.380064249038696</v>
      </c>
      <c r="Y171" s="256">
        <f t="shared" si="42"/>
        <v>45</v>
      </c>
      <c r="Z171" s="256">
        <f t="shared" si="43"/>
        <v>20</v>
      </c>
      <c r="AA171" s="256" t="str">
        <f t="shared" si="44"/>
        <v>Marker 19</v>
      </c>
      <c r="AB171" s="256">
        <f t="shared" si="45"/>
        <v>4</v>
      </c>
      <c r="AC171" s="256" t="str">
        <f t="shared" si="46"/>
        <v>H</v>
      </c>
      <c r="AD171" s="257"/>
      <c r="AE171" s="258">
        <f t="shared" si="47"/>
        <v>5.0799447650307883</v>
      </c>
      <c r="AF171" s="258">
        <f t="shared" si="48"/>
        <v>8.1867120913836988</v>
      </c>
      <c r="AG171" s="258">
        <f t="shared" si="49"/>
        <v>0.87008194053015808</v>
      </c>
      <c r="AH171" s="258">
        <f t="shared" si="50"/>
        <v>5.9970884945848733</v>
      </c>
      <c r="AI171" s="258">
        <f t="shared" si="51"/>
        <v>6.985750914899679</v>
      </c>
      <c r="AJ171" s="258">
        <f t="shared" si="52"/>
        <v>27.119578206429196</v>
      </c>
    </row>
    <row r="172" spans="1:47" x14ac:dyDescent="0.25">
      <c r="A172" s="244">
        <v>21</v>
      </c>
      <c r="B172" s="244" t="s">
        <v>258</v>
      </c>
      <c r="C172" s="244">
        <v>4</v>
      </c>
      <c r="D172" s="244" t="s">
        <v>369</v>
      </c>
      <c r="E172" s="244">
        <v>36</v>
      </c>
      <c r="F172" s="244" t="s">
        <v>111</v>
      </c>
      <c r="G172" s="245"/>
      <c r="H172" s="246">
        <v>4.5327091217041016</v>
      </c>
      <c r="I172" s="246">
        <v>2.5686758756637573</v>
      </c>
      <c r="J172" s="246">
        <v>3.21846604347229</v>
      </c>
      <c r="K172" s="246">
        <v>8.8710242509841919</v>
      </c>
      <c r="L172" s="246">
        <v>3.4825634956359863</v>
      </c>
      <c r="M172" s="247">
        <f>IF(COUNT(H172:L172)&lt;N$1,0,1)</f>
        <v>1</v>
      </c>
      <c r="N172" s="248">
        <f t="shared" si="39"/>
        <v>5</v>
      </c>
      <c r="O172" s="249">
        <f t="shared" si="40"/>
        <v>5</v>
      </c>
      <c r="P172" s="250">
        <f t="shared" si="41"/>
        <v>22.673438787460327</v>
      </c>
      <c r="Y172" s="256">
        <f t="shared" si="42"/>
        <v>36</v>
      </c>
      <c r="Z172" s="256">
        <f t="shared" si="43"/>
        <v>21</v>
      </c>
      <c r="AA172" s="256" t="str">
        <f t="shared" si="44"/>
        <v>Marker 16</v>
      </c>
      <c r="AB172" s="256">
        <f t="shared" si="45"/>
        <v>4</v>
      </c>
      <c r="AC172" s="256" t="str">
        <f t="shared" si="46"/>
        <v>H</v>
      </c>
      <c r="AD172" s="257"/>
      <c r="AE172" s="258">
        <f t="shared" si="47"/>
        <v>6.9433715106025771</v>
      </c>
      <c r="AF172" s="258">
        <f t="shared" si="48"/>
        <v>3.9347927290667561</v>
      </c>
      <c r="AG172" s="258">
        <f t="shared" si="49"/>
        <v>4.930165345727235</v>
      </c>
      <c r="AH172" s="258">
        <f t="shared" si="50"/>
        <v>13.588963112415922</v>
      </c>
      <c r="AI172" s="258">
        <f t="shared" si="51"/>
        <v>5.3347195926776187</v>
      </c>
      <c r="AJ172" s="258">
        <f t="shared" si="52"/>
        <v>34.732012290490104</v>
      </c>
    </row>
    <row r="173" spans="1:47" x14ac:dyDescent="0.25">
      <c r="A173" s="244">
        <v>21</v>
      </c>
      <c r="B173" s="244" t="s">
        <v>276</v>
      </c>
      <c r="C173" s="244">
        <v>2</v>
      </c>
      <c r="D173" s="244" t="s">
        <v>369</v>
      </c>
      <c r="E173" s="244">
        <v>37</v>
      </c>
      <c r="F173" s="244" t="s">
        <v>160</v>
      </c>
      <c r="G173" s="245"/>
      <c r="H173" s="246">
        <v>3.3867752552032471</v>
      </c>
      <c r="I173" s="246">
        <v>7.3553544282913208</v>
      </c>
      <c r="J173" s="246">
        <v>6.0617995262145996</v>
      </c>
      <c r="K173" s="246">
        <v>4.9809163808822632</v>
      </c>
      <c r="L173" s="246">
        <v>2.4832093715667725</v>
      </c>
      <c r="M173" s="247">
        <f>IF(COUNT(H173:L173)&lt;N$1,0,1)</f>
        <v>1</v>
      </c>
      <c r="N173" s="248">
        <f t="shared" si="39"/>
        <v>5</v>
      </c>
      <c r="O173" s="249">
        <f t="shared" si="40"/>
        <v>5</v>
      </c>
      <c r="P173" s="250">
        <f t="shared" si="41"/>
        <v>24.268054962158203</v>
      </c>
      <c r="Y173" s="256">
        <f t="shared" si="42"/>
        <v>37</v>
      </c>
      <c r="Z173" s="256">
        <f t="shared" si="43"/>
        <v>21</v>
      </c>
      <c r="AA173" s="256" t="str">
        <f t="shared" si="44"/>
        <v>Marker 34</v>
      </c>
      <c r="AB173" s="256">
        <f t="shared" si="45"/>
        <v>2</v>
      </c>
      <c r="AC173" s="256" t="str">
        <f t="shared" si="46"/>
        <v>H</v>
      </c>
      <c r="AD173" s="257"/>
      <c r="AE173" s="258">
        <f t="shared" si="47"/>
        <v>5.1879876224996195</v>
      </c>
      <c r="AF173" s="258">
        <f t="shared" si="48"/>
        <v>11.267204009019226</v>
      </c>
      <c r="AG173" s="258">
        <f t="shared" si="49"/>
        <v>9.2856887576935208</v>
      </c>
      <c r="AH173" s="258">
        <f t="shared" si="50"/>
        <v>7.6299519706901879</v>
      </c>
      <c r="AI173" s="258">
        <f t="shared" si="51"/>
        <v>3.8038719764386455</v>
      </c>
      <c r="AJ173" s="258">
        <f t="shared" si="52"/>
        <v>37.174704336341193</v>
      </c>
    </row>
    <row r="174" spans="1:47" x14ac:dyDescent="0.25">
      <c r="A174" s="244">
        <v>21</v>
      </c>
      <c r="B174" s="244" t="s">
        <v>258</v>
      </c>
      <c r="C174" s="244">
        <v>3</v>
      </c>
      <c r="D174" s="244" t="s">
        <v>369</v>
      </c>
      <c r="E174" s="244">
        <v>38</v>
      </c>
      <c r="F174" s="244" t="s">
        <v>107</v>
      </c>
      <c r="G174" s="245"/>
      <c r="H174" s="246">
        <v>4.6574050188064575</v>
      </c>
      <c r="I174" s="246">
        <v>6.6898274421691895</v>
      </c>
      <c r="J174" s="246">
        <v>0.49429357051849365</v>
      </c>
      <c r="K174" s="246">
        <v>8.7506949901580811</v>
      </c>
      <c r="L174" s="246">
        <v>6.8470913171768188</v>
      </c>
      <c r="M174" s="247">
        <f>IF(COUNT(H174:L174)&lt;N$1,0,1)</f>
        <v>1</v>
      </c>
      <c r="N174" s="248">
        <f t="shared" si="39"/>
        <v>5</v>
      </c>
      <c r="O174" s="249">
        <f t="shared" si="40"/>
        <v>5</v>
      </c>
      <c r="P174" s="250">
        <f t="shared" si="41"/>
        <v>27.439312338829041</v>
      </c>
      <c r="Y174" s="256">
        <f t="shared" si="42"/>
        <v>38</v>
      </c>
      <c r="Z174" s="256">
        <f t="shared" si="43"/>
        <v>21</v>
      </c>
      <c r="AA174" s="256" t="str">
        <f t="shared" si="44"/>
        <v>Marker 16</v>
      </c>
      <c r="AB174" s="256">
        <f t="shared" si="45"/>
        <v>3</v>
      </c>
      <c r="AC174" s="256" t="str">
        <f t="shared" si="46"/>
        <v>H</v>
      </c>
      <c r="AD174" s="257"/>
      <c r="AE174" s="258">
        <f t="shared" si="47"/>
        <v>7.1343852986446441</v>
      </c>
      <c r="AF174" s="258">
        <f t="shared" si="48"/>
        <v>10.247725151915704</v>
      </c>
      <c r="AG174" s="258">
        <f t="shared" si="49"/>
        <v>0.75717717666423479</v>
      </c>
      <c r="AH174" s="258">
        <f t="shared" si="50"/>
        <v>13.40463829935627</v>
      </c>
      <c r="AI174" s="258">
        <f t="shared" si="51"/>
        <v>10.48862777329645</v>
      </c>
      <c r="AJ174" s="258">
        <f t="shared" si="52"/>
        <v>42.032553699877305</v>
      </c>
    </row>
    <row r="175" spans="1:47" x14ac:dyDescent="0.25">
      <c r="A175" s="244">
        <v>21</v>
      </c>
      <c r="B175" s="244" t="s">
        <v>259</v>
      </c>
      <c r="C175" s="244">
        <v>4</v>
      </c>
      <c r="D175" s="244" t="s">
        <v>369</v>
      </c>
      <c r="E175" s="244">
        <v>40</v>
      </c>
      <c r="F175" s="244" t="s">
        <v>162</v>
      </c>
      <c r="G175" s="245"/>
      <c r="H175" s="246">
        <v>5.3812217712402344</v>
      </c>
      <c r="I175" s="246">
        <v>6.5563410520553589</v>
      </c>
      <c r="J175" s="246">
        <v>1.6558611392974854</v>
      </c>
      <c r="K175" s="246">
        <v>2.357667088508606</v>
      </c>
      <c r="L175" s="246">
        <v>6.6261506080627441</v>
      </c>
      <c r="M175" s="247">
        <f>IF(COUNT(H175:L175)&lt;N$1,0,1)</f>
        <v>1</v>
      </c>
      <c r="N175" s="248">
        <f t="shared" si="39"/>
        <v>5</v>
      </c>
      <c r="O175" s="249">
        <f t="shared" si="40"/>
        <v>5</v>
      </c>
      <c r="P175" s="250">
        <f t="shared" si="41"/>
        <v>22.577241659164429</v>
      </c>
      <c r="Y175" s="256">
        <f t="shared" si="42"/>
        <v>40</v>
      </c>
      <c r="Z175" s="256">
        <f t="shared" si="43"/>
        <v>21</v>
      </c>
      <c r="AA175" s="256" t="str">
        <f t="shared" si="44"/>
        <v>Marker 17</v>
      </c>
      <c r="AB175" s="256">
        <f t="shared" si="45"/>
        <v>4</v>
      </c>
      <c r="AC175" s="256" t="str">
        <f t="shared" si="46"/>
        <v>H</v>
      </c>
      <c r="AD175" s="257"/>
      <c r="AE175" s="258">
        <f t="shared" si="47"/>
        <v>8.2431545760908236</v>
      </c>
      <c r="AF175" s="258">
        <f t="shared" si="48"/>
        <v>10.043245761492985</v>
      </c>
      <c r="AG175" s="258">
        <f t="shared" si="49"/>
        <v>2.5365093482525558</v>
      </c>
      <c r="AH175" s="258">
        <f t="shared" si="50"/>
        <v>3.611561663079212</v>
      </c>
      <c r="AI175" s="258">
        <f t="shared" si="51"/>
        <v>10.150182621841806</v>
      </c>
      <c r="AJ175" s="258">
        <f t="shared" si="52"/>
        <v>34.58465397075738</v>
      </c>
    </row>
    <row r="176" spans="1:47" x14ac:dyDescent="0.25">
      <c r="A176" s="244">
        <v>21</v>
      </c>
      <c r="B176" s="244" t="s">
        <v>307</v>
      </c>
      <c r="C176" s="244">
        <v>3</v>
      </c>
      <c r="D176" s="244" t="s">
        <v>369</v>
      </c>
      <c r="E176" s="244">
        <v>41</v>
      </c>
      <c r="F176" s="244" t="s">
        <v>216</v>
      </c>
      <c r="G176" s="245"/>
      <c r="H176" s="246">
        <v>0.23955404758453369</v>
      </c>
      <c r="I176" s="246">
        <v>8.8374233245849609</v>
      </c>
      <c r="J176" s="246">
        <v>4.8693770170211792</v>
      </c>
      <c r="K176" s="246">
        <v>0.67183136940002441</v>
      </c>
      <c r="L176" s="246">
        <v>3.4445220232009888</v>
      </c>
      <c r="M176" s="247">
        <f>IF(COUNT(H176:L176)&lt;N$1,0,1)</f>
        <v>1</v>
      </c>
      <c r="N176" s="248">
        <f t="shared" si="39"/>
        <v>5</v>
      </c>
      <c r="O176" s="249">
        <f t="shared" si="40"/>
        <v>5</v>
      </c>
      <c r="P176" s="250">
        <f t="shared" si="41"/>
        <v>18.062707781791687</v>
      </c>
      <c r="Y176" s="256">
        <f t="shared" si="42"/>
        <v>41</v>
      </c>
      <c r="Z176" s="256">
        <f t="shared" si="43"/>
        <v>21</v>
      </c>
      <c r="AA176" s="256" t="str">
        <f t="shared" si="44"/>
        <v>Marker 65</v>
      </c>
      <c r="AB176" s="256">
        <f t="shared" si="45"/>
        <v>3</v>
      </c>
      <c r="AC176" s="256" t="str">
        <f t="shared" si="46"/>
        <v>H</v>
      </c>
      <c r="AD176" s="257"/>
      <c r="AE176" s="258">
        <f t="shared" si="47"/>
        <v>0.36695775188473867</v>
      </c>
      <c r="AF176" s="258">
        <f t="shared" si="48"/>
        <v>13.537491970362455</v>
      </c>
      <c r="AG176" s="258">
        <f t="shared" si="49"/>
        <v>7.4590918469651912</v>
      </c>
      <c r="AH176" s="258">
        <f t="shared" si="50"/>
        <v>1.0291361446259082</v>
      </c>
      <c r="AI176" s="258">
        <f t="shared" si="51"/>
        <v>5.276446257937967</v>
      </c>
      <c r="AJ176" s="258">
        <f t="shared" si="52"/>
        <v>27.669123971776258</v>
      </c>
    </row>
    <row r="177" spans="1:36" x14ac:dyDescent="0.25">
      <c r="A177" s="244">
        <v>21</v>
      </c>
      <c r="B177" s="244" t="s">
        <v>271</v>
      </c>
      <c r="C177" s="244">
        <v>1</v>
      </c>
      <c r="D177" s="244" t="s">
        <v>369</v>
      </c>
      <c r="E177" s="244">
        <v>43</v>
      </c>
      <c r="F177" s="244" t="s">
        <v>132</v>
      </c>
      <c r="G177" s="245"/>
      <c r="H177" s="246">
        <v>3.9492982625961304</v>
      </c>
      <c r="I177" s="246">
        <v>1.5448606014251709</v>
      </c>
      <c r="J177" s="246">
        <v>3.9870554208755493</v>
      </c>
      <c r="K177" s="246">
        <v>5.3488254547119141</v>
      </c>
      <c r="L177" s="246">
        <v>2.0734518766403198</v>
      </c>
      <c r="M177" s="247">
        <f>IF(COUNT(H177:L177)&lt;N$1,0,1)</f>
        <v>1</v>
      </c>
      <c r="N177" s="248">
        <f t="shared" si="39"/>
        <v>5</v>
      </c>
      <c r="O177" s="249">
        <f t="shared" si="40"/>
        <v>5</v>
      </c>
      <c r="P177" s="250">
        <f t="shared" si="41"/>
        <v>16.903491616249084</v>
      </c>
      <c r="Y177" s="256">
        <f t="shared" si="42"/>
        <v>43</v>
      </c>
      <c r="Z177" s="256">
        <f t="shared" si="43"/>
        <v>21</v>
      </c>
      <c r="AA177" s="256" t="str">
        <f t="shared" si="44"/>
        <v>Marker 29</v>
      </c>
      <c r="AB177" s="256">
        <f t="shared" si="45"/>
        <v>1</v>
      </c>
      <c r="AC177" s="256" t="str">
        <f t="shared" si="46"/>
        <v>H</v>
      </c>
      <c r="AD177" s="257"/>
      <c r="AE177" s="258">
        <f t="shared" si="47"/>
        <v>6.0496811745715897</v>
      </c>
      <c r="AF177" s="258">
        <f t="shared" si="48"/>
        <v>2.3664746181098826</v>
      </c>
      <c r="AG177" s="258">
        <f t="shared" si="49"/>
        <v>6.1075189863701258</v>
      </c>
      <c r="AH177" s="258">
        <f t="shared" si="50"/>
        <v>8.1935286999996091</v>
      </c>
      <c r="AI177" s="258">
        <f t="shared" si="51"/>
        <v>3.1761902875994159</v>
      </c>
      <c r="AJ177" s="258">
        <f t="shared" si="52"/>
        <v>25.893393766650622</v>
      </c>
    </row>
    <row r="178" spans="1:36" x14ac:dyDescent="0.25">
      <c r="A178" s="244">
        <v>21</v>
      </c>
      <c r="B178" s="244" t="s">
        <v>279</v>
      </c>
      <c r="C178" s="244">
        <v>2</v>
      </c>
      <c r="D178" s="244" t="s">
        <v>369</v>
      </c>
      <c r="E178" s="244">
        <v>44</v>
      </c>
      <c r="F178" s="244" t="s">
        <v>159</v>
      </c>
      <c r="G178" s="245"/>
      <c r="H178" s="246">
        <v>0.84487795829772949</v>
      </c>
      <c r="I178" s="246">
        <v>2.9766517877578735</v>
      </c>
      <c r="J178" s="246">
        <v>2.7110910415649414</v>
      </c>
      <c r="K178" s="246">
        <v>1.9934910535812378</v>
      </c>
      <c r="L178" s="246">
        <v>8.0641376972198486</v>
      </c>
      <c r="M178" s="247">
        <f>IF(COUNT(H178:L178)&lt;N$1,0,1)</f>
        <v>1</v>
      </c>
      <c r="N178" s="248">
        <f t="shared" si="39"/>
        <v>5</v>
      </c>
      <c r="O178" s="249">
        <f t="shared" si="40"/>
        <v>5</v>
      </c>
      <c r="P178" s="250">
        <f t="shared" si="41"/>
        <v>16.590249538421631</v>
      </c>
      <c r="Y178" s="256">
        <f t="shared" si="42"/>
        <v>44</v>
      </c>
      <c r="Z178" s="256">
        <f t="shared" si="43"/>
        <v>21</v>
      </c>
      <c r="AA178" s="256" t="str">
        <f t="shared" si="44"/>
        <v>Marker 37</v>
      </c>
      <c r="AB178" s="256">
        <f t="shared" si="45"/>
        <v>2</v>
      </c>
      <c r="AC178" s="256" t="str">
        <f t="shared" si="46"/>
        <v>H</v>
      </c>
      <c r="AD178" s="257"/>
      <c r="AE178" s="258">
        <f t="shared" si="47"/>
        <v>1.294215310991554</v>
      </c>
      <c r="AF178" s="258">
        <f t="shared" si="48"/>
        <v>4.5597453234175278</v>
      </c>
      <c r="AG178" s="258">
        <f t="shared" si="49"/>
        <v>4.152949548541697</v>
      </c>
      <c r="AH178" s="258">
        <f t="shared" si="50"/>
        <v>3.0537033408561771</v>
      </c>
      <c r="AI178" s="258">
        <f t="shared" si="51"/>
        <v>12.352944440300174</v>
      </c>
      <c r="AJ178" s="258">
        <f t="shared" si="52"/>
        <v>25.413557964107131</v>
      </c>
    </row>
    <row r="179" spans="1:36" x14ac:dyDescent="0.25">
      <c r="A179" s="244">
        <v>22</v>
      </c>
      <c r="B179" s="244" t="s">
        <v>279</v>
      </c>
      <c r="C179" s="244">
        <v>3</v>
      </c>
      <c r="D179" s="244" t="s">
        <v>369</v>
      </c>
      <c r="E179" s="244">
        <v>37</v>
      </c>
      <c r="F179" s="244" t="s">
        <v>144</v>
      </c>
      <c r="G179" s="245"/>
      <c r="H179" s="246">
        <v>9.0723997354507446</v>
      </c>
      <c r="I179" s="246">
        <v>6.3916206359863281</v>
      </c>
      <c r="J179" s="246">
        <v>4.8581957817077637E-2</v>
      </c>
      <c r="K179" s="246">
        <v>1.6088259220123291</v>
      </c>
      <c r="L179" s="246">
        <v>1.2097102403640747</v>
      </c>
      <c r="M179" s="247">
        <f>IF(COUNT(H179:L179)&lt;N$1,0,1)</f>
        <v>1</v>
      </c>
      <c r="N179" s="248">
        <f t="shared" si="39"/>
        <v>5</v>
      </c>
      <c r="O179" s="249">
        <f t="shared" si="40"/>
        <v>5</v>
      </c>
      <c r="P179" s="250">
        <f t="shared" si="41"/>
        <v>18.331138491630554</v>
      </c>
      <c r="Y179" s="256">
        <f t="shared" si="42"/>
        <v>37</v>
      </c>
      <c r="Z179" s="256">
        <f t="shared" si="43"/>
        <v>22</v>
      </c>
      <c r="AA179" s="256" t="str">
        <f t="shared" si="44"/>
        <v>Marker 37</v>
      </c>
      <c r="AB179" s="256">
        <f t="shared" si="45"/>
        <v>3</v>
      </c>
      <c r="AC179" s="256" t="str">
        <f t="shared" si="46"/>
        <v>H</v>
      </c>
      <c r="AD179" s="257"/>
      <c r="AE179" s="258">
        <f t="shared" si="47"/>
        <v>10.495369206750276</v>
      </c>
      <c r="AF179" s="258">
        <f t="shared" si="48"/>
        <v>7.3941206693123807</v>
      </c>
      <c r="AG179" s="258">
        <f t="shared" si="49"/>
        <v>5.6201842835980904E-2</v>
      </c>
      <c r="AH179" s="258">
        <f t="shared" si="50"/>
        <v>1.8611638081741679</v>
      </c>
      <c r="AI179" s="258">
        <f t="shared" si="51"/>
        <v>1.3994484343757578</v>
      </c>
      <c r="AJ179" s="258">
        <f t="shared" si="52"/>
        <v>21.206303961448562</v>
      </c>
    </row>
    <row r="180" spans="1:36" x14ac:dyDescent="0.25">
      <c r="A180" s="244">
        <v>22</v>
      </c>
      <c r="B180" s="244" t="s">
        <v>280</v>
      </c>
      <c r="C180" s="244">
        <v>1</v>
      </c>
      <c r="D180" s="244" t="s">
        <v>369</v>
      </c>
      <c r="E180" s="244">
        <v>38</v>
      </c>
      <c r="F180" s="244" t="s">
        <v>164</v>
      </c>
      <c r="G180" s="245"/>
      <c r="H180" s="246">
        <v>3.5751408338546753</v>
      </c>
      <c r="I180" s="246">
        <v>1.6785633563995361</v>
      </c>
      <c r="J180" s="246">
        <v>4.0522557497024536</v>
      </c>
      <c r="K180" s="246">
        <v>1.2542986869812012</v>
      </c>
      <c r="L180" s="246">
        <v>3.5538095235824585</v>
      </c>
      <c r="M180" s="247">
        <f>IF(COUNT(H180:L180)&lt;N$1,0,1)</f>
        <v>1</v>
      </c>
      <c r="N180" s="248">
        <f t="shared" si="39"/>
        <v>5</v>
      </c>
      <c r="O180" s="249">
        <f t="shared" si="40"/>
        <v>5</v>
      </c>
      <c r="P180" s="250">
        <f t="shared" si="41"/>
        <v>14.114068150520325</v>
      </c>
      <c r="Y180" s="256">
        <f t="shared" si="42"/>
        <v>38</v>
      </c>
      <c r="Z180" s="256">
        <f t="shared" si="43"/>
        <v>22</v>
      </c>
      <c r="AA180" s="256" t="str">
        <f t="shared" si="44"/>
        <v>Marker 38</v>
      </c>
      <c r="AB180" s="256">
        <f t="shared" si="45"/>
        <v>1</v>
      </c>
      <c r="AC180" s="256" t="str">
        <f t="shared" si="46"/>
        <v>H</v>
      </c>
      <c r="AD180" s="257"/>
      <c r="AE180" s="258">
        <f t="shared" si="47"/>
        <v>4.1358873188549641</v>
      </c>
      <c r="AF180" s="258">
        <f t="shared" si="48"/>
        <v>1.9418392791375179</v>
      </c>
      <c r="AG180" s="258">
        <f t="shared" si="49"/>
        <v>4.6878357935570918</v>
      </c>
      <c r="AH180" s="258">
        <f t="shared" si="50"/>
        <v>1.4510303998146923</v>
      </c>
      <c r="AI180" s="258">
        <f t="shared" si="51"/>
        <v>4.1112102782153368</v>
      </c>
      <c r="AJ180" s="258">
        <f t="shared" si="52"/>
        <v>16.327803069579602</v>
      </c>
    </row>
    <row r="181" spans="1:36" x14ac:dyDescent="0.25">
      <c r="A181" s="244">
        <v>22</v>
      </c>
      <c r="B181" s="244" t="s">
        <v>282</v>
      </c>
      <c r="C181" s="244">
        <v>2</v>
      </c>
      <c r="D181" s="244" t="s">
        <v>369</v>
      </c>
      <c r="E181" s="244">
        <v>39</v>
      </c>
      <c r="F181" s="244" t="s">
        <v>147</v>
      </c>
      <c r="G181" s="245"/>
      <c r="H181" s="246">
        <v>5.1320993900299072</v>
      </c>
      <c r="I181" s="246">
        <v>3.4421086311340332E-2</v>
      </c>
      <c r="J181" s="246">
        <v>9.279482364654541</v>
      </c>
      <c r="K181" s="246">
        <v>6.563219428062439</v>
      </c>
      <c r="L181" s="246">
        <v>9.0302455425262451</v>
      </c>
      <c r="M181" s="247">
        <f>IF(COUNT(H181:L181)&lt;N$1,0,1)</f>
        <v>1</v>
      </c>
      <c r="N181" s="248">
        <f t="shared" si="39"/>
        <v>5</v>
      </c>
      <c r="O181" s="249">
        <f t="shared" si="40"/>
        <v>5</v>
      </c>
      <c r="P181" s="250">
        <f t="shared" si="41"/>
        <v>30.039467811584473</v>
      </c>
      <c r="Y181" s="256">
        <f t="shared" si="42"/>
        <v>39</v>
      </c>
      <c r="Z181" s="256">
        <f t="shared" si="43"/>
        <v>22</v>
      </c>
      <c r="AA181" s="256" t="str">
        <f t="shared" si="44"/>
        <v>Marker 40</v>
      </c>
      <c r="AB181" s="256">
        <f t="shared" si="45"/>
        <v>2</v>
      </c>
      <c r="AC181" s="256" t="str">
        <f t="shared" si="46"/>
        <v>H</v>
      </c>
      <c r="AD181" s="257"/>
      <c r="AE181" s="258">
        <f t="shared" si="47"/>
        <v>5.9370485731166553</v>
      </c>
      <c r="AF181" s="258">
        <f t="shared" si="48"/>
        <v>3.9819895492841859E-2</v>
      </c>
      <c r="AG181" s="258">
        <f t="shared" si="49"/>
        <v>10.734931914873215</v>
      </c>
      <c r="AH181" s="258">
        <f t="shared" si="50"/>
        <v>7.5926340429277106</v>
      </c>
      <c r="AI181" s="258">
        <f t="shared" si="51"/>
        <v>10.446603297921721</v>
      </c>
      <c r="AJ181" s="258">
        <f t="shared" si="52"/>
        <v>34.751037724332143</v>
      </c>
    </row>
    <row r="182" spans="1:36" x14ac:dyDescent="0.25">
      <c r="A182" s="244">
        <v>22</v>
      </c>
      <c r="B182" s="244" t="s">
        <v>270</v>
      </c>
      <c r="C182" s="244">
        <v>4</v>
      </c>
      <c r="D182" s="244" t="s">
        <v>369</v>
      </c>
      <c r="E182" s="244">
        <v>42</v>
      </c>
      <c r="F182" s="244" t="s">
        <v>128</v>
      </c>
      <c r="G182" s="245"/>
      <c r="H182" s="246">
        <v>8.4659242630004883</v>
      </c>
      <c r="I182" s="246">
        <v>8.6157101392745972</v>
      </c>
      <c r="J182" s="246">
        <v>6.5373241901397705</v>
      </c>
      <c r="K182" s="246">
        <v>9.5345669984817505</v>
      </c>
      <c r="L182" s="246">
        <v>4.6315836906433105</v>
      </c>
      <c r="M182" s="247">
        <f>IF(COUNT(H182:L182)&lt;N$1,0,1)</f>
        <v>1</v>
      </c>
      <c r="N182" s="248">
        <f t="shared" si="39"/>
        <v>5</v>
      </c>
      <c r="O182" s="249">
        <f t="shared" si="40"/>
        <v>5</v>
      </c>
      <c r="P182" s="250">
        <f t="shared" si="41"/>
        <v>37.785109281539917</v>
      </c>
      <c r="Y182" s="256">
        <f t="shared" si="42"/>
        <v>42</v>
      </c>
      <c r="Z182" s="256">
        <f t="shared" si="43"/>
        <v>22</v>
      </c>
      <c r="AA182" s="256" t="str">
        <f t="shared" si="44"/>
        <v>Marker 28</v>
      </c>
      <c r="AB182" s="256">
        <f t="shared" si="45"/>
        <v>4</v>
      </c>
      <c r="AC182" s="256" t="str">
        <f t="shared" si="46"/>
        <v>H</v>
      </c>
      <c r="AD182" s="257"/>
      <c r="AE182" s="258">
        <f t="shared" si="47"/>
        <v>9.7937704915468942</v>
      </c>
      <c r="AF182" s="258">
        <f t="shared" si="48"/>
        <v>9.9670496810991924</v>
      </c>
      <c r="AG182" s="258">
        <f t="shared" si="49"/>
        <v>7.5626772409105936</v>
      </c>
      <c r="AH182" s="258">
        <f t="shared" si="50"/>
        <v>11.030025549308652</v>
      </c>
      <c r="AI182" s="258">
        <f t="shared" si="51"/>
        <v>5.3580289959357152</v>
      </c>
      <c r="AJ182" s="258">
        <f t="shared" si="52"/>
        <v>43.711551958801053</v>
      </c>
    </row>
    <row r="183" spans="1:36" x14ac:dyDescent="0.25">
      <c r="A183" s="244">
        <v>22</v>
      </c>
      <c r="B183" s="244" t="s">
        <v>272</v>
      </c>
      <c r="C183" s="244">
        <v>2</v>
      </c>
      <c r="D183" s="244" t="s">
        <v>369</v>
      </c>
      <c r="E183" s="244">
        <v>43</v>
      </c>
      <c r="F183" s="244" t="s">
        <v>238</v>
      </c>
      <c r="G183" s="245"/>
      <c r="H183" s="246">
        <v>8.8447630405426025</v>
      </c>
      <c r="I183" s="246">
        <v>9.5702582597732544</v>
      </c>
      <c r="J183" s="246">
        <v>8.6504864692687988</v>
      </c>
      <c r="K183" s="246">
        <v>4.5146602392196655</v>
      </c>
      <c r="L183" s="246">
        <v>6.9825637340545654</v>
      </c>
      <c r="M183" s="247">
        <f>IF(COUNT(H183:L183)&lt;N$1,0,1)</f>
        <v>1</v>
      </c>
      <c r="N183" s="248">
        <f t="shared" si="39"/>
        <v>5</v>
      </c>
      <c r="O183" s="249">
        <f t="shared" si="40"/>
        <v>5</v>
      </c>
      <c r="P183" s="250">
        <f t="shared" si="41"/>
        <v>38.562731742858887</v>
      </c>
      <c r="Y183" s="256">
        <f t="shared" si="42"/>
        <v>43</v>
      </c>
      <c r="Z183" s="256">
        <f t="shared" si="43"/>
        <v>22</v>
      </c>
      <c r="AA183" s="256" t="str">
        <f t="shared" si="44"/>
        <v>Marker 30</v>
      </c>
      <c r="AB183" s="256">
        <f t="shared" si="45"/>
        <v>2</v>
      </c>
      <c r="AC183" s="256" t="str">
        <f t="shared" si="46"/>
        <v>H</v>
      </c>
      <c r="AD183" s="257"/>
      <c r="AE183" s="258">
        <f t="shared" si="47"/>
        <v>10.232028610245285</v>
      </c>
      <c r="AF183" s="258">
        <f t="shared" si="48"/>
        <v>11.071314841627331</v>
      </c>
      <c r="AG183" s="258">
        <f t="shared" si="49"/>
        <v>10.00728053882019</v>
      </c>
      <c r="AH183" s="258">
        <f t="shared" si="50"/>
        <v>5.2227665706235307</v>
      </c>
      <c r="AI183" s="258">
        <f t="shared" si="51"/>
        <v>8.0777508195770107</v>
      </c>
      <c r="AJ183" s="258">
        <f t="shared" si="52"/>
        <v>44.611141380893351</v>
      </c>
    </row>
    <row r="184" spans="1:36" x14ac:dyDescent="0.25">
      <c r="A184" s="244">
        <v>22</v>
      </c>
      <c r="B184" s="244" t="s">
        <v>276</v>
      </c>
      <c r="C184" s="244">
        <v>1</v>
      </c>
      <c r="D184" s="244" t="s">
        <v>369</v>
      </c>
      <c r="E184" s="244">
        <v>44</v>
      </c>
      <c r="F184" s="244" t="s">
        <v>167</v>
      </c>
      <c r="G184" s="245"/>
      <c r="H184" s="246">
        <v>1.9801157712936401</v>
      </c>
      <c r="I184" s="246">
        <v>4.9548494815826416</v>
      </c>
      <c r="J184" s="246">
        <v>3.7497645616531372</v>
      </c>
      <c r="K184" s="246">
        <v>8.5826706886291504</v>
      </c>
      <c r="L184" s="246">
        <v>7.3059982061386108</v>
      </c>
      <c r="M184" s="247">
        <f>IF(COUNT(H184:L184)&lt;N$1,0,1)</f>
        <v>1</v>
      </c>
      <c r="N184" s="248">
        <f t="shared" si="39"/>
        <v>5</v>
      </c>
      <c r="O184" s="249">
        <f t="shared" si="40"/>
        <v>5</v>
      </c>
      <c r="P184" s="250">
        <f t="shared" si="41"/>
        <v>26.57339870929718</v>
      </c>
      <c r="Y184" s="256">
        <f t="shared" si="42"/>
        <v>44</v>
      </c>
      <c r="Z184" s="256">
        <f t="shared" si="43"/>
        <v>22</v>
      </c>
      <c r="AA184" s="256" t="str">
        <f t="shared" si="44"/>
        <v>Marker 34</v>
      </c>
      <c r="AB184" s="256">
        <f t="shared" si="45"/>
        <v>1</v>
      </c>
      <c r="AC184" s="256" t="str">
        <f t="shared" si="46"/>
        <v>H</v>
      </c>
      <c r="AD184" s="257"/>
      <c r="AE184" s="258">
        <f t="shared" si="47"/>
        <v>2.2906889795242611</v>
      </c>
      <c r="AF184" s="258">
        <f t="shared" si="48"/>
        <v>5.7319977282175341</v>
      </c>
      <c r="AG184" s="258">
        <f t="shared" si="49"/>
        <v>4.337900077215072</v>
      </c>
      <c r="AH184" s="258">
        <f t="shared" si="50"/>
        <v>9.9288281252789403</v>
      </c>
      <c r="AI184" s="258">
        <f t="shared" si="51"/>
        <v>8.4519146899638109</v>
      </c>
      <c r="AJ184" s="258">
        <f t="shared" si="52"/>
        <v>30.741329600199617</v>
      </c>
    </row>
    <row r="185" spans="1:36" x14ac:dyDescent="0.25">
      <c r="A185" s="244">
        <v>22</v>
      </c>
      <c r="B185" s="244" t="s">
        <v>261</v>
      </c>
      <c r="C185" s="244">
        <v>3</v>
      </c>
      <c r="D185" s="244" t="s">
        <v>369</v>
      </c>
      <c r="E185" s="244">
        <v>45</v>
      </c>
      <c r="F185" s="244" t="s">
        <v>171</v>
      </c>
      <c r="G185" s="245"/>
      <c r="H185" s="246">
        <v>6.9346624612808228</v>
      </c>
      <c r="I185" s="246">
        <v>5.3243637084960938</v>
      </c>
      <c r="J185" s="246">
        <v>5.6917589902877808</v>
      </c>
      <c r="K185" s="246">
        <v>7.3550760746002197</v>
      </c>
      <c r="L185" s="246">
        <v>5.9436160326004028</v>
      </c>
      <c r="M185" s="247">
        <f>IF(COUNT(H185:L185)&lt;N$1,0,1)</f>
        <v>1</v>
      </c>
      <c r="N185" s="248">
        <f t="shared" si="39"/>
        <v>5</v>
      </c>
      <c r="O185" s="249">
        <f t="shared" si="40"/>
        <v>5</v>
      </c>
      <c r="P185" s="250">
        <f t="shared" si="41"/>
        <v>31.24947726726532</v>
      </c>
      <c r="Y185" s="256">
        <f t="shared" si="42"/>
        <v>45</v>
      </c>
      <c r="Z185" s="256">
        <f t="shared" si="43"/>
        <v>22</v>
      </c>
      <c r="AA185" s="256" t="str">
        <f t="shared" si="44"/>
        <v>Marker 19</v>
      </c>
      <c r="AB185" s="256">
        <f t="shared" si="45"/>
        <v>3</v>
      </c>
      <c r="AC185" s="256" t="str">
        <f t="shared" si="46"/>
        <v>H</v>
      </c>
      <c r="AD185" s="257"/>
      <c r="AE185" s="258">
        <f t="shared" si="47"/>
        <v>8.022336424500347</v>
      </c>
      <c r="AF185" s="258">
        <f t="shared" si="48"/>
        <v>6.1594687779607913</v>
      </c>
      <c r="AG185" s="258">
        <f t="shared" si="49"/>
        <v>6.5844885345478552</v>
      </c>
      <c r="AH185" s="258">
        <f t="shared" si="50"/>
        <v>8.5086902250377534</v>
      </c>
      <c r="AI185" s="258">
        <f t="shared" si="51"/>
        <v>6.8758483426989629</v>
      </c>
      <c r="AJ185" s="258">
        <f t="shared" si="52"/>
        <v>36.150832304745713</v>
      </c>
    </row>
    <row r="186" spans="1:36" x14ac:dyDescent="0.25">
      <c r="A186" s="244">
        <v>23</v>
      </c>
      <c r="B186" s="244" t="s">
        <v>264</v>
      </c>
      <c r="C186" s="244">
        <v>1</v>
      </c>
      <c r="D186" s="244" t="s">
        <v>369</v>
      </c>
      <c r="E186" s="244">
        <v>47</v>
      </c>
      <c r="F186" s="244" t="s">
        <v>118</v>
      </c>
      <c r="G186" s="245"/>
      <c r="H186" s="246">
        <v>3.8334172964096069</v>
      </c>
      <c r="I186" s="246">
        <v>7.7616441249847412</v>
      </c>
      <c r="J186" s="246">
        <v>7.7292829751968384</v>
      </c>
      <c r="K186" s="246">
        <v>6.9444084167480469</v>
      </c>
      <c r="L186" s="246">
        <v>8.8199061155319214</v>
      </c>
      <c r="M186" s="247">
        <f>IF(COUNT(H186:L186)&lt;N$1,0,1)</f>
        <v>1</v>
      </c>
      <c r="N186" s="248">
        <f t="shared" si="39"/>
        <v>5</v>
      </c>
      <c r="O186" s="249">
        <f t="shared" si="40"/>
        <v>5</v>
      </c>
      <c r="P186" s="250">
        <f t="shared" si="41"/>
        <v>35.088658928871155</v>
      </c>
      <c r="Y186" s="256">
        <f t="shared" si="42"/>
        <v>47</v>
      </c>
      <c r="Z186" s="256">
        <f t="shared" si="43"/>
        <v>23</v>
      </c>
      <c r="AA186" s="256" t="str">
        <f t="shared" si="44"/>
        <v>Marker 22</v>
      </c>
      <c r="AB186" s="256">
        <f t="shared" si="45"/>
        <v>1</v>
      </c>
      <c r="AC186" s="256" t="str">
        <f t="shared" si="46"/>
        <v>H</v>
      </c>
      <c r="AD186" s="257"/>
      <c r="AE186" s="258">
        <f t="shared" si="47"/>
        <v>4.9235469592197845</v>
      </c>
      <c r="AF186" s="258">
        <f t="shared" si="48"/>
        <v>9.9688649513599454</v>
      </c>
      <c r="AG186" s="258">
        <f t="shared" si="49"/>
        <v>9.9273010859325321</v>
      </c>
      <c r="AH186" s="258">
        <f t="shared" si="50"/>
        <v>8.9192274934126416</v>
      </c>
      <c r="AI186" s="258">
        <f t="shared" si="51"/>
        <v>11.328070642453509</v>
      </c>
      <c r="AJ186" s="258">
        <f t="shared" si="52"/>
        <v>45.067011132378411</v>
      </c>
    </row>
    <row r="187" spans="1:36" x14ac:dyDescent="0.25">
      <c r="A187" s="244">
        <v>23</v>
      </c>
      <c r="B187" s="244" t="s">
        <v>263</v>
      </c>
      <c r="C187" s="244">
        <v>3</v>
      </c>
      <c r="D187" s="244" t="s">
        <v>369</v>
      </c>
      <c r="E187" s="244">
        <v>48</v>
      </c>
      <c r="F187" s="244" t="s">
        <v>139</v>
      </c>
      <c r="G187" s="245"/>
      <c r="H187" s="246">
        <v>7.0122414827346802</v>
      </c>
      <c r="I187" s="246">
        <v>2.9309821128845215</v>
      </c>
      <c r="J187" s="246">
        <v>6.8538373708724976</v>
      </c>
      <c r="K187" s="246">
        <v>9.4230401515960693</v>
      </c>
      <c r="L187" s="246">
        <v>0.577126145362854</v>
      </c>
      <c r="M187" s="247">
        <f>IF(COUNT(H187:L187)&lt;N$1,0,1)</f>
        <v>1</v>
      </c>
      <c r="N187" s="248">
        <f t="shared" si="39"/>
        <v>5</v>
      </c>
      <c r="O187" s="249">
        <f t="shared" si="40"/>
        <v>5</v>
      </c>
      <c r="P187" s="250">
        <f t="shared" si="41"/>
        <v>26.797227263450623</v>
      </c>
      <c r="Y187" s="256">
        <f t="shared" si="42"/>
        <v>48</v>
      </c>
      <c r="Z187" s="256">
        <f t="shared" si="43"/>
        <v>23</v>
      </c>
      <c r="AA187" s="256" t="str">
        <f t="shared" si="44"/>
        <v>Marker 21</v>
      </c>
      <c r="AB187" s="256">
        <f t="shared" si="45"/>
        <v>3</v>
      </c>
      <c r="AC187" s="256" t="str">
        <f t="shared" si="46"/>
        <v>H</v>
      </c>
      <c r="AD187" s="257"/>
      <c r="AE187" s="258">
        <f t="shared" si="47"/>
        <v>9.0063506161902875</v>
      </c>
      <c r="AF187" s="258">
        <f t="shared" si="48"/>
        <v>3.7644813892127353</v>
      </c>
      <c r="AG187" s="258">
        <f t="shared" si="49"/>
        <v>8.8029002681111912</v>
      </c>
      <c r="AH187" s="258">
        <f t="shared" si="50"/>
        <v>12.102721174772778</v>
      </c>
      <c r="AI187" s="258">
        <f t="shared" si="51"/>
        <v>0.74124663671468327</v>
      </c>
      <c r="AJ187" s="258">
        <f t="shared" si="52"/>
        <v>34.417700085001677</v>
      </c>
    </row>
    <row r="188" spans="1:36" x14ac:dyDescent="0.25">
      <c r="A188" s="244">
        <v>23</v>
      </c>
      <c r="B188" s="244" t="s">
        <v>264</v>
      </c>
      <c r="C188" s="244">
        <v>2</v>
      </c>
      <c r="D188" s="244" t="s">
        <v>369</v>
      </c>
      <c r="E188" s="244">
        <v>49</v>
      </c>
      <c r="F188" s="244" t="s">
        <v>121</v>
      </c>
      <c r="G188" s="245"/>
      <c r="H188" s="246">
        <v>1.741257905960083</v>
      </c>
      <c r="I188" s="246">
        <v>9.000890851020813</v>
      </c>
      <c r="J188" s="246">
        <v>0.99823713302612305</v>
      </c>
      <c r="K188" s="246">
        <v>0.55246293544769287</v>
      </c>
      <c r="L188" s="246">
        <v>4.6259915828704834</v>
      </c>
      <c r="M188" s="247">
        <f>IF(COUNT(H188:L188)&lt;N$1,0,1)</f>
        <v>1</v>
      </c>
      <c r="N188" s="248">
        <f t="shared" si="39"/>
        <v>5</v>
      </c>
      <c r="O188" s="249">
        <f t="shared" si="40"/>
        <v>5</v>
      </c>
      <c r="P188" s="250">
        <f t="shared" si="41"/>
        <v>16.918840408325195</v>
      </c>
      <c r="Y188" s="256">
        <f t="shared" si="42"/>
        <v>49</v>
      </c>
      <c r="Z188" s="256">
        <f t="shared" si="43"/>
        <v>23</v>
      </c>
      <c r="AA188" s="256" t="str">
        <f t="shared" si="44"/>
        <v>Marker 22</v>
      </c>
      <c r="AB188" s="256">
        <f t="shared" si="45"/>
        <v>2</v>
      </c>
      <c r="AC188" s="256" t="str">
        <f t="shared" si="46"/>
        <v>H</v>
      </c>
      <c r="AD188" s="257"/>
      <c r="AE188" s="258">
        <f t="shared" si="47"/>
        <v>2.2364288584331362</v>
      </c>
      <c r="AF188" s="258">
        <f t="shared" si="48"/>
        <v>11.560522988540674</v>
      </c>
      <c r="AG188" s="258">
        <f t="shared" si="49"/>
        <v>1.2821112393618943</v>
      </c>
      <c r="AH188" s="258">
        <f t="shared" si="50"/>
        <v>0.70956981606274871</v>
      </c>
      <c r="AI188" s="258">
        <f t="shared" si="51"/>
        <v>5.9415098931573773</v>
      </c>
      <c r="AJ188" s="258">
        <f t="shared" si="52"/>
        <v>21.730142795555828</v>
      </c>
    </row>
    <row r="189" spans="1:36" x14ac:dyDescent="0.25">
      <c r="A189" s="244">
        <v>23</v>
      </c>
      <c r="B189" s="244" t="s">
        <v>262</v>
      </c>
      <c r="C189" s="244">
        <v>3</v>
      </c>
      <c r="D189" s="244" t="s">
        <v>369</v>
      </c>
      <c r="E189" s="244">
        <v>50</v>
      </c>
      <c r="F189" s="244" t="s">
        <v>116</v>
      </c>
      <c r="G189" s="245"/>
      <c r="H189" s="246">
        <v>7.2663813829421997</v>
      </c>
      <c r="I189" s="246">
        <v>0.29844522476196289</v>
      </c>
      <c r="J189" s="246">
        <v>5.3617995977401733</v>
      </c>
      <c r="K189" s="246">
        <v>7.068098783493042</v>
      </c>
      <c r="L189" s="246">
        <v>3.135114312171936</v>
      </c>
      <c r="M189" s="247">
        <f>IF(COUNT(H189:L189)&lt;N$1,0,1)</f>
        <v>1</v>
      </c>
      <c r="N189" s="248">
        <f t="shared" si="39"/>
        <v>5</v>
      </c>
      <c r="O189" s="249">
        <f t="shared" si="40"/>
        <v>5</v>
      </c>
      <c r="P189" s="250">
        <f t="shared" si="41"/>
        <v>23.129839301109314</v>
      </c>
      <c r="Y189" s="256">
        <f t="shared" si="42"/>
        <v>50</v>
      </c>
      <c r="Z189" s="256">
        <f t="shared" si="43"/>
        <v>23</v>
      </c>
      <c r="AA189" s="256" t="str">
        <f t="shared" si="44"/>
        <v>Marker 20</v>
      </c>
      <c r="AB189" s="256">
        <f t="shared" si="45"/>
        <v>3</v>
      </c>
      <c r="AC189" s="256" t="str">
        <f t="shared" si="46"/>
        <v>H</v>
      </c>
      <c r="AD189" s="257"/>
      <c r="AE189" s="258">
        <f t="shared" si="47"/>
        <v>9.3327616578619299</v>
      </c>
      <c r="AF189" s="258">
        <f t="shared" si="48"/>
        <v>0.38331571160976435</v>
      </c>
      <c r="AG189" s="258">
        <f t="shared" si="49"/>
        <v>6.886563623043326</v>
      </c>
      <c r="AH189" s="258">
        <f t="shared" si="50"/>
        <v>9.0780923604445949</v>
      </c>
      <c r="AI189" s="258">
        <f t="shared" si="51"/>
        <v>4.0266637688930622</v>
      </c>
      <c r="AJ189" s="258">
        <f t="shared" si="52"/>
        <v>29.707397121852676</v>
      </c>
    </row>
    <row r="190" spans="1:36" x14ac:dyDescent="0.25">
      <c r="A190" s="244">
        <v>23</v>
      </c>
      <c r="B190" s="244" t="s">
        <v>264</v>
      </c>
      <c r="C190" s="244">
        <v>4</v>
      </c>
      <c r="D190" s="244" t="s">
        <v>369</v>
      </c>
      <c r="E190" s="244">
        <v>51</v>
      </c>
      <c r="F190" s="244" t="s">
        <v>120</v>
      </c>
      <c r="G190" s="245"/>
      <c r="H190" s="246">
        <v>8.1675314903259277</v>
      </c>
      <c r="I190" s="246">
        <v>1.4957517385482788</v>
      </c>
      <c r="J190" s="246">
        <v>4.4426095485687256</v>
      </c>
      <c r="K190" s="246">
        <v>8.6824804544448853</v>
      </c>
      <c r="L190" s="246">
        <v>1.0965347290039063</v>
      </c>
      <c r="M190" s="247">
        <f>IF(COUNT(H190:L190)&lt;N$1,0,1)</f>
        <v>1</v>
      </c>
      <c r="N190" s="248">
        <f t="shared" si="39"/>
        <v>5</v>
      </c>
      <c r="O190" s="249">
        <f t="shared" si="40"/>
        <v>5</v>
      </c>
      <c r="P190" s="250">
        <f t="shared" si="41"/>
        <v>23.884907960891724</v>
      </c>
      <c r="Y190" s="256">
        <f t="shared" si="42"/>
        <v>51</v>
      </c>
      <c r="Z190" s="256">
        <f t="shared" si="43"/>
        <v>23</v>
      </c>
      <c r="AA190" s="256" t="str">
        <f t="shared" si="44"/>
        <v>Marker 22</v>
      </c>
      <c r="AB190" s="256">
        <f t="shared" si="45"/>
        <v>4</v>
      </c>
      <c r="AC190" s="256" t="str">
        <f t="shared" si="46"/>
        <v>H</v>
      </c>
      <c r="AD190" s="257"/>
      <c r="AE190" s="258">
        <f t="shared" si="47"/>
        <v>10.490176707657138</v>
      </c>
      <c r="AF190" s="258">
        <f t="shared" si="48"/>
        <v>1.9211067709676724</v>
      </c>
      <c r="AG190" s="258">
        <f t="shared" si="49"/>
        <v>5.7059785153948761</v>
      </c>
      <c r="AH190" s="258">
        <f t="shared" si="50"/>
        <v>11.151564500949538</v>
      </c>
      <c r="AI190" s="258">
        <f t="shared" si="51"/>
        <v>1.4083622557144111</v>
      </c>
      <c r="AJ190" s="258">
        <f t="shared" si="52"/>
        <v>30.677188750683637</v>
      </c>
    </row>
    <row r="191" spans="1:36" x14ac:dyDescent="0.25">
      <c r="A191" s="244">
        <v>23</v>
      </c>
      <c r="B191" s="244" t="s">
        <v>259</v>
      </c>
      <c r="C191" s="244">
        <v>1</v>
      </c>
      <c r="D191" s="244" t="s">
        <v>369</v>
      </c>
      <c r="E191" s="244">
        <v>52</v>
      </c>
      <c r="F191" s="244" t="s">
        <v>164</v>
      </c>
      <c r="G191" s="245"/>
      <c r="H191" s="246">
        <v>5.3283709287643433</v>
      </c>
      <c r="I191" s="246">
        <v>7.5858652591705322</v>
      </c>
      <c r="J191" s="246">
        <v>7.8293734788894653</v>
      </c>
      <c r="K191" s="246">
        <v>0.42587518692016602</v>
      </c>
      <c r="L191" s="246">
        <v>9.530290961265564</v>
      </c>
      <c r="M191" s="247">
        <f>IF(COUNT(H191:L191)&lt;N$1,0,1)</f>
        <v>1</v>
      </c>
      <c r="N191" s="248">
        <f t="shared" si="39"/>
        <v>5</v>
      </c>
      <c r="O191" s="249">
        <f t="shared" si="40"/>
        <v>5</v>
      </c>
      <c r="P191" s="250">
        <f t="shared" si="41"/>
        <v>30.699775815010071</v>
      </c>
      <c r="Y191" s="256">
        <f t="shared" si="42"/>
        <v>52</v>
      </c>
      <c r="Z191" s="256">
        <f t="shared" si="43"/>
        <v>23</v>
      </c>
      <c r="AA191" s="256" t="str">
        <f t="shared" si="44"/>
        <v>Marker 17</v>
      </c>
      <c r="AB191" s="256">
        <f t="shared" si="45"/>
        <v>1</v>
      </c>
      <c r="AC191" s="256" t="str">
        <f t="shared" si="46"/>
        <v>H</v>
      </c>
      <c r="AD191" s="257"/>
      <c r="AE191" s="258">
        <f t="shared" si="47"/>
        <v>6.8436286622080242</v>
      </c>
      <c r="AF191" s="258">
        <f t="shared" si="48"/>
        <v>9.7430988963350345</v>
      </c>
      <c r="AG191" s="258">
        <f t="shared" si="49"/>
        <v>10.055854868888582</v>
      </c>
      <c r="AH191" s="258">
        <f t="shared" si="50"/>
        <v>0.54698362308007187</v>
      </c>
      <c r="AI191" s="258">
        <f t="shared" si="51"/>
        <v>12.24047147874221</v>
      </c>
      <c r="AJ191" s="258">
        <f t="shared" si="52"/>
        <v>39.430037529253923</v>
      </c>
    </row>
    <row r="192" spans="1:36" x14ac:dyDescent="0.25">
      <c r="A192" s="244">
        <v>23</v>
      </c>
      <c r="B192" s="244" t="s">
        <v>262</v>
      </c>
      <c r="C192" s="244">
        <v>2</v>
      </c>
      <c r="D192" s="244" t="s">
        <v>369</v>
      </c>
      <c r="E192" s="244">
        <v>53</v>
      </c>
      <c r="F192" s="244" t="s">
        <v>223</v>
      </c>
      <c r="G192" s="245"/>
      <c r="H192" s="246">
        <v>9.8316681385040283</v>
      </c>
      <c r="I192" s="246">
        <v>3.2159882783889771</v>
      </c>
      <c r="J192" s="246">
        <v>2.8939604759216309</v>
      </c>
      <c r="K192" s="246">
        <v>1.2422460317611694</v>
      </c>
      <c r="L192" s="246">
        <v>3.4257829189300537</v>
      </c>
      <c r="M192" s="247">
        <f>IF(COUNT(H192:L192)&lt;N$1,0,1)</f>
        <v>1</v>
      </c>
      <c r="N192" s="248">
        <f t="shared" si="39"/>
        <v>5</v>
      </c>
      <c r="O192" s="249">
        <f t="shared" si="40"/>
        <v>5</v>
      </c>
      <c r="P192" s="250">
        <f t="shared" si="41"/>
        <v>20.609645843505859</v>
      </c>
      <c r="Y192" s="256">
        <f t="shared" si="42"/>
        <v>53</v>
      </c>
      <c r="Z192" s="256">
        <f t="shared" si="43"/>
        <v>23</v>
      </c>
      <c r="AA192" s="256" t="str">
        <f t="shared" si="44"/>
        <v>Marker 20</v>
      </c>
      <c r="AB192" s="256">
        <f t="shared" si="45"/>
        <v>2</v>
      </c>
      <c r="AC192" s="256" t="str">
        <f t="shared" si="46"/>
        <v>H</v>
      </c>
      <c r="AD192" s="257"/>
      <c r="AE192" s="258">
        <f t="shared" si="47"/>
        <v>12.627552918052366</v>
      </c>
      <c r="AF192" s="258">
        <f t="shared" si="48"/>
        <v>4.1305363034123017</v>
      </c>
      <c r="AG192" s="258">
        <f t="shared" si="49"/>
        <v>3.7169317086014693</v>
      </c>
      <c r="AH192" s="258">
        <f t="shared" si="50"/>
        <v>1.595510271738237</v>
      </c>
      <c r="AI192" s="258">
        <f t="shared" si="51"/>
        <v>4.399991383469481</v>
      </c>
      <c r="AJ192" s="258">
        <f t="shared" si="52"/>
        <v>26.470522585273855</v>
      </c>
    </row>
    <row r="193" spans="1:36" x14ac:dyDescent="0.25">
      <c r="A193" s="244">
        <v>24</v>
      </c>
      <c r="B193" s="244" t="s">
        <v>263</v>
      </c>
      <c r="C193" s="244">
        <v>3</v>
      </c>
      <c r="D193" s="244" t="s">
        <v>369</v>
      </c>
      <c r="E193" s="244">
        <v>46</v>
      </c>
      <c r="F193" s="244" t="s">
        <v>150</v>
      </c>
      <c r="G193" s="245"/>
      <c r="H193" s="246">
        <v>8.0985862016677856</v>
      </c>
      <c r="I193" s="246">
        <v>6.6983151435852051</v>
      </c>
      <c r="J193" s="246">
        <v>9.4727367162704468</v>
      </c>
      <c r="K193" s="246">
        <v>4.8036468029022217</v>
      </c>
      <c r="L193" s="246">
        <v>9.723392128944397</v>
      </c>
      <c r="M193" s="247">
        <f>IF(COUNT(H193:L193)&lt;N$1,0,1)</f>
        <v>1</v>
      </c>
      <c r="N193" s="248">
        <f t="shared" si="39"/>
        <v>5</v>
      </c>
      <c r="O193" s="249">
        <f t="shared" si="40"/>
        <v>5</v>
      </c>
      <c r="P193" s="250">
        <f t="shared" si="41"/>
        <v>38.796676993370056</v>
      </c>
      <c r="Y193" s="256">
        <f t="shared" si="42"/>
        <v>46</v>
      </c>
      <c r="Z193" s="256">
        <f t="shared" si="43"/>
        <v>24</v>
      </c>
      <c r="AA193" s="256" t="str">
        <f t="shared" si="44"/>
        <v>Marker 21</v>
      </c>
      <c r="AB193" s="256">
        <f t="shared" si="45"/>
        <v>3</v>
      </c>
      <c r="AC193" s="256" t="str">
        <f t="shared" si="46"/>
        <v>H</v>
      </c>
      <c r="AD193" s="257"/>
      <c r="AE193" s="258">
        <f t="shared" si="47"/>
        <v>10.884657432984314</v>
      </c>
      <c r="AF193" s="258">
        <f t="shared" si="48"/>
        <v>9.0026658851987733</v>
      </c>
      <c r="AG193" s="258">
        <f t="shared" si="49"/>
        <v>12.731542462093328</v>
      </c>
      <c r="AH193" s="258">
        <f t="shared" si="50"/>
        <v>6.456194769881372</v>
      </c>
      <c r="AI193" s="258">
        <f t="shared" si="51"/>
        <v>13.06842821384558</v>
      </c>
      <c r="AJ193" s="258">
        <f t="shared" si="52"/>
        <v>52.143488764003365</v>
      </c>
    </row>
    <row r="194" spans="1:36" x14ac:dyDescent="0.25">
      <c r="A194" s="244">
        <v>24</v>
      </c>
      <c r="B194" s="244" t="s">
        <v>260</v>
      </c>
      <c r="C194" s="244">
        <v>2</v>
      </c>
      <c r="D194" s="244" t="s">
        <v>369</v>
      </c>
      <c r="E194" s="244">
        <v>47</v>
      </c>
      <c r="F194" s="244" t="s">
        <v>155</v>
      </c>
      <c r="G194" s="245"/>
      <c r="H194" s="246">
        <v>4.0057909488677979</v>
      </c>
      <c r="I194" s="246">
        <v>7.8860026597976685</v>
      </c>
      <c r="J194" s="246">
        <v>2.3067688941955566</v>
      </c>
      <c r="K194" s="246">
        <v>7.7352660894393921</v>
      </c>
      <c r="L194" s="246">
        <v>4.7523868083953857</v>
      </c>
      <c r="M194" s="247">
        <f>IF(COUNT(H194:L194)&lt;N$1,0,1)</f>
        <v>1</v>
      </c>
      <c r="N194" s="248">
        <f t="shared" si="39"/>
        <v>5</v>
      </c>
      <c r="O194" s="249">
        <f t="shared" si="40"/>
        <v>5</v>
      </c>
      <c r="P194" s="250">
        <f t="shared" si="41"/>
        <v>26.686215400695801</v>
      </c>
      <c r="Y194" s="256">
        <f t="shared" si="42"/>
        <v>47</v>
      </c>
      <c r="Z194" s="256">
        <f t="shared" si="43"/>
        <v>24</v>
      </c>
      <c r="AA194" s="256" t="str">
        <f t="shared" si="44"/>
        <v>Marker 18</v>
      </c>
      <c r="AB194" s="256">
        <f t="shared" si="45"/>
        <v>2</v>
      </c>
      <c r="AC194" s="256" t="str">
        <f t="shared" si="46"/>
        <v>H</v>
      </c>
      <c r="AD194" s="257"/>
      <c r="AE194" s="258">
        <f t="shared" si="47"/>
        <v>5.3838609778082054</v>
      </c>
      <c r="AF194" s="258">
        <f t="shared" si="48"/>
        <v>10.598941016374438</v>
      </c>
      <c r="AG194" s="258">
        <f t="shared" si="49"/>
        <v>3.1003422776696463</v>
      </c>
      <c r="AH194" s="258">
        <f t="shared" si="50"/>
        <v>10.396348132861647</v>
      </c>
      <c r="AI194" s="258">
        <f t="shared" si="51"/>
        <v>6.387300339874729</v>
      </c>
      <c r="AJ194" s="258">
        <f t="shared" si="52"/>
        <v>35.866792744588665</v>
      </c>
    </row>
    <row r="195" spans="1:36" x14ac:dyDescent="0.25">
      <c r="A195" s="244">
        <v>24</v>
      </c>
      <c r="B195" s="244" t="s">
        <v>263</v>
      </c>
      <c r="C195" s="244">
        <v>1</v>
      </c>
      <c r="D195" s="244" t="s">
        <v>369</v>
      </c>
      <c r="E195" s="244">
        <v>49</v>
      </c>
      <c r="F195" s="244" t="s">
        <v>168</v>
      </c>
      <c r="G195" s="245"/>
      <c r="H195" s="246">
        <v>1.1176246404647827</v>
      </c>
      <c r="I195" s="246">
        <v>5.9529674053192139</v>
      </c>
      <c r="J195" s="246">
        <v>8.0234771966934204</v>
      </c>
      <c r="K195" s="246">
        <v>6.4573335647583008</v>
      </c>
      <c r="L195" s="246">
        <v>4.0946072340011597</v>
      </c>
      <c r="M195" s="247">
        <f>IF(COUNT(H195:L195)&lt;N$1,0,1)</f>
        <v>1</v>
      </c>
      <c r="N195" s="248">
        <f t="shared" si="39"/>
        <v>5</v>
      </c>
      <c r="O195" s="249">
        <f t="shared" si="40"/>
        <v>5</v>
      </c>
      <c r="P195" s="250">
        <f t="shared" si="41"/>
        <v>25.646010041236877</v>
      </c>
      <c r="Y195" s="256">
        <f t="shared" si="42"/>
        <v>49</v>
      </c>
      <c r="Z195" s="256">
        <f t="shared" si="43"/>
        <v>24</v>
      </c>
      <c r="AA195" s="256" t="str">
        <f t="shared" si="44"/>
        <v>Marker 21</v>
      </c>
      <c r="AB195" s="256">
        <f t="shared" si="45"/>
        <v>1</v>
      </c>
      <c r="AC195" s="256" t="str">
        <f t="shared" si="46"/>
        <v>H</v>
      </c>
      <c r="AD195" s="257"/>
      <c r="AE195" s="258">
        <f t="shared" si="47"/>
        <v>1.5021092629249562</v>
      </c>
      <c r="AF195" s="258">
        <f t="shared" si="48"/>
        <v>8.0009040223931098</v>
      </c>
      <c r="AG195" s="258">
        <f t="shared" si="49"/>
        <v>10.783709468868068</v>
      </c>
      <c r="AH195" s="258">
        <f t="shared" si="50"/>
        <v>8.6787819543652187</v>
      </c>
      <c r="AI195" s="258">
        <f t="shared" si="51"/>
        <v>5.5032317931670409</v>
      </c>
      <c r="AJ195" s="258">
        <f t="shared" si="52"/>
        <v>34.468736501718389</v>
      </c>
    </row>
    <row r="196" spans="1:36" x14ac:dyDescent="0.25">
      <c r="A196" s="244">
        <v>24</v>
      </c>
      <c r="B196" s="244" t="s">
        <v>262</v>
      </c>
      <c r="C196" s="244">
        <v>4</v>
      </c>
      <c r="D196" s="244" t="s">
        <v>369</v>
      </c>
      <c r="E196" s="244">
        <v>50</v>
      </c>
      <c r="F196" s="244" t="s">
        <v>222</v>
      </c>
      <c r="G196" s="245"/>
      <c r="H196" s="246">
        <v>5.7513284683227539</v>
      </c>
      <c r="I196" s="246">
        <v>2.3259037733078003</v>
      </c>
      <c r="J196" s="246">
        <v>8.7075245380401611</v>
      </c>
      <c r="K196" s="246">
        <v>3.1216222047805786</v>
      </c>
      <c r="L196" s="246">
        <v>3.5774493217468262</v>
      </c>
      <c r="M196" s="247">
        <f>IF(COUNT(H196:L196)&lt;N$1,0,1)</f>
        <v>1</v>
      </c>
      <c r="N196" s="248">
        <f t="shared" si="39"/>
        <v>5</v>
      </c>
      <c r="O196" s="249">
        <f t="shared" si="40"/>
        <v>5</v>
      </c>
      <c r="P196" s="250">
        <f t="shared" si="41"/>
        <v>23.48382830619812</v>
      </c>
      <c r="Y196" s="256">
        <f t="shared" si="42"/>
        <v>50</v>
      </c>
      <c r="Z196" s="256">
        <f t="shared" si="43"/>
        <v>24</v>
      </c>
      <c r="AA196" s="256" t="str">
        <f t="shared" si="44"/>
        <v>Marker 20</v>
      </c>
      <c r="AB196" s="256">
        <f t="shared" si="45"/>
        <v>4</v>
      </c>
      <c r="AC196" s="256" t="str">
        <f t="shared" si="46"/>
        <v>H</v>
      </c>
      <c r="AD196" s="257"/>
      <c r="AE196" s="258">
        <f t="shared" si="47"/>
        <v>7.7298973676876761</v>
      </c>
      <c r="AF196" s="258">
        <f t="shared" si="48"/>
        <v>3.1260599275127077</v>
      </c>
      <c r="AG196" s="258">
        <f t="shared" si="49"/>
        <v>11.703082405464043</v>
      </c>
      <c r="AH196" s="258">
        <f t="shared" si="50"/>
        <v>4.1955209820742017</v>
      </c>
      <c r="AI196" s="258">
        <f t="shared" si="51"/>
        <v>4.8081614965161821</v>
      </c>
      <c r="AJ196" s="258">
        <f t="shared" si="52"/>
        <v>31.562722179254809</v>
      </c>
    </row>
    <row r="197" spans="1:36" x14ac:dyDescent="0.25">
      <c r="A197" s="244">
        <v>24</v>
      </c>
      <c r="B197" s="244" t="s">
        <v>263</v>
      </c>
      <c r="C197" s="244">
        <v>3</v>
      </c>
      <c r="D197" s="244" t="s">
        <v>369</v>
      </c>
      <c r="E197" s="244">
        <v>51</v>
      </c>
      <c r="F197" s="244" t="s">
        <v>156</v>
      </c>
      <c r="G197" s="245"/>
      <c r="H197" s="246">
        <v>1.9003444910049438</v>
      </c>
      <c r="I197" s="246">
        <v>0.20759105682373047</v>
      </c>
      <c r="J197" s="246">
        <v>6.7012566328048706</v>
      </c>
      <c r="K197" s="246">
        <v>2.3490440845489502</v>
      </c>
      <c r="L197" s="246">
        <v>1.8943291902542114</v>
      </c>
      <c r="M197" s="247">
        <f>IF(COUNT(H197:L197)&lt;N$1,0,1)</f>
        <v>1</v>
      </c>
      <c r="N197" s="248">
        <f t="shared" si="39"/>
        <v>5</v>
      </c>
      <c r="O197" s="249">
        <f t="shared" si="40"/>
        <v>5</v>
      </c>
      <c r="P197" s="250">
        <f t="shared" si="41"/>
        <v>13.052565455436707</v>
      </c>
      <c r="Y197" s="256">
        <f t="shared" si="42"/>
        <v>51</v>
      </c>
      <c r="Z197" s="256">
        <f t="shared" si="43"/>
        <v>24</v>
      </c>
      <c r="AA197" s="256" t="str">
        <f t="shared" si="44"/>
        <v>Marker 21</v>
      </c>
      <c r="AB197" s="256">
        <f t="shared" si="45"/>
        <v>3</v>
      </c>
      <c r="AC197" s="256" t="str">
        <f t="shared" si="46"/>
        <v>H</v>
      </c>
      <c r="AD197" s="257"/>
      <c r="AE197" s="258">
        <f t="shared" si="47"/>
        <v>2.5540999717936033</v>
      </c>
      <c r="AF197" s="258">
        <f t="shared" si="48"/>
        <v>0.2790064195664379</v>
      </c>
      <c r="AG197" s="258">
        <f t="shared" si="49"/>
        <v>9.0066193039439231</v>
      </c>
      <c r="AH197" s="258">
        <f t="shared" si="50"/>
        <v>3.1571609560725666</v>
      </c>
      <c r="AI197" s="258">
        <f t="shared" si="51"/>
        <v>2.5460152905421261</v>
      </c>
      <c r="AJ197" s="258">
        <f t="shared" si="52"/>
        <v>17.542901941918657</v>
      </c>
    </row>
    <row r="198" spans="1:36" x14ac:dyDescent="0.25">
      <c r="A198" s="244">
        <v>24</v>
      </c>
      <c r="B198" s="244" t="s">
        <v>260</v>
      </c>
      <c r="C198" s="244">
        <v>2</v>
      </c>
      <c r="D198" s="244" t="s">
        <v>369</v>
      </c>
      <c r="E198" s="244">
        <v>52</v>
      </c>
      <c r="F198" s="244" t="s">
        <v>116</v>
      </c>
      <c r="G198" s="245"/>
      <c r="H198" s="246">
        <v>0.91028094291687012</v>
      </c>
      <c r="I198" s="246">
        <v>2.5655990839004517</v>
      </c>
      <c r="J198" s="246">
        <v>4.588780403137207</v>
      </c>
      <c r="K198" s="246">
        <v>4.4268292188644409</v>
      </c>
      <c r="L198" s="246">
        <v>6.5649044513702393</v>
      </c>
      <c r="M198" s="247">
        <f>IF(COUNT(H198:L198)&lt;N$1,0,1)</f>
        <v>1</v>
      </c>
      <c r="N198" s="248">
        <f t="shared" ref="N198:N261" si="53">COUNTIF(H198:L198,"&gt;"&amp;0)</f>
        <v>5</v>
      </c>
      <c r="O198" s="249">
        <f t="shared" ref="O198:O261" si="54">N198*M198</f>
        <v>5</v>
      </c>
      <c r="P198" s="250">
        <f t="shared" ref="P198:P261" si="55">IF(O198=N$1,SUM(H198:L198),"")</f>
        <v>19.056394100189209</v>
      </c>
      <c r="Y198" s="256">
        <f t="shared" ref="Y198:Y261" si="56">E198</f>
        <v>52</v>
      </c>
      <c r="Z198" s="256">
        <f t="shared" ref="Z198:Z261" si="57">A198</f>
        <v>24</v>
      </c>
      <c r="AA198" s="256" t="str">
        <f t="shared" ref="AA198:AA261" si="58">B198</f>
        <v>Marker 18</v>
      </c>
      <c r="AB198" s="256">
        <f t="shared" ref="AB198:AB261" si="59">C198</f>
        <v>2</v>
      </c>
      <c r="AC198" s="256" t="str">
        <f t="shared" ref="AC198:AC261" si="60">D198</f>
        <v>H</v>
      </c>
      <c r="AD198" s="257"/>
      <c r="AE198" s="258">
        <f t="shared" ref="AE198:AE261" si="61">IF(AND(LEN(H198)&gt;0,$M198=1),H198*VLOOKUP($Z198,$R:$W,6,FALSE),"")</f>
        <v>1.2234352990382016</v>
      </c>
      <c r="AF198" s="258">
        <f t="shared" ref="AF198:AF261" si="62">IF(AND(LEN(I198)&gt;0,$M198=1),I198*VLOOKUP($Z198,$R:$W,6,FALSE),"")</f>
        <v>3.4482150888119105</v>
      </c>
      <c r="AG198" s="258">
        <f t="shared" ref="AG198:AG261" si="63">IF(AND(LEN(J198)&gt;0,$M198=1),J198*VLOOKUP($Z198,$R:$W,6,FALSE),"")</f>
        <v>6.1674101478421308</v>
      </c>
      <c r="AH198" s="258">
        <f t="shared" ref="AH198:AH261" si="64">IF(AND(LEN(K198)&gt;0,$M198=1),K198*VLOOKUP($Z198,$R:$W,6,FALSE),"")</f>
        <v>5.949744605020328</v>
      </c>
      <c r="AI198" s="258">
        <f t="shared" ref="AI198:AI261" si="65">IF(AND(LEN(L198)&gt;0,$M198=1),L198*VLOOKUP($Z198,$R:$W,6,FALSE),"")</f>
        <v>8.8233593190282296</v>
      </c>
      <c r="AJ198" s="258">
        <f t="shared" ref="AJ198:AJ261" si="66">SUM(AE198:AI198)</f>
        <v>25.612164459740804</v>
      </c>
    </row>
    <row r="199" spans="1:36" x14ac:dyDescent="0.25">
      <c r="A199" s="244">
        <v>24</v>
      </c>
      <c r="B199" s="244" t="s">
        <v>262</v>
      </c>
      <c r="C199" s="244">
        <v>1</v>
      </c>
      <c r="D199" s="244" t="s">
        <v>369</v>
      </c>
      <c r="E199" s="244">
        <v>53</v>
      </c>
      <c r="F199" s="244" t="s">
        <v>114</v>
      </c>
      <c r="G199" s="245"/>
      <c r="H199" s="246">
        <v>9.1056865453720093</v>
      </c>
      <c r="I199" s="246">
        <v>1.2954223155975342</v>
      </c>
      <c r="J199" s="246">
        <v>4.0761905908584595</v>
      </c>
      <c r="K199" s="246">
        <v>2.0589590072631836</v>
      </c>
      <c r="L199" s="246">
        <v>6.0104340314865112</v>
      </c>
      <c r="M199" s="247">
        <f>IF(COUNT(H199:L199)&lt;N$1,0,1)</f>
        <v>1</v>
      </c>
      <c r="N199" s="248">
        <f t="shared" si="53"/>
        <v>5</v>
      </c>
      <c r="O199" s="249">
        <f t="shared" si="54"/>
        <v>5</v>
      </c>
      <c r="P199" s="250">
        <f t="shared" si="55"/>
        <v>22.546692490577698</v>
      </c>
      <c r="Y199" s="256">
        <f t="shared" si="56"/>
        <v>53</v>
      </c>
      <c r="Z199" s="256">
        <f t="shared" si="57"/>
        <v>24</v>
      </c>
      <c r="AA199" s="256" t="str">
        <f t="shared" si="58"/>
        <v>Marker 20</v>
      </c>
      <c r="AB199" s="256">
        <f t="shared" si="59"/>
        <v>1</v>
      </c>
      <c r="AC199" s="256" t="str">
        <f t="shared" si="60"/>
        <v>H</v>
      </c>
      <c r="AD199" s="257"/>
      <c r="AE199" s="258">
        <f t="shared" si="61"/>
        <v>12.238219890540645</v>
      </c>
      <c r="AF199" s="258">
        <f t="shared" si="62"/>
        <v>1.7410727977950911</v>
      </c>
      <c r="AG199" s="258">
        <f t="shared" si="63"/>
        <v>5.4784794664420966</v>
      </c>
      <c r="AH199" s="258">
        <f t="shared" si="64"/>
        <v>2.767280967880787</v>
      </c>
      <c r="AI199" s="258">
        <f t="shared" si="65"/>
        <v>8.0781402861167209</v>
      </c>
      <c r="AJ199" s="258">
        <f t="shared" si="66"/>
        <v>30.303193408775339</v>
      </c>
    </row>
    <row r="200" spans="1:36" x14ac:dyDescent="0.25">
      <c r="A200" s="244">
        <v>25</v>
      </c>
      <c r="B200" s="244" t="s">
        <v>262</v>
      </c>
      <c r="C200" s="244">
        <v>1</v>
      </c>
      <c r="D200" s="244" t="s">
        <v>369</v>
      </c>
      <c r="E200" s="244">
        <v>46</v>
      </c>
      <c r="F200" s="244" t="s">
        <v>224</v>
      </c>
      <c r="G200" s="245"/>
      <c r="H200" s="246">
        <v>2.9909008741378784</v>
      </c>
      <c r="I200" s="246">
        <v>9.2320644855499268</v>
      </c>
      <c r="J200" s="246">
        <v>3.9894086122512817</v>
      </c>
      <c r="K200" s="246">
        <v>3.6498713493347168</v>
      </c>
      <c r="L200" s="246">
        <v>9.7459977865219116</v>
      </c>
      <c r="M200" s="247">
        <f>IF(COUNT(H200:L200)&lt;N$1,0,1)</f>
        <v>1</v>
      </c>
      <c r="N200" s="248">
        <f t="shared" si="53"/>
        <v>5</v>
      </c>
      <c r="O200" s="249">
        <f t="shared" si="54"/>
        <v>5</v>
      </c>
      <c r="P200" s="250">
        <f t="shared" si="55"/>
        <v>29.608243107795715</v>
      </c>
      <c r="Y200" s="256">
        <f t="shared" si="56"/>
        <v>46</v>
      </c>
      <c r="Z200" s="256">
        <f t="shared" si="57"/>
        <v>25</v>
      </c>
      <c r="AA200" s="256" t="str">
        <f t="shared" si="58"/>
        <v>Marker 20</v>
      </c>
      <c r="AB200" s="256">
        <f t="shared" si="59"/>
        <v>1</v>
      </c>
      <c r="AC200" s="256" t="str">
        <f t="shared" si="60"/>
        <v>H</v>
      </c>
      <c r="AD200" s="257"/>
      <c r="AE200" s="258">
        <f t="shared" si="61"/>
        <v>3.5469964963121074</v>
      </c>
      <c r="AF200" s="258">
        <f t="shared" si="62"/>
        <v>10.948574279785195</v>
      </c>
      <c r="AG200" s="258">
        <f t="shared" si="63"/>
        <v>4.7311559177271212</v>
      </c>
      <c r="AH200" s="258">
        <f t="shared" si="64"/>
        <v>4.3284887841065176</v>
      </c>
      <c r="AI200" s="258">
        <f t="shared" si="65"/>
        <v>11.558062756534261</v>
      </c>
      <c r="AJ200" s="258">
        <f t="shared" si="66"/>
        <v>35.113278234465206</v>
      </c>
    </row>
    <row r="201" spans="1:36" x14ac:dyDescent="0.25">
      <c r="A201" s="244">
        <v>25</v>
      </c>
      <c r="B201" s="244" t="s">
        <v>261</v>
      </c>
      <c r="C201" s="244">
        <v>3</v>
      </c>
      <c r="D201" s="244" t="s">
        <v>369</v>
      </c>
      <c r="E201" s="244">
        <v>47</v>
      </c>
      <c r="F201" s="244" t="s">
        <v>114</v>
      </c>
      <c r="G201" s="245"/>
      <c r="H201" s="246">
        <v>5.6681877374649048</v>
      </c>
      <c r="I201" s="246">
        <v>1.3942956924438477</v>
      </c>
      <c r="J201" s="246">
        <v>5.670439600944519</v>
      </c>
      <c r="K201" s="246">
        <v>7.8536045551300049</v>
      </c>
      <c r="L201" s="246">
        <v>8.1443196535110474</v>
      </c>
      <c r="M201" s="247">
        <f>IF(COUNT(H201:L201)&lt;N$1,0,1)</f>
        <v>1</v>
      </c>
      <c r="N201" s="248">
        <f t="shared" si="53"/>
        <v>5</v>
      </c>
      <c r="O201" s="249">
        <f t="shared" si="54"/>
        <v>5</v>
      </c>
      <c r="P201" s="250">
        <f t="shared" si="55"/>
        <v>28.730847239494324</v>
      </c>
      <c r="Y201" s="256">
        <f t="shared" si="56"/>
        <v>47</v>
      </c>
      <c r="Z201" s="256">
        <f t="shared" si="57"/>
        <v>25</v>
      </c>
      <c r="AA201" s="256" t="str">
        <f t="shared" si="58"/>
        <v>Marker 19</v>
      </c>
      <c r="AB201" s="256">
        <f t="shared" si="59"/>
        <v>3</v>
      </c>
      <c r="AC201" s="256" t="str">
        <f t="shared" si="60"/>
        <v>H</v>
      </c>
      <c r="AD201" s="257"/>
      <c r="AE201" s="258">
        <f t="shared" si="61"/>
        <v>6.72206899903445</v>
      </c>
      <c r="AF201" s="258">
        <f t="shared" si="62"/>
        <v>1.6535358890310734</v>
      </c>
      <c r="AG201" s="258">
        <f t="shared" si="63"/>
        <v>6.7247395495503266</v>
      </c>
      <c r="AH201" s="258">
        <f t="shared" si="64"/>
        <v>9.3138184823649759</v>
      </c>
      <c r="AI201" s="258">
        <f t="shared" si="65"/>
        <v>9.6585859884695768</v>
      </c>
      <c r="AJ201" s="258">
        <f t="shared" si="66"/>
        <v>34.0727489084504</v>
      </c>
    </row>
    <row r="202" spans="1:36" x14ac:dyDescent="0.25">
      <c r="A202" s="244">
        <v>25</v>
      </c>
      <c r="B202" s="244" t="s">
        <v>262</v>
      </c>
      <c r="C202" s="244">
        <v>2</v>
      </c>
      <c r="D202" s="244" t="s">
        <v>369</v>
      </c>
      <c r="E202" s="244">
        <v>48</v>
      </c>
      <c r="F202" s="244" t="s">
        <v>225</v>
      </c>
      <c r="G202" s="245"/>
      <c r="H202" s="246">
        <v>5.8516395092010498</v>
      </c>
      <c r="I202" s="246">
        <v>6.2864452600479126</v>
      </c>
      <c r="J202" s="246">
        <v>7.7914762496948242</v>
      </c>
      <c r="K202" s="246">
        <v>1.7230385541915894</v>
      </c>
      <c r="L202" s="246">
        <v>3.9633858203887939</v>
      </c>
      <c r="M202" s="247">
        <f>IF(COUNT(H202:L202)&lt;N$1,0,1)</f>
        <v>1</v>
      </c>
      <c r="N202" s="248">
        <f t="shared" si="53"/>
        <v>5</v>
      </c>
      <c r="O202" s="249">
        <f t="shared" si="54"/>
        <v>5</v>
      </c>
      <c r="P202" s="250">
        <f t="shared" si="55"/>
        <v>25.61598539352417</v>
      </c>
      <c r="Y202" s="256">
        <f t="shared" si="56"/>
        <v>48</v>
      </c>
      <c r="Z202" s="256">
        <f t="shared" si="57"/>
        <v>25</v>
      </c>
      <c r="AA202" s="256" t="str">
        <f t="shared" si="58"/>
        <v>Marker 20</v>
      </c>
      <c r="AB202" s="256">
        <f t="shared" si="59"/>
        <v>2</v>
      </c>
      <c r="AC202" s="256" t="str">
        <f t="shared" si="60"/>
        <v>H</v>
      </c>
      <c r="AD202" s="257"/>
      <c r="AE202" s="258">
        <f t="shared" si="61"/>
        <v>6.9396298006032815</v>
      </c>
      <c r="AF202" s="258">
        <f t="shared" si="62"/>
        <v>7.4552786100191835</v>
      </c>
      <c r="AG202" s="258">
        <f t="shared" si="63"/>
        <v>9.2401387146381655</v>
      </c>
      <c r="AH202" s="258">
        <f t="shared" si="64"/>
        <v>2.0434016277754132</v>
      </c>
      <c r="AI202" s="258">
        <f t="shared" si="65"/>
        <v>4.7002947305983067</v>
      </c>
      <c r="AJ202" s="258">
        <f t="shared" si="66"/>
        <v>30.378743483634352</v>
      </c>
    </row>
    <row r="203" spans="1:36" x14ac:dyDescent="0.25">
      <c r="A203" s="244">
        <v>25</v>
      </c>
      <c r="B203" s="244" t="s">
        <v>260</v>
      </c>
      <c r="C203" s="244">
        <v>4</v>
      </c>
      <c r="D203" s="244" t="s">
        <v>369</v>
      </c>
      <c r="E203" s="244">
        <v>49</v>
      </c>
      <c r="F203" s="244" t="s">
        <v>161</v>
      </c>
      <c r="G203" s="245"/>
      <c r="H203" s="246">
        <v>8.3887219429016113</v>
      </c>
      <c r="I203" s="246">
        <v>3.503078818321228</v>
      </c>
      <c r="J203" s="246">
        <v>5.4079329967498779</v>
      </c>
      <c r="K203" s="246">
        <v>9.8245960474014282</v>
      </c>
      <c r="L203" s="246">
        <v>0.55593013763427734</v>
      </c>
      <c r="M203" s="247">
        <f>IF(COUNT(H203:L203)&lt;N$1,0,1)</f>
        <v>1</v>
      </c>
      <c r="N203" s="248">
        <f t="shared" si="53"/>
        <v>5</v>
      </c>
      <c r="O203" s="249">
        <f t="shared" si="54"/>
        <v>5</v>
      </c>
      <c r="P203" s="250">
        <f t="shared" si="55"/>
        <v>27.680259943008423</v>
      </c>
      <c r="Y203" s="256">
        <f t="shared" si="56"/>
        <v>49</v>
      </c>
      <c r="Z203" s="256">
        <f t="shared" si="57"/>
        <v>25</v>
      </c>
      <c r="AA203" s="256" t="str">
        <f t="shared" si="58"/>
        <v>Marker 18</v>
      </c>
      <c r="AB203" s="256">
        <f t="shared" si="59"/>
        <v>4</v>
      </c>
      <c r="AC203" s="256" t="str">
        <f t="shared" si="60"/>
        <v>H</v>
      </c>
      <c r="AD203" s="257"/>
      <c r="AE203" s="258">
        <f t="shared" si="61"/>
        <v>9.9484297849173178</v>
      </c>
      <c r="AF203" s="258">
        <f t="shared" si="62"/>
        <v>4.1544032442974741</v>
      </c>
      <c r="AG203" s="258">
        <f t="shared" si="63"/>
        <v>6.4134253186480494</v>
      </c>
      <c r="AH203" s="258">
        <f t="shared" si="64"/>
        <v>11.65127472432849</v>
      </c>
      <c r="AI203" s="258">
        <f t="shared" si="65"/>
        <v>0.65929374906197147</v>
      </c>
      <c r="AJ203" s="258">
        <f t="shared" si="66"/>
        <v>32.826826821253306</v>
      </c>
    </row>
    <row r="204" spans="1:36" x14ac:dyDescent="0.25">
      <c r="A204" s="244">
        <v>25</v>
      </c>
      <c r="B204" s="244" t="s">
        <v>261</v>
      </c>
      <c r="C204" s="244">
        <v>1</v>
      </c>
      <c r="D204" s="244" t="s">
        <v>369</v>
      </c>
      <c r="E204" s="244">
        <v>50</v>
      </c>
      <c r="F204" s="244" t="s">
        <v>115</v>
      </c>
      <c r="G204" s="245"/>
      <c r="H204" s="246">
        <v>3.29295814037323</v>
      </c>
      <c r="I204" s="246">
        <v>9.6637833118438721</v>
      </c>
      <c r="J204" s="246">
        <v>8.6805802583694458</v>
      </c>
      <c r="K204" s="246">
        <v>1.6173720359802246</v>
      </c>
      <c r="L204" s="246">
        <v>9.7204488515853882</v>
      </c>
      <c r="M204" s="247">
        <f>IF(COUNT(H204:L204)&lt;N$1,0,1)</f>
        <v>1</v>
      </c>
      <c r="N204" s="248">
        <f t="shared" si="53"/>
        <v>5</v>
      </c>
      <c r="O204" s="249">
        <f t="shared" si="54"/>
        <v>5</v>
      </c>
      <c r="P204" s="250">
        <f t="shared" si="55"/>
        <v>32.975142598152161</v>
      </c>
      <c r="Y204" s="256">
        <f t="shared" si="56"/>
        <v>50</v>
      </c>
      <c r="Z204" s="256">
        <f t="shared" si="57"/>
        <v>25</v>
      </c>
      <c r="AA204" s="256" t="str">
        <f t="shared" si="58"/>
        <v>Marker 19</v>
      </c>
      <c r="AB204" s="256">
        <f t="shared" si="59"/>
        <v>1</v>
      </c>
      <c r="AC204" s="256" t="str">
        <f t="shared" si="60"/>
        <v>H</v>
      </c>
      <c r="AD204" s="257"/>
      <c r="AE204" s="258">
        <f t="shared" si="61"/>
        <v>3.9052150097662635</v>
      </c>
      <c r="AF204" s="258">
        <f t="shared" si="62"/>
        <v>11.460562215426156</v>
      </c>
      <c r="AG204" s="258">
        <f t="shared" si="63"/>
        <v>10.294553065476512</v>
      </c>
      <c r="AH204" s="258">
        <f t="shared" si="64"/>
        <v>1.9180886248892024</v>
      </c>
      <c r="AI204" s="258">
        <f t="shared" si="65"/>
        <v>11.527763530141318</v>
      </c>
      <c r="AJ204" s="258">
        <f t="shared" si="66"/>
        <v>39.106182445699446</v>
      </c>
    </row>
    <row r="205" spans="1:36" x14ac:dyDescent="0.25">
      <c r="A205" s="244">
        <v>25</v>
      </c>
      <c r="B205" s="244" t="s">
        <v>263</v>
      </c>
      <c r="C205" s="244">
        <v>2</v>
      </c>
      <c r="D205" s="244" t="s">
        <v>369</v>
      </c>
      <c r="E205" s="244">
        <v>51</v>
      </c>
      <c r="F205" s="244" t="s">
        <v>152</v>
      </c>
      <c r="G205" s="245"/>
      <c r="H205" s="246">
        <v>8.9354956150054932</v>
      </c>
      <c r="I205" s="246">
        <v>2.071678638458252E-2</v>
      </c>
      <c r="J205" s="246">
        <v>5.1311421394348145</v>
      </c>
      <c r="K205" s="246">
        <v>1.5765994787216187</v>
      </c>
      <c r="L205" s="246">
        <v>6.2850272655487061</v>
      </c>
      <c r="M205" s="247">
        <f>IF(COUNT(H205:L205)&lt;N$1,0,1)</f>
        <v>1</v>
      </c>
      <c r="N205" s="248">
        <f t="shared" si="53"/>
        <v>5</v>
      </c>
      <c r="O205" s="249">
        <f t="shared" si="54"/>
        <v>5</v>
      </c>
      <c r="P205" s="250">
        <f t="shared" si="55"/>
        <v>21.948981285095215</v>
      </c>
      <c r="Y205" s="256">
        <f t="shared" si="56"/>
        <v>51</v>
      </c>
      <c r="Z205" s="256">
        <f t="shared" si="57"/>
        <v>25</v>
      </c>
      <c r="AA205" s="256" t="str">
        <f t="shared" si="58"/>
        <v>Marker 21</v>
      </c>
      <c r="AB205" s="256">
        <f t="shared" si="59"/>
        <v>2</v>
      </c>
      <c r="AC205" s="256" t="str">
        <f t="shared" si="60"/>
        <v>H</v>
      </c>
      <c r="AD205" s="257"/>
      <c r="AE205" s="258">
        <f t="shared" si="61"/>
        <v>10.596864614703245</v>
      </c>
      <c r="AF205" s="258">
        <f t="shared" si="62"/>
        <v>2.4568640624755486E-2</v>
      </c>
      <c r="AG205" s="258">
        <f t="shared" si="63"/>
        <v>6.0851709757518648</v>
      </c>
      <c r="AH205" s="258">
        <f t="shared" si="64"/>
        <v>1.8697352611945108</v>
      </c>
      <c r="AI205" s="258">
        <f t="shared" si="65"/>
        <v>7.4535969690246704</v>
      </c>
      <c r="AJ205" s="258">
        <f t="shared" si="66"/>
        <v>26.029936461299044</v>
      </c>
    </row>
    <row r="206" spans="1:36" x14ac:dyDescent="0.25">
      <c r="A206" s="244">
        <v>25</v>
      </c>
      <c r="B206" s="244" t="s">
        <v>260</v>
      </c>
      <c r="C206" s="244">
        <v>3</v>
      </c>
      <c r="D206" s="244" t="s">
        <v>369</v>
      </c>
      <c r="E206" s="244">
        <v>52</v>
      </c>
      <c r="F206" s="244" t="s">
        <v>165</v>
      </c>
      <c r="G206" s="245"/>
      <c r="H206" s="246">
        <v>7.0690137147903442</v>
      </c>
      <c r="I206" s="246">
        <v>9.1766810417175293</v>
      </c>
      <c r="J206" s="246">
        <v>8.8686937093734741</v>
      </c>
      <c r="K206" s="246">
        <v>1.1226117610931396</v>
      </c>
      <c r="L206" s="246">
        <v>2.2459894418716431</v>
      </c>
      <c r="M206" s="247">
        <f>IF(COUNT(H206:L206)&lt;N$1,0,1)</f>
        <v>1</v>
      </c>
      <c r="N206" s="248">
        <f t="shared" si="53"/>
        <v>5</v>
      </c>
      <c r="O206" s="249">
        <f t="shared" si="54"/>
        <v>5</v>
      </c>
      <c r="P206" s="250">
        <f t="shared" si="55"/>
        <v>28.48298966884613</v>
      </c>
      <c r="Y206" s="256">
        <f t="shared" si="56"/>
        <v>52</v>
      </c>
      <c r="Z206" s="256">
        <f t="shared" si="57"/>
        <v>25</v>
      </c>
      <c r="AA206" s="256" t="str">
        <f t="shared" si="58"/>
        <v>Marker 18</v>
      </c>
      <c r="AB206" s="256">
        <f t="shared" si="59"/>
        <v>3</v>
      </c>
      <c r="AC206" s="256" t="str">
        <f t="shared" si="60"/>
        <v>H</v>
      </c>
      <c r="AD206" s="257"/>
      <c r="AE206" s="258">
        <f t="shared" si="61"/>
        <v>8.3833493431877955</v>
      </c>
      <c r="AF206" s="258">
        <f t="shared" si="62"/>
        <v>10.882893439966711</v>
      </c>
      <c r="AG206" s="258">
        <f t="shared" si="63"/>
        <v>10.517642288322387</v>
      </c>
      <c r="AH206" s="258">
        <f t="shared" si="64"/>
        <v>1.3313379984429963</v>
      </c>
      <c r="AI206" s="258">
        <f t="shared" si="65"/>
        <v>2.6635843233584389</v>
      </c>
      <c r="AJ206" s="258">
        <f t="shared" si="66"/>
        <v>33.778807393278328</v>
      </c>
    </row>
    <row r="207" spans="1:36" x14ac:dyDescent="0.25">
      <c r="A207" s="244">
        <v>25</v>
      </c>
      <c r="B207" s="244" t="s">
        <v>263</v>
      </c>
      <c r="C207" s="244">
        <v>4</v>
      </c>
      <c r="D207" s="244" t="s">
        <v>369</v>
      </c>
      <c r="E207" s="244">
        <v>53</v>
      </c>
      <c r="F207" s="244" t="s">
        <v>146</v>
      </c>
      <c r="G207" s="245"/>
      <c r="H207" s="246">
        <v>5.0576996803283691</v>
      </c>
      <c r="I207" s="246">
        <v>2.6855987310409546</v>
      </c>
      <c r="J207" s="246">
        <v>0.29201388359069824</v>
      </c>
      <c r="K207" s="246">
        <v>7.8774315118789673</v>
      </c>
      <c r="L207" s="246">
        <v>8.2821893692016602</v>
      </c>
      <c r="M207" s="247">
        <f>IF(COUNT(H207:L207)&lt;N$1,0,1)</f>
        <v>1</v>
      </c>
      <c r="N207" s="248">
        <f t="shared" si="53"/>
        <v>5</v>
      </c>
      <c r="O207" s="249">
        <f t="shared" si="54"/>
        <v>5</v>
      </c>
      <c r="P207" s="250">
        <f t="shared" si="55"/>
        <v>24.194933176040649</v>
      </c>
      <c r="Y207" s="256">
        <f t="shared" si="56"/>
        <v>53</v>
      </c>
      <c r="Z207" s="256">
        <f t="shared" si="57"/>
        <v>25</v>
      </c>
      <c r="AA207" s="256" t="str">
        <f t="shared" si="58"/>
        <v>Marker 21</v>
      </c>
      <c r="AB207" s="256">
        <f t="shared" si="59"/>
        <v>4</v>
      </c>
      <c r="AC207" s="256" t="str">
        <f t="shared" si="60"/>
        <v>H</v>
      </c>
      <c r="AD207" s="257"/>
      <c r="AE207" s="258">
        <f t="shared" si="61"/>
        <v>5.9980734235114568</v>
      </c>
      <c r="AF207" s="258">
        <f t="shared" si="62"/>
        <v>3.1849297888377208</v>
      </c>
      <c r="AG207" s="258">
        <f t="shared" si="63"/>
        <v>0.34630777332908358</v>
      </c>
      <c r="AH207" s="258">
        <f t="shared" si="64"/>
        <v>9.3420755646498286</v>
      </c>
      <c r="AI207" s="258">
        <f t="shared" si="65"/>
        <v>9.8220897015918354</v>
      </c>
      <c r="AJ207" s="258">
        <f t="shared" si="66"/>
        <v>28.693476251919925</v>
      </c>
    </row>
    <row r="208" spans="1:36" x14ac:dyDescent="0.25">
      <c r="A208" s="244">
        <v>26</v>
      </c>
      <c r="B208" s="244" t="s">
        <v>262</v>
      </c>
      <c r="C208" s="244">
        <v>2</v>
      </c>
      <c r="D208" s="244" t="s">
        <v>369</v>
      </c>
      <c r="E208" s="244">
        <v>46</v>
      </c>
      <c r="F208" s="244" t="s">
        <v>226</v>
      </c>
      <c r="G208" s="245"/>
      <c r="H208" s="246">
        <v>5.6000745296478271</v>
      </c>
      <c r="I208" s="246">
        <v>7.4854761362075806</v>
      </c>
      <c r="J208" s="246">
        <v>7.8613758087158203</v>
      </c>
      <c r="K208" s="246">
        <v>5.5123633146286011</v>
      </c>
      <c r="L208" s="246">
        <v>5.5983412265777588</v>
      </c>
      <c r="M208" s="247">
        <f>IF(COUNT(H208:L208)&lt;N$1,0,1)</f>
        <v>1</v>
      </c>
      <c r="N208" s="248">
        <f t="shared" si="53"/>
        <v>5</v>
      </c>
      <c r="O208" s="249">
        <f t="shared" si="54"/>
        <v>5</v>
      </c>
      <c r="P208" s="250">
        <f t="shared" si="55"/>
        <v>32.057631015777588</v>
      </c>
      <c r="Y208" s="256">
        <f t="shared" si="56"/>
        <v>46</v>
      </c>
      <c r="Z208" s="256">
        <f t="shared" si="57"/>
        <v>26</v>
      </c>
      <c r="AA208" s="256" t="str">
        <f t="shared" si="58"/>
        <v>Marker 20</v>
      </c>
      <c r="AB208" s="256">
        <f t="shared" si="59"/>
        <v>2</v>
      </c>
      <c r="AC208" s="256" t="str">
        <f t="shared" si="60"/>
        <v>H</v>
      </c>
      <c r="AD208" s="257"/>
      <c r="AE208" s="258">
        <f t="shared" si="61"/>
        <v>6.1283912451397375</v>
      </c>
      <c r="AF208" s="258">
        <f t="shared" si="62"/>
        <v>8.191663553042364</v>
      </c>
      <c r="AG208" s="258">
        <f t="shared" si="63"/>
        <v>8.6030259822126176</v>
      </c>
      <c r="AH208" s="258">
        <f t="shared" si="64"/>
        <v>6.0324052650641837</v>
      </c>
      <c r="AI208" s="258">
        <f t="shared" si="65"/>
        <v>6.1264944204986467</v>
      </c>
      <c r="AJ208" s="258">
        <f t="shared" si="66"/>
        <v>35.08198046595755</v>
      </c>
    </row>
    <row r="209" spans="1:36" x14ac:dyDescent="0.25">
      <c r="A209" s="244">
        <v>26</v>
      </c>
      <c r="B209" s="244" t="s">
        <v>261</v>
      </c>
      <c r="C209" s="244">
        <v>4</v>
      </c>
      <c r="D209" s="244" t="s">
        <v>369</v>
      </c>
      <c r="E209" s="244">
        <v>47</v>
      </c>
      <c r="F209" s="244" t="s">
        <v>169</v>
      </c>
      <c r="G209" s="245"/>
      <c r="H209" s="246">
        <v>1.1265444755554199</v>
      </c>
      <c r="I209" s="246">
        <v>7.4917596578598022</v>
      </c>
      <c r="J209" s="246">
        <v>1.8354451656341553</v>
      </c>
      <c r="K209" s="246">
        <v>0.36139547824859619</v>
      </c>
      <c r="L209" s="246">
        <v>4.4875240325927734</v>
      </c>
      <c r="M209" s="247">
        <f>IF(COUNT(H209:L209)&lt;N$1,0,1)</f>
        <v>1</v>
      </c>
      <c r="N209" s="248">
        <f t="shared" si="53"/>
        <v>5</v>
      </c>
      <c r="O209" s="249">
        <f t="shared" si="54"/>
        <v>5</v>
      </c>
      <c r="P209" s="250">
        <f t="shared" si="55"/>
        <v>15.302668809890747</v>
      </c>
      <c r="Y209" s="256">
        <f t="shared" si="56"/>
        <v>47</v>
      </c>
      <c r="Z209" s="256">
        <f t="shared" si="57"/>
        <v>26</v>
      </c>
      <c r="AA209" s="256" t="str">
        <f t="shared" si="58"/>
        <v>Marker 19</v>
      </c>
      <c r="AB209" s="256">
        <f t="shared" si="59"/>
        <v>4</v>
      </c>
      <c r="AC209" s="256" t="str">
        <f t="shared" si="60"/>
        <v>H</v>
      </c>
      <c r="AD209" s="257"/>
      <c r="AE209" s="258">
        <f t="shared" si="61"/>
        <v>1.2328238248801557</v>
      </c>
      <c r="AF209" s="258">
        <f t="shared" si="62"/>
        <v>8.198539868505355</v>
      </c>
      <c r="AG209" s="258">
        <f t="shared" si="63"/>
        <v>2.0086029256317395</v>
      </c>
      <c r="AH209" s="258">
        <f t="shared" si="64"/>
        <v>0.39548989450164806</v>
      </c>
      <c r="AI209" s="258">
        <f t="shared" si="65"/>
        <v>4.910881604896284</v>
      </c>
      <c r="AJ209" s="258">
        <f t="shared" si="66"/>
        <v>16.746338118415181</v>
      </c>
    </row>
    <row r="210" spans="1:36" x14ac:dyDescent="0.25">
      <c r="A210" s="244">
        <v>26</v>
      </c>
      <c r="B210" s="244" t="s">
        <v>262</v>
      </c>
      <c r="C210" s="244">
        <v>1</v>
      </c>
      <c r="D210" s="244" t="s">
        <v>369</v>
      </c>
      <c r="E210" s="244">
        <v>48</v>
      </c>
      <c r="F210" s="244" t="s">
        <v>115</v>
      </c>
      <c r="G210" s="245"/>
      <c r="H210" s="246">
        <v>9.8721998929977417</v>
      </c>
      <c r="I210" s="246">
        <v>9.8039877414703369</v>
      </c>
      <c r="J210" s="246">
        <v>3.6261779069900513</v>
      </c>
      <c r="K210" s="246">
        <v>5.6819462776184082</v>
      </c>
      <c r="L210" s="246">
        <v>5.8226245641708374</v>
      </c>
      <c r="M210" s="247">
        <f>IF(COUNT(H210:L210)&lt;N$1,0,1)</f>
        <v>1</v>
      </c>
      <c r="N210" s="248">
        <f t="shared" si="53"/>
        <v>5</v>
      </c>
      <c r="O210" s="249">
        <f t="shared" si="54"/>
        <v>5</v>
      </c>
      <c r="P210" s="250">
        <f t="shared" si="55"/>
        <v>34.806936383247375</v>
      </c>
      <c r="Y210" s="256">
        <f t="shared" si="56"/>
        <v>48</v>
      </c>
      <c r="Z210" s="256">
        <f t="shared" si="57"/>
        <v>26</v>
      </c>
      <c r="AA210" s="256" t="str">
        <f t="shared" si="58"/>
        <v>Marker 20</v>
      </c>
      <c r="AB210" s="256">
        <f t="shared" si="59"/>
        <v>1</v>
      </c>
      <c r="AC210" s="256" t="str">
        <f t="shared" si="60"/>
        <v>H</v>
      </c>
      <c r="AD210" s="257"/>
      <c r="AE210" s="258">
        <f t="shared" si="61"/>
        <v>10.803553251696016</v>
      </c>
      <c r="AF210" s="258">
        <f t="shared" si="62"/>
        <v>10.728905896554657</v>
      </c>
      <c r="AG210" s="258">
        <f t="shared" si="63"/>
        <v>3.9682752114933884</v>
      </c>
      <c r="AH210" s="258">
        <f t="shared" si="64"/>
        <v>6.2179868569179169</v>
      </c>
      <c r="AI210" s="258">
        <f t="shared" si="65"/>
        <v>6.3719368758194301</v>
      </c>
      <c r="AJ210" s="258">
        <f t="shared" si="66"/>
        <v>38.090658092481412</v>
      </c>
    </row>
    <row r="211" spans="1:36" x14ac:dyDescent="0.25">
      <c r="A211" s="244">
        <v>26</v>
      </c>
      <c r="B211" s="244" t="s">
        <v>259</v>
      </c>
      <c r="C211" s="244">
        <v>3</v>
      </c>
      <c r="D211" s="244" t="s">
        <v>369</v>
      </c>
      <c r="E211" s="244">
        <v>49</v>
      </c>
      <c r="F211" s="244" t="s">
        <v>167</v>
      </c>
      <c r="G211" s="245"/>
      <c r="H211" s="246">
        <v>6.0717874765396118</v>
      </c>
      <c r="I211" s="246">
        <v>5.1102542877197266</v>
      </c>
      <c r="J211" s="246">
        <v>4.7422903776168823</v>
      </c>
      <c r="K211" s="246">
        <v>4.978872537612915</v>
      </c>
      <c r="L211" s="246">
        <v>8.7460547685623169</v>
      </c>
      <c r="M211" s="247">
        <f>IF(COUNT(H211:L211)&lt;N$1,0,1)</f>
        <v>1</v>
      </c>
      <c r="N211" s="248">
        <f t="shared" si="53"/>
        <v>5</v>
      </c>
      <c r="O211" s="249">
        <f t="shared" si="54"/>
        <v>5</v>
      </c>
      <c r="P211" s="250">
        <f t="shared" si="55"/>
        <v>29.649259448051453</v>
      </c>
      <c r="Y211" s="256">
        <f t="shared" si="56"/>
        <v>49</v>
      </c>
      <c r="Z211" s="256">
        <f t="shared" si="57"/>
        <v>26</v>
      </c>
      <c r="AA211" s="256" t="str">
        <f t="shared" si="58"/>
        <v>Marker 17</v>
      </c>
      <c r="AB211" s="256">
        <f t="shared" si="59"/>
        <v>3</v>
      </c>
      <c r="AC211" s="256" t="str">
        <f t="shared" si="60"/>
        <v>H</v>
      </c>
      <c r="AD211" s="257"/>
      <c r="AE211" s="258">
        <f t="shared" si="61"/>
        <v>6.6446060702543024</v>
      </c>
      <c r="AF211" s="258">
        <f t="shared" si="62"/>
        <v>5.5923608643952916</v>
      </c>
      <c r="AG211" s="258">
        <f t="shared" si="63"/>
        <v>5.1896828655109681</v>
      </c>
      <c r="AH211" s="258">
        <f t="shared" si="64"/>
        <v>5.4485844266241399</v>
      </c>
      <c r="AI211" s="258">
        <f t="shared" si="65"/>
        <v>9.5711664531258762</v>
      </c>
      <c r="AJ211" s="258">
        <f t="shared" si="66"/>
        <v>32.446400679910582</v>
      </c>
    </row>
    <row r="212" spans="1:36" x14ac:dyDescent="0.25">
      <c r="A212" s="244">
        <v>26</v>
      </c>
      <c r="B212" s="244" t="s">
        <v>261</v>
      </c>
      <c r="C212" s="244">
        <v>2</v>
      </c>
      <c r="D212" s="244" t="s">
        <v>369</v>
      </c>
      <c r="E212" s="244">
        <v>50</v>
      </c>
      <c r="F212" s="244" t="s">
        <v>170</v>
      </c>
      <c r="G212" s="245"/>
      <c r="H212" s="246">
        <v>4.0458619594573975</v>
      </c>
      <c r="I212" s="246">
        <v>7.0406919717788696</v>
      </c>
      <c r="J212" s="246">
        <v>4.5179939270019531</v>
      </c>
      <c r="K212" s="246">
        <v>9.5757120847702026</v>
      </c>
      <c r="L212" s="246">
        <v>1.3086855411529541</v>
      </c>
      <c r="M212" s="247">
        <f>IF(COUNT(H212:L212)&lt;N$1,0,1)</f>
        <v>1</v>
      </c>
      <c r="N212" s="248">
        <f t="shared" si="53"/>
        <v>5</v>
      </c>
      <c r="O212" s="249">
        <f t="shared" si="54"/>
        <v>5</v>
      </c>
      <c r="P212" s="250">
        <f t="shared" si="55"/>
        <v>26.488945484161377</v>
      </c>
      <c r="Y212" s="256">
        <f t="shared" si="56"/>
        <v>50</v>
      </c>
      <c r="Z212" s="256">
        <f t="shared" si="57"/>
        <v>26</v>
      </c>
      <c r="AA212" s="256" t="str">
        <f t="shared" si="58"/>
        <v>Marker 19</v>
      </c>
      <c r="AB212" s="256">
        <f t="shared" si="59"/>
        <v>2</v>
      </c>
      <c r="AC212" s="256" t="str">
        <f t="shared" si="60"/>
        <v>H</v>
      </c>
      <c r="AD212" s="257"/>
      <c r="AE212" s="258">
        <f t="shared" si="61"/>
        <v>4.4275526834714976</v>
      </c>
      <c r="AF212" s="258">
        <f t="shared" si="62"/>
        <v>7.7049179990625456</v>
      </c>
      <c r="AG212" s="258">
        <f t="shared" si="63"/>
        <v>4.9442260600725421</v>
      </c>
      <c r="AH212" s="258">
        <f t="shared" si="64"/>
        <v>10.479094482689849</v>
      </c>
      <c r="AI212" s="258">
        <f t="shared" si="65"/>
        <v>1.4321482634887517</v>
      </c>
      <c r="AJ212" s="258">
        <f t="shared" si="66"/>
        <v>28.987939488785187</v>
      </c>
    </row>
    <row r="213" spans="1:36" x14ac:dyDescent="0.25">
      <c r="A213" s="244">
        <v>26</v>
      </c>
      <c r="B213" s="244" t="s">
        <v>263</v>
      </c>
      <c r="C213" s="244">
        <v>1</v>
      </c>
      <c r="D213" s="244" t="s">
        <v>369</v>
      </c>
      <c r="E213" s="244">
        <v>51</v>
      </c>
      <c r="F213" s="244" t="s">
        <v>138</v>
      </c>
      <c r="G213" s="245"/>
      <c r="H213" s="246">
        <v>7.9906076192855835</v>
      </c>
      <c r="I213" s="246">
        <v>6.7842137813568115</v>
      </c>
      <c r="J213" s="246">
        <v>6.1791521310806274</v>
      </c>
      <c r="K213" s="246">
        <v>5.0420665740966797</v>
      </c>
      <c r="L213" s="246">
        <v>4.1851347684860229</v>
      </c>
      <c r="M213" s="247">
        <f>IF(COUNT(H213:L213)&lt;N$1,0,1)</f>
        <v>1</v>
      </c>
      <c r="N213" s="248">
        <f t="shared" si="53"/>
        <v>5</v>
      </c>
      <c r="O213" s="249">
        <f t="shared" si="54"/>
        <v>5</v>
      </c>
      <c r="P213" s="250">
        <f t="shared" si="55"/>
        <v>30.181174874305725</v>
      </c>
      <c r="Y213" s="256">
        <f t="shared" si="56"/>
        <v>51</v>
      </c>
      <c r="Z213" s="256">
        <f t="shared" si="57"/>
        <v>26</v>
      </c>
      <c r="AA213" s="256" t="str">
        <f t="shared" si="58"/>
        <v>Marker 21</v>
      </c>
      <c r="AB213" s="256">
        <f t="shared" si="59"/>
        <v>1</v>
      </c>
      <c r="AC213" s="256" t="str">
        <f t="shared" si="60"/>
        <v>H</v>
      </c>
      <c r="AD213" s="257"/>
      <c r="AE213" s="258">
        <f t="shared" si="61"/>
        <v>8.7444496529684947</v>
      </c>
      <c r="AF213" s="258">
        <f t="shared" si="62"/>
        <v>7.4242433958174585</v>
      </c>
      <c r="AG213" s="258">
        <f t="shared" si="63"/>
        <v>6.7620996152853881</v>
      </c>
      <c r="AH213" s="258">
        <f t="shared" si="64"/>
        <v>5.5177402526549946</v>
      </c>
      <c r="AI213" s="258">
        <f t="shared" si="65"/>
        <v>4.5799646306729791</v>
      </c>
      <c r="AJ213" s="258">
        <f t="shared" si="66"/>
        <v>33.028497547399311</v>
      </c>
    </row>
    <row r="214" spans="1:36" x14ac:dyDescent="0.25">
      <c r="A214" s="244">
        <v>26</v>
      </c>
      <c r="B214" s="244" t="s">
        <v>261</v>
      </c>
      <c r="C214" s="244">
        <v>4</v>
      </c>
      <c r="D214" s="244" t="s">
        <v>369</v>
      </c>
      <c r="E214" s="244">
        <v>52</v>
      </c>
      <c r="F214" s="244" t="s">
        <v>116</v>
      </c>
      <c r="G214" s="245"/>
      <c r="H214" s="246">
        <v>9.5954608917236328</v>
      </c>
      <c r="I214" s="246">
        <v>2.2632330656051636</v>
      </c>
      <c r="J214" s="246">
        <v>9.4863569736480713</v>
      </c>
      <c r="K214" s="246">
        <v>4.0126639604568481</v>
      </c>
      <c r="L214" s="246">
        <v>6.2217068672180176</v>
      </c>
      <c r="M214" s="247">
        <f>IF(COUNT(H214:L214)&lt;N$1,0,1)</f>
        <v>1</v>
      </c>
      <c r="N214" s="248">
        <f t="shared" si="53"/>
        <v>5</v>
      </c>
      <c r="O214" s="249">
        <f t="shared" si="54"/>
        <v>5</v>
      </c>
      <c r="P214" s="250">
        <f t="shared" si="55"/>
        <v>31.579421758651733</v>
      </c>
      <c r="Y214" s="256">
        <f t="shared" si="56"/>
        <v>52</v>
      </c>
      <c r="Z214" s="256">
        <f t="shared" si="57"/>
        <v>26</v>
      </c>
      <c r="AA214" s="256" t="str">
        <f t="shared" si="58"/>
        <v>Marker 19</v>
      </c>
      <c r="AB214" s="256">
        <f t="shared" si="59"/>
        <v>4</v>
      </c>
      <c r="AC214" s="256" t="str">
        <f t="shared" si="60"/>
        <v>H</v>
      </c>
      <c r="AD214" s="257"/>
      <c r="AE214" s="258">
        <f t="shared" si="61"/>
        <v>10.500706412137324</v>
      </c>
      <c r="AF214" s="258">
        <f t="shared" si="62"/>
        <v>2.4767487703128297</v>
      </c>
      <c r="AG214" s="258">
        <f t="shared" si="63"/>
        <v>10.381309519684402</v>
      </c>
      <c r="AH214" s="258">
        <f t="shared" si="64"/>
        <v>4.3912227515475521</v>
      </c>
      <c r="AI214" s="258">
        <f t="shared" si="65"/>
        <v>6.8086690084252348</v>
      </c>
      <c r="AJ214" s="258">
        <f t="shared" si="66"/>
        <v>34.558656462107344</v>
      </c>
    </row>
    <row r="215" spans="1:36" x14ac:dyDescent="0.25">
      <c r="A215" s="244">
        <v>26</v>
      </c>
      <c r="B215" s="244" t="s">
        <v>263</v>
      </c>
      <c r="C215" s="244">
        <v>3</v>
      </c>
      <c r="D215" s="244" t="s">
        <v>369</v>
      </c>
      <c r="E215" s="244">
        <v>53</v>
      </c>
      <c r="F215" s="244" t="s">
        <v>136</v>
      </c>
      <c r="G215" s="245"/>
      <c r="H215" s="246">
        <v>7.0649915933609009</v>
      </c>
      <c r="I215" s="246">
        <v>9.9529075622558594</v>
      </c>
      <c r="J215" s="246">
        <v>6.7475336790084839</v>
      </c>
      <c r="K215" s="246">
        <v>9.3635332584381104</v>
      </c>
      <c r="L215" s="246">
        <v>4.390900731086731</v>
      </c>
      <c r="M215" s="247">
        <f>IF(COUNT(H215:L215)&lt;N$1,0,1)</f>
        <v>1</v>
      </c>
      <c r="N215" s="248">
        <f t="shared" si="53"/>
        <v>5</v>
      </c>
      <c r="O215" s="249">
        <f t="shared" si="54"/>
        <v>5</v>
      </c>
      <c r="P215" s="250">
        <f t="shared" si="55"/>
        <v>37.519866824150085</v>
      </c>
      <c r="Y215" s="256">
        <f t="shared" si="56"/>
        <v>53</v>
      </c>
      <c r="Z215" s="256">
        <f t="shared" si="57"/>
        <v>26</v>
      </c>
      <c r="AA215" s="256" t="str">
        <f t="shared" si="58"/>
        <v>Marker 21</v>
      </c>
      <c r="AB215" s="256">
        <f t="shared" si="59"/>
        <v>3</v>
      </c>
      <c r="AC215" s="256" t="str">
        <f t="shared" si="60"/>
        <v>H</v>
      </c>
      <c r="AD215" s="257"/>
      <c r="AE215" s="258">
        <f t="shared" si="61"/>
        <v>7.7315100716099971</v>
      </c>
      <c r="AF215" s="258">
        <f t="shared" si="62"/>
        <v>10.891874964394397</v>
      </c>
      <c r="AG215" s="258">
        <f t="shared" si="63"/>
        <v>7.384102855381391</v>
      </c>
      <c r="AH215" s="258">
        <f t="shared" si="64"/>
        <v>10.246898490509118</v>
      </c>
      <c r="AI215" s="258">
        <f t="shared" si="65"/>
        <v>4.8051427630485195</v>
      </c>
      <c r="AJ215" s="258">
        <f t="shared" si="66"/>
        <v>41.059529144943426</v>
      </c>
    </row>
    <row r="216" spans="1:36" x14ac:dyDescent="0.25">
      <c r="A216" s="244">
        <v>27</v>
      </c>
      <c r="B216" s="244" t="s">
        <v>266</v>
      </c>
      <c r="C216" s="244">
        <v>3</v>
      </c>
      <c r="D216" s="244" t="s">
        <v>369</v>
      </c>
      <c r="E216" s="244">
        <v>57</v>
      </c>
      <c r="F216" s="244" t="s">
        <v>122</v>
      </c>
      <c r="G216" s="245"/>
      <c r="H216" s="246">
        <v>1.8283373117446899</v>
      </c>
      <c r="I216" s="246">
        <v>4.1101360321044922</v>
      </c>
      <c r="J216" s="246">
        <v>8.9340513944625854</v>
      </c>
      <c r="K216" s="246">
        <v>8.8293707370758057</v>
      </c>
      <c r="L216" s="246">
        <v>7.917216420173645</v>
      </c>
      <c r="M216" s="247">
        <f>IF(COUNT(H216:L216)&lt;N$1,0,1)</f>
        <v>1</v>
      </c>
      <c r="N216" s="248">
        <f t="shared" si="53"/>
        <v>5</v>
      </c>
      <c r="O216" s="249">
        <f t="shared" si="54"/>
        <v>5</v>
      </c>
      <c r="P216" s="250">
        <f t="shared" si="55"/>
        <v>31.619111895561218</v>
      </c>
      <c r="Y216" s="256">
        <f t="shared" si="56"/>
        <v>57</v>
      </c>
      <c r="Z216" s="256">
        <f t="shared" si="57"/>
        <v>27</v>
      </c>
      <c r="AA216" s="256" t="str">
        <f t="shared" si="58"/>
        <v>Marker 24</v>
      </c>
      <c r="AB216" s="256">
        <f t="shared" si="59"/>
        <v>3</v>
      </c>
      <c r="AC216" s="256" t="str">
        <f t="shared" si="60"/>
        <v>H</v>
      </c>
      <c r="AD216" s="257"/>
      <c r="AE216" s="258">
        <f t="shared" si="61"/>
        <v>2.3339032730082208</v>
      </c>
      <c r="AF216" s="258">
        <f t="shared" si="62"/>
        <v>5.2466576469327224</v>
      </c>
      <c r="AG216" s="258">
        <f t="shared" si="63"/>
        <v>11.40446659203308</v>
      </c>
      <c r="AH216" s="258">
        <f t="shared" si="64"/>
        <v>11.270839975474825</v>
      </c>
      <c r="AI216" s="258">
        <f t="shared" si="65"/>
        <v>10.106459676483361</v>
      </c>
      <c r="AJ216" s="258">
        <f t="shared" si="66"/>
        <v>40.362327163932207</v>
      </c>
    </row>
    <row r="217" spans="1:36" x14ac:dyDescent="0.25">
      <c r="A217" s="244">
        <v>27</v>
      </c>
      <c r="B217" s="244" t="s">
        <v>266</v>
      </c>
      <c r="C217" s="244">
        <v>3</v>
      </c>
      <c r="D217" s="244" t="s">
        <v>369</v>
      </c>
      <c r="E217" s="244">
        <v>61</v>
      </c>
      <c r="F217" s="244" t="s">
        <v>123</v>
      </c>
      <c r="G217" s="245"/>
      <c r="H217" s="246">
        <v>4.775887131690979</v>
      </c>
      <c r="I217" s="246">
        <v>4.339752197265625</v>
      </c>
      <c r="J217" s="246">
        <v>1.028406023979187</v>
      </c>
      <c r="K217" s="246">
        <v>4.196697473526001</v>
      </c>
      <c r="L217" s="246">
        <v>6.8640643358230591</v>
      </c>
      <c r="M217" s="247">
        <f>IF(COUNT(H217:L217)&lt;N$1,0,1)</f>
        <v>1</v>
      </c>
      <c r="N217" s="248">
        <f t="shared" si="53"/>
        <v>5</v>
      </c>
      <c r="O217" s="249">
        <f t="shared" si="54"/>
        <v>5</v>
      </c>
      <c r="P217" s="250">
        <f t="shared" si="55"/>
        <v>21.204807162284851</v>
      </c>
      <c r="Y217" s="256">
        <f t="shared" si="56"/>
        <v>61</v>
      </c>
      <c r="Z217" s="256">
        <f t="shared" si="57"/>
        <v>27</v>
      </c>
      <c r="AA217" s="256" t="str">
        <f t="shared" si="58"/>
        <v>Marker 24</v>
      </c>
      <c r="AB217" s="256">
        <f t="shared" si="59"/>
        <v>3</v>
      </c>
      <c r="AC217" s="256" t="str">
        <f t="shared" si="60"/>
        <v>H</v>
      </c>
      <c r="AD217" s="257"/>
      <c r="AE217" s="258">
        <f t="shared" si="61"/>
        <v>6.0965001023443079</v>
      </c>
      <c r="AF217" s="258">
        <f t="shared" si="62"/>
        <v>5.5397665366122641</v>
      </c>
      <c r="AG217" s="258">
        <f t="shared" si="63"/>
        <v>1.3127775547368803</v>
      </c>
      <c r="AH217" s="258">
        <f t="shared" si="64"/>
        <v>5.3571547801215571</v>
      </c>
      <c r="AI217" s="258">
        <f t="shared" si="65"/>
        <v>8.7620933602395823</v>
      </c>
      <c r="AJ217" s="258">
        <f t="shared" si="66"/>
        <v>27.068292334054593</v>
      </c>
    </row>
    <row r="218" spans="1:36" x14ac:dyDescent="0.25">
      <c r="A218" s="244">
        <v>27</v>
      </c>
      <c r="B218" s="244" t="s">
        <v>309</v>
      </c>
      <c r="C218" s="244">
        <v>1</v>
      </c>
      <c r="D218" s="244" t="s">
        <v>369</v>
      </c>
      <c r="E218" s="244">
        <v>63</v>
      </c>
      <c r="F218" s="244" t="s">
        <v>215</v>
      </c>
      <c r="G218" s="245"/>
      <c r="H218" s="246">
        <v>4.6162313222885132</v>
      </c>
      <c r="I218" s="246">
        <v>5.1397645473480225</v>
      </c>
      <c r="J218" s="246">
        <v>6.4152342081069946</v>
      </c>
      <c r="K218" s="246">
        <v>8.4256172180175781</v>
      </c>
      <c r="L218" s="246">
        <v>1.7590922117233276</v>
      </c>
      <c r="M218" s="247">
        <f>IF(COUNT(H218:L218)&lt;N$1,0,1)</f>
        <v>1</v>
      </c>
      <c r="N218" s="248">
        <f t="shared" si="53"/>
        <v>5</v>
      </c>
      <c r="O218" s="249">
        <f t="shared" si="54"/>
        <v>5</v>
      </c>
      <c r="P218" s="250">
        <f t="shared" si="55"/>
        <v>26.355939507484436</v>
      </c>
      <c r="Y218" s="256">
        <f t="shared" si="56"/>
        <v>63</v>
      </c>
      <c r="Z218" s="256">
        <f t="shared" si="57"/>
        <v>27</v>
      </c>
      <c r="AA218" s="256" t="str">
        <f t="shared" si="58"/>
        <v>Marker 67</v>
      </c>
      <c r="AB218" s="256">
        <f t="shared" si="59"/>
        <v>1</v>
      </c>
      <c r="AC218" s="256" t="str">
        <f t="shared" si="60"/>
        <v>H</v>
      </c>
      <c r="AD218" s="257"/>
      <c r="AE218" s="258">
        <f t="shared" si="61"/>
        <v>5.8926967813019679</v>
      </c>
      <c r="AF218" s="258">
        <f t="shared" si="62"/>
        <v>6.5609957322920138</v>
      </c>
      <c r="AG218" s="258">
        <f t="shared" si="63"/>
        <v>8.1891541671419912</v>
      </c>
      <c r="AH218" s="258">
        <f t="shared" si="64"/>
        <v>10.7554418300859</v>
      </c>
      <c r="AI218" s="258">
        <f t="shared" si="65"/>
        <v>2.2455107403275734</v>
      </c>
      <c r="AJ218" s="258">
        <f t="shared" si="66"/>
        <v>33.643799251149446</v>
      </c>
    </row>
    <row r="219" spans="1:36" x14ac:dyDescent="0.25">
      <c r="A219" s="244">
        <v>27</v>
      </c>
      <c r="B219" s="244" t="s">
        <v>310</v>
      </c>
      <c r="C219" s="244">
        <v>4</v>
      </c>
      <c r="D219" s="244" t="s">
        <v>369</v>
      </c>
      <c r="E219" s="244">
        <v>65</v>
      </c>
      <c r="F219" s="244" t="s">
        <v>219</v>
      </c>
      <c r="G219" s="245"/>
      <c r="H219" s="246">
        <v>8.9794278144836426</v>
      </c>
      <c r="I219" s="246">
        <v>7.2387737035751343</v>
      </c>
      <c r="J219" s="246">
        <v>7.6774108409881592</v>
      </c>
      <c r="K219" s="246">
        <v>2.5864750146865845</v>
      </c>
      <c r="L219" s="246">
        <v>3.5593557357788086</v>
      </c>
      <c r="M219" s="247">
        <f>IF(COUNT(H219:L219)&lt;N$1,0,1)</f>
        <v>1</v>
      </c>
      <c r="N219" s="248">
        <f t="shared" si="53"/>
        <v>5</v>
      </c>
      <c r="O219" s="249">
        <f t="shared" si="54"/>
        <v>5</v>
      </c>
      <c r="P219" s="250">
        <f t="shared" si="55"/>
        <v>30.041443109512329</v>
      </c>
      <c r="Y219" s="256">
        <f t="shared" si="56"/>
        <v>65</v>
      </c>
      <c r="Z219" s="256">
        <f t="shared" si="57"/>
        <v>27</v>
      </c>
      <c r="AA219" s="256" t="str">
        <f t="shared" si="58"/>
        <v>Marker 68</v>
      </c>
      <c r="AB219" s="256">
        <f t="shared" si="59"/>
        <v>4</v>
      </c>
      <c r="AC219" s="256" t="str">
        <f t="shared" si="60"/>
        <v>H</v>
      </c>
      <c r="AD219" s="257"/>
      <c r="AE219" s="258">
        <f t="shared" si="61"/>
        <v>11.462390353980201</v>
      </c>
      <c r="AF219" s="258">
        <f t="shared" si="62"/>
        <v>9.2404161588860116</v>
      </c>
      <c r="AG219" s="258">
        <f t="shared" si="63"/>
        <v>9.8003438287394022</v>
      </c>
      <c r="AH219" s="258">
        <f t="shared" si="64"/>
        <v>3.3016787786114801</v>
      </c>
      <c r="AI219" s="258">
        <f t="shared" si="65"/>
        <v>4.5435773520410248</v>
      </c>
      <c r="AJ219" s="258">
        <f t="shared" si="66"/>
        <v>38.348406472258119</v>
      </c>
    </row>
    <row r="220" spans="1:36" x14ac:dyDescent="0.25">
      <c r="A220" s="244">
        <v>27</v>
      </c>
      <c r="B220" s="244" t="s">
        <v>275</v>
      </c>
      <c r="C220" s="244">
        <v>2</v>
      </c>
      <c r="D220" s="244" t="s">
        <v>369</v>
      </c>
      <c r="E220" s="244">
        <v>69</v>
      </c>
      <c r="F220" s="244" t="s">
        <v>151</v>
      </c>
      <c r="G220" s="245"/>
      <c r="H220" s="246">
        <v>7.2628891468048096</v>
      </c>
      <c r="I220" s="246">
        <v>6.1176377534866333</v>
      </c>
      <c r="J220" s="246">
        <v>8.6030745506286621</v>
      </c>
      <c r="K220" s="246">
        <v>0.87271630764007568</v>
      </c>
      <c r="L220" s="246">
        <v>4.260934591293335</v>
      </c>
      <c r="M220" s="247">
        <f>IF(COUNT(H220:L220)&lt;N$1,0,1)</f>
        <v>1</v>
      </c>
      <c r="N220" s="248">
        <f t="shared" si="53"/>
        <v>5</v>
      </c>
      <c r="O220" s="249">
        <f t="shared" si="54"/>
        <v>5</v>
      </c>
      <c r="P220" s="250">
        <f t="shared" si="55"/>
        <v>27.117252349853516</v>
      </c>
      <c r="Y220" s="256">
        <f t="shared" si="56"/>
        <v>69</v>
      </c>
      <c r="Z220" s="256">
        <f t="shared" si="57"/>
        <v>27</v>
      </c>
      <c r="AA220" s="256" t="str">
        <f t="shared" si="58"/>
        <v>Marker 33</v>
      </c>
      <c r="AB220" s="256">
        <f t="shared" si="59"/>
        <v>2</v>
      </c>
      <c r="AC220" s="256" t="str">
        <f t="shared" si="60"/>
        <v>H</v>
      </c>
      <c r="AD220" s="257"/>
      <c r="AE220" s="258">
        <f t="shared" si="61"/>
        <v>9.2711999270245471</v>
      </c>
      <c r="AF220" s="258">
        <f t="shared" si="62"/>
        <v>7.8092672966983105</v>
      </c>
      <c r="AG220" s="258">
        <f t="shared" si="63"/>
        <v>10.98196909436029</v>
      </c>
      <c r="AH220" s="258">
        <f t="shared" si="64"/>
        <v>1.1140370180736356</v>
      </c>
      <c r="AI220" s="258">
        <f t="shared" si="65"/>
        <v>5.4391545393797278</v>
      </c>
      <c r="AJ220" s="258">
        <f t="shared" si="66"/>
        <v>34.615627875536504</v>
      </c>
    </row>
    <row r="221" spans="1:36" x14ac:dyDescent="0.25">
      <c r="A221" s="244">
        <v>27</v>
      </c>
      <c r="B221" s="244" t="s">
        <v>271</v>
      </c>
      <c r="C221" s="244">
        <v>4</v>
      </c>
      <c r="D221" s="244" t="s">
        <v>369</v>
      </c>
      <c r="E221" s="244">
        <v>75</v>
      </c>
      <c r="F221" s="244" t="s">
        <v>220</v>
      </c>
      <c r="G221" s="245"/>
      <c r="H221" s="246">
        <v>2.5722670555114746</v>
      </c>
      <c r="I221" s="246">
        <v>9.6682637929916382</v>
      </c>
      <c r="J221" s="246">
        <v>5.7649171352386475</v>
      </c>
      <c r="K221" s="246">
        <v>7.1960264444351196</v>
      </c>
      <c r="L221" s="246">
        <v>8.1144905090332031</v>
      </c>
      <c r="M221" s="247">
        <f>IF(COUNT(H221:L221)&lt;N$1,0,1)</f>
        <v>1</v>
      </c>
      <c r="N221" s="248">
        <f t="shared" si="53"/>
        <v>5</v>
      </c>
      <c r="O221" s="249">
        <f t="shared" si="54"/>
        <v>5</v>
      </c>
      <c r="P221" s="250">
        <f t="shared" si="55"/>
        <v>33.315964937210083</v>
      </c>
      <c r="Y221" s="256">
        <f t="shared" si="56"/>
        <v>75</v>
      </c>
      <c r="Z221" s="256">
        <f t="shared" si="57"/>
        <v>27</v>
      </c>
      <c r="AA221" s="256" t="str">
        <f t="shared" si="58"/>
        <v>Marker 29</v>
      </c>
      <c r="AB221" s="256">
        <f t="shared" si="59"/>
        <v>4</v>
      </c>
      <c r="AC221" s="256" t="str">
        <f t="shared" si="60"/>
        <v>H</v>
      </c>
      <c r="AD221" s="257"/>
      <c r="AE221" s="258">
        <f t="shared" si="61"/>
        <v>3.2835420801978197</v>
      </c>
      <c r="AF221" s="258">
        <f t="shared" si="62"/>
        <v>12.341701044889586</v>
      </c>
      <c r="AG221" s="258">
        <f t="shared" si="63"/>
        <v>7.3590135059462618</v>
      </c>
      <c r="AH221" s="258">
        <f t="shared" si="64"/>
        <v>9.1858485649425248</v>
      </c>
      <c r="AI221" s="258">
        <f t="shared" si="65"/>
        <v>10.358283362797394</v>
      </c>
      <c r="AJ221" s="258">
        <f t="shared" si="66"/>
        <v>42.528388558773585</v>
      </c>
    </row>
    <row r="222" spans="1:36" x14ac:dyDescent="0.25">
      <c r="A222" s="244">
        <v>27</v>
      </c>
      <c r="B222" s="244" t="s">
        <v>275</v>
      </c>
      <c r="C222" s="244">
        <v>1</v>
      </c>
      <c r="D222" s="244" t="s">
        <v>369</v>
      </c>
      <c r="E222" s="244">
        <v>76</v>
      </c>
      <c r="F222" s="244" t="s">
        <v>148</v>
      </c>
      <c r="G222" s="245"/>
      <c r="H222" s="246">
        <v>6.5987223386764526</v>
      </c>
      <c r="I222" s="246">
        <v>6.8021547794342041</v>
      </c>
      <c r="J222" s="246">
        <v>1.0984736680984497</v>
      </c>
      <c r="K222" s="246">
        <v>7.8646683692932129</v>
      </c>
      <c r="L222" s="246">
        <v>5.4756301641464233</v>
      </c>
      <c r="M222" s="247">
        <f>IF(COUNT(H222:L222)&lt;N$1,0,1)</f>
        <v>1</v>
      </c>
      <c r="N222" s="248">
        <f t="shared" si="53"/>
        <v>5</v>
      </c>
      <c r="O222" s="249">
        <f t="shared" si="54"/>
        <v>5</v>
      </c>
      <c r="P222" s="250">
        <f t="shared" si="55"/>
        <v>27.839649319648743</v>
      </c>
      <c r="Y222" s="256">
        <f t="shared" si="56"/>
        <v>76</v>
      </c>
      <c r="Z222" s="256">
        <f t="shared" si="57"/>
        <v>27</v>
      </c>
      <c r="AA222" s="256" t="str">
        <f t="shared" si="58"/>
        <v>Marker 33</v>
      </c>
      <c r="AB222" s="256">
        <f t="shared" si="59"/>
        <v>1</v>
      </c>
      <c r="AC222" s="256" t="str">
        <f t="shared" si="60"/>
        <v>H</v>
      </c>
      <c r="AD222" s="257"/>
      <c r="AE222" s="258">
        <f t="shared" si="61"/>
        <v>8.4233798462567311</v>
      </c>
      <c r="AF222" s="258">
        <f t="shared" si="62"/>
        <v>8.6830647721566994</v>
      </c>
      <c r="AG222" s="258">
        <f t="shared" si="63"/>
        <v>1.4022200787675652</v>
      </c>
      <c r="AH222" s="258">
        <f t="shared" si="64"/>
        <v>10.039381207345185</v>
      </c>
      <c r="AI222" s="258">
        <f t="shared" si="65"/>
        <v>6.9897338307278538</v>
      </c>
      <c r="AJ222" s="258">
        <f t="shared" si="66"/>
        <v>35.537779735254034</v>
      </c>
    </row>
    <row r="223" spans="1:36" x14ac:dyDescent="0.25">
      <c r="A223" s="244">
        <v>27</v>
      </c>
      <c r="B223" s="244" t="s">
        <v>281</v>
      </c>
      <c r="C223" s="244">
        <v>3</v>
      </c>
      <c r="D223" s="244" t="s">
        <v>369</v>
      </c>
      <c r="E223" s="244">
        <v>77</v>
      </c>
      <c r="F223" s="244" t="s">
        <v>158</v>
      </c>
      <c r="G223" s="245"/>
      <c r="H223" s="246">
        <v>4.1893774271011353</v>
      </c>
      <c r="I223" s="246">
        <v>8.6383438110351563</v>
      </c>
      <c r="J223" s="246">
        <v>0.51544368267059326</v>
      </c>
      <c r="K223" s="246">
        <v>8.5871469974517822</v>
      </c>
      <c r="L223" s="246">
        <v>5.1380282640457153</v>
      </c>
      <c r="M223" s="247">
        <f>IF(COUNT(H223:L223)&lt;N$1,0,1)</f>
        <v>1</v>
      </c>
      <c r="N223" s="248">
        <f t="shared" si="53"/>
        <v>5</v>
      </c>
      <c r="O223" s="249">
        <f t="shared" si="54"/>
        <v>5</v>
      </c>
      <c r="P223" s="250">
        <f t="shared" si="55"/>
        <v>27.068340182304382</v>
      </c>
      <c r="Y223" s="256">
        <f t="shared" si="56"/>
        <v>77</v>
      </c>
      <c r="Z223" s="256">
        <f t="shared" si="57"/>
        <v>27</v>
      </c>
      <c r="AA223" s="256" t="str">
        <f t="shared" si="58"/>
        <v>Marker 39</v>
      </c>
      <c r="AB223" s="256">
        <f t="shared" si="59"/>
        <v>3</v>
      </c>
      <c r="AC223" s="256" t="str">
        <f t="shared" si="60"/>
        <v>H</v>
      </c>
      <c r="AD223" s="257"/>
      <c r="AE223" s="258">
        <f t="shared" si="61"/>
        <v>5.3478106179695182</v>
      </c>
      <c r="AF223" s="258">
        <f t="shared" si="62"/>
        <v>11.026990897377999</v>
      </c>
      <c r="AG223" s="258">
        <f t="shared" si="63"/>
        <v>0.65797251432141379</v>
      </c>
      <c r="AH223" s="258">
        <f t="shared" si="64"/>
        <v>10.961637305334413</v>
      </c>
      <c r="AI223" s="258">
        <f t="shared" si="65"/>
        <v>6.5587793375074783</v>
      </c>
      <c r="AJ223" s="258">
        <f t="shared" si="66"/>
        <v>34.553190672510823</v>
      </c>
    </row>
    <row r="224" spans="1:36" x14ac:dyDescent="0.25">
      <c r="A224" s="244">
        <v>27</v>
      </c>
      <c r="B224" s="244" t="s">
        <v>277</v>
      </c>
      <c r="C224" s="244">
        <v>2</v>
      </c>
      <c r="D224" s="244" t="s">
        <v>369</v>
      </c>
      <c r="E224" s="244">
        <v>79</v>
      </c>
      <c r="F224" s="244" t="s">
        <v>156</v>
      </c>
      <c r="G224" s="245"/>
      <c r="H224" s="246">
        <v>0.87262749671936035</v>
      </c>
      <c r="I224" s="246">
        <v>0.17611801624298096</v>
      </c>
      <c r="J224" s="246">
        <v>6.7645478248596191</v>
      </c>
      <c r="K224" s="246">
        <v>0.37755429744720459</v>
      </c>
      <c r="L224" s="246">
        <v>8.7786471843719482</v>
      </c>
      <c r="M224" s="247">
        <f>IF(COUNT(H224:L224)&lt;N$1,0,1)</f>
        <v>1</v>
      </c>
      <c r="N224" s="248">
        <f t="shared" si="53"/>
        <v>5</v>
      </c>
      <c r="O224" s="249">
        <f t="shared" si="54"/>
        <v>5</v>
      </c>
      <c r="P224" s="250">
        <f t="shared" si="55"/>
        <v>16.969494819641113</v>
      </c>
      <c r="Y224" s="256">
        <f t="shared" si="56"/>
        <v>79</v>
      </c>
      <c r="Z224" s="256">
        <f t="shared" si="57"/>
        <v>27</v>
      </c>
      <c r="AA224" s="256" t="str">
        <f t="shared" si="58"/>
        <v>Marker 35</v>
      </c>
      <c r="AB224" s="256">
        <f t="shared" si="59"/>
        <v>2</v>
      </c>
      <c r="AC224" s="256" t="str">
        <f t="shared" si="60"/>
        <v>H</v>
      </c>
      <c r="AD224" s="257"/>
      <c r="AE224" s="258">
        <f t="shared" si="61"/>
        <v>1.1139236494423634</v>
      </c>
      <c r="AF224" s="258">
        <f t="shared" si="62"/>
        <v>0.22481760444574159</v>
      </c>
      <c r="AG224" s="258">
        <f t="shared" si="63"/>
        <v>8.6350588632876519</v>
      </c>
      <c r="AH224" s="258">
        <f t="shared" si="64"/>
        <v>0.48195439916362537</v>
      </c>
      <c r="AI224" s="258">
        <f t="shared" si="65"/>
        <v>11.20609050888916</v>
      </c>
      <c r="AJ224" s="258">
        <f t="shared" si="66"/>
        <v>21.661845025228541</v>
      </c>
    </row>
    <row r="225" spans="1:36" x14ac:dyDescent="0.25">
      <c r="A225" s="244">
        <v>27</v>
      </c>
      <c r="B225" s="244" t="s">
        <v>278</v>
      </c>
      <c r="C225" s="244">
        <v>1</v>
      </c>
      <c r="D225" s="244" t="s">
        <v>369</v>
      </c>
      <c r="E225" s="244">
        <v>82</v>
      </c>
      <c r="F225" s="244" t="s">
        <v>144</v>
      </c>
      <c r="G225" s="245"/>
      <c r="H225" s="246">
        <v>3.8759201765060425</v>
      </c>
      <c r="I225" s="246">
        <v>1.1180222034454346</v>
      </c>
      <c r="J225" s="246">
        <v>4.7084885835647583</v>
      </c>
      <c r="K225" s="246">
        <v>2.3617720603942871</v>
      </c>
      <c r="L225" s="246">
        <v>1.0028737783432007</v>
      </c>
      <c r="M225" s="247">
        <f>IF(COUNT(H225:L225)&lt;N$1,0,1)</f>
        <v>1</v>
      </c>
      <c r="N225" s="248">
        <f t="shared" si="53"/>
        <v>5</v>
      </c>
      <c r="O225" s="249">
        <f t="shared" si="54"/>
        <v>5</v>
      </c>
      <c r="P225" s="250">
        <f t="shared" si="55"/>
        <v>13.067076802253723</v>
      </c>
      <c r="Y225" s="256">
        <f t="shared" si="56"/>
        <v>82</v>
      </c>
      <c r="Z225" s="256">
        <f t="shared" si="57"/>
        <v>27</v>
      </c>
      <c r="AA225" s="256" t="str">
        <f t="shared" si="58"/>
        <v>Marker 36</v>
      </c>
      <c r="AB225" s="256">
        <f t="shared" si="59"/>
        <v>1</v>
      </c>
      <c r="AC225" s="256" t="str">
        <f t="shared" si="60"/>
        <v>H</v>
      </c>
      <c r="AD225" s="257"/>
      <c r="AE225" s="258">
        <f t="shared" si="61"/>
        <v>4.9476771751892379</v>
      </c>
      <c r="AF225" s="258">
        <f t="shared" si="62"/>
        <v>1.4271741123235002</v>
      </c>
      <c r="AG225" s="258">
        <f t="shared" si="63"/>
        <v>6.0104647241581652</v>
      </c>
      <c r="AH225" s="258">
        <f t="shared" si="64"/>
        <v>3.0148416850901718</v>
      </c>
      <c r="AI225" s="258">
        <f t="shared" si="65"/>
        <v>1.2801852145410688</v>
      </c>
      <c r="AJ225" s="258">
        <f t="shared" si="66"/>
        <v>16.680342911302144</v>
      </c>
    </row>
    <row r="226" spans="1:36" x14ac:dyDescent="0.25">
      <c r="A226" s="244">
        <v>28</v>
      </c>
      <c r="B226" s="244" t="s">
        <v>265</v>
      </c>
      <c r="C226" s="244">
        <v>3</v>
      </c>
      <c r="D226" s="244" t="s">
        <v>369</v>
      </c>
      <c r="E226" s="244">
        <v>58</v>
      </c>
      <c r="F226" s="244" t="s">
        <v>119</v>
      </c>
      <c r="G226" s="245"/>
      <c r="H226" s="246">
        <v>5.6916934251785278</v>
      </c>
      <c r="I226" s="246">
        <v>9.1045403480529785</v>
      </c>
      <c r="J226" s="246">
        <v>6.6974204778671265</v>
      </c>
      <c r="K226" s="246">
        <v>9.7995173931121826</v>
      </c>
      <c r="L226" s="246">
        <v>4.7260147333145142</v>
      </c>
      <c r="M226" s="247">
        <f>IF(COUNT(H226:L226)&lt;N$1,0,1)</f>
        <v>1</v>
      </c>
      <c r="N226" s="248">
        <f t="shared" si="53"/>
        <v>5</v>
      </c>
      <c r="O226" s="249">
        <f t="shared" si="54"/>
        <v>5</v>
      </c>
      <c r="P226" s="250">
        <f t="shared" si="55"/>
        <v>36.01918637752533</v>
      </c>
      <c r="Y226" s="256">
        <f t="shared" si="56"/>
        <v>58</v>
      </c>
      <c r="Z226" s="256">
        <f t="shared" si="57"/>
        <v>28</v>
      </c>
      <c r="AA226" s="256" t="str">
        <f t="shared" si="58"/>
        <v>Marker 23</v>
      </c>
      <c r="AB226" s="256">
        <f t="shared" si="59"/>
        <v>3</v>
      </c>
      <c r="AC226" s="256" t="str">
        <f t="shared" si="60"/>
        <v>H</v>
      </c>
      <c r="AD226" s="257"/>
      <c r="AE226" s="258">
        <f t="shared" si="61"/>
        <v>6.2194999608246357</v>
      </c>
      <c r="AF226" s="258">
        <f t="shared" si="62"/>
        <v>9.9488296554317088</v>
      </c>
      <c r="AG226" s="258">
        <f t="shared" si="63"/>
        <v>7.3184908757474325</v>
      </c>
      <c r="AH226" s="258">
        <f t="shared" si="64"/>
        <v>10.708253851646944</v>
      </c>
      <c r="AI226" s="258">
        <f t="shared" si="65"/>
        <v>5.1642712024294077</v>
      </c>
      <c r="AJ226" s="258">
        <f t="shared" si="66"/>
        <v>39.359345546080121</v>
      </c>
    </row>
    <row r="227" spans="1:36" x14ac:dyDescent="0.25">
      <c r="A227" s="244">
        <v>28</v>
      </c>
      <c r="B227" s="244" t="s">
        <v>266</v>
      </c>
      <c r="C227" s="244">
        <v>3</v>
      </c>
      <c r="D227" s="244" t="s">
        <v>369</v>
      </c>
      <c r="E227" s="244">
        <v>59</v>
      </c>
      <c r="F227" s="244" t="s">
        <v>124</v>
      </c>
      <c r="G227" s="245"/>
      <c r="H227" s="246">
        <v>5.030551552772522</v>
      </c>
      <c r="I227" s="246">
        <v>7.7115011215209961</v>
      </c>
      <c r="J227" s="246">
        <v>3.5059326887130737</v>
      </c>
      <c r="K227" s="246">
        <v>3.9857971668243408</v>
      </c>
      <c r="L227" s="246">
        <v>0.83172619342803955</v>
      </c>
      <c r="M227" s="247">
        <f>IF(COUNT(H227:L227)&lt;N$1,0,1)</f>
        <v>1</v>
      </c>
      <c r="N227" s="248">
        <f t="shared" si="53"/>
        <v>5</v>
      </c>
      <c r="O227" s="249">
        <f t="shared" si="54"/>
        <v>5</v>
      </c>
      <c r="P227" s="250">
        <f t="shared" si="55"/>
        <v>21.065508723258972</v>
      </c>
      <c r="Y227" s="256">
        <f t="shared" si="56"/>
        <v>59</v>
      </c>
      <c r="Z227" s="256">
        <f t="shared" si="57"/>
        <v>28</v>
      </c>
      <c r="AA227" s="256" t="str">
        <f t="shared" si="58"/>
        <v>Marker 24</v>
      </c>
      <c r="AB227" s="256">
        <f t="shared" si="59"/>
        <v>3</v>
      </c>
      <c r="AC227" s="256" t="str">
        <f t="shared" si="60"/>
        <v>H</v>
      </c>
      <c r="AD227" s="257"/>
      <c r="AE227" s="258">
        <f t="shared" si="61"/>
        <v>5.4970485667740681</v>
      </c>
      <c r="AF227" s="258">
        <f t="shared" si="62"/>
        <v>8.426610033321424</v>
      </c>
      <c r="AG227" s="258">
        <f t="shared" si="63"/>
        <v>3.8310475619864968</v>
      </c>
      <c r="AH227" s="258">
        <f t="shared" si="64"/>
        <v>4.355411205609931</v>
      </c>
      <c r="AI227" s="258">
        <f t="shared" si="65"/>
        <v>0.90885447282857812</v>
      </c>
      <c r="AJ227" s="258">
        <f t="shared" si="66"/>
        <v>23.0189718405205</v>
      </c>
    </row>
    <row r="228" spans="1:36" x14ac:dyDescent="0.25">
      <c r="A228" s="244">
        <v>28</v>
      </c>
      <c r="B228" s="244" t="s">
        <v>314</v>
      </c>
      <c r="C228" s="244">
        <v>1</v>
      </c>
      <c r="D228" s="244" t="s">
        <v>369</v>
      </c>
      <c r="E228" s="244">
        <v>65</v>
      </c>
      <c r="F228" s="244" t="s">
        <v>225</v>
      </c>
      <c r="G228" s="245"/>
      <c r="H228" s="246">
        <v>7.653612494468689</v>
      </c>
      <c r="I228" s="246">
        <v>7.3215663433074951</v>
      </c>
      <c r="J228" s="246">
        <v>0.98799288272857666</v>
      </c>
      <c r="K228" s="246">
        <v>6.352849006652832</v>
      </c>
      <c r="L228" s="246">
        <v>8.0408734083175659</v>
      </c>
      <c r="M228" s="247">
        <f>IF(COUNT(H228:L228)&lt;N$1,0,1)</f>
        <v>1</v>
      </c>
      <c r="N228" s="248">
        <f t="shared" si="53"/>
        <v>5</v>
      </c>
      <c r="O228" s="249">
        <f t="shared" si="54"/>
        <v>5</v>
      </c>
      <c r="P228" s="250">
        <f t="shared" si="55"/>
        <v>30.356894135475159</v>
      </c>
      <c r="Y228" s="256">
        <f t="shared" si="56"/>
        <v>65</v>
      </c>
      <c r="Z228" s="256">
        <f t="shared" si="57"/>
        <v>28</v>
      </c>
      <c r="AA228" s="256" t="str">
        <f t="shared" si="58"/>
        <v>Marker 72</v>
      </c>
      <c r="AB228" s="256">
        <f t="shared" si="59"/>
        <v>1</v>
      </c>
      <c r="AC228" s="256" t="str">
        <f t="shared" si="60"/>
        <v>H</v>
      </c>
      <c r="AD228" s="257"/>
      <c r="AE228" s="258">
        <f t="shared" si="61"/>
        <v>8.3633532331411296</v>
      </c>
      <c r="AF228" s="258">
        <f t="shared" si="62"/>
        <v>8.0005155203783005</v>
      </c>
      <c r="AG228" s="258">
        <f t="shared" si="63"/>
        <v>1.0796122061392757</v>
      </c>
      <c r="AH228" s="258">
        <f t="shared" si="64"/>
        <v>6.941966335223472</v>
      </c>
      <c r="AI228" s="258">
        <f t="shared" si="65"/>
        <v>8.7865259268524838</v>
      </c>
      <c r="AJ228" s="258">
        <f t="shared" si="66"/>
        <v>33.17197322173466</v>
      </c>
    </row>
    <row r="229" spans="1:36" x14ac:dyDescent="0.25">
      <c r="A229" s="244">
        <v>28</v>
      </c>
      <c r="B229" s="244" t="s">
        <v>313</v>
      </c>
      <c r="C229" s="244">
        <v>4</v>
      </c>
      <c r="D229" s="244" t="s">
        <v>369</v>
      </c>
      <c r="E229" s="244">
        <v>66</v>
      </c>
      <c r="F229" s="244" t="s">
        <v>82</v>
      </c>
      <c r="G229" s="245"/>
      <c r="H229" s="246">
        <v>0.14391422271728516</v>
      </c>
      <c r="I229" s="246">
        <v>7.7809590101242065</v>
      </c>
      <c r="J229" s="246">
        <v>6.4439213275909424</v>
      </c>
      <c r="K229" s="246">
        <v>7.6077443361282349</v>
      </c>
      <c r="L229" s="246">
        <v>7.0331454277038574</v>
      </c>
      <c r="M229" s="247">
        <f>IF(COUNT(H229:L229)&lt;N$1,0,1)</f>
        <v>1</v>
      </c>
      <c r="N229" s="248">
        <f t="shared" si="53"/>
        <v>5</v>
      </c>
      <c r="O229" s="249">
        <f t="shared" si="54"/>
        <v>5</v>
      </c>
      <c r="P229" s="250">
        <f t="shared" si="55"/>
        <v>29.009684324264526</v>
      </c>
      <c r="Y229" s="256">
        <f t="shared" si="56"/>
        <v>66</v>
      </c>
      <c r="Z229" s="256">
        <f t="shared" si="57"/>
        <v>28</v>
      </c>
      <c r="AA229" s="256" t="str">
        <f t="shared" si="58"/>
        <v>Marker 71</v>
      </c>
      <c r="AB229" s="256">
        <f t="shared" si="59"/>
        <v>4</v>
      </c>
      <c r="AC229" s="256" t="str">
        <f t="shared" si="60"/>
        <v>H</v>
      </c>
      <c r="AD229" s="257"/>
      <c r="AE229" s="258">
        <f t="shared" si="61"/>
        <v>0.15725978820164363</v>
      </c>
      <c r="AF229" s="258">
        <f t="shared" si="62"/>
        <v>8.502508944801022</v>
      </c>
      <c r="AG229" s="258">
        <f t="shared" si="63"/>
        <v>7.0414840453659533</v>
      </c>
      <c r="AH229" s="258">
        <f t="shared" si="64"/>
        <v>8.3132315931140042</v>
      </c>
      <c r="AI229" s="258">
        <f t="shared" si="65"/>
        <v>7.6853485324020339</v>
      </c>
      <c r="AJ229" s="258">
        <f t="shared" si="66"/>
        <v>31.699832903884658</v>
      </c>
    </row>
    <row r="230" spans="1:36" x14ac:dyDescent="0.25">
      <c r="A230" s="244">
        <v>28</v>
      </c>
      <c r="B230" s="244" t="s">
        <v>269</v>
      </c>
      <c r="C230" s="244">
        <v>2</v>
      </c>
      <c r="D230" s="244" t="s">
        <v>369</v>
      </c>
      <c r="E230" s="244">
        <v>70</v>
      </c>
      <c r="F230" s="244" t="s">
        <v>129</v>
      </c>
      <c r="G230" s="245"/>
      <c r="H230" s="246">
        <v>7.111591100692749</v>
      </c>
      <c r="I230" s="246">
        <v>9.1813951730728149</v>
      </c>
      <c r="J230" s="246">
        <v>4.0822124481201172</v>
      </c>
      <c r="K230" s="246">
        <v>2.9240721464157104</v>
      </c>
      <c r="L230" s="246">
        <v>5.1405584812164307</v>
      </c>
      <c r="M230" s="247">
        <f>IF(COUNT(H230:L230)&lt;N$1,0,1)</f>
        <v>1</v>
      </c>
      <c r="N230" s="248">
        <f t="shared" si="53"/>
        <v>5</v>
      </c>
      <c r="O230" s="249">
        <f t="shared" si="54"/>
        <v>5</v>
      </c>
      <c r="P230" s="250">
        <f t="shared" si="55"/>
        <v>28.439829349517822</v>
      </c>
      <c r="Y230" s="256">
        <f t="shared" si="56"/>
        <v>70</v>
      </c>
      <c r="Z230" s="256">
        <f t="shared" si="57"/>
        <v>28</v>
      </c>
      <c r="AA230" s="256" t="str">
        <f t="shared" si="58"/>
        <v>Marker 27</v>
      </c>
      <c r="AB230" s="256">
        <f t="shared" si="59"/>
        <v>2</v>
      </c>
      <c r="AC230" s="256" t="str">
        <f t="shared" si="60"/>
        <v>H</v>
      </c>
      <c r="AD230" s="257"/>
      <c r="AE230" s="258">
        <f t="shared" si="61"/>
        <v>7.7710686904701003</v>
      </c>
      <c r="AF230" s="258">
        <f t="shared" si="62"/>
        <v>10.032811441781185</v>
      </c>
      <c r="AG230" s="258">
        <f t="shared" si="63"/>
        <v>4.4607673436600352</v>
      </c>
      <c r="AH230" s="258">
        <f t="shared" si="64"/>
        <v>3.1952294759288589</v>
      </c>
      <c r="AI230" s="258">
        <f t="shared" si="65"/>
        <v>5.6172567431527645</v>
      </c>
      <c r="AJ230" s="258">
        <f t="shared" si="66"/>
        <v>31.077133694992945</v>
      </c>
    </row>
    <row r="231" spans="1:36" x14ac:dyDescent="0.25">
      <c r="A231" s="244">
        <v>28</v>
      </c>
      <c r="B231" s="244" t="s">
        <v>278</v>
      </c>
      <c r="C231" s="244">
        <v>4</v>
      </c>
      <c r="D231" s="244" t="s">
        <v>369</v>
      </c>
      <c r="E231" s="244">
        <v>76</v>
      </c>
      <c r="F231" s="244" t="s">
        <v>158</v>
      </c>
      <c r="G231" s="245"/>
      <c r="H231" s="246">
        <v>4.9862194061279297</v>
      </c>
      <c r="I231" s="246">
        <v>2.1651762723922729</v>
      </c>
      <c r="J231" s="246">
        <v>1.5578711032867432</v>
      </c>
      <c r="K231" s="246">
        <v>2.4660903215408325</v>
      </c>
      <c r="L231" s="246">
        <v>6.8575215339660645</v>
      </c>
      <c r="M231" s="247">
        <f>IF(COUNT(H231:L231)&lt;N$1,0,1)</f>
        <v>1</v>
      </c>
      <c r="N231" s="248">
        <f t="shared" si="53"/>
        <v>5</v>
      </c>
      <c r="O231" s="249">
        <f t="shared" si="54"/>
        <v>5</v>
      </c>
      <c r="P231" s="250">
        <f t="shared" si="55"/>
        <v>18.032878637313843</v>
      </c>
      <c r="Y231" s="256">
        <f t="shared" si="56"/>
        <v>76</v>
      </c>
      <c r="Z231" s="256">
        <f t="shared" si="57"/>
        <v>28</v>
      </c>
      <c r="AA231" s="256" t="str">
        <f t="shared" si="58"/>
        <v>Marker 36</v>
      </c>
      <c r="AB231" s="256">
        <f t="shared" si="59"/>
        <v>4</v>
      </c>
      <c r="AC231" s="256" t="str">
        <f t="shared" si="60"/>
        <v>H</v>
      </c>
      <c r="AD231" s="257"/>
      <c r="AE231" s="258">
        <f t="shared" si="61"/>
        <v>5.4486053770724601</v>
      </c>
      <c r="AF231" s="258">
        <f t="shared" si="62"/>
        <v>2.3659590802538322</v>
      </c>
      <c r="AG231" s="258">
        <f t="shared" si="63"/>
        <v>1.7023368164910984</v>
      </c>
      <c r="AH231" s="258">
        <f t="shared" si="64"/>
        <v>2.6947777247387719</v>
      </c>
      <c r="AI231" s="258">
        <f t="shared" si="65"/>
        <v>7.49343854733677</v>
      </c>
      <c r="AJ231" s="258">
        <f t="shared" si="66"/>
        <v>19.705117545892932</v>
      </c>
    </row>
    <row r="232" spans="1:36" x14ac:dyDescent="0.25">
      <c r="A232" s="244">
        <v>28</v>
      </c>
      <c r="B232" s="244" t="s">
        <v>271</v>
      </c>
      <c r="C232" s="244">
        <v>1</v>
      </c>
      <c r="D232" s="244" t="s">
        <v>369</v>
      </c>
      <c r="E232" s="244">
        <v>78</v>
      </c>
      <c r="F232" s="244" t="s">
        <v>131</v>
      </c>
      <c r="G232" s="245"/>
      <c r="H232" s="246">
        <v>9.3111675977706909</v>
      </c>
      <c r="I232" s="246">
        <v>8.4743893146514893</v>
      </c>
      <c r="J232" s="246">
        <v>1.6530591249465942</v>
      </c>
      <c r="K232" s="246">
        <v>4.4870448112487793</v>
      </c>
      <c r="L232" s="246">
        <v>5.7501024007797241</v>
      </c>
      <c r="M232" s="247">
        <f>IF(COUNT(H232:L232)&lt;N$1,0,1)</f>
        <v>1</v>
      </c>
      <c r="N232" s="248">
        <f t="shared" si="53"/>
        <v>5</v>
      </c>
      <c r="O232" s="249">
        <f t="shared" si="54"/>
        <v>5</v>
      </c>
      <c r="P232" s="250">
        <f t="shared" si="55"/>
        <v>29.675763249397278</v>
      </c>
      <c r="Y232" s="256">
        <f t="shared" si="56"/>
        <v>78</v>
      </c>
      <c r="Z232" s="256">
        <f t="shared" si="57"/>
        <v>28</v>
      </c>
      <c r="AA232" s="256" t="str">
        <f t="shared" si="58"/>
        <v>Marker 29</v>
      </c>
      <c r="AB232" s="256">
        <f t="shared" si="59"/>
        <v>1</v>
      </c>
      <c r="AC232" s="256" t="str">
        <f t="shared" si="60"/>
        <v>H</v>
      </c>
      <c r="AD232" s="257"/>
      <c r="AE232" s="258">
        <f t="shared" si="61"/>
        <v>10.17461802376504</v>
      </c>
      <c r="AF232" s="258">
        <f t="shared" si="62"/>
        <v>9.26024296693992</v>
      </c>
      <c r="AG232" s="258">
        <f t="shared" si="63"/>
        <v>1.8063518877114617</v>
      </c>
      <c r="AH232" s="258">
        <f t="shared" si="64"/>
        <v>4.9031409359341627</v>
      </c>
      <c r="AI232" s="258">
        <f t="shared" si="65"/>
        <v>6.2833253629196282</v>
      </c>
      <c r="AJ232" s="258">
        <f t="shared" si="66"/>
        <v>32.427679177270214</v>
      </c>
    </row>
    <row r="233" spans="1:36" x14ac:dyDescent="0.25">
      <c r="A233" s="244">
        <v>28</v>
      </c>
      <c r="B233" s="244" t="s">
        <v>270</v>
      </c>
      <c r="C233" s="244">
        <v>3</v>
      </c>
      <c r="D233" s="244" t="s">
        <v>369</v>
      </c>
      <c r="E233" s="244">
        <v>80</v>
      </c>
      <c r="F233" s="244" t="s">
        <v>134</v>
      </c>
      <c r="G233" s="245"/>
      <c r="H233" s="246">
        <v>5.2569466829299927</v>
      </c>
      <c r="I233" s="246">
        <v>7.024991512298584</v>
      </c>
      <c r="J233" s="246">
        <v>8.0874341726303101</v>
      </c>
      <c r="K233" s="246">
        <v>5.1753747463226318</v>
      </c>
      <c r="L233" s="246">
        <v>4.9607473611831665</v>
      </c>
      <c r="M233" s="247">
        <f>IF(COUNT(H233:L233)&lt;N$1,0,1)</f>
        <v>1</v>
      </c>
      <c r="N233" s="248">
        <f t="shared" si="53"/>
        <v>5</v>
      </c>
      <c r="O233" s="249">
        <f t="shared" si="54"/>
        <v>5</v>
      </c>
      <c r="P233" s="250">
        <f t="shared" si="55"/>
        <v>30.505494475364685</v>
      </c>
      <c r="Y233" s="256">
        <f t="shared" si="56"/>
        <v>80</v>
      </c>
      <c r="Z233" s="256">
        <f t="shared" si="57"/>
        <v>28</v>
      </c>
      <c r="AA233" s="256" t="str">
        <f t="shared" si="58"/>
        <v>Marker 28</v>
      </c>
      <c r="AB233" s="256">
        <f t="shared" si="59"/>
        <v>3</v>
      </c>
      <c r="AC233" s="256" t="str">
        <f t="shared" si="60"/>
        <v>H</v>
      </c>
      <c r="AD233" s="257"/>
      <c r="AE233" s="258">
        <f t="shared" si="61"/>
        <v>5.7444379459905193</v>
      </c>
      <c r="AF233" s="258">
        <f t="shared" si="62"/>
        <v>7.67643848177996</v>
      </c>
      <c r="AG233" s="258">
        <f t="shared" si="63"/>
        <v>8.8374044001268945</v>
      </c>
      <c r="AH233" s="258">
        <f t="shared" si="64"/>
        <v>5.6553016171978356</v>
      </c>
      <c r="AI233" s="258">
        <f t="shared" si="65"/>
        <v>5.4207712386708282</v>
      </c>
      <c r="AJ233" s="258">
        <f t="shared" si="66"/>
        <v>33.334353683766039</v>
      </c>
    </row>
    <row r="234" spans="1:36" x14ac:dyDescent="0.25">
      <c r="A234" s="244">
        <v>28</v>
      </c>
      <c r="B234" s="244" t="s">
        <v>271</v>
      </c>
      <c r="C234" s="244">
        <v>1</v>
      </c>
      <c r="D234" s="244" t="s">
        <v>369</v>
      </c>
      <c r="E234" s="244">
        <v>83</v>
      </c>
      <c r="F234" s="244" t="s">
        <v>134</v>
      </c>
      <c r="G234" s="245"/>
      <c r="H234" s="246">
        <v>2.266196608543396</v>
      </c>
      <c r="I234" s="246">
        <v>8.410571813583374</v>
      </c>
      <c r="J234" s="246">
        <v>7.9407030344009399</v>
      </c>
      <c r="K234" s="246">
        <v>9.8355388641357422</v>
      </c>
      <c r="L234" s="246">
        <v>9.5703428983688354</v>
      </c>
      <c r="M234" s="247">
        <f>IF(COUNT(H234:L234)&lt;N$1,0,1)</f>
        <v>1</v>
      </c>
      <c r="N234" s="248">
        <f t="shared" si="53"/>
        <v>5</v>
      </c>
      <c r="O234" s="249">
        <f t="shared" si="54"/>
        <v>5</v>
      </c>
      <c r="P234" s="250">
        <f t="shared" si="55"/>
        <v>38.023353219032288</v>
      </c>
      <c r="Y234" s="256">
        <f t="shared" si="56"/>
        <v>83</v>
      </c>
      <c r="Z234" s="256">
        <f t="shared" si="57"/>
        <v>28</v>
      </c>
      <c r="AA234" s="256" t="str">
        <f t="shared" si="58"/>
        <v>Marker 29</v>
      </c>
      <c r="AB234" s="256">
        <f t="shared" si="59"/>
        <v>1</v>
      </c>
      <c r="AC234" s="256" t="str">
        <f t="shared" si="60"/>
        <v>H</v>
      </c>
      <c r="AD234" s="257"/>
      <c r="AE234" s="258">
        <f t="shared" si="61"/>
        <v>2.47634731268304</v>
      </c>
      <c r="AF234" s="258">
        <f t="shared" si="62"/>
        <v>9.1905074917934151</v>
      </c>
      <c r="AG234" s="258">
        <f t="shared" si="63"/>
        <v>8.6770664760158986</v>
      </c>
      <c r="AH234" s="258">
        <f t="shared" si="64"/>
        <v>10.747615693700629</v>
      </c>
      <c r="AI234" s="258">
        <f t="shared" si="65"/>
        <v>10.457827369649005</v>
      </c>
      <c r="AJ234" s="258">
        <f t="shared" si="66"/>
        <v>41.549364343841987</v>
      </c>
    </row>
    <row r="235" spans="1:36" x14ac:dyDescent="0.25">
      <c r="A235" s="244">
        <v>28</v>
      </c>
      <c r="B235" s="244" t="s">
        <v>268</v>
      </c>
      <c r="C235" s="244">
        <v>2</v>
      </c>
      <c r="D235" s="244" t="s">
        <v>369</v>
      </c>
      <c r="E235" s="244">
        <v>85</v>
      </c>
      <c r="F235" s="244" t="s">
        <v>128</v>
      </c>
      <c r="G235" s="245"/>
      <c r="H235" s="246">
        <v>8.1804382801055908</v>
      </c>
      <c r="I235" s="246">
        <v>8.5603028535842896</v>
      </c>
      <c r="J235" s="246">
        <v>5.6891417503356934</v>
      </c>
      <c r="K235" s="246">
        <v>6.3723272085189819</v>
      </c>
      <c r="L235" s="246">
        <v>7.4886643886566162</v>
      </c>
      <c r="M235" s="247">
        <f>IF(COUNT(H235:L235)&lt;N$1,0,1)</f>
        <v>1</v>
      </c>
      <c r="N235" s="248">
        <f t="shared" si="53"/>
        <v>5</v>
      </c>
      <c r="O235" s="249">
        <f t="shared" si="54"/>
        <v>5</v>
      </c>
      <c r="P235" s="250">
        <f t="shared" si="55"/>
        <v>36.290874481201172</v>
      </c>
      <c r="Y235" s="256">
        <f t="shared" si="56"/>
        <v>85</v>
      </c>
      <c r="Z235" s="256">
        <f t="shared" si="57"/>
        <v>28</v>
      </c>
      <c r="AA235" s="256" t="str">
        <f t="shared" si="58"/>
        <v>Marker 26</v>
      </c>
      <c r="AB235" s="256">
        <f t="shared" si="59"/>
        <v>2</v>
      </c>
      <c r="AC235" s="256" t="str">
        <f t="shared" si="60"/>
        <v>H</v>
      </c>
      <c r="AD235" s="257"/>
      <c r="AE235" s="258">
        <f t="shared" si="61"/>
        <v>8.9390330367361983</v>
      </c>
      <c r="AF235" s="258">
        <f t="shared" si="62"/>
        <v>9.3541235068971638</v>
      </c>
      <c r="AG235" s="258">
        <f t="shared" si="63"/>
        <v>6.2167116620882981</v>
      </c>
      <c r="AH235" s="258">
        <f t="shared" si="64"/>
        <v>6.9632508048344919</v>
      </c>
      <c r="AI235" s="258">
        <f t="shared" si="65"/>
        <v>8.1831090314597805</v>
      </c>
      <c r="AJ235" s="258">
        <f t="shared" si="66"/>
        <v>39.656228042015933</v>
      </c>
    </row>
    <row r="236" spans="1:36" x14ac:dyDescent="0.25">
      <c r="A236" s="244">
        <v>29</v>
      </c>
      <c r="B236" s="244" t="s">
        <v>264</v>
      </c>
      <c r="C236" s="244">
        <v>2</v>
      </c>
      <c r="D236" s="244" t="s">
        <v>369</v>
      </c>
      <c r="E236" s="244">
        <v>54</v>
      </c>
      <c r="F236" s="244" t="s">
        <v>119</v>
      </c>
      <c r="G236" s="245"/>
      <c r="H236" s="246">
        <v>0.45368552207946777</v>
      </c>
      <c r="I236" s="246">
        <v>5.8347994089126587</v>
      </c>
      <c r="J236" s="246">
        <v>4.0829372406005859</v>
      </c>
      <c r="K236" s="246">
        <v>3.0390852689743042</v>
      </c>
      <c r="L236" s="246">
        <v>4.4439566135406494</v>
      </c>
      <c r="M236" s="247">
        <f>IF(COUNT(H236:L236)&lt;N$1,0,1)</f>
        <v>1</v>
      </c>
      <c r="N236" s="248">
        <f t="shared" si="53"/>
        <v>5</v>
      </c>
      <c r="O236" s="249">
        <f t="shared" si="54"/>
        <v>5</v>
      </c>
      <c r="P236" s="250">
        <f t="shared" si="55"/>
        <v>17.854464054107666</v>
      </c>
      <c r="Y236" s="256">
        <f t="shared" si="56"/>
        <v>54</v>
      </c>
      <c r="Z236" s="256">
        <f t="shared" si="57"/>
        <v>29</v>
      </c>
      <c r="AA236" s="256" t="str">
        <f t="shared" si="58"/>
        <v>Marker 22</v>
      </c>
      <c r="AB236" s="256">
        <f t="shared" si="59"/>
        <v>2</v>
      </c>
      <c r="AC236" s="256" t="str">
        <f t="shared" si="60"/>
        <v>H</v>
      </c>
      <c r="AD236" s="257"/>
      <c r="AE236" s="258">
        <f t="shared" si="61"/>
        <v>0.66538392553264392</v>
      </c>
      <c r="AF236" s="258">
        <f t="shared" si="62"/>
        <v>8.557429202507846</v>
      </c>
      <c r="AG236" s="258">
        <f t="shared" si="63"/>
        <v>5.9881144022453006</v>
      </c>
      <c r="AH236" s="258">
        <f t="shared" si="64"/>
        <v>4.457180994072699</v>
      </c>
      <c r="AI236" s="258">
        <f t="shared" si="65"/>
        <v>6.5175923685228234</v>
      </c>
      <c r="AJ236" s="258">
        <f t="shared" si="66"/>
        <v>26.185700892881311</v>
      </c>
    </row>
    <row r="237" spans="1:36" x14ac:dyDescent="0.25">
      <c r="A237" s="244">
        <v>29</v>
      </c>
      <c r="B237" s="244" t="s">
        <v>266</v>
      </c>
      <c r="C237" s="244">
        <v>1</v>
      </c>
      <c r="D237" s="244" t="s">
        <v>369</v>
      </c>
      <c r="E237" s="244">
        <v>59</v>
      </c>
      <c r="F237" s="244" t="s">
        <v>118</v>
      </c>
      <c r="G237" s="245"/>
      <c r="H237" s="246">
        <v>8.0304521322250366</v>
      </c>
      <c r="I237" s="246">
        <v>6.5279614925384521</v>
      </c>
      <c r="J237" s="246">
        <v>7.3580652475357056</v>
      </c>
      <c r="K237" s="246">
        <v>0.27485847473144531</v>
      </c>
      <c r="L237" s="246">
        <v>2.1781653165817261</v>
      </c>
      <c r="M237" s="247">
        <f>IF(COUNT(H237:L237)&lt;N$1,0,1)</f>
        <v>1</v>
      </c>
      <c r="N237" s="248">
        <f t="shared" si="53"/>
        <v>5</v>
      </c>
      <c r="O237" s="249">
        <f t="shared" si="54"/>
        <v>5</v>
      </c>
      <c r="P237" s="250">
        <f t="shared" si="55"/>
        <v>24.369502663612366</v>
      </c>
      <c r="Y237" s="256">
        <f t="shared" si="56"/>
        <v>59</v>
      </c>
      <c r="Z237" s="256">
        <f t="shared" si="57"/>
        <v>29</v>
      </c>
      <c r="AA237" s="256" t="str">
        <f t="shared" si="58"/>
        <v>Marker 24</v>
      </c>
      <c r="AB237" s="256">
        <f t="shared" si="59"/>
        <v>1</v>
      </c>
      <c r="AC237" s="256" t="str">
        <f t="shared" si="60"/>
        <v>H</v>
      </c>
      <c r="AD237" s="257"/>
      <c r="AE237" s="258">
        <f t="shared" si="61"/>
        <v>11.777615778988743</v>
      </c>
      <c r="AF237" s="258">
        <f t="shared" si="62"/>
        <v>9.5740340659809409</v>
      </c>
      <c r="AG237" s="258">
        <f t="shared" si="63"/>
        <v>10.791480222445932</v>
      </c>
      <c r="AH237" s="258">
        <f t="shared" si="64"/>
        <v>0.4031127333410689</v>
      </c>
      <c r="AI237" s="258">
        <f t="shared" si="65"/>
        <v>3.1945392089288229</v>
      </c>
      <c r="AJ237" s="258">
        <f t="shared" si="66"/>
        <v>35.74078200968551</v>
      </c>
    </row>
    <row r="238" spans="1:36" x14ac:dyDescent="0.25">
      <c r="A238" s="244">
        <v>29</v>
      </c>
      <c r="B238" s="244" t="s">
        <v>264</v>
      </c>
      <c r="C238" s="244">
        <v>3</v>
      </c>
      <c r="D238" s="244" t="s">
        <v>369</v>
      </c>
      <c r="E238" s="244">
        <v>60</v>
      </c>
      <c r="F238" s="244" t="s">
        <v>126</v>
      </c>
      <c r="G238" s="245"/>
      <c r="H238" s="246">
        <v>3.8933736085891724</v>
      </c>
      <c r="I238" s="246">
        <v>3.4106326103210449</v>
      </c>
      <c r="J238" s="246">
        <v>2.0457452535629272</v>
      </c>
      <c r="K238" s="246">
        <v>3.9547383785247803</v>
      </c>
      <c r="L238" s="246">
        <v>6.6597658395767212</v>
      </c>
      <c r="M238" s="247">
        <f>IF(COUNT(H238:L238)&lt;N$1,0,1)</f>
        <v>1</v>
      </c>
      <c r="N238" s="248">
        <f t="shared" si="53"/>
        <v>5</v>
      </c>
      <c r="O238" s="249">
        <f t="shared" si="54"/>
        <v>5</v>
      </c>
      <c r="P238" s="250">
        <f t="shared" si="55"/>
        <v>19.964255690574646</v>
      </c>
      <c r="Y238" s="256">
        <f t="shared" si="56"/>
        <v>60</v>
      </c>
      <c r="Z238" s="256">
        <f t="shared" si="57"/>
        <v>29</v>
      </c>
      <c r="AA238" s="256" t="str">
        <f t="shared" si="58"/>
        <v>Marker 22</v>
      </c>
      <c r="AB238" s="256">
        <f t="shared" si="59"/>
        <v>3</v>
      </c>
      <c r="AC238" s="256" t="str">
        <f t="shared" si="60"/>
        <v>H</v>
      </c>
      <c r="AD238" s="257"/>
      <c r="AE238" s="258">
        <f t="shared" si="61"/>
        <v>5.7100967281792396</v>
      </c>
      <c r="AF238" s="258">
        <f t="shared" si="62"/>
        <v>5.0020994816042634</v>
      </c>
      <c r="AG238" s="258">
        <f t="shared" si="63"/>
        <v>3.0003293938417657</v>
      </c>
      <c r="AH238" s="258">
        <f t="shared" si="64"/>
        <v>5.8000954817696408</v>
      </c>
      <c r="AI238" s="258">
        <f t="shared" si="65"/>
        <v>9.7673408601510854</v>
      </c>
      <c r="AJ238" s="258">
        <f t="shared" si="66"/>
        <v>29.279961945545992</v>
      </c>
    </row>
    <row r="239" spans="1:36" x14ac:dyDescent="0.25">
      <c r="A239" s="244">
        <v>29</v>
      </c>
      <c r="B239" s="244" t="s">
        <v>314</v>
      </c>
      <c r="C239" s="244">
        <v>3</v>
      </c>
      <c r="D239" s="244" t="s">
        <v>369</v>
      </c>
      <c r="E239" s="244">
        <v>64</v>
      </c>
      <c r="F239" s="244" t="s">
        <v>117</v>
      </c>
      <c r="G239" s="245"/>
      <c r="H239" s="246">
        <v>0.73908627033233643</v>
      </c>
      <c r="I239" s="246">
        <v>1.1645102500915527</v>
      </c>
      <c r="J239" s="246">
        <v>3.9110654592514038</v>
      </c>
      <c r="K239" s="246">
        <v>2.9779183864593506</v>
      </c>
      <c r="L239" s="246">
        <v>5.7328039407730103</v>
      </c>
      <c r="M239" s="247">
        <f>IF(COUNT(H239:L239)&lt;N$1,0,1)</f>
        <v>1</v>
      </c>
      <c r="N239" s="248">
        <f t="shared" si="53"/>
        <v>5</v>
      </c>
      <c r="O239" s="249">
        <f t="shared" si="54"/>
        <v>5</v>
      </c>
      <c r="P239" s="250">
        <f t="shared" si="55"/>
        <v>14.525384306907654</v>
      </c>
      <c r="Y239" s="256">
        <f t="shared" si="56"/>
        <v>64</v>
      </c>
      <c r="Z239" s="256">
        <f t="shared" si="57"/>
        <v>29</v>
      </c>
      <c r="AA239" s="256" t="str">
        <f t="shared" si="58"/>
        <v>Marker 72</v>
      </c>
      <c r="AB239" s="256">
        <f t="shared" si="59"/>
        <v>3</v>
      </c>
      <c r="AC239" s="256" t="str">
        <f t="shared" si="60"/>
        <v>H</v>
      </c>
      <c r="AD239" s="257"/>
      <c r="AE239" s="258">
        <f t="shared" si="61"/>
        <v>1.083958160284584</v>
      </c>
      <c r="AF239" s="258">
        <f t="shared" si="62"/>
        <v>1.7078931634789876</v>
      </c>
      <c r="AG239" s="258">
        <f t="shared" si="63"/>
        <v>5.7360439371393506</v>
      </c>
      <c r="AH239" s="258">
        <f t="shared" si="64"/>
        <v>4.3674724659851201</v>
      </c>
      <c r="AI239" s="258">
        <f t="shared" si="65"/>
        <v>8.4078406843064393</v>
      </c>
      <c r="AJ239" s="258">
        <f t="shared" si="66"/>
        <v>21.303208411194483</v>
      </c>
    </row>
    <row r="240" spans="1:36" x14ac:dyDescent="0.25">
      <c r="A240" s="244">
        <v>29</v>
      </c>
      <c r="B240" s="244" t="s">
        <v>311</v>
      </c>
      <c r="C240" s="244">
        <v>1</v>
      </c>
      <c r="D240" s="244" t="s">
        <v>369</v>
      </c>
      <c r="E240" s="244">
        <v>66</v>
      </c>
      <c r="F240" s="244" t="s">
        <v>215</v>
      </c>
      <c r="G240" s="245"/>
      <c r="H240" s="246">
        <v>0.41549384593963623</v>
      </c>
      <c r="I240" s="246">
        <v>9.8977386951446533</v>
      </c>
      <c r="J240" s="246">
        <v>3.1740266084671021</v>
      </c>
      <c r="K240" s="246">
        <v>2.5510954856872559</v>
      </c>
      <c r="L240" s="246">
        <v>3.6770910024642944</v>
      </c>
      <c r="M240" s="247">
        <f>IF(COUNT(H240:L240)&lt;N$1,0,1)</f>
        <v>1</v>
      </c>
      <c r="N240" s="248">
        <f t="shared" si="53"/>
        <v>5</v>
      </c>
      <c r="O240" s="249">
        <f t="shared" si="54"/>
        <v>5</v>
      </c>
      <c r="P240" s="250">
        <f t="shared" si="55"/>
        <v>19.715445637702942</v>
      </c>
      <c r="Y240" s="256">
        <f t="shared" si="56"/>
        <v>66</v>
      </c>
      <c r="Z240" s="256">
        <f t="shared" si="57"/>
        <v>29</v>
      </c>
      <c r="AA240" s="256" t="str">
        <f t="shared" si="58"/>
        <v>Marker 69</v>
      </c>
      <c r="AB240" s="256">
        <f t="shared" si="59"/>
        <v>1</v>
      </c>
      <c r="AC240" s="256" t="str">
        <f t="shared" si="60"/>
        <v>H</v>
      </c>
      <c r="AD240" s="257"/>
      <c r="AE240" s="258">
        <f t="shared" si="61"/>
        <v>0.60937127766123733</v>
      </c>
      <c r="AF240" s="258">
        <f t="shared" si="62"/>
        <v>14.51621421967732</v>
      </c>
      <c r="AG240" s="258">
        <f t="shared" si="63"/>
        <v>4.6550885618011302</v>
      </c>
      <c r="AH240" s="258">
        <f t="shared" si="64"/>
        <v>3.7414857782873345</v>
      </c>
      <c r="AI240" s="258">
        <f t="shared" si="65"/>
        <v>5.3928924920198273</v>
      </c>
      <c r="AJ240" s="258">
        <f t="shared" si="66"/>
        <v>28.915052329446851</v>
      </c>
    </row>
    <row r="241" spans="1:36" x14ac:dyDescent="0.25">
      <c r="A241" s="244">
        <v>29</v>
      </c>
      <c r="B241" s="244" t="s">
        <v>274</v>
      </c>
      <c r="C241" s="244">
        <v>2</v>
      </c>
      <c r="D241" s="244" t="s">
        <v>369</v>
      </c>
      <c r="E241" s="244">
        <v>71</v>
      </c>
      <c r="F241" s="244" t="s">
        <v>137</v>
      </c>
      <c r="G241" s="245"/>
      <c r="H241" s="246">
        <v>6.3251078128814697</v>
      </c>
      <c r="I241" s="246">
        <v>9.3460208177566528</v>
      </c>
      <c r="J241" s="246">
        <v>2.6728081703186035</v>
      </c>
      <c r="K241" s="246">
        <v>2.3988670110702515</v>
      </c>
      <c r="L241" s="246">
        <v>3.4764277935028076</v>
      </c>
      <c r="M241" s="247">
        <f>IF(COUNT(H241:L241)&lt;N$1,0,1)</f>
        <v>1</v>
      </c>
      <c r="N241" s="248">
        <f t="shared" si="53"/>
        <v>5</v>
      </c>
      <c r="O241" s="249">
        <f t="shared" si="54"/>
        <v>5</v>
      </c>
      <c r="P241" s="250">
        <f t="shared" si="55"/>
        <v>24.219231605529785</v>
      </c>
      <c r="Y241" s="256">
        <f t="shared" si="56"/>
        <v>71</v>
      </c>
      <c r="Z241" s="256">
        <f t="shared" si="57"/>
        <v>29</v>
      </c>
      <c r="AA241" s="256" t="str">
        <f t="shared" si="58"/>
        <v>Marker 32</v>
      </c>
      <c r="AB241" s="256">
        <f t="shared" si="59"/>
        <v>2</v>
      </c>
      <c r="AC241" s="256" t="str">
        <f t="shared" si="60"/>
        <v>H</v>
      </c>
      <c r="AD241" s="257"/>
      <c r="AE241" s="258">
        <f t="shared" si="61"/>
        <v>9.2765249520461524</v>
      </c>
      <c r="AF241" s="258">
        <f t="shared" si="62"/>
        <v>13.707054153558516</v>
      </c>
      <c r="AG241" s="258">
        <f t="shared" si="63"/>
        <v>3.9199919459867689</v>
      </c>
      <c r="AH241" s="258">
        <f t="shared" si="64"/>
        <v>3.5182245652024551</v>
      </c>
      <c r="AI241" s="258">
        <f t="shared" si="65"/>
        <v>5.0985959645997072</v>
      </c>
      <c r="AJ241" s="258">
        <f t="shared" si="66"/>
        <v>35.520391581393604</v>
      </c>
    </row>
    <row r="242" spans="1:36" x14ac:dyDescent="0.25">
      <c r="A242" s="244">
        <v>29</v>
      </c>
      <c r="B242" s="244" t="s">
        <v>276</v>
      </c>
      <c r="C242" s="244">
        <v>4</v>
      </c>
      <c r="D242" s="244" t="s">
        <v>369</v>
      </c>
      <c r="E242" s="244">
        <v>78</v>
      </c>
      <c r="F242" s="244" t="s">
        <v>138</v>
      </c>
      <c r="G242" s="245"/>
      <c r="H242" s="246">
        <v>5.8410024642944336</v>
      </c>
      <c r="I242" s="246">
        <v>2.4768036603927612</v>
      </c>
      <c r="J242" s="246">
        <v>6.9950592517852783</v>
      </c>
      <c r="K242" s="246">
        <v>2.0383149385452271</v>
      </c>
      <c r="L242" s="246">
        <v>5.4894804954528809</v>
      </c>
      <c r="M242" s="247">
        <f>IF(COUNT(H242:L242)&lt;N$1,0,1)</f>
        <v>1</v>
      </c>
      <c r="N242" s="248">
        <f t="shared" si="53"/>
        <v>5</v>
      </c>
      <c r="O242" s="249">
        <f t="shared" si="54"/>
        <v>5</v>
      </c>
      <c r="P242" s="250">
        <f t="shared" si="55"/>
        <v>22.840660810470581</v>
      </c>
      <c r="Y242" s="256">
        <f t="shared" si="56"/>
        <v>78</v>
      </c>
      <c r="Z242" s="256">
        <f t="shared" si="57"/>
        <v>29</v>
      </c>
      <c r="AA242" s="256" t="str">
        <f t="shared" si="58"/>
        <v>Marker 34</v>
      </c>
      <c r="AB242" s="256">
        <f t="shared" si="59"/>
        <v>4</v>
      </c>
      <c r="AC242" s="256" t="str">
        <f t="shared" si="60"/>
        <v>H</v>
      </c>
      <c r="AD242" s="257"/>
      <c r="AE242" s="258">
        <f t="shared" si="61"/>
        <v>8.5665267230134674</v>
      </c>
      <c r="AF242" s="258">
        <f t="shared" si="62"/>
        <v>3.6325279563077792</v>
      </c>
      <c r="AG242" s="258">
        <f t="shared" si="63"/>
        <v>10.259088636888574</v>
      </c>
      <c r="AH242" s="258">
        <f t="shared" si="64"/>
        <v>2.989431950714728</v>
      </c>
      <c r="AI242" s="258">
        <f t="shared" si="65"/>
        <v>8.050977832524989</v>
      </c>
      <c r="AJ242" s="258">
        <f t="shared" si="66"/>
        <v>33.498553099449538</v>
      </c>
    </row>
    <row r="243" spans="1:36" x14ac:dyDescent="0.25">
      <c r="A243" s="244">
        <v>29</v>
      </c>
      <c r="B243" s="244" t="s">
        <v>277</v>
      </c>
      <c r="C243" s="244">
        <v>1</v>
      </c>
      <c r="D243" s="244" t="s">
        <v>369</v>
      </c>
      <c r="E243" s="244">
        <v>79</v>
      </c>
      <c r="F243" s="244" t="s">
        <v>143</v>
      </c>
      <c r="G243" s="245"/>
      <c r="H243" s="246">
        <v>6.2681859731674194</v>
      </c>
      <c r="I243" s="246">
        <v>9.9104630947113037</v>
      </c>
      <c r="J243" s="246">
        <v>2.9234510660171509</v>
      </c>
      <c r="K243" s="246">
        <v>6.4400291442871094</v>
      </c>
      <c r="L243" s="246">
        <v>5.0986689329147339</v>
      </c>
      <c r="M243" s="247">
        <f>IF(COUNT(H243:L243)&lt;N$1,0,1)</f>
        <v>1</v>
      </c>
      <c r="N243" s="248">
        <f t="shared" si="53"/>
        <v>5</v>
      </c>
      <c r="O243" s="249">
        <f t="shared" si="54"/>
        <v>5</v>
      </c>
      <c r="P243" s="250">
        <f t="shared" si="55"/>
        <v>30.640798211097717</v>
      </c>
      <c r="Y243" s="256">
        <f t="shared" si="56"/>
        <v>79</v>
      </c>
      <c r="Z243" s="256">
        <f t="shared" si="57"/>
        <v>29</v>
      </c>
      <c r="AA243" s="256" t="str">
        <f t="shared" si="58"/>
        <v>Marker 35</v>
      </c>
      <c r="AB243" s="256">
        <f t="shared" si="59"/>
        <v>1</v>
      </c>
      <c r="AC243" s="256" t="str">
        <f t="shared" si="60"/>
        <v>H</v>
      </c>
      <c r="AD243" s="257"/>
      <c r="AE243" s="258">
        <f t="shared" si="61"/>
        <v>9.1930422854980218</v>
      </c>
      <c r="AF243" s="258">
        <f t="shared" si="62"/>
        <v>14.534876069178042</v>
      </c>
      <c r="AG243" s="258">
        <f t="shared" si="63"/>
        <v>4.2875896446798212</v>
      </c>
      <c r="AH243" s="258">
        <f t="shared" si="64"/>
        <v>9.4450707902903108</v>
      </c>
      <c r="AI243" s="258">
        <f t="shared" si="65"/>
        <v>7.4778060671283617</v>
      </c>
      <c r="AJ243" s="258">
        <f t="shared" si="66"/>
        <v>44.938384856774555</v>
      </c>
    </row>
    <row r="244" spans="1:36" x14ac:dyDescent="0.25">
      <c r="A244" s="244">
        <v>29</v>
      </c>
      <c r="B244" s="244" t="s">
        <v>276</v>
      </c>
      <c r="C244" s="244">
        <v>3</v>
      </c>
      <c r="D244" s="244" t="s">
        <v>369</v>
      </c>
      <c r="E244" s="244">
        <v>81</v>
      </c>
      <c r="F244" s="244" t="s">
        <v>151</v>
      </c>
      <c r="G244" s="245"/>
      <c r="H244" s="246">
        <v>1.7688852548599243</v>
      </c>
      <c r="I244" s="246">
        <v>8.0970859527587891</v>
      </c>
      <c r="J244" s="246">
        <v>5.5474203824996948</v>
      </c>
      <c r="K244" s="246">
        <v>3.2666075229644775</v>
      </c>
      <c r="L244" s="246">
        <v>1.7734748125076294</v>
      </c>
      <c r="M244" s="247">
        <f>IF(COUNT(H244:L244)&lt;N$1,0,1)</f>
        <v>1</v>
      </c>
      <c r="N244" s="248">
        <f t="shared" si="53"/>
        <v>5</v>
      </c>
      <c r="O244" s="249">
        <f t="shared" si="54"/>
        <v>5</v>
      </c>
      <c r="P244" s="250">
        <f t="shared" si="55"/>
        <v>20.453473925590515</v>
      </c>
      <c r="Y244" s="256">
        <f t="shared" si="56"/>
        <v>81</v>
      </c>
      <c r="Z244" s="256">
        <f t="shared" si="57"/>
        <v>29</v>
      </c>
      <c r="AA244" s="256" t="str">
        <f t="shared" si="58"/>
        <v>Marker 34</v>
      </c>
      <c r="AB244" s="256">
        <f t="shared" si="59"/>
        <v>3</v>
      </c>
      <c r="AC244" s="256" t="str">
        <f t="shared" si="60"/>
        <v>H</v>
      </c>
      <c r="AD244" s="257"/>
      <c r="AE244" s="258">
        <f t="shared" si="61"/>
        <v>2.5942811868908304</v>
      </c>
      <c r="AF244" s="258">
        <f t="shared" si="62"/>
        <v>11.875342223678375</v>
      </c>
      <c r="AG244" s="258">
        <f t="shared" si="63"/>
        <v>8.1359535869008894</v>
      </c>
      <c r="AH244" s="258">
        <f t="shared" si="64"/>
        <v>4.7908695142884694</v>
      </c>
      <c r="AI244" s="258">
        <f t="shared" si="65"/>
        <v>2.6010123205406135</v>
      </c>
      <c r="AJ244" s="258">
        <f t="shared" si="66"/>
        <v>29.997458832299181</v>
      </c>
    </row>
    <row r="245" spans="1:36" x14ac:dyDescent="0.25">
      <c r="A245" s="244">
        <v>29</v>
      </c>
      <c r="B245" s="244" t="s">
        <v>278</v>
      </c>
      <c r="C245" s="244">
        <v>1</v>
      </c>
      <c r="D245" s="244" t="s">
        <v>369</v>
      </c>
      <c r="E245" s="244">
        <v>84</v>
      </c>
      <c r="F245" s="244" t="s">
        <v>154</v>
      </c>
      <c r="G245" s="245"/>
      <c r="H245" s="246">
        <v>3.4723681211471558</v>
      </c>
      <c r="I245" s="246">
        <v>8.8569986820220947</v>
      </c>
      <c r="J245" s="246">
        <v>6.9065982103347778</v>
      </c>
      <c r="K245" s="246">
        <v>4.5223259925842285</v>
      </c>
      <c r="L245" s="246">
        <v>3.2565635442733765</v>
      </c>
      <c r="M245" s="247">
        <f>IF(COUNT(H245:L245)&lt;N$1,0,1)</f>
        <v>1</v>
      </c>
      <c r="N245" s="248">
        <f t="shared" si="53"/>
        <v>5</v>
      </c>
      <c r="O245" s="249">
        <f t="shared" si="54"/>
        <v>5</v>
      </c>
      <c r="P245" s="250">
        <f t="shared" si="55"/>
        <v>27.014854550361633</v>
      </c>
      <c r="Y245" s="256">
        <f t="shared" si="56"/>
        <v>84</v>
      </c>
      <c r="Z245" s="256">
        <f t="shared" si="57"/>
        <v>29</v>
      </c>
      <c r="AA245" s="256" t="str">
        <f t="shared" si="58"/>
        <v>Marker 36</v>
      </c>
      <c r="AB245" s="256">
        <f t="shared" si="59"/>
        <v>1</v>
      </c>
      <c r="AC245" s="256" t="str">
        <f t="shared" si="60"/>
        <v>H</v>
      </c>
      <c r="AD245" s="257"/>
      <c r="AE245" s="258">
        <f t="shared" si="61"/>
        <v>5.0926419709258539</v>
      </c>
      <c r="AF245" s="258">
        <f t="shared" si="62"/>
        <v>12.989844869788552</v>
      </c>
      <c r="AG245" s="258">
        <f t="shared" si="63"/>
        <v>10.129349969568416</v>
      </c>
      <c r="AH245" s="258">
        <f t="shared" si="64"/>
        <v>6.6325304093722703</v>
      </c>
      <c r="AI245" s="258">
        <f t="shared" si="65"/>
        <v>4.7761388216738601</v>
      </c>
      <c r="AJ245" s="258">
        <f t="shared" si="66"/>
        <v>39.620506041328952</v>
      </c>
    </row>
    <row r="246" spans="1:36" x14ac:dyDescent="0.25">
      <c r="A246" s="244">
        <v>30</v>
      </c>
      <c r="B246" s="244" t="s">
        <v>265</v>
      </c>
      <c r="C246" s="244">
        <v>2</v>
      </c>
      <c r="D246" s="244" t="s">
        <v>369</v>
      </c>
      <c r="E246" s="244">
        <v>55</v>
      </c>
      <c r="F246" s="244" t="s">
        <v>125</v>
      </c>
      <c r="G246" s="245"/>
      <c r="H246" s="246">
        <v>4.4541895389556885</v>
      </c>
      <c r="I246" s="246">
        <v>3.5134631395339966</v>
      </c>
      <c r="J246" s="246">
        <v>4.5064187049865723</v>
      </c>
      <c r="K246" s="246">
        <v>3.8902229070663452</v>
      </c>
      <c r="L246" s="246">
        <v>8.0257976055145264</v>
      </c>
      <c r="M246" s="247">
        <f>IF(COUNT(H246:L246)&lt;N$1,0,1)</f>
        <v>1</v>
      </c>
      <c r="N246" s="248">
        <f t="shared" si="53"/>
        <v>5</v>
      </c>
      <c r="O246" s="249">
        <f t="shared" si="54"/>
        <v>5</v>
      </c>
      <c r="P246" s="250">
        <f t="shared" si="55"/>
        <v>24.390091896057129</v>
      </c>
      <c r="Y246" s="256">
        <f t="shared" si="56"/>
        <v>55</v>
      </c>
      <c r="Z246" s="256">
        <f t="shared" si="57"/>
        <v>30</v>
      </c>
      <c r="AA246" s="256" t="str">
        <f t="shared" si="58"/>
        <v>Marker 23</v>
      </c>
      <c r="AB246" s="256">
        <f t="shared" si="59"/>
        <v>2</v>
      </c>
      <c r="AC246" s="256" t="str">
        <f t="shared" si="60"/>
        <v>H</v>
      </c>
      <c r="AD246" s="257"/>
      <c r="AE246" s="258">
        <f t="shared" si="61"/>
        <v>6.8809156584101165</v>
      </c>
      <c r="AF246" s="258">
        <f t="shared" si="62"/>
        <v>5.4276638478510773</v>
      </c>
      <c r="AG246" s="258">
        <f t="shared" si="63"/>
        <v>6.961600255063332</v>
      </c>
      <c r="AH246" s="258">
        <f t="shared" si="64"/>
        <v>6.0096894130406779</v>
      </c>
      <c r="AI246" s="258">
        <f t="shared" si="65"/>
        <v>12.398402881607755</v>
      </c>
      <c r="AJ246" s="258">
        <f t="shared" si="66"/>
        <v>37.678272055972954</v>
      </c>
    </row>
    <row r="247" spans="1:36" x14ac:dyDescent="0.25">
      <c r="A247" s="244">
        <v>30</v>
      </c>
      <c r="B247" s="244" t="s">
        <v>265</v>
      </c>
      <c r="C247" s="244">
        <v>1</v>
      </c>
      <c r="D247" s="244" t="s">
        <v>369</v>
      </c>
      <c r="E247" s="244">
        <v>61</v>
      </c>
      <c r="F247" s="244" t="s">
        <v>126</v>
      </c>
      <c r="G247" s="245"/>
      <c r="H247" s="246">
        <v>5.7721179723739624</v>
      </c>
      <c r="I247" s="246">
        <v>6.7844092845916748</v>
      </c>
      <c r="J247" s="246">
        <v>1.1443859338760376</v>
      </c>
      <c r="K247" s="246">
        <v>0.24890422821044922</v>
      </c>
      <c r="L247" s="246">
        <v>3.2570046186447144</v>
      </c>
      <c r="M247" s="247">
        <f>IF(COUNT(H247:L247)&lt;N$1,0,1)</f>
        <v>1</v>
      </c>
      <c r="N247" s="248">
        <f t="shared" si="53"/>
        <v>5</v>
      </c>
      <c r="O247" s="249">
        <f t="shared" si="54"/>
        <v>5</v>
      </c>
      <c r="P247" s="250">
        <f t="shared" si="55"/>
        <v>17.206822037696838</v>
      </c>
      <c r="Y247" s="256">
        <f t="shared" si="56"/>
        <v>61</v>
      </c>
      <c r="Z247" s="256">
        <f t="shared" si="57"/>
        <v>30</v>
      </c>
      <c r="AA247" s="256" t="str">
        <f t="shared" si="58"/>
        <v>Marker 23</v>
      </c>
      <c r="AB247" s="256">
        <f t="shared" si="59"/>
        <v>1</v>
      </c>
      <c r="AC247" s="256" t="str">
        <f t="shared" si="60"/>
        <v>H</v>
      </c>
      <c r="AD247" s="257"/>
      <c r="AE247" s="258">
        <f t="shared" si="61"/>
        <v>8.9168762556993588</v>
      </c>
      <c r="AF247" s="258">
        <f t="shared" si="62"/>
        <v>10.480682887678581</v>
      </c>
      <c r="AG247" s="258">
        <f t="shared" si="63"/>
        <v>1.7678688845194759</v>
      </c>
      <c r="AH247" s="258">
        <f t="shared" si="64"/>
        <v>0.38451192666114414</v>
      </c>
      <c r="AI247" s="258">
        <f t="shared" si="65"/>
        <v>5.0314819079748725</v>
      </c>
      <c r="AJ247" s="258">
        <f t="shared" si="66"/>
        <v>26.581421862533432</v>
      </c>
    </row>
    <row r="248" spans="1:36" x14ac:dyDescent="0.25">
      <c r="A248" s="244">
        <v>30</v>
      </c>
      <c r="B248" s="244" t="s">
        <v>306</v>
      </c>
      <c r="C248" s="244">
        <v>3</v>
      </c>
      <c r="D248" s="244" t="s">
        <v>369</v>
      </c>
      <c r="E248" s="244">
        <v>62</v>
      </c>
      <c r="F248" s="244" t="s">
        <v>202</v>
      </c>
      <c r="G248" s="245"/>
      <c r="H248" s="246">
        <v>2.5273352861404419</v>
      </c>
      <c r="I248" s="246">
        <v>1.5761303901672363</v>
      </c>
      <c r="J248" s="246">
        <v>0.34710347652435303</v>
      </c>
      <c r="K248" s="246">
        <v>5.6571090221405029</v>
      </c>
      <c r="L248" s="246">
        <v>6.7333179712295532</v>
      </c>
      <c r="M248" s="247">
        <f>IF(COUNT(H248:L248)&lt;N$1,0,1)</f>
        <v>1</v>
      </c>
      <c r="N248" s="248">
        <f t="shared" si="53"/>
        <v>5</v>
      </c>
      <c r="O248" s="249">
        <f t="shared" si="54"/>
        <v>5</v>
      </c>
      <c r="P248" s="250">
        <f t="shared" si="55"/>
        <v>16.840996146202087</v>
      </c>
      <c r="Y248" s="256">
        <f t="shared" si="56"/>
        <v>62</v>
      </c>
      <c r="Z248" s="256">
        <f t="shared" si="57"/>
        <v>30</v>
      </c>
      <c r="AA248" s="256" t="str">
        <f t="shared" si="58"/>
        <v>Marker 64</v>
      </c>
      <c r="AB248" s="256">
        <f t="shared" si="59"/>
        <v>3</v>
      </c>
      <c r="AC248" s="256" t="str">
        <f t="shared" si="60"/>
        <v>H</v>
      </c>
      <c r="AD248" s="257"/>
      <c r="AE248" s="258">
        <f t="shared" si="61"/>
        <v>3.9042750184657518</v>
      </c>
      <c r="AF248" s="258">
        <f t="shared" si="62"/>
        <v>2.4348358296267092</v>
      </c>
      <c r="AG248" s="258">
        <f t="shared" si="63"/>
        <v>0.53621196983570252</v>
      </c>
      <c r="AH248" s="258">
        <f t="shared" si="64"/>
        <v>8.7392082692794855</v>
      </c>
      <c r="AI248" s="258">
        <f t="shared" si="65"/>
        <v>10.40175606719923</v>
      </c>
      <c r="AJ248" s="258">
        <f t="shared" si="66"/>
        <v>26.016287154406879</v>
      </c>
    </row>
    <row r="249" spans="1:36" x14ac:dyDescent="0.25">
      <c r="A249" s="244">
        <v>30</v>
      </c>
      <c r="B249" s="244" t="s">
        <v>314</v>
      </c>
      <c r="C249" s="244">
        <v>3</v>
      </c>
      <c r="D249" s="244" t="s">
        <v>369</v>
      </c>
      <c r="E249" s="244">
        <v>67</v>
      </c>
      <c r="F249" s="244" t="s">
        <v>223</v>
      </c>
      <c r="G249" s="245"/>
      <c r="H249" s="246">
        <v>5.9757000207901001</v>
      </c>
      <c r="I249" s="246">
        <v>4.2705869674682617</v>
      </c>
      <c r="J249" s="246">
        <v>5.6450814008712769</v>
      </c>
      <c r="K249" s="246">
        <v>2.1191322803497314</v>
      </c>
      <c r="L249" s="246">
        <v>2.7793771028518677</v>
      </c>
      <c r="M249" s="247">
        <f>IF(COUNT(H249:L249)&lt;N$1,0,1)</f>
        <v>1</v>
      </c>
      <c r="N249" s="248">
        <f t="shared" si="53"/>
        <v>5</v>
      </c>
      <c r="O249" s="249">
        <f t="shared" si="54"/>
        <v>5</v>
      </c>
      <c r="P249" s="250">
        <f t="shared" si="55"/>
        <v>20.789877772331238</v>
      </c>
      <c r="Y249" s="256">
        <f t="shared" si="56"/>
        <v>67</v>
      </c>
      <c r="Z249" s="256">
        <f t="shared" si="57"/>
        <v>30</v>
      </c>
      <c r="AA249" s="256" t="str">
        <f t="shared" si="58"/>
        <v>Marker 72</v>
      </c>
      <c r="AB249" s="256">
        <f t="shared" si="59"/>
        <v>3</v>
      </c>
      <c r="AC249" s="256" t="str">
        <f t="shared" si="60"/>
        <v>H</v>
      </c>
      <c r="AD249" s="257"/>
      <c r="AE249" s="258">
        <f t="shared" si="61"/>
        <v>9.2313736277726282</v>
      </c>
      <c r="AF249" s="258">
        <f t="shared" si="62"/>
        <v>6.5972829575510517</v>
      </c>
      <c r="AG249" s="258">
        <f t="shared" si="63"/>
        <v>8.720627774039885</v>
      </c>
      <c r="AH249" s="258">
        <f t="shared" si="64"/>
        <v>3.2736753482474259</v>
      </c>
      <c r="AI249" s="258">
        <f t="shared" si="65"/>
        <v>4.2936339507734225</v>
      </c>
      <c r="AJ249" s="258">
        <f t="shared" si="66"/>
        <v>32.116593658384417</v>
      </c>
    </row>
    <row r="250" spans="1:36" x14ac:dyDescent="0.25">
      <c r="A250" s="244">
        <v>30</v>
      </c>
      <c r="B250" s="244" t="s">
        <v>268</v>
      </c>
      <c r="C250" s="244">
        <v>1</v>
      </c>
      <c r="D250" s="244" t="s">
        <v>369</v>
      </c>
      <c r="E250" s="244">
        <v>68</v>
      </c>
      <c r="F250" s="244" t="s">
        <v>133</v>
      </c>
      <c r="G250" s="245"/>
      <c r="H250" s="246">
        <v>4.8251742124557495</v>
      </c>
      <c r="I250" s="246">
        <v>1.9470179080963135</v>
      </c>
      <c r="J250" s="246">
        <v>6.1912280321121216</v>
      </c>
      <c r="K250" s="246">
        <v>1.0043740272521973</v>
      </c>
      <c r="L250" s="246">
        <v>0.80260694026947021</v>
      </c>
      <c r="M250" s="247">
        <f>IF(COUNT(H250:L250)&lt;N$1,0,1)</f>
        <v>1</v>
      </c>
      <c r="N250" s="248">
        <f t="shared" si="53"/>
        <v>5</v>
      </c>
      <c r="O250" s="249">
        <f t="shared" si="54"/>
        <v>5</v>
      </c>
      <c r="P250" s="250">
        <f t="shared" si="55"/>
        <v>14.770401120185852</v>
      </c>
      <c r="Y250" s="256">
        <f t="shared" si="56"/>
        <v>68</v>
      </c>
      <c r="Z250" s="256">
        <f t="shared" si="57"/>
        <v>30</v>
      </c>
      <c r="AA250" s="256" t="str">
        <f t="shared" si="58"/>
        <v>Marker 26</v>
      </c>
      <c r="AB250" s="256">
        <f t="shared" si="59"/>
        <v>1</v>
      </c>
      <c r="AC250" s="256" t="str">
        <f t="shared" si="60"/>
        <v>H</v>
      </c>
      <c r="AD250" s="257"/>
      <c r="AE250" s="258">
        <f t="shared" si="61"/>
        <v>7.4540197498707679</v>
      </c>
      <c r="AF250" s="258">
        <f t="shared" si="62"/>
        <v>3.0077898333365272</v>
      </c>
      <c r="AG250" s="258">
        <f t="shared" si="63"/>
        <v>9.5643253477120975</v>
      </c>
      <c r="AH250" s="258">
        <f t="shared" si="64"/>
        <v>1.5515758614619715</v>
      </c>
      <c r="AI250" s="258">
        <f t="shared" si="65"/>
        <v>1.2398822758996588</v>
      </c>
      <c r="AJ250" s="258">
        <f t="shared" si="66"/>
        <v>22.81759306828102</v>
      </c>
    </row>
    <row r="251" spans="1:36" x14ac:dyDescent="0.25">
      <c r="A251" s="244">
        <v>30</v>
      </c>
      <c r="B251" s="244" t="s">
        <v>271</v>
      </c>
      <c r="C251" s="244">
        <v>2</v>
      </c>
      <c r="D251" s="244" t="s">
        <v>369</v>
      </c>
      <c r="E251" s="244">
        <v>73</v>
      </c>
      <c r="F251" s="244" t="s">
        <v>127</v>
      </c>
      <c r="G251" s="245"/>
      <c r="H251" s="246">
        <v>4.4896519184112549</v>
      </c>
      <c r="I251" s="246">
        <v>8.5486775636672974</v>
      </c>
      <c r="J251" s="246">
        <v>8.9759707450866699</v>
      </c>
      <c r="K251" s="246">
        <v>6.7559808492660522</v>
      </c>
      <c r="L251" s="246">
        <v>5.6052815914154053</v>
      </c>
      <c r="M251" s="247">
        <f>IF(COUNT(H251:L251)&lt;N$1,0,1)</f>
        <v>1</v>
      </c>
      <c r="N251" s="248">
        <f t="shared" si="53"/>
        <v>5</v>
      </c>
      <c r="O251" s="249">
        <f t="shared" si="54"/>
        <v>5</v>
      </c>
      <c r="P251" s="250">
        <f t="shared" si="55"/>
        <v>34.37556266784668</v>
      </c>
      <c r="Y251" s="256">
        <f t="shared" si="56"/>
        <v>73</v>
      </c>
      <c r="Z251" s="256">
        <f t="shared" si="57"/>
        <v>30</v>
      </c>
      <c r="AA251" s="256" t="str">
        <f t="shared" si="58"/>
        <v>Marker 29</v>
      </c>
      <c r="AB251" s="256">
        <f t="shared" si="59"/>
        <v>2</v>
      </c>
      <c r="AC251" s="256" t="str">
        <f t="shared" si="60"/>
        <v>H</v>
      </c>
      <c r="AD251" s="257"/>
      <c r="AE251" s="258">
        <f t="shared" si="61"/>
        <v>6.9356986082478329</v>
      </c>
      <c r="AF251" s="258">
        <f t="shared" si="62"/>
        <v>13.206157661698629</v>
      </c>
      <c r="AG251" s="258">
        <f t="shared" si="63"/>
        <v>13.866248193779978</v>
      </c>
      <c r="AH251" s="258">
        <f t="shared" si="64"/>
        <v>10.436766106844409</v>
      </c>
      <c r="AI251" s="258">
        <f t="shared" si="65"/>
        <v>8.6591442808720451</v>
      </c>
      <c r="AJ251" s="258">
        <f t="shared" si="66"/>
        <v>53.104014851442898</v>
      </c>
    </row>
    <row r="252" spans="1:36" x14ac:dyDescent="0.25">
      <c r="A252" s="244">
        <v>30</v>
      </c>
      <c r="B252" s="244" t="s">
        <v>279</v>
      </c>
      <c r="C252" s="244">
        <v>4</v>
      </c>
      <c r="D252" s="244" t="s">
        <v>369</v>
      </c>
      <c r="E252" s="244">
        <v>79</v>
      </c>
      <c r="F252" s="244" t="s">
        <v>141</v>
      </c>
      <c r="G252" s="245"/>
      <c r="H252" s="246">
        <v>9.2391085624694824</v>
      </c>
      <c r="I252" s="246">
        <v>1.6696923971176147</v>
      </c>
      <c r="J252" s="246">
        <v>3.7547719478607178</v>
      </c>
      <c r="K252" s="246">
        <v>1.2440401315689087</v>
      </c>
      <c r="L252" s="246">
        <v>1.9177150726318359</v>
      </c>
      <c r="M252" s="247">
        <f>IF(COUNT(H252:L252)&lt;N$1,0,1)</f>
        <v>1</v>
      </c>
      <c r="N252" s="248">
        <f t="shared" si="53"/>
        <v>5</v>
      </c>
      <c r="O252" s="249">
        <f t="shared" si="54"/>
        <v>5</v>
      </c>
      <c r="P252" s="250">
        <f t="shared" si="55"/>
        <v>17.82532811164856</v>
      </c>
      <c r="Y252" s="256">
        <f t="shared" si="56"/>
        <v>79</v>
      </c>
      <c r="Z252" s="256">
        <f t="shared" si="57"/>
        <v>30</v>
      </c>
      <c r="AA252" s="256" t="str">
        <f t="shared" si="58"/>
        <v>Marker 37</v>
      </c>
      <c r="AB252" s="256">
        <f t="shared" si="59"/>
        <v>4</v>
      </c>
      <c r="AC252" s="256" t="str">
        <f t="shared" si="60"/>
        <v>H</v>
      </c>
      <c r="AD252" s="257"/>
      <c r="AE252" s="258">
        <f t="shared" si="61"/>
        <v>14.27274843633</v>
      </c>
      <c r="AF252" s="258">
        <f t="shared" si="62"/>
        <v>2.5793721752461809</v>
      </c>
      <c r="AG252" s="258">
        <f t="shared" si="63"/>
        <v>5.8004422272185874</v>
      </c>
      <c r="AH252" s="258">
        <f t="shared" si="64"/>
        <v>1.9218165608215363</v>
      </c>
      <c r="AI252" s="258">
        <f t="shared" si="65"/>
        <v>2.9625222627448609</v>
      </c>
      <c r="AJ252" s="258">
        <f t="shared" si="66"/>
        <v>27.536901662361164</v>
      </c>
    </row>
    <row r="253" spans="1:36" x14ac:dyDescent="0.25">
      <c r="A253" s="244">
        <v>30</v>
      </c>
      <c r="B253" s="244" t="s">
        <v>279</v>
      </c>
      <c r="C253" s="244">
        <v>3</v>
      </c>
      <c r="D253" s="244" t="s">
        <v>369</v>
      </c>
      <c r="E253" s="244">
        <v>82</v>
      </c>
      <c r="F253" s="244" t="s">
        <v>162</v>
      </c>
      <c r="G253" s="245"/>
      <c r="H253" s="246">
        <v>9.4979029893875122</v>
      </c>
      <c r="I253" s="246">
        <v>4.9320054054260254</v>
      </c>
      <c r="J253" s="246">
        <v>7.4767440557479858</v>
      </c>
      <c r="K253" s="246">
        <v>2.6763904094696045</v>
      </c>
      <c r="L253" s="246">
        <v>0.45086443424224854</v>
      </c>
      <c r="M253" s="247">
        <f>IF(COUNT(H253:L253)&lt;N$1,0,1)</f>
        <v>1</v>
      </c>
      <c r="N253" s="248">
        <f t="shared" si="53"/>
        <v>5</v>
      </c>
      <c r="O253" s="249">
        <f t="shared" si="54"/>
        <v>5</v>
      </c>
      <c r="P253" s="250">
        <f t="shared" si="55"/>
        <v>25.033907294273376</v>
      </c>
      <c r="Y253" s="256">
        <f t="shared" si="56"/>
        <v>82</v>
      </c>
      <c r="Z253" s="256">
        <f t="shared" si="57"/>
        <v>30</v>
      </c>
      <c r="AA253" s="256" t="str">
        <f t="shared" si="58"/>
        <v>Marker 37</v>
      </c>
      <c r="AB253" s="256">
        <f t="shared" si="59"/>
        <v>3</v>
      </c>
      <c r="AC253" s="256" t="str">
        <f t="shared" si="60"/>
        <v>H</v>
      </c>
      <c r="AD253" s="257"/>
      <c r="AE253" s="258">
        <f t="shared" si="61"/>
        <v>14.672538927712424</v>
      </c>
      <c r="AF253" s="258">
        <f t="shared" si="62"/>
        <v>7.6190545832757586</v>
      </c>
      <c r="AG253" s="258">
        <f t="shared" si="63"/>
        <v>11.550214645599276</v>
      </c>
      <c r="AH253" s="258">
        <f t="shared" si="64"/>
        <v>4.1345381725394228</v>
      </c>
      <c r="AI253" s="258">
        <f t="shared" si="65"/>
        <v>0.69650384615762739</v>
      </c>
      <c r="AJ253" s="258">
        <f t="shared" si="66"/>
        <v>38.672850175284509</v>
      </c>
    </row>
    <row r="254" spans="1:36" x14ac:dyDescent="0.25">
      <c r="A254" s="244">
        <v>30</v>
      </c>
      <c r="B254" s="244" t="s">
        <v>281</v>
      </c>
      <c r="C254" s="244">
        <v>1</v>
      </c>
      <c r="D254" s="244" t="s">
        <v>369</v>
      </c>
      <c r="E254" s="244">
        <v>85</v>
      </c>
      <c r="F254" s="244" t="s">
        <v>139</v>
      </c>
      <c r="G254" s="245"/>
      <c r="H254" s="246">
        <v>1.6063731908798218</v>
      </c>
      <c r="I254" s="246">
        <v>0.74648737907409668</v>
      </c>
      <c r="J254" s="246">
        <v>4.863620400428772</v>
      </c>
      <c r="K254" s="246">
        <v>2.2747945785522461</v>
      </c>
      <c r="L254" s="246">
        <v>7.6285523176193237</v>
      </c>
      <c r="M254" s="247">
        <f>IF(COUNT(H254:L254)&lt;N$1,0,1)</f>
        <v>1</v>
      </c>
      <c r="N254" s="248">
        <f t="shared" si="53"/>
        <v>5</v>
      </c>
      <c r="O254" s="249">
        <f t="shared" si="54"/>
        <v>5</v>
      </c>
      <c r="P254" s="250">
        <f t="shared" si="55"/>
        <v>17.11982786655426</v>
      </c>
      <c r="Y254" s="256">
        <f t="shared" si="56"/>
        <v>85</v>
      </c>
      <c r="Z254" s="256">
        <f t="shared" si="57"/>
        <v>30</v>
      </c>
      <c r="AA254" s="256" t="str">
        <f t="shared" si="58"/>
        <v>Marker 39</v>
      </c>
      <c r="AB254" s="256">
        <f t="shared" si="59"/>
        <v>1</v>
      </c>
      <c r="AC254" s="256" t="str">
        <f t="shared" si="60"/>
        <v>H</v>
      </c>
      <c r="AD254" s="257"/>
      <c r="AE254" s="258">
        <f t="shared" si="61"/>
        <v>2.4815554761880891</v>
      </c>
      <c r="AF254" s="258">
        <f t="shared" si="62"/>
        <v>1.1531877237268999</v>
      </c>
      <c r="AG254" s="258">
        <f t="shared" si="63"/>
        <v>7.5134121431481704</v>
      </c>
      <c r="AH254" s="258">
        <f t="shared" si="64"/>
        <v>3.5141453901614739</v>
      </c>
      <c r="AI254" s="258">
        <f t="shared" si="65"/>
        <v>11.784730899802375</v>
      </c>
      <c r="AJ254" s="258">
        <f t="shared" si="66"/>
        <v>26.447031633027009</v>
      </c>
    </row>
    <row r="255" spans="1:36" x14ac:dyDescent="0.25">
      <c r="A255" s="244">
        <v>30</v>
      </c>
      <c r="B255" s="244" t="s">
        <v>272</v>
      </c>
      <c r="C255" s="244">
        <v>1</v>
      </c>
      <c r="D255" s="244" t="s">
        <v>369</v>
      </c>
      <c r="E255" s="244">
        <v>86</v>
      </c>
      <c r="F255" s="244" t="s">
        <v>232</v>
      </c>
      <c r="G255" s="245"/>
      <c r="H255" s="246">
        <v>7.118040919303894</v>
      </c>
      <c r="I255" s="246">
        <v>3.3545506000518799</v>
      </c>
      <c r="J255" s="246">
        <v>2.1102315187454224</v>
      </c>
      <c r="K255" s="246">
        <v>7.8225588798522949</v>
      </c>
      <c r="L255" s="246">
        <v>1.6224664449691772</v>
      </c>
      <c r="M255" s="247">
        <f>IF(COUNT(H255:L255)&lt;N$1,0,1)</f>
        <v>1</v>
      </c>
      <c r="N255" s="248">
        <f t="shared" si="53"/>
        <v>5</v>
      </c>
      <c r="O255" s="249">
        <f t="shared" si="54"/>
        <v>5</v>
      </c>
      <c r="P255" s="250">
        <f t="shared" si="55"/>
        <v>22.027848362922668</v>
      </c>
      <c r="Y255" s="256">
        <f t="shared" si="56"/>
        <v>86</v>
      </c>
      <c r="Z255" s="256">
        <f t="shared" si="57"/>
        <v>30</v>
      </c>
      <c r="AA255" s="256" t="str">
        <f t="shared" si="58"/>
        <v>Marker 30</v>
      </c>
      <c r="AB255" s="256">
        <f t="shared" si="59"/>
        <v>1</v>
      </c>
      <c r="AC255" s="256" t="str">
        <f t="shared" si="60"/>
        <v>H</v>
      </c>
      <c r="AD255" s="257"/>
      <c r="AE255" s="258">
        <f t="shared" si="61"/>
        <v>10.996083303254634</v>
      </c>
      <c r="AF255" s="258">
        <f t="shared" si="62"/>
        <v>5.1821727721622359</v>
      </c>
      <c r="AG255" s="258">
        <f t="shared" si="63"/>
        <v>3.259925284546898</v>
      </c>
      <c r="AH255" s="258">
        <f t="shared" si="64"/>
        <v>12.084435880973013</v>
      </c>
      <c r="AI255" s="258">
        <f t="shared" si="65"/>
        <v>2.5064166373689809</v>
      </c>
      <c r="AJ255" s="258">
        <f t="shared" si="66"/>
        <v>34.029033878305761</v>
      </c>
    </row>
    <row r="256" spans="1:36" x14ac:dyDescent="0.25">
      <c r="A256" s="244">
        <v>31</v>
      </c>
      <c r="B256" s="244" t="s">
        <v>263</v>
      </c>
      <c r="C256" s="244">
        <v>1</v>
      </c>
      <c r="D256" s="244" t="s">
        <v>369</v>
      </c>
      <c r="E256" s="244">
        <v>54</v>
      </c>
      <c r="F256" s="244" t="s">
        <v>163</v>
      </c>
      <c r="G256" s="245"/>
      <c r="H256" s="246">
        <v>4.4598835706710815</v>
      </c>
      <c r="I256" s="246">
        <v>3.1258976459503174</v>
      </c>
      <c r="J256" s="246">
        <v>7.4055653810501099</v>
      </c>
      <c r="K256" s="246">
        <v>8.1084322929382324</v>
      </c>
      <c r="L256" s="246">
        <v>2.2492212057113647</v>
      </c>
      <c r="M256" s="247">
        <f>IF(COUNT(H256:L256)&lt;N$1,0,1)</f>
        <v>1</v>
      </c>
      <c r="N256" s="248">
        <f t="shared" si="53"/>
        <v>5</v>
      </c>
      <c r="O256" s="249">
        <f t="shared" si="54"/>
        <v>5</v>
      </c>
      <c r="P256" s="250">
        <f t="shared" si="55"/>
        <v>25.349000096321106</v>
      </c>
      <c r="Y256" s="256">
        <f t="shared" si="56"/>
        <v>54</v>
      </c>
      <c r="Z256" s="256">
        <f t="shared" si="57"/>
        <v>31</v>
      </c>
      <c r="AA256" s="256" t="str">
        <f t="shared" si="58"/>
        <v>Marker 21</v>
      </c>
      <c r="AB256" s="256">
        <f t="shared" si="59"/>
        <v>1</v>
      </c>
      <c r="AC256" s="256" t="str">
        <f t="shared" si="60"/>
        <v>H</v>
      </c>
      <c r="AD256" s="257"/>
      <c r="AE256" s="258">
        <f t="shared" si="61"/>
        <v>5.9989729021494398</v>
      </c>
      <c r="AF256" s="258">
        <f t="shared" si="62"/>
        <v>4.2046333667241962</v>
      </c>
      <c r="AG256" s="258">
        <f t="shared" si="63"/>
        <v>9.9611986147276994</v>
      </c>
      <c r="AH256" s="258">
        <f t="shared" si="64"/>
        <v>10.906622299319503</v>
      </c>
      <c r="AI256" s="258">
        <f t="shared" si="65"/>
        <v>3.0254191281437568</v>
      </c>
      <c r="AJ256" s="258">
        <f t="shared" si="66"/>
        <v>34.096846311064596</v>
      </c>
    </row>
    <row r="257" spans="1:36" x14ac:dyDescent="0.25">
      <c r="A257" s="244">
        <v>31</v>
      </c>
      <c r="B257" s="244" t="s">
        <v>267</v>
      </c>
      <c r="C257" s="244">
        <v>2</v>
      </c>
      <c r="D257" s="244" t="s">
        <v>369</v>
      </c>
      <c r="E257" s="244">
        <v>56</v>
      </c>
      <c r="F257" s="244" t="s">
        <v>124</v>
      </c>
      <c r="G257" s="245"/>
      <c r="H257" s="246">
        <v>4.9661147594451904</v>
      </c>
      <c r="I257" s="246">
        <v>4.9781757593154907</v>
      </c>
      <c r="J257" s="246">
        <v>3.6108160018920898</v>
      </c>
      <c r="K257" s="246">
        <v>8.5814255475997925</v>
      </c>
      <c r="L257" s="246">
        <v>0.43900609016418457</v>
      </c>
      <c r="M257" s="247">
        <f>IF(COUNT(H257:L257)&lt;N$1,0,1)</f>
        <v>1</v>
      </c>
      <c r="N257" s="248">
        <f t="shared" si="53"/>
        <v>5</v>
      </c>
      <c r="O257" s="249">
        <f t="shared" si="54"/>
        <v>5</v>
      </c>
      <c r="P257" s="250">
        <f t="shared" si="55"/>
        <v>22.575538158416748</v>
      </c>
      <c r="Y257" s="256">
        <f t="shared" si="56"/>
        <v>56</v>
      </c>
      <c r="Z257" s="256">
        <f t="shared" si="57"/>
        <v>31</v>
      </c>
      <c r="AA257" s="256" t="str">
        <f t="shared" si="58"/>
        <v>Marker 25</v>
      </c>
      <c r="AB257" s="256">
        <f t="shared" si="59"/>
        <v>2</v>
      </c>
      <c r="AC257" s="256" t="str">
        <f t="shared" si="60"/>
        <v>H</v>
      </c>
      <c r="AD257" s="257"/>
      <c r="AE257" s="258">
        <f t="shared" si="61"/>
        <v>6.6799026025680135</v>
      </c>
      <c r="AF257" s="258">
        <f t="shared" si="62"/>
        <v>6.6961258089024946</v>
      </c>
      <c r="AG257" s="258">
        <f t="shared" si="63"/>
        <v>4.8568952544962638</v>
      </c>
      <c r="AH257" s="258">
        <f t="shared" si="64"/>
        <v>11.542843777448182</v>
      </c>
      <c r="AI257" s="258">
        <f t="shared" si="65"/>
        <v>0.59050546881815569</v>
      </c>
      <c r="AJ257" s="258">
        <f t="shared" si="66"/>
        <v>30.366272912233111</v>
      </c>
    </row>
    <row r="258" spans="1:36" x14ac:dyDescent="0.25">
      <c r="A258" s="244">
        <v>31</v>
      </c>
      <c r="B258" s="244" t="s">
        <v>311</v>
      </c>
      <c r="C258" s="244">
        <v>3</v>
      </c>
      <c r="D258" s="244" t="s">
        <v>369</v>
      </c>
      <c r="E258" s="244">
        <v>63</v>
      </c>
      <c r="F258" s="244" t="s">
        <v>218</v>
      </c>
      <c r="G258" s="245"/>
      <c r="H258" s="246">
        <v>0.75672686100006104</v>
      </c>
      <c r="I258" s="246">
        <v>9.9177408218383789</v>
      </c>
      <c r="J258" s="246">
        <v>8.7329167127609253</v>
      </c>
      <c r="K258" s="246">
        <v>2.7677357196807861</v>
      </c>
      <c r="L258" s="246">
        <v>1.0972386598587036</v>
      </c>
      <c r="M258" s="247">
        <f>IF(COUNT(H258:L258)&lt;N$1,0,1)</f>
        <v>1</v>
      </c>
      <c r="N258" s="248">
        <f t="shared" si="53"/>
        <v>5</v>
      </c>
      <c r="O258" s="249">
        <f t="shared" si="54"/>
        <v>5</v>
      </c>
      <c r="P258" s="250">
        <f t="shared" si="55"/>
        <v>23.272358775138855</v>
      </c>
      <c r="Y258" s="256">
        <f t="shared" si="56"/>
        <v>63</v>
      </c>
      <c r="Z258" s="256">
        <f t="shared" si="57"/>
        <v>31</v>
      </c>
      <c r="AA258" s="256" t="str">
        <f t="shared" si="58"/>
        <v>Marker 69</v>
      </c>
      <c r="AB258" s="256">
        <f t="shared" si="59"/>
        <v>3</v>
      </c>
      <c r="AC258" s="256" t="str">
        <f t="shared" si="60"/>
        <v>H</v>
      </c>
      <c r="AD258" s="257"/>
      <c r="AE258" s="258">
        <f t="shared" si="61"/>
        <v>1.0178705030151489</v>
      </c>
      <c r="AF258" s="258">
        <f t="shared" si="62"/>
        <v>13.340316512297946</v>
      </c>
      <c r="AG258" s="258">
        <f t="shared" si="63"/>
        <v>11.746613983624201</v>
      </c>
      <c r="AH258" s="258">
        <f t="shared" si="64"/>
        <v>3.7228710838695198</v>
      </c>
      <c r="AI258" s="258">
        <f t="shared" si="65"/>
        <v>1.475891664744218</v>
      </c>
      <c r="AJ258" s="258">
        <f t="shared" si="66"/>
        <v>31.303563747551035</v>
      </c>
    </row>
    <row r="259" spans="1:36" x14ac:dyDescent="0.25">
      <c r="A259" s="244">
        <v>31</v>
      </c>
      <c r="B259" s="244" t="s">
        <v>273</v>
      </c>
      <c r="C259" s="244">
        <v>4</v>
      </c>
      <c r="D259" s="244" t="s">
        <v>369</v>
      </c>
      <c r="E259" s="244">
        <v>68</v>
      </c>
      <c r="F259" s="244" t="s">
        <v>231</v>
      </c>
      <c r="G259" s="245"/>
      <c r="H259" s="246">
        <v>8.0664157867431641</v>
      </c>
      <c r="I259" s="246">
        <v>1.7331808805465698</v>
      </c>
      <c r="J259" s="246">
        <v>6.4280760288238525</v>
      </c>
      <c r="K259" s="246">
        <v>7.1328192949295044</v>
      </c>
      <c r="L259" s="246">
        <v>5.0253033638000488</v>
      </c>
      <c r="M259" s="247">
        <f>IF(COUNT(H259:L259)&lt;N$1,0,1)</f>
        <v>1</v>
      </c>
      <c r="N259" s="248">
        <f t="shared" si="53"/>
        <v>5</v>
      </c>
      <c r="O259" s="249">
        <f t="shared" si="54"/>
        <v>5</v>
      </c>
      <c r="P259" s="250">
        <f t="shared" si="55"/>
        <v>28.38579535484314</v>
      </c>
      <c r="Y259" s="256">
        <f t="shared" si="56"/>
        <v>68</v>
      </c>
      <c r="Z259" s="256">
        <f t="shared" si="57"/>
        <v>31</v>
      </c>
      <c r="AA259" s="256" t="str">
        <f t="shared" si="58"/>
        <v>Marker 31</v>
      </c>
      <c r="AB259" s="256">
        <f t="shared" si="59"/>
        <v>4</v>
      </c>
      <c r="AC259" s="256" t="str">
        <f t="shared" si="60"/>
        <v>H</v>
      </c>
      <c r="AD259" s="257"/>
      <c r="AE259" s="258">
        <f t="shared" si="61"/>
        <v>10.850106052176915</v>
      </c>
      <c r="AF259" s="258">
        <f t="shared" si="62"/>
        <v>2.331295194631704</v>
      </c>
      <c r="AG259" s="258">
        <f t="shared" si="63"/>
        <v>8.6463813009513721</v>
      </c>
      <c r="AH259" s="258">
        <f t="shared" si="64"/>
        <v>9.594328862664053</v>
      </c>
      <c r="AI259" s="258">
        <f t="shared" si="65"/>
        <v>6.7595169754578892</v>
      </c>
      <c r="AJ259" s="258">
        <f t="shared" si="66"/>
        <v>38.181628385881936</v>
      </c>
    </row>
    <row r="260" spans="1:36" x14ac:dyDescent="0.25">
      <c r="A260" s="244">
        <v>31</v>
      </c>
      <c r="B260" s="244" t="s">
        <v>273</v>
      </c>
      <c r="C260" s="244">
        <v>1</v>
      </c>
      <c r="D260" s="244" t="s">
        <v>369</v>
      </c>
      <c r="E260" s="244">
        <v>69</v>
      </c>
      <c r="F260" s="244" t="s">
        <v>238</v>
      </c>
      <c r="G260" s="245"/>
      <c r="H260" s="246">
        <v>8.2027095556259155</v>
      </c>
      <c r="I260" s="246">
        <v>7.4809157848358154</v>
      </c>
      <c r="J260" s="246">
        <v>5.0900226831436157</v>
      </c>
      <c r="K260" s="246">
        <v>0.30652523040771484</v>
      </c>
      <c r="L260" s="246">
        <v>7.4005478620529175</v>
      </c>
      <c r="M260" s="247">
        <f>IF(COUNT(H260:L260)&lt;N$1,0,1)</f>
        <v>1</v>
      </c>
      <c r="N260" s="248">
        <f t="shared" si="53"/>
        <v>5</v>
      </c>
      <c r="O260" s="249">
        <f t="shared" si="54"/>
        <v>5</v>
      </c>
      <c r="P260" s="250">
        <f t="shared" si="55"/>
        <v>28.480721116065979</v>
      </c>
      <c r="Y260" s="256">
        <f t="shared" si="56"/>
        <v>69</v>
      </c>
      <c r="Z260" s="256">
        <f t="shared" si="57"/>
        <v>31</v>
      </c>
      <c r="AA260" s="256" t="str">
        <f t="shared" si="58"/>
        <v>Marker 31</v>
      </c>
      <c r="AB260" s="256">
        <f t="shared" si="59"/>
        <v>1</v>
      </c>
      <c r="AC260" s="256" t="str">
        <f t="shared" si="60"/>
        <v>H</v>
      </c>
      <c r="AD260" s="257"/>
      <c r="AE260" s="258">
        <f t="shared" si="61"/>
        <v>11.033434296805602</v>
      </c>
      <c r="AF260" s="258">
        <f t="shared" si="62"/>
        <v>10.062552164279767</v>
      </c>
      <c r="AG260" s="258">
        <f t="shared" si="63"/>
        <v>6.8465706926313166</v>
      </c>
      <c r="AH260" s="258">
        <f t="shared" si="64"/>
        <v>0.41230595415841853</v>
      </c>
      <c r="AI260" s="258">
        <f t="shared" si="65"/>
        <v>9.9544495684749847</v>
      </c>
      <c r="AJ260" s="258">
        <f t="shared" si="66"/>
        <v>38.309312676350089</v>
      </c>
    </row>
    <row r="261" spans="1:36" x14ac:dyDescent="0.25">
      <c r="A261" s="244">
        <v>31</v>
      </c>
      <c r="B261" s="244" t="s">
        <v>280</v>
      </c>
      <c r="C261" s="244">
        <v>3</v>
      </c>
      <c r="D261" s="244" t="s">
        <v>369</v>
      </c>
      <c r="E261" s="244">
        <v>72</v>
      </c>
      <c r="F261" s="244" t="s">
        <v>159</v>
      </c>
      <c r="G261" s="245"/>
      <c r="H261" s="246">
        <v>0.24288952350616455</v>
      </c>
      <c r="I261" s="246">
        <v>1.1101317405700684</v>
      </c>
      <c r="J261" s="246">
        <v>8.7031072378158569</v>
      </c>
      <c r="K261" s="246">
        <v>4.7150743007659912</v>
      </c>
      <c r="L261" s="246">
        <v>2.1814924478530884</v>
      </c>
      <c r="M261" s="247">
        <f>IF(COUNT(H261:L261)&lt;N$1,0,1)</f>
        <v>1</v>
      </c>
      <c r="N261" s="248">
        <f t="shared" si="53"/>
        <v>5</v>
      </c>
      <c r="O261" s="249">
        <f t="shared" si="54"/>
        <v>5</v>
      </c>
      <c r="P261" s="250">
        <f t="shared" si="55"/>
        <v>16.952695250511169</v>
      </c>
      <c r="Y261" s="256">
        <f t="shared" si="56"/>
        <v>72</v>
      </c>
      <c r="Z261" s="256">
        <f t="shared" si="57"/>
        <v>31</v>
      </c>
      <c r="AA261" s="256" t="str">
        <f t="shared" si="58"/>
        <v>Marker 38</v>
      </c>
      <c r="AB261" s="256">
        <f t="shared" si="59"/>
        <v>3</v>
      </c>
      <c r="AC261" s="256" t="str">
        <f t="shared" si="60"/>
        <v>H</v>
      </c>
      <c r="AD261" s="257"/>
      <c r="AE261" s="258">
        <f t="shared" si="61"/>
        <v>0.32670980007449424</v>
      </c>
      <c r="AF261" s="258">
        <f t="shared" si="62"/>
        <v>1.4932340999417055</v>
      </c>
      <c r="AG261" s="258">
        <f t="shared" si="63"/>
        <v>11.706517369085033</v>
      </c>
      <c r="AH261" s="258">
        <f t="shared" si="64"/>
        <v>6.3422290097273208</v>
      </c>
      <c r="AI261" s="258">
        <f t="shared" si="65"/>
        <v>2.9343174263504732</v>
      </c>
      <c r="AJ261" s="258">
        <f t="shared" si="66"/>
        <v>22.803007705179027</v>
      </c>
    </row>
    <row r="262" spans="1:36" x14ac:dyDescent="0.25">
      <c r="A262" s="244">
        <v>31</v>
      </c>
      <c r="B262" s="244" t="s">
        <v>275</v>
      </c>
      <c r="C262" s="244">
        <v>2</v>
      </c>
      <c r="D262" s="244" t="s">
        <v>369</v>
      </c>
      <c r="E262" s="244">
        <v>74</v>
      </c>
      <c r="F262" s="244" t="s">
        <v>165</v>
      </c>
      <c r="G262" s="245"/>
      <c r="H262" s="246">
        <v>1.2592828273773193</v>
      </c>
      <c r="I262" s="246">
        <v>0.380898118019104</v>
      </c>
      <c r="J262" s="246">
        <v>9.55596923828125</v>
      </c>
      <c r="K262" s="246">
        <v>9.286004900932312</v>
      </c>
      <c r="L262" s="246">
        <v>7.705150842666626</v>
      </c>
      <c r="M262" s="247">
        <f>IF(COUNT(H262:L262)&lt;N$1,0,1)</f>
        <v>1</v>
      </c>
      <c r="N262" s="248">
        <f t="shared" ref="N262:N325" si="67">COUNTIF(H262:L262,"&gt;"&amp;0)</f>
        <v>5</v>
      </c>
      <c r="O262" s="249">
        <f t="shared" ref="O262:O325" si="68">N262*M262</f>
        <v>5</v>
      </c>
      <c r="P262" s="250">
        <f t="shared" ref="P262:P325" si="69">IF(O262=N$1,SUM(H262:L262),"")</f>
        <v>28.187305927276611</v>
      </c>
      <c r="Y262" s="256">
        <f t="shared" ref="Y262:Y325" si="70">E262</f>
        <v>74</v>
      </c>
      <c r="Z262" s="256">
        <f t="shared" ref="Z262:Z325" si="71">A262</f>
        <v>31</v>
      </c>
      <c r="AA262" s="256" t="str">
        <f t="shared" ref="AA262:AA325" si="72">B262</f>
        <v>Marker 33</v>
      </c>
      <c r="AB262" s="256">
        <f t="shared" ref="AB262:AB325" si="73">C262</f>
        <v>2</v>
      </c>
      <c r="AC262" s="256" t="str">
        <f t="shared" ref="AC262:AC325" si="74">D262</f>
        <v>H</v>
      </c>
      <c r="AD262" s="257"/>
      <c r="AE262" s="258">
        <f t="shared" ref="AE262:AE325" si="75">IF(AND(LEN(H262)&gt;0,$M262=1),H262*VLOOKUP($Z262,$R:$W,6,FALSE),"")</f>
        <v>1.693856675375486</v>
      </c>
      <c r="AF262" s="258">
        <f t="shared" ref="AF262:AF325" si="76">IF(AND(LEN(I262)&gt;0,$M262=1),I262*VLOOKUP($Z262,$R:$W,6,FALSE),"")</f>
        <v>0.51234465031841614</v>
      </c>
      <c r="AG262" s="258">
        <f t="shared" ref="AG262:AG325" si="77">IF(AND(LEN(J262)&gt;0,$M262=1),J262*VLOOKUP($Z262,$R:$W,6,FALSE),"")</f>
        <v>12.853698892771087</v>
      </c>
      <c r="AH262" s="258">
        <f t="shared" ref="AH262:AH325" si="78">IF(AND(LEN(K262)&gt;0,$M262=1),K262*VLOOKUP($Z262,$R:$W,6,FALSE),"")</f>
        <v>12.49057086069573</v>
      </c>
      <c r="AI262" s="258">
        <f t="shared" ref="AI262:AI325" si="79">IF(AND(LEN(L262)&gt;0,$M262=1),L262*VLOOKUP($Z262,$R:$W,6,FALSE),"")</f>
        <v>10.364169911542289</v>
      </c>
      <c r="AJ262" s="258">
        <f t="shared" ref="AJ262:AJ325" si="80">SUM(AE262:AI262)</f>
        <v>37.914640990703006</v>
      </c>
    </row>
    <row r="263" spans="1:36" x14ac:dyDescent="0.25">
      <c r="A263" s="244">
        <v>31</v>
      </c>
      <c r="B263" s="244" t="s">
        <v>273</v>
      </c>
      <c r="C263" s="244">
        <v>3</v>
      </c>
      <c r="D263" s="244" t="s">
        <v>369</v>
      </c>
      <c r="E263" s="244">
        <v>83</v>
      </c>
      <c r="F263" s="244" t="s">
        <v>227</v>
      </c>
      <c r="G263" s="245"/>
      <c r="H263" s="246">
        <v>2.5608211755752563</v>
      </c>
      <c r="I263" s="246">
        <v>0.80428600311279297</v>
      </c>
      <c r="J263" s="246">
        <v>7.1767967939376831</v>
      </c>
      <c r="K263" s="246">
        <v>4.1255486011505127</v>
      </c>
      <c r="L263" s="246">
        <v>6.9554406404495239</v>
      </c>
      <c r="M263" s="247">
        <f>IF(COUNT(H263:L263)&lt;N$1,0,1)</f>
        <v>1</v>
      </c>
      <c r="N263" s="248">
        <f t="shared" si="67"/>
        <v>5</v>
      </c>
      <c r="O263" s="249">
        <f t="shared" si="68"/>
        <v>5</v>
      </c>
      <c r="P263" s="250">
        <f t="shared" si="69"/>
        <v>21.622893214225769</v>
      </c>
      <c r="Y263" s="256">
        <f t="shared" si="70"/>
        <v>83</v>
      </c>
      <c r="Z263" s="256">
        <f t="shared" si="71"/>
        <v>31</v>
      </c>
      <c r="AA263" s="256" t="str">
        <f t="shared" si="72"/>
        <v>Marker 31</v>
      </c>
      <c r="AB263" s="256">
        <f t="shared" si="73"/>
        <v>3</v>
      </c>
      <c r="AC263" s="256" t="str">
        <f t="shared" si="74"/>
        <v>H</v>
      </c>
      <c r="AD263" s="257"/>
      <c r="AE263" s="258">
        <f t="shared" si="75"/>
        <v>3.4445510955827174</v>
      </c>
      <c r="AF263" s="258">
        <f t="shared" si="76"/>
        <v>1.0818421292387508</v>
      </c>
      <c r="AG263" s="258">
        <f t="shared" si="77"/>
        <v>9.6534828339895125</v>
      </c>
      <c r="AH263" s="258">
        <f t="shared" si="78"/>
        <v>5.5492601707264857</v>
      </c>
      <c r="AI263" s="258">
        <f t="shared" si="79"/>
        <v>9.3557374903146133</v>
      </c>
      <c r="AJ263" s="258">
        <f t="shared" si="80"/>
        <v>29.08487371985208</v>
      </c>
    </row>
    <row r="264" spans="1:36" x14ac:dyDescent="0.25">
      <c r="A264" s="244">
        <v>31</v>
      </c>
      <c r="B264" s="244" t="s">
        <v>271</v>
      </c>
      <c r="C264" s="244">
        <v>4</v>
      </c>
      <c r="D264" s="244" t="s">
        <v>369</v>
      </c>
      <c r="E264" s="244">
        <v>85</v>
      </c>
      <c r="F264" s="244" t="s">
        <v>129</v>
      </c>
      <c r="G264" s="245"/>
      <c r="H264" s="246">
        <v>4.8670411109924316</v>
      </c>
      <c r="I264" s="246">
        <v>9.2731994390487671</v>
      </c>
      <c r="J264" s="246">
        <v>2.4823367595672607</v>
      </c>
      <c r="K264" s="246">
        <v>5.4470878839492798</v>
      </c>
      <c r="L264" s="246">
        <v>3.1513452529907227</v>
      </c>
      <c r="M264" s="247">
        <f>IF(COUNT(H264:L264)&lt;N$1,0,1)</f>
        <v>1</v>
      </c>
      <c r="N264" s="248">
        <f t="shared" si="67"/>
        <v>5</v>
      </c>
      <c r="O264" s="249">
        <f t="shared" si="68"/>
        <v>5</v>
      </c>
      <c r="P264" s="250">
        <f t="shared" si="69"/>
        <v>25.221010446548462</v>
      </c>
      <c r="Y264" s="256">
        <f t="shared" si="70"/>
        <v>85</v>
      </c>
      <c r="Z264" s="256">
        <f t="shared" si="71"/>
        <v>31</v>
      </c>
      <c r="AA264" s="256" t="str">
        <f t="shared" si="72"/>
        <v>Marker 29</v>
      </c>
      <c r="AB264" s="256">
        <f t="shared" si="73"/>
        <v>4</v>
      </c>
      <c r="AC264" s="256" t="str">
        <f t="shared" si="74"/>
        <v>H</v>
      </c>
      <c r="AD264" s="257"/>
      <c r="AE264" s="258">
        <f t="shared" si="75"/>
        <v>6.5466390043221629</v>
      </c>
      <c r="AF264" s="258">
        <f t="shared" si="76"/>
        <v>12.473346281259605</v>
      </c>
      <c r="AG264" s="258">
        <f t="shared" si="77"/>
        <v>3.3389819977772914</v>
      </c>
      <c r="AH264" s="258">
        <f t="shared" si="78"/>
        <v>7.3268577741192793</v>
      </c>
      <c r="AI264" s="258">
        <f t="shared" si="79"/>
        <v>4.2388628488711859</v>
      </c>
      <c r="AJ264" s="258">
        <f t="shared" si="80"/>
        <v>33.924687906349526</v>
      </c>
    </row>
    <row r="265" spans="1:36" x14ac:dyDescent="0.25">
      <c r="A265" s="244">
        <v>31</v>
      </c>
      <c r="B265" s="244" t="s">
        <v>277</v>
      </c>
      <c r="C265" s="244">
        <v>1</v>
      </c>
      <c r="D265" s="244" t="s">
        <v>369</v>
      </c>
      <c r="E265" s="244">
        <v>87</v>
      </c>
      <c r="F265" s="244" t="s">
        <v>168</v>
      </c>
      <c r="G265" s="245"/>
      <c r="H265" s="246">
        <v>6.9513410329818726</v>
      </c>
      <c r="I265" s="246">
        <v>6.4742791652679443</v>
      </c>
      <c r="J265" s="246">
        <v>7.392159104347229</v>
      </c>
      <c r="K265" s="246">
        <v>0.553436279296875</v>
      </c>
      <c r="L265" s="246">
        <v>0.19985377788543701</v>
      </c>
      <c r="M265" s="247">
        <f>IF(COUNT(H265:L265)&lt;N$1,0,1)</f>
        <v>1</v>
      </c>
      <c r="N265" s="248">
        <f t="shared" si="67"/>
        <v>5</v>
      </c>
      <c r="O265" s="249">
        <f t="shared" si="68"/>
        <v>5</v>
      </c>
      <c r="P265" s="250">
        <f t="shared" si="69"/>
        <v>21.571069359779358</v>
      </c>
      <c r="Y265" s="256">
        <f t="shared" si="70"/>
        <v>87</v>
      </c>
      <c r="Z265" s="256">
        <f t="shared" si="71"/>
        <v>31</v>
      </c>
      <c r="AA265" s="256" t="str">
        <f t="shared" si="72"/>
        <v>Marker 35</v>
      </c>
      <c r="AB265" s="256">
        <f t="shared" si="73"/>
        <v>1</v>
      </c>
      <c r="AC265" s="256" t="str">
        <f t="shared" si="74"/>
        <v>H</v>
      </c>
      <c r="AD265" s="257"/>
      <c r="AE265" s="258">
        <f t="shared" si="75"/>
        <v>9.3502231234666482</v>
      </c>
      <c r="AF265" s="258">
        <f t="shared" si="76"/>
        <v>8.708528968963412</v>
      </c>
      <c r="AG265" s="258">
        <f t="shared" si="77"/>
        <v>9.9431658814993735</v>
      </c>
      <c r="AH265" s="258">
        <f t="shared" si="78"/>
        <v>0.74442509315748628</v>
      </c>
      <c r="AI265" s="258">
        <f t="shared" si="79"/>
        <v>0.26882257774871188</v>
      </c>
      <c r="AJ265" s="258">
        <f t="shared" si="80"/>
        <v>29.015165644835633</v>
      </c>
    </row>
    <row r="266" spans="1:36" x14ac:dyDescent="0.25">
      <c r="A266" s="244">
        <v>32</v>
      </c>
      <c r="B266" s="244" t="s">
        <v>265</v>
      </c>
      <c r="C266" s="244">
        <v>4</v>
      </c>
      <c r="D266" s="244" t="s">
        <v>369</v>
      </c>
      <c r="E266" s="244">
        <v>54</v>
      </c>
      <c r="F266" s="244" t="s">
        <v>120</v>
      </c>
      <c r="G266" s="245"/>
      <c r="H266" s="246">
        <v>1.4225339889526367</v>
      </c>
      <c r="I266" s="246">
        <v>5.2829903364181519</v>
      </c>
      <c r="J266" s="246">
        <v>9.9241554737091064</v>
      </c>
      <c r="K266" s="246">
        <v>9.2080575227737427</v>
      </c>
      <c r="L266" s="246">
        <v>6.109158992767334</v>
      </c>
      <c r="M266" s="247">
        <f>IF(COUNT(H266:L266)&lt;N$1,0,1)</f>
        <v>1</v>
      </c>
      <c r="N266" s="248">
        <f t="shared" si="67"/>
        <v>5</v>
      </c>
      <c r="O266" s="249">
        <f t="shared" si="68"/>
        <v>5</v>
      </c>
      <c r="P266" s="250">
        <f t="shared" si="69"/>
        <v>31.946896314620972</v>
      </c>
      <c r="Y266" s="256">
        <f t="shared" si="70"/>
        <v>54</v>
      </c>
      <c r="Z266" s="256">
        <f t="shared" si="71"/>
        <v>32</v>
      </c>
      <c r="AA266" s="256" t="str">
        <f t="shared" si="72"/>
        <v>Marker 23</v>
      </c>
      <c r="AB266" s="256">
        <f t="shared" si="73"/>
        <v>4</v>
      </c>
      <c r="AC266" s="256" t="str">
        <f t="shared" si="74"/>
        <v>H</v>
      </c>
      <c r="AD266" s="257"/>
      <c r="AE266" s="258">
        <f t="shared" si="75"/>
        <v>1.7542079891494013</v>
      </c>
      <c r="AF266" s="258">
        <f t="shared" si="76"/>
        <v>6.5147574164938744</v>
      </c>
      <c r="AG266" s="258">
        <f t="shared" si="77"/>
        <v>12.23804348629937</v>
      </c>
      <c r="AH266" s="258">
        <f t="shared" si="78"/>
        <v>11.354982163125491</v>
      </c>
      <c r="AI266" s="258">
        <f t="shared" si="79"/>
        <v>7.5335532193411661</v>
      </c>
      <c r="AJ266" s="258">
        <f t="shared" si="80"/>
        <v>39.395544274409303</v>
      </c>
    </row>
    <row r="267" spans="1:36" x14ac:dyDescent="0.25">
      <c r="A267" s="244">
        <v>32</v>
      </c>
      <c r="B267" s="244" t="s">
        <v>265</v>
      </c>
      <c r="C267" s="244">
        <v>1</v>
      </c>
      <c r="D267" s="244" t="s">
        <v>369</v>
      </c>
      <c r="E267" s="244">
        <v>55</v>
      </c>
      <c r="F267" s="244" t="s">
        <v>123</v>
      </c>
      <c r="G267" s="245"/>
      <c r="H267" s="246">
        <v>8.0224317312240601</v>
      </c>
      <c r="I267" s="246">
        <v>3.8078820705413818</v>
      </c>
      <c r="J267" s="246">
        <v>3.7507253885269165</v>
      </c>
      <c r="K267" s="246">
        <v>6.3996124267578125</v>
      </c>
      <c r="L267" s="246">
        <v>7.8957003355026245</v>
      </c>
      <c r="M267" s="247">
        <f>IF(COUNT(H267:L267)&lt;N$1,0,1)</f>
        <v>1</v>
      </c>
      <c r="N267" s="248">
        <f t="shared" si="67"/>
        <v>5</v>
      </c>
      <c r="O267" s="249">
        <f t="shared" si="68"/>
        <v>5</v>
      </c>
      <c r="P267" s="250">
        <f t="shared" si="69"/>
        <v>29.876351952552795</v>
      </c>
      <c r="Y267" s="256">
        <f t="shared" si="70"/>
        <v>55</v>
      </c>
      <c r="Z267" s="256">
        <f t="shared" si="71"/>
        <v>32</v>
      </c>
      <c r="AA267" s="256" t="str">
        <f t="shared" si="72"/>
        <v>Marker 23</v>
      </c>
      <c r="AB267" s="256">
        <f t="shared" si="73"/>
        <v>1</v>
      </c>
      <c r="AC267" s="256" t="str">
        <f t="shared" si="74"/>
        <v>H</v>
      </c>
      <c r="AD267" s="257"/>
      <c r="AE267" s="258">
        <f t="shared" si="75"/>
        <v>9.8929192164191377</v>
      </c>
      <c r="AF267" s="258">
        <f t="shared" si="76"/>
        <v>4.6957170807571202</v>
      </c>
      <c r="AG267" s="258">
        <f t="shared" si="77"/>
        <v>4.6252339084732235</v>
      </c>
      <c r="AH267" s="258">
        <f t="shared" si="78"/>
        <v>7.8917279542430121</v>
      </c>
      <c r="AI267" s="258">
        <f t="shared" si="79"/>
        <v>9.7366394870228099</v>
      </c>
      <c r="AJ267" s="258">
        <f t="shared" si="80"/>
        <v>36.842237646915308</v>
      </c>
    </row>
    <row r="268" spans="1:36" x14ac:dyDescent="0.25">
      <c r="A268" s="244">
        <v>32</v>
      </c>
      <c r="B268" s="244" t="s">
        <v>266</v>
      </c>
      <c r="C268" s="244">
        <v>2</v>
      </c>
      <c r="D268" s="244" t="s">
        <v>369</v>
      </c>
      <c r="E268" s="244">
        <v>57</v>
      </c>
      <c r="F268" s="244" t="s">
        <v>117</v>
      </c>
      <c r="G268" s="245"/>
      <c r="H268" s="246">
        <v>3.6087238788604736</v>
      </c>
      <c r="I268" s="246">
        <v>3.4961491823196411</v>
      </c>
      <c r="J268" s="246">
        <v>7.2194933891296387</v>
      </c>
      <c r="K268" s="246">
        <v>2.767600417137146</v>
      </c>
      <c r="L268" s="246">
        <v>5.343860387802124</v>
      </c>
      <c r="M268" s="247">
        <f>IF(COUNT(H268:L268)&lt;N$1,0,1)</f>
        <v>1</v>
      </c>
      <c r="N268" s="248">
        <f t="shared" si="67"/>
        <v>5</v>
      </c>
      <c r="O268" s="249">
        <f t="shared" si="68"/>
        <v>5</v>
      </c>
      <c r="P268" s="250">
        <f t="shared" si="69"/>
        <v>22.435827255249023</v>
      </c>
      <c r="Y268" s="256">
        <f t="shared" si="70"/>
        <v>57</v>
      </c>
      <c r="Z268" s="256">
        <f t="shared" si="71"/>
        <v>32</v>
      </c>
      <c r="AA268" s="256" t="str">
        <f t="shared" si="72"/>
        <v>Marker 24</v>
      </c>
      <c r="AB268" s="256">
        <f t="shared" si="73"/>
        <v>2</v>
      </c>
      <c r="AC268" s="256" t="str">
        <f t="shared" si="74"/>
        <v>H</v>
      </c>
      <c r="AD268" s="257"/>
      <c r="AE268" s="258">
        <f t="shared" si="75"/>
        <v>4.4501237285670454</v>
      </c>
      <c r="AF268" s="258">
        <f t="shared" si="76"/>
        <v>4.3113014342797955</v>
      </c>
      <c r="AG268" s="258">
        <f t="shared" si="77"/>
        <v>8.9027700421744829</v>
      </c>
      <c r="AH268" s="258">
        <f t="shared" si="78"/>
        <v>3.4128863002350678</v>
      </c>
      <c r="AI268" s="258">
        <f t="shared" si="79"/>
        <v>6.589819756843518</v>
      </c>
      <c r="AJ268" s="258">
        <f t="shared" si="80"/>
        <v>27.666901262099909</v>
      </c>
    </row>
    <row r="269" spans="1:36" x14ac:dyDescent="0.25">
      <c r="A269" s="244">
        <v>32</v>
      </c>
      <c r="B269" s="244" t="s">
        <v>266</v>
      </c>
      <c r="C269" s="244">
        <v>2</v>
      </c>
      <c r="D269" s="244" t="s">
        <v>369</v>
      </c>
      <c r="E269" s="244">
        <v>59</v>
      </c>
      <c r="F269" s="244" t="s">
        <v>119</v>
      </c>
      <c r="G269" s="245"/>
      <c r="H269" s="246">
        <v>3.8821852207183838</v>
      </c>
      <c r="I269" s="246">
        <v>8.4033042192459106</v>
      </c>
      <c r="J269" s="246">
        <v>0.31541109085083008</v>
      </c>
      <c r="K269" s="246">
        <v>5.0276988744735718</v>
      </c>
      <c r="L269" s="246">
        <v>8.9200103282928467</v>
      </c>
      <c r="M269" s="247">
        <f>IF(COUNT(H269:L269)&lt;N$1,0,1)</f>
        <v>1</v>
      </c>
      <c r="N269" s="248">
        <f t="shared" si="67"/>
        <v>5</v>
      </c>
      <c r="O269" s="249">
        <f t="shared" si="68"/>
        <v>5</v>
      </c>
      <c r="P269" s="250">
        <f t="shared" si="69"/>
        <v>26.548609733581543</v>
      </c>
      <c r="Y269" s="256">
        <f t="shared" si="70"/>
        <v>59</v>
      </c>
      <c r="Z269" s="256">
        <f t="shared" si="71"/>
        <v>32</v>
      </c>
      <c r="AA269" s="256" t="str">
        <f t="shared" si="72"/>
        <v>Marker 24</v>
      </c>
      <c r="AB269" s="256">
        <f t="shared" si="73"/>
        <v>2</v>
      </c>
      <c r="AC269" s="256" t="str">
        <f t="shared" si="74"/>
        <v>H</v>
      </c>
      <c r="AD269" s="257"/>
      <c r="AE269" s="258">
        <f t="shared" si="75"/>
        <v>4.7873445432091293</v>
      </c>
      <c r="AF269" s="258">
        <f t="shared" si="76"/>
        <v>10.362594856174544</v>
      </c>
      <c r="AG269" s="258">
        <f t="shared" si="77"/>
        <v>0.38895144842495277</v>
      </c>
      <c r="AH269" s="258">
        <f t="shared" si="78"/>
        <v>6.1999429195590512</v>
      </c>
      <c r="AI269" s="258">
        <f t="shared" si="79"/>
        <v>10.999774699729493</v>
      </c>
      <c r="AJ269" s="258">
        <f t="shared" si="80"/>
        <v>32.738608467097166</v>
      </c>
    </row>
    <row r="270" spans="1:36" x14ac:dyDescent="0.25">
      <c r="A270" s="244">
        <v>32</v>
      </c>
      <c r="B270" s="244" t="s">
        <v>312</v>
      </c>
      <c r="C270" s="244">
        <v>1</v>
      </c>
      <c r="D270" s="244" t="s">
        <v>369</v>
      </c>
      <c r="E270" s="244">
        <v>64</v>
      </c>
      <c r="F270" s="244" t="s">
        <v>223</v>
      </c>
      <c r="G270" s="245"/>
      <c r="H270" s="246">
        <v>1.8470305204391479</v>
      </c>
      <c r="I270" s="246">
        <v>4.2310583591461182</v>
      </c>
      <c r="J270" s="246">
        <v>9.2902785539627075</v>
      </c>
      <c r="K270" s="246">
        <v>1.8537068367004395</v>
      </c>
      <c r="L270" s="246">
        <v>7.8151553869247437</v>
      </c>
      <c r="M270" s="247">
        <f>IF(COUNT(H270:L270)&lt;N$1,0,1)</f>
        <v>1</v>
      </c>
      <c r="N270" s="248">
        <f t="shared" si="67"/>
        <v>5</v>
      </c>
      <c r="O270" s="249">
        <f t="shared" si="68"/>
        <v>5</v>
      </c>
      <c r="P270" s="250">
        <f t="shared" si="69"/>
        <v>25.037229657173157</v>
      </c>
      <c r="Y270" s="256">
        <f t="shared" si="70"/>
        <v>64</v>
      </c>
      <c r="Z270" s="256">
        <f t="shared" si="71"/>
        <v>32</v>
      </c>
      <c r="AA270" s="256" t="str">
        <f t="shared" si="72"/>
        <v>Marker 70</v>
      </c>
      <c r="AB270" s="256">
        <f t="shared" si="73"/>
        <v>1</v>
      </c>
      <c r="AC270" s="256" t="str">
        <f t="shared" si="74"/>
        <v>H</v>
      </c>
      <c r="AD270" s="257"/>
      <c r="AE270" s="258">
        <f t="shared" si="75"/>
        <v>2.277678930921494</v>
      </c>
      <c r="AF270" s="258">
        <f t="shared" si="76"/>
        <v>5.2175599555523862</v>
      </c>
      <c r="AG270" s="258">
        <f t="shared" si="77"/>
        <v>11.456373617324754</v>
      </c>
      <c r="AH270" s="258">
        <f t="shared" si="78"/>
        <v>2.2859118781934735</v>
      </c>
      <c r="AI270" s="258">
        <f t="shared" si="79"/>
        <v>9.63731490611422</v>
      </c>
      <c r="AJ270" s="258">
        <f t="shared" si="80"/>
        <v>30.87483928810633</v>
      </c>
    </row>
    <row r="271" spans="1:36" x14ac:dyDescent="0.25">
      <c r="A271" s="244">
        <v>32</v>
      </c>
      <c r="B271" s="244" t="s">
        <v>309</v>
      </c>
      <c r="C271" s="244">
        <v>3</v>
      </c>
      <c r="D271" s="244" t="s">
        <v>369</v>
      </c>
      <c r="E271" s="244">
        <v>65</v>
      </c>
      <c r="F271" s="244" t="s">
        <v>213</v>
      </c>
      <c r="G271" s="245"/>
      <c r="H271" s="246">
        <v>2.8217035531997681</v>
      </c>
      <c r="I271" s="246">
        <v>9.8995685577392578</v>
      </c>
      <c r="J271" s="246">
        <v>5.2571600675582886</v>
      </c>
      <c r="K271" s="246">
        <v>8.7858259677886963</v>
      </c>
      <c r="L271" s="246">
        <v>1.2705069780349731</v>
      </c>
      <c r="M271" s="247">
        <f>IF(COUNT(H271:L271)&lt;N$1,0,1)</f>
        <v>1</v>
      </c>
      <c r="N271" s="248">
        <f t="shared" si="67"/>
        <v>5</v>
      </c>
      <c r="O271" s="249">
        <f t="shared" si="68"/>
        <v>5</v>
      </c>
      <c r="P271" s="250">
        <f t="shared" si="69"/>
        <v>28.034765124320984</v>
      </c>
      <c r="Y271" s="256">
        <f t="shared" si="70"/>
        <v>65</v>
      </c>
      <c r="Z271" s="256">
        <f t="shared" si="71"/>
        <v>32</v>
      </c>
      <c r="AA271" s="256" t="str">
        <f t="shared" si="72"/>
        <v>Marker 67</v>
      </c>
      <c r="AB271" s="256">
        <f t="shared" si="73"/>
        <v>3</v>
      </c>
      <c r="AC271" s="256" t="str">
        <f t="shared" si="74"/>
        <v>H</v>
      </c>
      <c r="AD271" s="257"/>
      <c r="AE271" s="258">
        <f t="shared" si="75"/>
        <v>3.4796039704321551</v>
      </c>
      <c r="AF271" s="258">
        <f t="shared" si="76"/>
        <v>12.207723954563887</v>
      </c>
      <c r="AG271" s="258">
        <f t="shared" si="77"/>
        <v>6.4829046352262649</v>
      </c>
      <c r="AH271" s="258">
        <f t="shared" si="78"/>
        <v>10.83430429336782</v>
      </c>
      <c r="AI271" s="258">
        <f t="shared" si="79"/>
        <v>1.5667347904846571</v>
      </c>
      <c r="AJ271" s="258">
        <f t="shared" si="80"/>
        <v>34.571271644074784</v>
      </c>
    </row>
    <row r="272" spans="1:36" x14ac:dyDescent="0.25">
      <c r="A272" s="244">
        <v>32</v>
      </c>
      <c r="B272" s="244" t="s">
        <v>280</v>
      </c>
      <c r="C272" s="244">
        <v>1</v>
      </c>
      <c r="D272" s="244" t="s">
        <v>369</v>
      </c>
      <c r="E272" s="244">
        <v>70</v>
      </c>
      <c r="F272" s="244" t="s">
        <v>143</v>
      </c>
      <c r="G272" s="245"/>
      <c r="H272" s="246">
        <v>4.8075169324874878</v>
      </c>
      <c r="I272" s="246">
        <v>6.1845600605010986</v>
      </c>
      <c r="J272" s="246">
        <v>5.9248906373977661</v>
      </c>
      <c r="K272" s="246">
        <v>9.4645190238952637</v>
      </c>
      <c r="L272" s="246">
        <v>7.438773512840271</v>
      </c>
      <c r="M272" s="247">
        <f>IF(COUNT(H272:L272)&lt;N$1,0,1)</f>
        <v>1</v>
      </c>
      <c r="N272" s="248">
        <f t="shared" si="67"/>
        <v>5</v>
      </c>
      <c r="O272" s="249">
        <f t="shared" si="68"/>
        <v>5</v>
      </c>
      <c r="P272" s="250">
        <f t="shared" si="69"/>
        <v>33.820260167121887</v>
      </c>
      <c r="Y272" s="256">
        <f t="shared" si="70"/>
        <v>70</v>
      </c>
      <c r="Z272" s="256">
        <f t="shared" si="71"/>
        <v>32</v>
      </c>
      <c r="AA272" s="256" t="str">
        <f t="shared" si="72"/>
        <v>Marker 38</v>
      </c>
      <c r="AB272" s="256">
        <f t="shared" si="73"/>
        <v>1</v>
      </c>
      <c r="AC272" s="256" t="str">
        <f t="shared" si="74"/>
        <v>H</v>
      </c>
      <c r="AD272" s="257"/>
      <c r="AE272" s="258">
        <f t="shared" si="75"/>
        <v>5.9284239789235462</v>
      </c>
      <c r="AF272" s="258">
        <f t="shared" si="76"/>
        <v>7.6265345867012178</v>
      </c>
      <c r="AG272" s="258">
        <f t="shared" si="77"/>
        <v>7.3063213755701</v>
      </c>
      <c r="AH272" s="258">
        <f t="shared" si="78"/>
        <v>11.67123950226145</v>
      </c>
      <c r="AI272" s="258">
        <f t="shared" si="79"/>
        <v>9.1731768991368767</v>
      </c>
      <c r="AJ272" s="258">
        <f t="shared" si="80"/>
        <v>41.705696342593193</v>
      </c>
    </row>
    <row r="273" spans="1:36" x14ac:dyDescent="0.25">
      <c r="A273" s="244">
        <v>32</v>
      </c>
      <c r="B273" s="244" t="s">
        <v>270</v>
      </c>
      <c r="C273" s="244">
        <v>3</v>
      </c>
      <c r="D273" s="244" t="s">
        <v>369</v>
      </c>
      <c r="E273" s="244">
        <v>75</v>
      </c>
      <c r="F273" s="244" t="s">
        <v>132</v>
      </c>
      <c r="G273" s="245"/>
      <c r="H273" s="246">
        <v>4.8289895057678223E-2</v>
      </c>
      <c r="I273" s="246">
        <v>3.9473485946655273</v>
      </c>
      <c r="J273" s="246">
        <v>0.93120276927947998</v>
      </c>
      <c r="K273" s="246">
        <v>3.3115494251251221</v>
      </c>
      <c r="L273" s="246">
        <v>8.0497819185256958</v>
      </c>
      <c r="M273" s="247">
        <f>IF(COUNT(H273:L273)&lt;N$1,0,1)</f>
        <v>1</v>
      </c>
      <c r="N273" s="248">
        <f t="shared" si="67"/>
        <v>5</v>
      </c>
      <c r="O273" s="249">
        <f t="shared" si="68"/>
        <v>5</v>
      </c>
      <c r="P273" s="250">
        <f t="shared" si="69"/>
        <v>16.288172602653503</v>
      </c>
      <c r="Y273" s="256">
        <f t="shared" si="70"/>
        <v>75</v>
      </c>
      <c r="Z273" s="256">
        <f t="shared" si="71"/>
        <v>32</v>
      </c>
      <c r="AA273" s="256" t="str">
        <f t="shared" si="72"/>
        <v>Marker 28</v>
      </c>
      <c r="AB273" s="256">
        <f t="shared" si="73"/>
        <v>3</v>
      </c>
      <c r="AC273" s="256" t="str">
        <f t="shared" si="74"/>
        <v>H</v>
      </c>
      <c r="AD273" s="257"/>
      <c r="AE273" s="258">
        <f t="shared" si="75"/>
        <v>5.9549030366392017E-2</v>
      </c>
      <c r="AF273" s="258">
        <f t="shared" si="76"/>
        <v>4.8677012250640015</v>
      </c>
      <c r="AG273" s="258">
        <f t="shared" si="77"/>
        <v>1.1483193723833749</v>
      </c>
      <c r="AH273" s="258">
        <f t="shared" si="78"/>
        <v>4.0836609199718827</v>
      </c>
      <c r="AI273" s="258">
        <f t="shared" si="79"/>
        <v>9.9266462960122137</v>
      </c>
      <c r="AJ273" s="258">
        <f t="shared" si="80"/>
        <v>20.085876843797863</v>
      </c>
    </row>
    <row r="274" spans="1:36" x14ac:dyDescent="0.25">
      <c r="A274" s="244">
        <v>32</v>
      </c>
      <c r="B274" s="244" t="s">
        <v>280</v>
      </c>
      <c r="C274" s="244">
        <v>2</v>
      </c>
      <c r="D274" s="244" t="s">
        <v>369</v>
      </c>
      <c r="E274" s="244">
        <v>77</v>
      </c>
      <c r="F274" s="244" t="s">
        <v>166</v>
      </c>
      <c r="G274" s="245"/>
      <c r="H274" s="246">
        <v>0.2546226978302002</v>
      </c>
      <c r="I274" s="246">
        <v>8.4900933504104614</v>
      </c>
      <c r="J274" s="246">
        <v>7.4427390098571777</v>
      </c>
      <c r="K274" s="246">
        <v>6.4826291799545288</v>
      </c>
      <c r="L274" s="246">
        <v>1.0444772243499756</v>
      </c>
      <c r="M274" s="247">
        <f>IF(COUNT(H274:L274)&lt;N$1,0,1)</f>
        <v>1</v>
      </c>
      <c r="N274" s="248">
        <f t="shared" si="67"/>
        <v>5</v>
      </c>
      <c r="O274" s="249">
        <f t="shared" si="68"/>
        <v>5</v>
      </c>
      <c r="P274" s="250">
        <f t="shared" si="69"/>
        <v>23.714561462402344</v>
      </c>
      <c r="Y274" s="256">
        <f t="shared" si="70"/>
        <v>77</v>
      </c>
      <c r="Z274" s="256">
        <f t="shared" si="71"/>
        <v>32</v>
      </c>
      <c r="AA274" s="256" t="str">
        <f t="shared" si="72"/>
        <v>Marker 38</v>
      </c>
      <c r="AB274" s="256">
        <f t="shared" si="73"/>
        <v>2</v>
      </c>
      <c r="AC274" s="256" t="str">
        <f t="shared" si="74"/>
        <v>H</v>
      </c>
      <c r="AD274" s="257"/>
      <c r="AE274" s="258">
        <f t="shared" si="75"/>
        <v>0.31398980567161883</v>
      </c>
      <c r="AF274" s="258">
        <f t="shared" si="76"/>
        <v>10.469619495615522</v>
      </c>
      <c r="AG274" s="258">
        <f t="shared" si="77"/>
        <v>9.1780669802189667</v>
      </c>
      <c r="AH274" s="258">
        <f t="shared" si="78"/>
        <v>7.9941006587420764</v>
      </c>
      <c r="AI274" s="258">
        <f t="shared" si="79"/>
        <v>1.28800457891929</v>
      </c>
      <c r="AJ274" s="258">
        <f t="shared" si="80"/>
        <v>29.243781519167474</v>
      </c>
    </row>
    <row r="275" spans="1:36" x14ac:dyDescent="0.25">
      <c r="A275" s="244">
        <v>32</v>
      </c>
      <c r="B275" s="244" t="s">
        <v>279</v>
      </c>
      <c r="C275" s="244">
        <v>3</v>
      </c>
      <c r="D275" s="244" t="s">
        <v>369</v>
      </c>
      <c r="E275" s="244">
        <v>84</v>
      </c>
      <c r="F275" s="244" t="s">
        <v>163</v>
      </c>
      <c r="G275" s="245"/>
      <c r="H275" s="246">
        <v>5.8654767274856567</v>
      </c>
      <c r="I275" s="246">
        <v>6.6154170036315918</v>
      </c>
      <c r="J275" s="246">
        <v>5.0681108236312866</v>
      </c>
      <c r="K275" s="246">
        <v>6.9774854183197021</v>
      </c>
      <c r="L275" s="246">
        <v>1.3219934701919556</v>
      </c>
      <c r="M275" s="247">
        <f>IF(COUNT(H275:L275)&lt;N$1,0,1)</f>
        <v>1</v>
      </c>
      <c r="N275" s="248">
        <f t="shared" si="67"/>
        <v>5</v>
      </c>
      <c r="O275" s="249">
        <f t="shared" si="68"/>
        <v>5</v>
      </c>
      <c r="P275" s="250">
        <f t="shared" si="69"/>
        <v>25.848483443260193</v>
      </c>
      <c r="Y275" s="256">
        <f t="shared" si="70"/>
        <v>84</v>
      </c>
      <c r="Z275" s="256">
        <f t="shared" si="71"/>
        <v>32</v>
      </c>
      <c r="AA275" s="256" t="str">
        <f t="shared" si="72"/>
        <v>Marker 37</v>
      </c>
      <c r="AB275" s="256">
        <f t="shared" si="73"/>
        <v>3</v>
      </c>
      <c r="AC275" s="256" t="str">
        <f t="shared" si="74"/>
        <v>H</v>
      </c>
      <c r="AD275" s="257"/>
      <c r="AE275" s="258">
        <f t="shared" si="75"/>
        <v>7.2330546865181491</v>
      </c>
      <c r="AF275" s="258">
        <f t="shared" si="76"/>
        <v>8.1578489157011731</v>
      </c>
      <c r="AG275" s="258">
        <f t="shared" si="77"/>
        <v>6.2497772044479181</v>
      </c>
      <c r="AH275" s="258">
        <f t="shared" si="78"/>
        <v>8.6043361775852816</v>
      </c>
      <c r="AI275" s="258">
        <f t="shared" si="79"/>
        <v>1.6302257274861376</v>
      </c>
      <c r="AJ275" s="258">
        <f t="shared" si="80"/>
        <v>31.875242711738661</v>
      </c>
    </row>
    <row r="276" spans="1:36" x14ac:dyDescent="0.25">
      <c r="A276" s="244">
        <v>33</v>
      </c>
      <c r="B276" s="244" t="s">
        <v>266</v>
      </c>
      <c r="C276" s="244">
        <v>4</v>
      </c>
      <c r="D276" s="244" t="s">
        <v>369</v>
      </c>
      <c r="E276" s="244">
        <v>55</v>
      </c>
      <c r="F276" s="244" t="s">
        <v>125</v>
      </c>
      <c r="G276" s="245"/>
      <c r="H276" s="246">
        <v>0.68520307540893555</v>
      </c>
      <c r="I276" s="246">
        <v>7.1946901082992554</v>
      </c>
      <c r="J276" s="246">
        <v>7.5899350643157959</v>
      </c>
      <c r="K276" s="246">
        <v>8.5080820322036743</v>
      </c>
      <c r="L276" s="246">
        <v>3.8169956207275391</v>
      </c>
      <c r="M276" s="247">
        <f>IF(COUNT(H276:L276)&lt;N$1,0,1)</f>
        <v>1</v>
      </c>
      <c r="N276" s="248">
        <f t="shared" si="67"/>
        <v>5</v>
      </c>
      <c r="O276" s="249">
        <f t="shared" si="68"/>
        <v>5</v>
      </c>
      <c r="P276" s="250">
        <f t="shared" si="69"/>
        <v>27.7949059009552</v>
      </c>
      <c r="Y276" s="256">
        <f t="shared" si="70"/>
        <v>55</v>
      </c>
      <c r="Z276" s="256">
        <f t="shared" si="71"/>
        <v>33</v>
      </c>
      <c r="AA276" s="256" t="str">
        <f t="shared" si="72"/>
        <v>Marker 24</v>
      </c>
      <c r="AB276" s="256">
        <f t="shared" si="73"/>
        <v>4</v>
      </c>
      <c r="AC276" s="256" t="str">
        <f t="shared" si="74"/>
        <v>H</v>
      </c>
      <c r="AD276" s="257"/>
      <c r="AE276" s="258">
        <f t="shared" si="75"/>
        <v>1.0240918608344753</v>
      </c>
      <c r="AF276" s="258">
        <f t="shared" si="76"/>
        <v>10.753050950243143</v>
      </c>
      <c r="AG276" s="258">
        <f t="shared" si="77"/>
        <v>11.343776761347902</v>
      </c>
      <c r="AH276" s="258">
        <f t="shared" si="78"/>
        <v>12.716022261417599</v>
      </c>
      <c r="AI276" s="258">
        <f t="shared" si="79"/>
        <v>5.7048111549922753</v>
      </c>
      <c r="AJ276" s="258">
        <f t="shared" si="80"/>
        <v>41.541752988835398</v>
      </c>
    </row>
    <row r="277" spans="1:36" x14ac:dyDescent="0.25">
      <c r="A277" s="244">
        <v>33</v>
      </c>
      <c r="B277" s="244" t="s">
        <v>267</v>
      </c>
      <c r="C277" s="244">
        <v>1</v>
      </c>
      <c r="D277" s="244" t="s">
        <v>369</v>
      </c>
      <c r="E277" s="244">
        <v>56</v>
      </c>
      <c r="F277" s="244" t="s">
        <v>117</v>
      </c>
      <c r="G277" s="245"/>
      <c r="H277" s="246">
        <v>0.57519137859344482</v>
      </c>
      <c r="I277" s="246">
        <v>1.6207945346832275</v>
      </c>
      <c r="J277" s="246">
        <v>6.3984137773513794</v>
      </c>
      <c r="K277" s="246">
        <v>2.6972699165344238</v>
      </c>
      <c r="L277" s="246">
        <v>8.7805598974227905</v>
      </c>
      <c r="M277" s="247">
        <f>IF(COUNT(H277:L277)&lt;N$1,0,1)</f>
        <v>1</v>
      </c>
      <c r="N277" s="248">
        <f t="shared" si="67"/>
        <v>5</v>
      </c>
      <c r="O277" s="249">
        <f t="shared" si="68"/>
        <v>5</v>
      </c>
      <c r="P277" s="250">
        <f t="shared" si="69"/>
        <v>20.072229504585266</v>
      </c>
      <c r="Y277" s="256">
        <f t="shared" si="70"/>
        <v>56</v>
      </c>
      <c r="Z277" s="256">
        <f t="shared" si="71"/>
        <v>33</v>
      </c>
      <c r="AA277" s="256" t="str">
        <f t="shared" si="72"/>
        <v>Marker 25</v>
      </c>
      <c r="AB277" s="256">
        <f t="shared" si="73"/>
        <v>1</v>
      </c>
      <c r="AC277" s="256" t="str">
        <f t="shared" si="74"/>
        <v>H</v>
      </c>
      <c r="AD277" s="257"/>
      <c r="AE277" s="258">
        <f t="shared" si="75"/>
        <v>0.85967041068541372</v>
      </c>
      <c r="AF277" s="258">
        <f t="shared" si="76"/>
        <v>2.4224095755312902</v>
      </c>
      <c r="AG277" s="258">
        <f t="shared" si="77"/>
        <v>9.562951053198482</v>
      </c>
      <c r="AH277" s="258">
        <f t="shared" si="78"/>
        <v>4.0312897987914758</v>
      </c>
      <c r="AI277" s="258">
        <f t="shared" si="79"/>
        <v>13.123262646119484</v>
      </c>
      <c r="AJ277" s="258">
        <f t="shared" si="80"/>
        <v>29.999583484326145</v>
      </c>
    </row>
    <row r="278" spans="1:36" x14ac:dyDescent="0.25">
      <c r="A278" s="244">
        <v>33</v>
      </c>
      <c r="B278" s="244" t="s">
        <v>264</v>
      </c>
      <c r="C278" s="244">
        <v>2</v>
      </c>
      <c r="D278" s="244" t="s">
        <v>369</v>
      </c>
      <c r="E278" s="244">
        <v>58</v>
      </c>
      <c r="F278" s="244" t="s">
        <v>125</v>
      </c>
      <c r="G278" s="245"/>
      <c r="H278" s="246">
        <v>1.8857717514038086E-2</v>
      </c>
      <c r="I278" s="246">
        <v>8.2818609476089478</v>
      </c>
      <c r="J278" s="246">
        <v>3.3140182495117188</v>
      </c>
      <c r="K278" s="246">
        <v>5.6290453672409058</v>
      </c>
      <c r="L278" s="246">
        <v>5.8244669437408447</v>
      </c>
      <c r="M278" s="247">
        <f>IF(COUNT(H278:L278)&lt;N$1,0,1)</f>
        <v>1</v>
      </c>
      <c r="N278" s="248">
        <f t="shared" si="67"/>
        <v>5</v>
      </c>
      <c r="O278" s="249">
        <f t="shared" si="68"/>
        <v>5</v>
      </c>
      <c r="P278" s="250">
        <f t="shared" si="69"/>
        <v>23.068249225616455</v>
      </c>
      <c r="Y278" s="256">
        <f t="shared" si="70"/>
        <v>58</v>
      </c>
      <c r="Z278" s="256">
        <f t="shared" si="71"/>
        <v>33</v>
      </c>
      <c r="AA278" s="256" t="str">
        <f t="shared" si="72"/>
        <v>Marker 22</v>
      </c>
      <c r="AB278" s="256">
        <f t="shared" si="73"/>
        <v>2</v>
      </c>
      <c r="AC278" s="256" t="str">
        <f t="shared" si="74"/>
        <v>H</v>
      </c>
      <c r="AD278" s="257"/>
      <c r="AE278" s="258">
        <f t="shared" si="75"/>
        <v>2.8184396295239247E-2</v>
      </c>
      <c r="AF278" s="258">
        <f t="shared" si="76"/>
        <v>12.377916406676151</v>
      </c>
      <c r="AG278" s="258">
        <f t="shared" si="77"/>
        <v>4.9530704659438083</v>
      </c>
      <c r="AH278" s="258">
        <f t="shared" si="78"/>
        <v>8.4130672376492477</v>
      </c>
      <c r="AI278" s="258">
        <f t="shared" si="79"/>
        <v>8.7051407164578318</v>
      </c>
      <c r="AJ278" s="258">
        <f t="shared" si="80"/>
        <v>34.477379223022275</v>
      </c>
    </row>
    <row r="279" spans="1:36" x14ac:dyDescent="0.25">
      <c r="A279" s="244">
        <v>33</v>
      </c>
      <c r="B279" s="244" t="s">
        <v>266</v>
      </c>
      <c r="C279" s="244">
        <v>2</v>
      </c>
      <c r="D279" s="244" t="s">
        <v>369</v>
      </c>
      <c r="E279" s="244">
        <v>61</v>
      </c>
      <c r="F279" s="244" t="s">
        <v>120</v>
      </c>
      <c r="G279" s="245"/>
      <c r="H279" s="246">
        <v>2.6427376270294189</v>
      </c>
      <c r="I279" s="246">
        <v>1.1304360628128052</v>
      </c>
      <c r="J279" s="246">
        <v>0.10764837265014648</v>
      </c>
      <c r="K279" s="246">
        <v>6.7300885915756226</v>
      </c>
      <c r="L279" s="246">
        <v>5.5755364894866943</v>
      </c>
      <c r="M279" s="247">
        <f>IF(COUNT(H279:L279)&lt;N$1,0,1)</f>
        <v>1</v>
      </c>
      <c r="N279" s="248">
        <f t="shared" si="67"/>
        <v>5</v>
      </c>
      <c r="O279" s="249">
        <f t="shared" si="68"/>
        <v>5</v>
      </c>
      <c r="P279" s="250">
        <f t="shared" si="69"/>
        <v>16.186447143554688</v>
      </c>
      <c r="Y279" s="256">
        <f t="shared" si="70"/>
        <v>61</v>
      </c>
      <c r="Z279" s="256">
        <f t="shared" si="71"/>
        <v>33</v>
      </c>
      <c r="AA279" s="256" t="str">
        <f t="shared" si="72"/>
        <v>Marker 24</v>
      </c>
      <c r="AB279" s="256">
        <f t="shared" si="73"/>
        <v>2</v>
      </c>
      <c r="AC279" s="256" t="str">
        <f t="shared" si="74"/>
        <v>H</v>
      </c>
      <c r="AD279" s="257"/>
      <c r="AE279" s="258">
        <f t="shared" si="75"/>
        <v>3.9497868461063681</v>
      </c>
      <c r="AF279" s="258">
        <f t="shared" si="76"/>
        <v>1.6895288603739194</v>
      </c>
      <c r="AG279" s="258">
        <f t="shared" si="77"/>
        <v>0.16088926950203516</v>
      </c>
      <c r="AH279" s="258">
        <f t="shared" si="78"/>
        <v>10.058666104518295</v>
      </c>
      <c r="AI279" s="258">
        <f t="shared" si="79"/>
        <v>8.3330938572645028</v>
      </c>
      <c r="AJ279" s="258">
        <f t="shared" si="80"/>
        <v>24.191964937765121</v>
      </c>
    </row>
    <row r="280" spans="1:36" x14ac:dyDescent="0.25">
      <c r="A280" s="244">
        <v>33</v>
      </c>
      <c r="B280" s="244" t="s">
        <v>312</v>
      </c>
      <c r="C280" s="244">
        <v>3</v>
      </c>
      <c r="D280" s="244" t="s">
        <v>369</v>
      </c>
      <c r="E280" s="244">
        <v>66</v>
      </c>
      <c r="F280" s="244" t="s">
        <v>198</v>
      </c>
      <c r="G280" s="245"/>
      <c r="H280" s="246">
        <v>0.33038437366485596</v>
      </c>
      <c r="I280" s="246">
        <v>1.7704987525939941</v>
      </c>
      <c r="J280" s="246">
        <v>8.9534515142440796</v>
      </c>
      <c r="K280" s="246">
        <v>2.2697055339813232</v>
      </c>
      <c r="L280" s="246">
        <v>9.6006065607070923</v>
      </c>
      <c r="M280" s="247">
        <f>IF(COUNT(H280:L280)&lt;N$1,0,1)</f>
        <v>1</v>
      </c>
      <c r="N280" s="248">
        <f t="shared" si="67"/>
        <v>5</v>
      </c>
      <c r="O280" s="249">
        <f t="shared" si="68"/>
        <v>5</v>
      </c>
      <c r="P280" s="250">
        <f t="shared" si="69"/>
        <v>22.924646735191345</v>
      </c>
      <c r="Y280" s="256">
        <f t="shared" si="70"/>
        <v>66</v>
      </c>
      <c r="Z280" s="256">
        <f t="shared" si="71"/>
        <v>33</v>
      </c>
      <c r="AA280" s="256" t="str">
        <f t="shared" si="72"/>
        <v>Marker 70</v>
      </c>
      <c r="AB280" s="256">
        <f t="shared" si="73"/>
        <v>3</v>
      </c>
      <c r="AC280" s="256" t="str">
        <f t="shared" si="74"/>
        <v>H</v>
      </c>
      <c r="AD280" s="257"/>
      <c r="AE280" s="258">
        <f t="shared" si="75"/>
        <v>0.49378638269413516</v>
      </c>
      <c r="AF280" s="258">
        <f t="shared" si="76"/>
        <v>2.646154734590171</v>
      </c>
      <c r="AG280" s="258">
        <f t="shared" si="77"/>
        <v>13.381663263319759</v>
      </c>
      <c r="AH280" s="258">
        <f t="shared" si="78"/>
        <v>3.3922599697236095</v>
      </c>
      <c r="AI280" s="258">
        <f t="shared" si="79"/>
        <v>14.348889242837137</v>
      </c>
      <c r="AJ280" s="258">
        <f t="shared" si="80"/>
        <v>34.26275359316481</v>
      </c>
    </row>
    <row r="281" spans="1:36" x14ac:dyDescent="0.25">
      <c r="A281" s="244">
        <v>33</v>
      </c>
      <c r="B281" s="244" t="s">
        <v>313</v>
      </c>
      <c r="C281" s="244">
        <v>1</v>
      </c>
      <c r="D281" s="244" t="s">
        <v>369</v>
      </c>
      <c r="E281" s="244">
        <v>67</v>
      </c>
      <c r="F281" s="244" t="s">
        <v>225</v>
      </c>
      <c r="G281" s="245"/>
      <c r="H281" s="246">
        <v>6.8813318014144897</v>
      </c>
      <c r="I281" s="246">
        <v>2.3386037349700928</v>
      </c>
      <c r="J281" s="246">
        <v>2.8362947702407837</v>
      </c>
      <c r="K281" s="246">
        <v>5.1097011566162109</v>
      </c>
      <c r="L281" s="246">
        <v>3.8650435209274292</v>
      </c>
      <c r="M281" s="247">
        <f>IF(COUNT(H281:L281)&lt;N$1,0,1)</f>
        <v>1</v>
      </c>
      <c r="N281" s="248">
        <f t="shared" si="67"/>
        <v>5</v>
      </c>
      <c r="O281" s="249">
        <f t="shared" si="68"/>
        <v>5</v>
      </c>
      <c r="P281" s="250">
        <f t="shared" si="69"/>
        <v>21.030974984169006</v>
      </c>
      <c r="Y281" s="256">
        <f t="shared" si="70"/>
        <v>67</v>
      </c>
      <c r="Z281" s="256">
        <f t="shared" si="71"/>
        <v>33</v>
      </c>
      <c r="AA281" s="256" t="str">
        <f t="shared" si="72"/>
        <v>Marker 71</v>
      </c>
      <c r="AB281" s="256">
        <f t="shared" si="73"/>
        <v>1</v>
      </c>
      <c r="AC281" s="256" t="str">
        <f t="shared" si="74"/>
        <v>H</v>
      </c>
      <c r="AD281" s="257"/>
      <c r="AE281" s="258">
        <f t="shared" si="75"/>
        <v>10.2847114124878</v>
      </c>
      <c r="AF281" s="258">
        <f t="shared" si="76"/>
        <v>3.4952339483745769</v>
      </c>
      <c r="AG281" s="258">
        <f t="shared" si="77"/>
        <v>4.239073777357854</v>
      </c>
      <c r="AH281" s="258">
        <f t="shared" si="78"/>
        <v>7.636864972715105</v>
      </c>
      <c r="AI281" s="258">
        <f t="shared" si="79"/>
        <v>5.7766226591883543</v>
      </c>
      <c r="AJ281" s="258">
        <f t="shared" si="80"/>
        <v>31.432506770123691</v>
      </c>
    </row>
    <row r="282" spans="1:36" x14ac:dyDescent="0.25">
      <c r="A282" s="244">
        <v>33</v>
      </c>
      <c r="B282" s="244" t="s">
        <v>274</v>
      </c>
      <c r="C282" s="244">
        <v>1</v>
      </c>
      <c r="D282" s="244" t="s">
        <v>369</v>
      </c>
      <c r="E282" s="244">
        <v>71</v>
      </c>
      <c r="F282" s="244" t="s">
        <v>136</v>
      </c>
      <c r="G282" s="245"/>
      <c r="H282" s="246">
        <v>6.4273160696029663</v>
      </c>
      <c r="I282" s="246">
        <v>3.3197915554046631</v>
      </c>
      <c r="J282" s="246">
        <v>1.0353094339370728</v>
      </c>
      <c r="K282" s="246">
        <v>7.0849227905273438</v>
      </c>
      <c r="L282" s="246">
        <v>8.2225817441940308</v>
      </c>
      <c r="M282" s="247">
        <f>IF(COUNT(H282:L282)&lt;N$1,0,1)</f>
        <v>1</v>
      </c>
      <c r="N282" s="248">
        <f t="shared" si="67"/>
        <v>5</v>
      </c>
      <c r="O282" s="249">
        <f t="shared" si="68"/>
        <v>5</v>
      </c>
      <c r="P282" s="250">
        <f t="shared" si="69"/>
        <v>26.089921593666077</v>
      </c>
      <c r="Y282" s="256">
        <f t="shared" si="70"/>
        <v>71</v>
      </c>
      <c r="Z282" s="256">
        <f t="shared" si="71"/>
        <v>33</v>
      </c>
      <c r="AA282" s="256" t="str">
        <f t="shared" si="72"/>
        <v>Marker 32</v>
      </c>
      <c r="AB282" s="256">
        <f t="shared" si="73"/>
        <v>1</v>
      </c>
      <c r="AC282" s="256" t="str">
        <f t="shared" si="74"/>
        <v>H</v>
      </c>
      <c r="AD282" s="257"/>
      <c r="AE282" s="258">
        <f t="shared" si="75"/>
        <v>9.6061478853735931</v>
      </c>
      <c r="AF282" s="258">
        <f t="shared" si="76"/>
        <v>4.9616991422986878</v>
      </c>
      <c r="AG282" s="258">
        <f t="shared" si="77"/>
        <v>1.5473543578410474</v>
      </c>
      <c r="AH282" s="258">
        <f t="shared" si="78"/>
        <v>10.588994744498944</v>
      </c>
      <c r="AI282" s="258">
        <f t="shared" si="79"/>
        <v>12.289318804136586</v>
      </c>
      <c r="AJ282" s="258">
        <f t="shared" si="80"/>
        <v>38.993514934148855</v>
      </c>
    </row>
    <row r="283" spans="1:36" x14ac:dyDescent="0.25">
      <c r="A283" s="244">
        <v>33</v>
      </c>
      <c r="B283" s="244" t="s">
        <v>277</v>
      </c>
      <c r="C283" s="244">
        <v>3</v>
      </c>
      <c r="D283" s="244" t="s">
        <v>369</v>
      </c>
      <c r="E283" s="244">
        <v>76</v>
      </c>
      <c r="F283" s="244" t="s">
        <v>140</v>
      </c>
      <c r="G283" s="245"/>
      <c r="H283" s="246">
        <v>7.9791051149368286</v>
      </c>
      <c r="I283" s="246">
        <v>8.0675005912780762</v>
      </c>
      <c r="J283" s="246">
        <v>7.3329538106918335</v>
      </c>
      <c r="K283" s="246">
        <v>0.31967520713806152</v>
      </c>
      <c r="L283" s="246">
        <v>0.88526785373687744</v>
      </c>
      <c r="M283" s="247">
        <f>IF(COUNT(H283:L283)&lt;N$1,0,1)</f>
        <v>1</v>
      </c>
      <c r="N283" s="248">
        <f t="shared" si="67"/>
        <v>5</v>
      </c>
      <c r="O283" s="249">
        <f t="shared" si="68"/>
        <v>5</v>
      </c>
      <c r="P283" s="250">
        <f t="shared" si="69"/>
        <v>24.584502577781677</v>
      </c>
      <c r="Y283" s="256">
        <f t="shared" si="70"/>
        <v>76</v>
      </c>
      <c r="Z283" s="256">
        <f t="shared" si="71"/>
        <v>33</v>
      </c>
      <c r="AA283" s="256" t="str">
        <f t="shared" si="72"/>
        <v>Marker 35</v>
      </c>
      <c r="AB283" s="256">
        <f t="shared" si="73"/>
        <v>3</v>
      </c>
      <c r="AC283" s="256" t="str">
        <f t="shared" si="74"/>
        <v>H</v>
      </c>
      <c r="AD283" s="257"/>
      <c r="AE283" s="258">
        <f t="shared" si="75"/>
        <v>11.925423131051781</v>
      </c>
      <c r="AF283" s="258">
        <f t="shared" si="76"/>
        <v>12.057537377330712</v>
      </c>
      <c r="AG283" s="258">
        <f t="shared" si="77"/>
        <v>10.959697326114375</v>
      </c>
      <c r="AH283" s="258">
        <f t="shared" si="78"/>
        <v>0.47778066020103938</v>
      </c>
      <c r="AI283" s="258">
        <f t="shared" si="79"/>
        <v>1.3231049833354533</v>
      </c>
      <c r="AJ283" s="258">
        <f t="shared" si="80"/>
        <v>36.743543478033367</v>
      </c>
    </row>
    <row r="284" spans="1:36" x14ac:dyDescent="0.25">
      <c r="A284" s="244">
        <v>33</v>
      </c>
      <c r="B284" s="244" t="s">
        <v>269</v>
      </c>
      <c r="C284" s="244">
        <v>2</v>
      </c>
      <c r="D284" s="244" t="s">
        <v>369</v>
      </c>
      <c r="E284" s="244">
        <v>80</v>
      </c>
      <c r="F284" s="244" t="s">
        <v>128</v>
      </c>
      <c r="G284" s="245"/>
      <c r="H284" s="246">
        <v>4.1796576976776123</v>
      </c>
      <c r="I284" s="246">
        <v>0.4430156946182251</v>
      </c>
      <c r="J284" s="246">
        <v>7.8998899459838867</v>
      </c>
      <c r="K284" s="246">
        <v>3.6634224653244019</v>
      </c>
      <c r="L284" s="246">
        <v>1.3453590869903564</v>
      </c>
      <c r="M284" s="247">
        <f>IF(COUNT(H284:L284)&lt;N$1,0,1)</f>
        <v>1</v>
      </c>
      <c r="N284" s="248">
        <f t="shared" si="67"/>
        <v>5</v>
      </c>
      <c r="O284" s="249">
        <f t="shared" si="68"/>
        <v>5</v>
      </c>
      <c r="P284" s="250">
        <f t="shared" si="69"/>
        <v>17.531344890594482</v>
      </c>
      <c r="Y284" s="256">
        <f t="shared" si="70"/>
        <v>80</v>
      </c>
      <c r="Z284" s="256">
        <f t="shared" si="71"/>
        <v>33</v>
      </c>
      <c r="AA284" s="256" t="str">
        <f t="shared" si="72"/>
        <v>Marker 27</v>
      </c>
      <c r="AB284" s="256">
        <f t="shared" si="73"/>
        <v>2</v>
      </c>
      <c r="AC284" s="256" t="str">
        <f t="shared" si="74"/>
        <v>H</v>
      </c>
      <c r="AD284" s="257"/>
      <c r="AE284" s="258">
        <f t="shared" si="75"/>
        <v>6.2468391968486872</v>
      </c>
      <c r="AF284" s="258">
        <f t="shared" si="76"/>
        <v>0.66212307469532328</v>
      </c>
      <c r="AG284" s="258">
        <f t="shared" si="77"/>
        <v>11.807029602635522</v>
      </c>
      <c r="AH284" s="258">
        <f t="shared" si="78"/>
        <v>5.4752835534164088</v>
      </c>
      <c r="AI284" s="258">
        <f t="shared" si="79"/>
        <v>2.0107488426905533</v>
      </c>
      <c r="AJ284" s="258">
        <f t="shared" si="80"/>
        <v>26.202024270286493</v>
      </c>
    </row>
    <row r="285" spans="1:36" x14ac:dyDescent="0.25">
      <c r="A285" s="244">
        <v>33</v>
      </c>
      <c r="B285" s="244" t="s">
        <v>273</v>
      </c>
      <c r="C285" s="244">
        <v>3</v>
      </c>
      <c r="D285" s="244" t="s">
        <v>369</v>
      </c>
      <c r="E285" s="244">
        <v>86</v>
      </c>
      <c r="F285" s="244" t="s">
        <v>232</v>
      </c>
      <c r="G285" s="245"/>
      <c r="H285" s="246">
        <v>7.7239257097244263</v>
      </c>
      <c r="I285" s="246">
        <v>6.9824528694152832</v>
      </c>
      <c r="J285" s="246">
        <v>1.1398547887802124</v>
      </c>
      <c r="K285" s="246">
        <v>2.2436988353729248</v>
      </c>
      <c r="L285" s="246">
        <v>7.9017281532287598E-2</v>
      </c>
      <c r="M285" s="247">
        <f>IF(COUNT(H285:L285)&lt;N$1,0,1)</f>
        <v>1</v>
      </c>
      <c r="N285" s="248">
        <f t="shared" si="67"/>
        <v>5</v>
      </c>
      <c r="O285" s="249">
        <f t="shared" si="68"/>
        <v>5</v>
      </c>
      <c r="P285" s="250">
        <f t="shared" si="69"/>
        <v>18.168949484825134</v>
      </c>
      <c r="Y285" s="256">
        <f t="shared" si="70"/>
        <v>86</v>
      </c>
      <c r="Z285" s="256">
        <f t="shared" si="71"/>
        <v>33</v>
      </c>
      <c r="AA285" s="256" t="str">
        <f t="shared" si="72"/>
        <v>Marker 31</v>
      </c>
      <c r="AB285" s="256">
        <f t="shared" si="73"/>
        <v>3</v>
      </c>
      <c r="AC285" s="256" t="str">
        <f t="shared" si="74"/>
        <v>H</v>
      </c>
      <c r="AD285" s="257"/>
      <c r="AE285" s="258">
        <f t="shared" si="75"/>
        <v>11.544036705174108</v>
      </c>
      <c r="AF285" s="258">
        <f t="shared" si="76"/>
        <v>10.435845093019951</v>
      </c>
      <c r="AG285" s="258">
        <f t="shared" si="77"/>
        <v>1.7036059142413373</v>
      </c>
      <c r="AH285" s="258">
        <f t="shared" si="78"/>
        <v>3.3533908383261166</v>
      </c>
      <c r="AI285" s="258">
        <f t="shared" si="79"/>
        <v>0.118097769532321</v>
      </c>
      <c r="AJ285" s="258">
        <f t="shared" si="80"/>
        <v>27.15497632029383</v>
      </c>
    </row>
    <row r="286" spans="1:36" x14ac:dyDescent="0.25">
      <c r="A286" s="244">
        <v>34</v>
      </c>
      <c r="B286" s="244" t="s">
        <v>265</v>
      </c>
      <c r="C286" s="244">
        <v>4</v>
      </c>
      <c r="D286" s="244" t="s">
        <v>369</v>
      </c>
      <c r="E286" s="244">
        <v>56</v>
      </c>
      <c r="F286" s="244" t="s">
        <v>118</v>
      </c>
      <c r="G286" s="245"/>
      <c r="H286" s="246">
        <v>5.7491493225097656</v>
      </c>
      <c r="I286" s="246">
        <v>2.8353708982467651</v>
      </c>
      <c r="J286" s="246">
        <v>0.6703341007232666</v>
      </c>
      <c r="K286" s="246">
        <v>1.7595607042312622</v>
      </c>
      <c r="L286" s="246">
        <v>9.0845322608947754</v>
      </c>
      <c r="M286" s="247">
        <f>IF(COUNT(H286:L286)&lt;N$1,0,1)</f>
        <v>1</v>
      </c>
      <c r="N286" s="248">
        <f t="shared" si="67"/>
        <v>5</v>
      </c>
      <c r="O286" s="249">
        <f t="shared" si="68"/>
        <v>5</v>
      </c>
      <c r="P286" s="250">
        <f t="shared" si="69"/>
        <v>20.098947286605835</v>
      </c>
      <c r="Y286" s="256">
        <f t="shared" si="70"/>
        <v>56</v>
      </c>
      <c r="Z286" s="256">
        <f t="shared" si="71"/>
        <v>34</v>
      </c>
      <c r="AA286" s="256" t="str">
        <f t="shared" si="72"/>
        <v>Marker 23</v>
      </c>
      <c r="AB286" s="256">
        <f t="shared" si="73"/>
        <v>4</v>
      </c>
      <c r="AC286" s="256" t="str">
        <f t="shared" si="74"/>
        <v>H</v>
      </c>
      <c r="AD286" s="257"/>
      <c r="AE286" s="258">
        <f t="shared" si="75"/>
        <v>7.4995701856375074</v>
      </c>
      <c r="AF286" s="258">
        <f t="shared" si="76"/>
        <v>3.6986451144102386</v>
      </c>
      <c r="AG286" s="258">
        <f t="shared" si="77"/>
        <v>0.87442808565037067</v>
      </c>
      <c r="AH286" s="258">
        <f t="shared" si="78"/>
        <v>2.295287225469294</v>
      </c>
      <c r="AI286" s="258">
        <f t="shared" si="79"/>
        <v>11.850464037786841</v>
      </c>
      <c r="AJ286" s="258">
        <f t="shared" si="80"/>
        <v>26.218394648954252</v>
      </c>
    </row>
    <row r="287" spans="1:36" x14ac:dyDescent="0.25">
      <c r="A287" s="244">
        <v>34</v>
      </c>
      <c r="B287" s="244" t="s">
        <v>264</v>
      </c>
      <c r="C287" s="244">
        <v>2</v>
      </c>
      <c r="D287" s="244" t="s">
        <v>369</v>
      </c>
      <c r="E287" s="244">
        <v>60</v>
      </c>
      <c r="F287" s="244" t="s">
        <v>122</v>
      </c>
      <c r="G287" s="245"/>
      <c r="H287" s="246">
        <v>9.4644534587860107</v>
      </c>
      <c r="I287" s="246">
        <v>9.1882377862930298</v>
      </c>
      <c r="J287" s="246">
        <v>7.8653955459594727</v>
      </c>
      <c r="K287" s="246">
        <v>5.163390040397644</v>
      </c>
      <c r="L287" s="246">
        <v>2.6560032367706299</v>
      </c>
      <c r="M287" s="247">
        <f>IF(COUNT(H287:L287)&lt;N$1,0,1)</f>
        <v>1</v>
      </c>
      <c r="N287" s="248">
        <f t="shared" si="67"/>
        <v>5</v>
      </c>
      <c r="O287" s="249">
        <f t="shared" si="68"/>
        <v>5</v>
      </c>
      <c r="P287" s="250">
        <f t="shared" si="69"/>
        <v>34.337480068206787</v>
      </c>
      <c r="Y287" s="256">
        <f t="shared" si="70"/>
        <v>60</v>
      </c>
      <c r="Z287" s="256">
        <f t="shared" si="71"/>
        <v>34</v>
      </c>
      <c r="AA287" s="256" t="str">
        <f t="shared" si="72"/>
        <v>Marker 22</v>
      </c>
      <c r="AB287" s="256">
        <f t="shared" si="73"/>
        <v>2</v>
      </c>
      <c r="AC287" s="256" t="str">
        <f t="shared" si="74"/>
        <v>H</v>
      </c>
      <c r="AD287" s="257"/>
      <c r="AE287" s="258">
        <f t="shared" si="75"/>
        <v>12.346058347268608</v>
      </c>
      <c r="AF287" s="258">
        <f t="shared" si="76"/>
        <v>11.985744376274049</v>
      </c>
      <c r="AG287" s="258">
        <f t="shared" si="77"/>
        <v>10.260141566295786</v>
      </c>
      <c r="AH287" s="258">
        <f t="shared" si="78"/>
        <v>6.7354670806983616</v>
      </c>
      <c r="AI287" s="258">
        <f t="shared" si="79"/>
        <v>3.4646660871118637</v>
      </c>
      <c r="AJ287" s="258">
        <f t="shared" si="80"/>
        <v>44.792077457648674</v>
      </c>
    </row>
    <row r="288" spans="1:36" x14ac:dyDescent="0.25">
      <c r="A288" s="244">
        <v>34</v>
      </c>
      <c r="B288" s="244" t="s">
        <v>313</v>
      </c>
      <c r="C288" s="244">
        <v>2</v>
      </c>
      <c r="D288" s="244" t="s">
        <v>369</v>
      </c>
      <c r="E288" s="244">
        <v>64</v>
      </c>
      <c r="F288" s="244" t="s">
        <v>85</v>
      </c>
      <c r="G288" s="245"/>
      <c r="H288" s="246">
        <v>8.3506095409393311</v>
      </c>
      <c r="I288" s="246">
        <v>3.3598476648330688</v>
      </c>
      <c r="J288" s="246">
        <v>2.8603315353393555</v>
      </c>
      <c r="K288" s="246">
        <v>7.6492851972579956</v>
      </c>
      <c r="L288" s="246">
        <v>2.7862083911895752</v>
      </c>
      <c r="M288" s="247">
        <f>IF(COUNT(H288:L288)&lt;N$1,0,1)</f>
        <v>1</v>
      </c>
      <c r="N288" s="248">
        <f t="shared" si="67"/>
        <v>5</v>
      </c>
      <c r="O288" s="249">
        <f t="shared" si="68"/>
        <v>5</v>
      </c>
      <c r="P288" s="250">
        <f t="shared" si="69"/>
        <v>25.006282329559326</v>
      </c>
      <c r="Y288" s="256">
        <f t="shared" si="70"/>
        <v>64</v>
      </c>
      <c r="Z288" s="256">
        <f t="shared" si="71"/>
        <v>34</v>
      </c>
      <c r="AA288" s="256" t="str">
        <f t="shared" si="72"/>
        <v>Marker 71</v>
      </c>
      <c r="AB288" s="256">
        <f t="shared" si="73"/>
        <v>2</v>
      </c>
      <c r="AC288" s="256" t="str">
        <f t="shared" si="74"/>
        <v>H</v>
      </c>
      <c r="AD288" s="257"/>
      <c r="AE288" s="258">
        <f t="shared" si="75"/>
        <v>10.893086756318519</v>
      </c>
      <c r="AF288" s="258">
        <f t="shared" si="76"/>
        <v>4.3828072575554646</v>
      </c>
      <c r="AG288" s="258">
        <f t="shared" si="77"/>
        <v>3.7312054184227268</v>
      </c>
      <c r="AH288" s="258">
        <f t="shared" si="78"/>
        <v>9.9782329504274134</v>
      </c>
      <c r="AI288" s="258">
        <f t="shared" si="79"/>
        <v>3.6345142923538822</v>
      </c>
      <c r="AJ288" s="258">
        <f t="shared" si="80"/>
        <v>32.619846675078009</v>
      </c>
    </row>
    <row r="289" spans="1:36" x14ac:dyDescent="0.25">
      <c r="A289" s="244">
        <v>34</v>
      </c>
      <c r="B289" s="244" t="s">
        <v>271</v>
      </c>
      <c r="C289" s="244">
        <v>3</v>
      </c>
      <c r="D289" s="244" t="s">
        <v>369</v>
      </c>
      <c r="E289" s="244">
        <v>68</v>
      </c>
      <c r="F289" s="244" t="s">
        <v>133</v>
      </c>
      <c r="G289" s="245"/>
      <c r="H289" s="246">
        <v>0.75923740863800049</v>
      </c>
      <c r="I289" s="246">
        <v>2.0072460174560547E-2</v>
      </c>
      <c r="J289" s="246">
        <v>0.59633195400238037</v>
      </c>
      <c r="K289" s="246">
        <v>3.1662595272064209</v>
      </c>
      <c r="L289" s="246">
        <v>4.4353586435317993</v>
      </c>
      <c r="M289" s="247">
        <f>IF(COUNT(H289:L289)&lt;N$1,0,1)</f>
        <v>1</v>
      </c>
      <c r="N289" s="248">
        <f t="shared" si="67"/>
        <v>5</v>
      </c>
      <c r="O289" s="249">
        <f t="shared" si="68"/>
        <v>5</v>
      </c>
      <c r="P289" s="250">
        <f t="shared" si="69"/>
        <v>8.9772599935531616</v>
      </c>
      <c r="Y289" s="256">
        <f t="shared" si="70"/>
        <v>68</v>
      </c>
      <c r="Z289" s="256">
        <f t="shared" si="71"/>
        <v>34</v>
      </c>
      <c r="AA289" s="256" t="str">
        <f t="shared" si="72"/>
        <v>Marker 29</v>
      </c>
      <c r="AB289" s="256">
        <f t="shared" si="73"/>
        <v>3</v>
      </c>
      <c r="AC289" s="256" t="str">
        <f t="shared" si="74"/>
        <v>H</v>
      </c>
      <c r="AD289" s="257"/>
      <c r="AE289" s="258">
        <f t="shared" si="75"/>
        <v>0.99039943376467376</v>
      </c>
      <c r="AF289" s="258">
        <f t="shared" si="76"/>
        <v>2.6183843110169074E-2</v>
      </c>
      <c r="AG289" s="258">
        <f t="shared" si="77"/>
        <v>0.77789479662129835</v>
      </c>
      <c r="AH289" s="258">
        <f t="shared" si="78"/>
        <v>4.1302781017108723</v>
      </c>
      <c r="AI289" s="258">
        <f t="shared" si="79"/>
        <v>5.7857748302699781</v>
      </c>
      <c r="AJ289" s="258">
        <f t="shared" si="80"/>
        <v>11.710531005476991</v>
      </c>
    </row>
    <row r="290" spans="1:36" x14ac:dyDescent="0.25">
      <c r="A290" s="244">
        <v>34</v>
      </c>
      <c r="B290" s="244" t="s">
        <v>277</v>
      </c>
      <c r="C290" s="244">
        <v>4</v>
      </c>
      <c r="D290" s="244" t="s">
        <v>369</v>
      </c>
      <c r="E290" s="244">
        <v>69</v>
      </c>
      <c r="F290" s="244" t="s">
        <v>152</v>
      </c>
      <c r="G290" s="245"/>
      <c r="H290" s="246">
        <v>7.8676438331604004</v>
      </c>
      <c r="I290" s="246">
        <v>2.2635787725448608</v>
      </c>
      <c r="J290" s="246">
        <v>7.5346362590789795</v>
      </c>
      <c r="K290" s="246">
        <v>8.2198768854141235</v>
      </c>
      <c r="L290" s="246">
        <v>1.0439157485961914</v>
      </c>
      <c r="M290" s="247">
        <f>IF(COUNT(H290:L290)&lt;N$1,0,1)</f>
        <v>1</v>
      </c>
      <c r="N290" s="248">
        <f t="shared" si="67"/>
        <v>5</v>
      </c>
      <c r="O290" s="249">
        <f t="shared" si="68"/>
        <v>5</v>
      </c>
      <c r="P290" s="250">
        <f t="shared" si="69"/>
        <v>26.929651498794556</v>
      </c>
      <c r="Y290" s="256">
        <f t="shared" si="70"/>
        <v>69</v>
      </c>
      <c r="Z290" s="256">
        <f t="shared" si="71"/>
        <v>34</v>
      </c>
      <c r="AA290" s="256" t="str">
        <f t="shared" si="72"/>
        <v>Marker 35</v>
      </c>
      <c r="AB290" s="256">
        <f t="shared" si="73"/>
        <v>4</v>
      </c>
      <c r="AC290" s="256" t="str">
        <f t="shared" si="74"/>
        <v>H</v>
      </c>
      <c r="AD290" s="257"/>
      <c r="AE290" s="258">
        <f t="shared" si="75"/>
        <v>10.263074380650567</v>
      </c>
      <c r="AF290" s="258">
        <f t="shared" si="76"/>
        <v>2.9527616910128618</v>
      </c>
      <c r="AG290" s="258">
        <f t="shared" si="77"/>
        <v>9.8286773013480122</v>
      </c>
      <c r="AH290" s="258">
        <f t="shared" si="78"/>
        <v>10.722550443784884</v>
      </c>
      <c r="AI290" s="258">
        <f t="shared" si="79"/>
        <v>1.3617526672749172</v>
      </c>
      <c r="AJ290" s="258">
        <f t="shared" si="80"/>
        <v>35.128816484071237</v>
      </c>
    </row>
    <row r="291" spans="1:36" x14ac:dyDescent="0.25">
      <c r="A291" s="244">
        <v>34</v>
      </c>
      <c r="B291" s="244" t="s">
        <v>269</v>
      </c>
      <c r="C291" s="244">
        <v>1</v>
      </c>
      <c r="D291" s="244" t="s">
        <v>369</v>
      </c>
      <c r="E291" s="244">
        <v>73</v>
      </c>
      <c r="F291" s="244" t="s">
        <v>131</v>
      </c>
      <c r="G291" s="245"/>
      <c r="H291" s="246">
        <v>0.27097165584564209</v>
      </c>
      <c r="I291" s="246">
        <v>8.7077701091766357</v>
      </c>
      <c r="J291" s="246">
        <v>9.1145378351211548</v>
      </c>
      <c r="K291" s="246">
        <v>5.1177453994750977</v>
      </c>
      <c r="L291" s="246">
        <v>2.312590479850769</v>
      </c>
      <c r="M291" s="247">
        <f>IF(COUNT(H291:L291)&lt;N$1,0,1)</f>
        <v>1</v>
      </c>
      <c r="N291" s="248">
        <f t="shared" si="67"/>
        <v>5</v>
      </c>
      <c r="O291" s="249">
        <f t="shared" si="68"/>
        <v>5</v>
      </c>
      <c r="P291" s="250">
        <f t="shared" si="69"/>
        <v>25.523615479469299</v>
      </c>
      <c r="Y291" s="256">
        <f t="shared" si="70"/>
        <v>73</v>
      </c>
      <c r="Z291" s="256">
        <f t="shared" si="71"/>
        <v>34</v>
      </c>
      <c r="AA291" s="256" t="str">
        <f t="shared" si="72"/>
        <v>Marker 27</v>
      </c>
      <c r="AB291" s="256">
        <f t="shared" si="73"/>
        <v>1</v>
      </c>
      <c r="AC291" s="256" t="str">
        <f t="shared" si="74"/>
        <v>H</v>
      </c>
      <c r="AD291" s="257"/>
      <c r="AE291" s="258">
        <f t="shared" si="75"/>
        <v>0.35347332924128499</v>
      </c>
      <c r="AF291" s="258">
        <f t="shared" si="76"/>
        <v>11.358990596831143</v>
      </c>
      <c r="AG291" s="258">
        <f t="shared" si="77"/>
        <v>11.889605291083225</v>
      </c>
      <c r="AH291" s="258">
        <f t="shared" si="78"/>
        <v>6.675925195630847</v>
      </c>
      <c r="AI291" s="258">
        <f t="shared" si="79"/>
        <v>3.0166957999112753</v>
      </c>
      <c r="AJ291" s="258">
        <f t="shared" si="80"/>
        <v>33.294690212697773</v>
      </c>
    </row>
    <row r="292" spans="1:36" x14ac:dyDescent="0.25">
      <c r="A292" s="244">
        <v>34</v>
      </c>
      <c r="B292" s="244" t="s">
        <v>278</v>
      </c>
      <c r="C292" s="244">
        <v>4</v>
      </c>
      <c r="D292" s="244" t="s">
        <v>369</v>
      </c>
      <c r="E292" s="244">
        <v>74</v>
      </c>
      <c r="F292" s="244" t="s">
        <v>157</v>
      </c>
      <c r="G292" s="245"/>
      <c r="H292" s="246">
        <v>5.3760957717895508</v>
      </c>
      <c r="I292" s="246">
        <v>5.1508206129074097</v>
      </c>
      <c r="J292" s="246">
        <v>5.135117769241333</v>
      </c>
      <c r="K292" s="246">
        <v>9.131811261177063</v>
      </c>
      <c r="L292" s="246">
        <v>9.667975902557373</v>
      </c>
      <c r="M292" s="247">
        <f>IF(COUNT(H292:L292)&lt;N$1,0,1)</f>
        <v>1</v>
      </c>
      <c r="N292" s="248">
        <f t="shared" si="67"/>
        <v>5</v>
      </c>
      <c r="O292" s="249">
        <f t="shared" si="68"/>
        <v>5</v>
      </c>
      <c r="P292" s="250">
        <f t="shared" si="69"/>
        <v>34.461821317672729</v>
      </c>
      <c r="Y292" s="256">
        <f t="shared" si="70"/>
        <v>74</v>
      </c>
      <c r="Z292" s="256">
        <f t="shared" si="71"/>
        <v>34</v>
      </c>
      <c r="AA292" s="256" t="str">
        <f t="shared" si="72"/>
        <v>Marker 36</v>
      </c>
      <c r="AB292" s="256">
        <f t="shared" si="73"/>
        <v>4</v>
      </c>
      <c r="AC292" s="256" t="str">
        <f t="shared" si="74"/>
        <v>H</v>
      </c>
      <c r="AD292" s="257"/>
      <c r="AE292" s="258">
        <f t="shared" si="75"/>
        <v>7.0129344888269411</v>
      </c>
      <c r="AF292" s="258">
        <f t="shared" si="76"/>
        <v>6.7190706890987881</v>
      </c>
      <c r="AG292" s="258">
        <f t="shared" si="77"/>
        <v>6.6985868624347722</v>
      </c>
      <c r="AH292" s="258">
        <f t="shared" si="78"/>
        <v>11.912137889174824</v>
      </c>
      <c r="AI292" s="258">
        <f t="shared" si="79"/>
        <v>12.611546468344141</v>
      </c>
      <c r="AJ292" s="258">
        <f t="shared" si="80"/>
        <v>44.954276397879468</v>
      </c>
    </row>
    <row r="293" spans="1:36" x14ac:dyDescent="0.25">
      <c r="A293" s="244">
        <v>34</v>
      </c>
      <c r="B293" s="244" t="s">
        <v>272</v>
      </c>
      <c r="C293" s="244">
        <v>3</v>
      </c>
      <c r="D293" s="244" t="s">
        <v>369</v>
      </c>
      <c r="E293" s="244">
        <v>78</v>
      </c>
      <c r="F293" s="244" t="s">
        <v>230</v>
      </c>
      <c r="G293" s="245"/>
      <c r="H293" s="246">
        <v>2.4345999956130981</v>
      </c>
      <c r="I293" s="246">
        <v>1.8398761749267578E-2</v>
      </c>
      <c r="J293" s="246">
        <v>0.52811086177825928</v>
      </c>
      <c r="K293" s="246">
        <v>8.5906493663787842</v>
      </c>
      <c r="L293" s="246">
        <v>7.5030094385147095</v>
      </c>
      <c r="M293" s="247">
        <f>IF(COUNT(H293:L293)&lt;N$1,0,1)</f>
        <v>1</v>
      </c>
      <c r="N293" s="248">
        <f t="shared" si="67"/>
        <v>5</v>
      </c>
      <c r="O293" s="249">
        <f t="shared" si="68"/>
        <v>5</v>
      </c>
      <c r="P293" s="250">
        <f t="shared" si="69"/>
        <v>19.074768424034119</v>
      </c>
      <c r="Y293" s="256">
        <f t="shared" si="70"/>
        <v>78</v>
      </c>
      <c r="Z293" s="256">
        <f t="shared" si="71"/>
        <v>34</v>
      </c>
      <c r="AA293" s="256" t="str">
        <f t="shared" si="72"/>
        <v>Marker 30</v>
      </c>
      <c r="AB293" s="256">
        <f t="shared" si="73"/>
        <v>3</v>
      </c>
      <c r="AC293" s="256" t="str">
        <f t="shared" si="74"/>
        <v>H</v>
      </c>
      <c r="AD293" s="257"/>
      <c r="AE293" s="258">
        <f t="shared" si="75"/>
        <v>3.1758530726564169</v>
      </c>
      <c r="AF293" s="258">
        <f t="shared" si="76"/>
        <v>2.4000560313715967E-2</v>
      </c>
      <c r="AG293" s="258">
        <f t="shared" si="77"/>
        <v>0.68890269699493201</v>
      </c>
      <c r="AH293" s="258">
        <f t="shared" si="78"/>
        <v>11.206210562510684</v>
      </c>
      <c r="AI293" s="258">
        <f t="shared" si="79"/>
        <v>9.7874211872231562</v>
      </c>
      <c r="AJ293" s="258">
        <f t="shared" si="80"/>
        <v>24.882388079698906</v>
      </c>
    </row>
    <row r="294" spans="1:36" x14ac:dyDescent="0.25">
      <c r="A294" s="244">
        <v>34</v>
      </c>
      <c r="B294" s="244" t="s">
        <v>273</v>
      </c>
      <c r="C294" s="244">
        <v>2</v>
      </c>
      <c r="D294" s="244" t="s">
        <v>369</v>
      </c>
      <c r="E294" s="244">
        <v>81</v>
      </c>
      <c r="F294" s="244" t="s">
        <v>237</v>
      </c>
      <c r="G294" s="245"/>
      <c r="H294" s="246">
        <v>6.6281139850616455</v>
      </c>
      <c r="I294" s="246">
        <v>9.7309476137161255</v>
      </c>
      <c r="J294" s="246">
        <v>2.6361918449401855</v>
      </c>
      <c r="K294" s="246">
        <v>4.1542237997055054</v>
      </c>
      <c r="L294" s="246">
        <v>8.2738339900970459</v>
      </c>
      <c r="M294" s="247">
        <f>IF(COUNT(H294:L294)&lt;N$1,0,1)</f>
        <v>1</v>
      </c>
      <c r="N294" s="248">
        <f t="shared" si="67"/>
        <v>5</v>
      </c>
      <c r="O294" s="249">
        <f t="shared" si="68"/>
        <v>5</v>
      </c>
      <c r="P294" s="250">
        <f t="shared" si="69"/>
        <v>31.423311233520508</v>
      </c>
      <c r="Y294" s="256">
        <f t="shared" si="70"/>
        <v>81</v>
      </c>
      <c r="Z294" s="256">
        <f t="shared" si="71"/>
        <v>34</v>
      </c>
      <c r="AA294" s="256" t="str">
        <f t="shared" si="72"/>
        <v>Marker 31</v>
      </c>
      <c r="AB294" s="256">
        <f t="shared" si="73"/>
        <v>2</v>
      </c>
      <c r="AC294" s="256" t="str">
        <f t="shared" si="74"/>
        <v>H</v>
      </c>
      <c r="AD294" s="257"/>
      <c r="AE294" s="258">
        <f t="shared" si="75"/>
        <v>8.6461497590178293</v>
      </c>
      <c r="AF294" s="258">
        <f t="shared" si="76"/>
        <v>12.693690928515963</v>
      </c>
      <c r="AG294" s="258">
        <f t="shared" si="77"/>
        <v>3.4388227987968683</v>
      </c>
      <c r="AH294" s="258">
        <f t="shared" si="78"/>
        <v>5.4190439672102029</v>
      </c>
      <c r="AI294" s="258">
        <f t="shared" si="79"/>
        <v>10.792935655732505</v>
      </c>
      <c r="AJ294" s="258">
        <f t="shared" si="80"/>
        <v>40.990643109273371</v>
      </c>
    </row>
    <row r="295" spans="1:36" x14ac:dyDescent="0.25">
      <c r="A295" s="244">
        <v>34</v>
      </c>
      <c r="B295" s="244" t="s">
        <v>280</v>
      </c>
      <c r="C295" s="244">
        <v>3</v>
      </c>
      <c r="D295" s="244" t="s">
        <v>369</v>
      </c>
      <c r="E295" s="244">
        <v>87</v>
      </c>
      <c r="F295" s="244" t="s">
        <v>160</v>
      </c>
      <c r="G295" s="245"/>
      <c r="H295" s="246">
        <v>5.2047210931777954</v>
      </c>
      <c r="I295" s="246">
        <v>6.0073518753051758</v>
      </c>
      <c r="J295" s="246">
        <v>2.1633023023605347</v>
      </c>
      <c r="K295" s="246">
        <v>7.378922700881958</v>
      </c>
      <c r="L295" s="246">
        <v>2.556646466255188</v>
      </c>
      <c r="M295" s="247">
        <f>IF(COUNT(H295:L295)&lt;N$1,0,1)</f>
        <v>1</v>
      </c>
      <c r="N295" s="248">
        <f t="shared" si="67"/>
        <v>5</v>
      </c>
      <c r="O295" s="249">
        <f t="shared" si="68"/>
        <v>5</v>
      </c>
      <c r="P295" s="250">
        <f t="shared" si="69"/>
        <v>23.310944437980652</v>
      </c>
      <c r="Y295" s="256">
        <f t="shared" si="70"/>
        <v>87</v>
      </c>
      <c r="Z295" s="256">
        <f t="shared" si="71"/>
        <v>34</v>
      </c>
      <c r="AA295" s="256" t="str">
        <f t="shared" si="72"/>
        <v>Marker 38</v>
      </c>
      <c r="AB295" s="256">
        <f t="shared" si="73"/>
        <v>3</v>
      </c>
      <c r="AC295" s="256" t="str">
        <f t="shared" si="74"/>
        <v>H</v>
      </c>
      <c r="AD295" s="257"/>
      <c r="AE295" s="258">
        <f t="shared" si="75"/>
        <v>6.789382036421884</v>
      </c>
      <c r="AF295" s="258">
        <f t="shared" si="76"/>
        <v>7.8363866532874766</v>
      </c>
      <c r="AG295" s="258">
        <f t="shared" si="77"/>
        <v>2.8219544386823472</v>
      </c>
      <c r="AH295" s="258">
        <f t="shared" si="78"/>
        <v>9.6255542490415333</v>
      </c>
      <c r="AI295" s="258">
        <f t="shared" si="79"/>
        <v>3.33505855178809</v>
      </c>
      <c r="AJ295" s="258">
        <f t="shared" si="80"/>
        <v>30.408335929221334</v>
      </c>
    </row>
    <row r="296" spans="1:36" x14ac:dyDescent="0.25">
      <c r="A296" s="244">
        <v>35</v>
      </c>
      <c r="B296" s="244" t="s">
        <v>265</v>
      </c>
      <c r="C296" s="244">
        <v>1</v>
      </c>
      <c r="D296" s="244" t="s">
        <v>369</v>
      </c>
      <c r="E296" s="244">
        <v>57</v>
      </c>
      <c r="F296" s="244" t="s">
        <v>124</v>
      </c>
      <c r="G296" s="245"/>
      <c r="H296" s="246">
        <v>2.2066634893417358</v>
      </c>
      <c r="I296" s="246">
        <v>6.9241321086883545</v>
      </c>
      <c r="J296" s="246">
        <v>2.3951393365859985</v>
      </c>
      <c r="K296" s="246">
        <v>1.4868783950805664</v>
      </c>
      <c r="L296" s="246">
        <v>4.5723789930343628</v>
      </c>
      <c r="M296" s="247">
        <f>IF(COUNT(H296:L296)&lt;N$1,0,1)</f>
        <v>1</v>
      </c>
      <c r="N296" s="248">
        <f t="shared" si="67"/>
        <v>5</v>
      </c>
      <c r="O296" s="249">
        <f t="shared" si="68"/>
        <v>5</v>
      </c>
      <c r="P296" s="250">
        <f t="shared" si="69"/>
        <v>17.585192322731018</v>
      </c>
      <c r="Y296" s="256">
        <f t="shared" si="70"/>
        <v>57</v>
      </c>
      <c r="Z296" s="256">
        <f t="shared" si="71"/>
        <v>35</v>
      </c>
      <c r="AA296" s="256" t="str">
        <f t="shared" si="72"/>
        <v>Marker 23</v>
      </c>
      <c r="AB296" s="256">
        <f t="shared" si="73"/>
        <v>1</v>
      </c>
      <c r="AC296" s="256" t="str">
        <f t="shared" si="74"/>
        <v>H</v>
      </c>
      <c r="AD296" s="257"/>
      <c r="AE296" s="258">
        <f t="shared" si="75"/>
        <v>3.1053675548061164</v>
      </c>
      <c r="AF296" s="258">
        <f t="shared" si="76"/>
        <v>9.7441115509307998</v>
      </c>
      <c r="AG296" s="258">
        <f t="shared" si="77"/>
        <v>3.3706036380258206</v>
      </c>
      <c r="AH296" s="258">
        <f t="shared" si="78"/>
        <v>2.0924368161829503</v>
      </c>
      <c r="AI296" s="258">
        <f t="shared" si="79"/>
        <v>6.434563965836773</v>
      </c>
      <c r="AJ296" s="258">
        <f t="shared" si="80"/>
        <v>24.747083525782461</v>
      </c>
    </row>
    <row r="297" spans="1:36" x14ac:dyDescent="0.25">
      <c r="A297" s="244">
        <v>35</v>
      </c>
      <c r="B297" s="244" t="s">
        <v>265</v>
      </c>
      <c r="C297" s="244">
        <v>4</v>
      </c>
      <c r="D297" s="244" t="s">
        <v>369</v>
      </c>
      <c r="E297" s="244">
        <v>58</v>
      </c>
      <c r="F297" s="244" t="s">
        <v>122</v>
      </c>
      <c r="G297" s="245"/>
      <c r="H297" s="246">
        <v>1.6231584548950195</v>
      </c>
      <c r="I297" s="246">
        <v>2.7768200635910034</v>
      </c>
      <c r="J297" s="246">
        <v>3.1555569171905518</v>
      </c>
      <c r="K297" s="246">
        <v>2.3751813173294067</v>
      </c>
      <c r="L297" s="246">
        <v>8.0238032341003418</v>
      </c>
      <c r="M297" s="247">
        <f>IF(COUNT(H297:L297)&lt;N$1,0,1)</f>
        <v>1</v>
      </c>
      <c r="N297" s="248">
        <f t="shared" si="67"/>
        <v>5</v>
      </c>
      <c r="O297" s="249">
        <f t="shared" si="68"/>
        <v>5</v>
      </c>
      <c r="P297" s="250">
        <f t="shared" si="69"/>
        <v>17.954519987106323</v>
      </c>
      <c r="Y297" s="256">
        <f t="shared" si="70"/>
        <v>58</v>
      </c>
      <c r="Z297" s="256">
        <f t="shared" si="71"/>
        <v>35</v>
      </c>
      <c r="AA297" s="256" t="str">
        <f t="shared" si="72"/>
        <v>Marker 23</v>
      </c>
      <c r="AB297" s="256">
        <f t="shared" si="73"/>
        <v>4</v>
      </c>
      <c r="AC297" s="256" t="str">
        <f t="shared" si="74"/>
        <v>H</v>
      </c>
      <c r="AD297" s="257"/>
      <c r="AE297" s="258">
        <f t="shared" si="75"/>
        <v>2.2842194228916348</v>
      </c>
      <c r="AF297" s="258">
        <f t="shared" si="76"/>
        <v>3.9077308219670948</v>
      </c>
      <c r="AG297" s="258">
        <f t="shared" si="77"/>
        <v>4.4407151862156899</v>
      </c>
      <c r="AH297" s="258">
        <f t="shared" si="78"/>
        <v>3.3425173503988366</v>
      </c>
      <c r="AI297" s="258">
        <f t="shared" si="79"/>
        <v>11.291643854929811</v>
      </c>
      <c r="AJ297" s="258">
        <f t="shared" si="80"/>
        <v>25.266826636403067</v>
      </c>
    </row>
    <row r="298" spans="1:36" x14ac:dyDescent="0.25">
      <c r="A298" s="244">
        <v>35</v>
      </c>
      <c r="B298" s="244" t="s">
        <v>267</v>
      </c>
      <c r="C298" s="244">
        <v>4</v>
      </c>
      <c r="D298" s="244" t="s">
        <v>369</v>
      </c>
      <c r="E298" s="244">
        <v>59</v>
      </c>
      <c r="F298" s="244" t="s">
        <v>119</v>
      </c>
      <c r="G298" s="245"/>
      <c r="H298" s="246">
        <v>9.8123717308044434</v>
      </c>
      <c r="I298" s="246">
        <v>1.1901372671127319</v>
      </c>
      <c r="J298" s="246">
        <v>1.4727342128753662</v>
      </c>
      <c r="K298" s="246">
        <v>9.2522627115249634</v>
      </c>
      <c r="L298" s="246">
        <v>4.4067192077636719</v>
      </c>
      <c r="M298" s="247">
        <f>IF(COUNT(H298:L298)&lt;N$1,0,1)</f>
        <v>1</v>
      </c>
      <c r="N298" s="248">
        <f t="shared" si="67"/>
        <v>5</v>
      </c>
      <c r="O298" s="249">
        <f t="shared" si="68"/>
        <v>5</v>
      </c>
      <c r="P298" s="250">
        <f t="shared" si="69"/>
        <v>26.134225130081177</v>
      </c>
      <c r="Y298" s="256">
        <f t="shared" si="70"/>
        <v>59</v>
      </c>
      <c r="Z298" s="256">
        <f t="shared" si="71"/>
        <v>35</v>
      </c>
      <c r="AA298" s="256" t="str">
        <f t="shared" si="72"/>
        <v>Marker 25</v>
      </c>
      <c r="AB298" s="256">
        <f t="shared" si="73"/>
        <v>4</v>
      </c>
      <c r="AC298" s="256" t="str">
        <f t="shared" si="74"/>
        <v>H</v>
      </c>
      <c r="AD298" s="257"/>
      <c r="AE298" s="258">
        <f t="shared" si="75"/>
        <v>13.808639584473566</v>
      </c>
      <c r="AF298" s="258">
        <f t="shared" si="76"/>
        <v>1.6748424365148611</v>
      </c>
      <c r="AG298" s="258">
        <f t="shared" si="77"/>
        <v>2.0725321570804436</v>
      </c>
      <c r="AH298" s="258">
        <f t="shared" si="78"/>
        <v>13.020415922811573</v>
      </c>
      <c r="AI298" s="258">
        <f t="shared" si="79"/>
        <v>6.2014362031305481</v>
      </c>
      <c r="AJ298" s="258">
        <f t="shared" si="80"/>
        <v>36.777866304010992</v>
      </c>
    </row>
    <row r="299" spans="1:36" x14ac:dyDescent="0.25">
      <c r="A299" s="244">
        <v>35</v>
      </c>
      <c r="B299" s="244" t="s">
        <v>305</v>
      </c>
      <c r="C299" s="244">
        <v>2</v>
      </c>
      <c r="D299" s="244" t="s">
        <v>369</v>
      </c>
      <c r="E299" s="244">
        <v>62</v>
      </c>
      <c r="F299" s="244" t="s">
        <v>208</v>
      </c>
      <c r="G299" s="245"/>
      <c r="H299" s="246">
        <v>0.4366910457611084</v>
      </c>
      <c r="I299" s="246">
        <v>1.2959390878677368</v>
      </c>
      <c r="J299" s="246">
        <v>1.4690494537353516</v>
      </c>
      <c r="K299" s="246">
        <v>9.5721548795700073</v>
      </c>
      <c r="L299" s="246">
        <v>8.77052903175354</v>
      </c>
      <c r="M299" s="247">
        <f>IF(COUNT(H299:L299)&lt;N$1,0,1)</f>
        <v>1</v>
      </c>
      <c r="N299" s="248">
        <f t="shared" si="67"/>
        <v>5</v>
      </c>
      <c r="O299" s="249">
        <f t="shared" si="68"/>
        <v>5</v>
      </c>
      <c r="P299" s="250">
        <f t="shared" si="69"/>
        <v>21.544363498687744</v>
      </c>
      <c r="Y299" s="256">
        <f t="shared" si="70"/>
        <v>62</v>
      </c>
      <c r="Z299" s="256">
        <f t="shared" si="71"/>
        <v>35</v>
      </c>
      <c r="AA299" s="256" t="str">
        <f t="shared" si="72"/>
        <v>Marker 63</v>
      </c>
      <c r="AB299" s="256">
        <f t="shared" si="73"/>
        <v>2</v>
      </c>
      <c r="AC299" s="256" t="str">
        <f t="shared" si="74"/>
        <v>H</v>
      </c>
      <c r="AD299" s="257"/>
      <c r="AE299" s="258">
        <f t="shared" si="75"/>
        <v>0.61454146113843111</v>
      </c>
      <c r="AF299" s="258">
        <f t="shared" si="76"/>
        <v>1.8237339838662947</v>
      </c>
      <c r="AG299" s="258">
        <f t="shared" si="77"/>
        <v>2.0673467123871569</v>
      </c>
      <c r="AH299" s="258">
        <f t="shared" si="78"/>
        <v>13.470590027056167</v>
      </c>
      <c r="AI299" s="258">
        <f t="shared" si="79"/>
        <v>12.342487391141439</v>
      </c>
      <c r="AJ299" s="258">
        <f t="shared" si="80"/>
        <v>30.318699575589491</v>
      </c>
    </row>
    <row r="300" spans="1:36" x14ac:dyDescent="0.25">
      <c r="A300" s="244">
        <v>35</v>
      </c>
      <c r="B300" s="244" t="s">
        <v>314</v>
      </c>
      <c r="C300" s="244">
        <v>2</v>
      </c>
      <c r="D300" s="244" t="s">
        <v>369</v>
      </c>
      <c r="E300" s="244">
        <v>67</v>
      </c>
      <c r="F300" s="244" t="s">
        <v>222</v>
      </c>
      <c r="G300" s="245"/>
      <c r="H300" s="246">
        <v>0.24733185768127441</v>
      </c>
      <c r="I300" s="246">
        <v>5.0305205583572388</v>
      </c>
      <c r="J300" s="246">
        <v>3.2657933235168457</v>
      </c>
      <c r="K300" s="246">
        <v>7.6804584264755249</v>
      </c>
      <c r="L300" s="246">
        <v>6.4500129222869873</v>
      </c>
      <c r="M300" s="247">
        <f>IF(COUNT(H300:L300)&lt;N$1,0,1)</f>
        <v>1</v>
      </c>
      <c r="N300" s="248">
        <f t="shared" si="67"/>
        <v>5</v>
      </c>
      <c r="O300" s="249">
        <f t="shared" si="68"/>
        <v>5</v>
      </c>
      <c r="P300" s="250">
        <f t="shared" si="69"/>
        <v>22.674117088317871</v>
      </c>
      <c r="Y300" s="256">
        <f t="shared" si="70"/>
        <v>67</v>
      </c>
      <c r="Z300" s="256">
        <f t="shared" si="71"/>
        <v>35</v>
      </c>
      <c r="AA300" s="256" t="str">
        <f t="shared" si="72"/>
        <v>Marker 72</v>
      </c>
      <c r="AB300" s="256">
        <f t="shared" si="73"/>
        <v>2</v>
      </c>
      <c r="AC300" s="256" t="str">
        <f t="shared" si="74"/>
        <v>H</v>
      </c>
      <c r="AD300" s="257"/>
      <c r="AE300" s="258">
        <f t="shared" si="75"/>
        <v>0.34806228037174369</v>
      </c>
      <c r="AF300" s="258">
        <f t="shared" si="76"/>
        <v>7.0792920629541758</v>
      </c>
      <c r="AG300" s="258">
        <f t="shared" si="77"/>
        <v>4.5958473852199955</v>
      </c>
      <c r="AH300" s="258">
        <f t="shared" si="78"/>
        <v>10.808465594692537</v>
      </c>
      <c r="AI300" s="258">
        <f t="shared" si="79"/>
        <v>9.0768986543232248</v>
      </c>
      <c r="AJ300" s="258">
        <f t="shared" si="80"/>
        <v>31.908565977561679</v>
      </c>
    </row>
    <row r="301" spans="1:36" x14ac:dyDescent="0.25">
      <c r="A301" s="244">
        <v>35</v>
      </c>
      <c r="B301" s="244" t="s">
        <v>276</v>
      </c>
      <c r="C301" s="244">
        <v>3</v>
      </c>
      <c r="D301" s="244" t="s">
        <v>369</v>
      </c>
      <c r="E301" s="244">
        <v>69</v>
      </c>
      <c r="F301" s="244" t="s">
        <v>141</v>
      </c>
      <c r="G301" s="245"/>
      <c r="H301" s="246">
        <v>5.3798490762710571</v>
      </c>
      <c r="I301" s="246">
        <v>2.5473976135253906</v>
      </c>
      <c r="J301" s="246">
        <v>6.3468760251998901</v>
      </c>
      <c r="K301" s="246">
        <v>8.4170687198638916</v>
      </c>
      <c r="L301" s="246">
        <v>3.6756068468093872</v>
      </c>
      <c r="M301" s="247">
        <f>IF(COUNT(H301:L301)&lt;N$1,0,1)</f>
        <v>1</v>
      </c>
      <c r="N301" s="248">
        <f t="shared" si="67"/>
        <v>5</v>
      </c>
      <c r="O301" s="249">
        <f t="shared" si="68"/>
        <v>5</v>
      </c>
      <c r="P301" s="250">
        <f t="shared" si="69"/>
        <v>26.366798281669617</v>
      </c>
      <c r="Y301" s="256">
        <f t="shared" si="70"/>
        <v>69</v>
      </c>
      <c r="Z301" s="256">
        <f t="shared" si="71"/>
        <v>35</v>
      </c>
      <c r="AA301" s="256" t="str">
        <f t="shared" si="72"/>
        <v>Marker 34</v>
      </c>
      <c r="AB301" s="256">
        <f t="shared" si="73"/>
        <v>3</v>
      </c>
      <c r="AC301" s="256" t="str">
        <f t="shared" si="74"/>
        <v>H</v>
      </c>
      <c r="AD301" s="257"/>
      <c r="AE301" s="258">
        <f t="shared" si="75"/>
        <v>7.5708910089365018</v>
      </c>
      <c r="AF301" s="258">
        <f t="shared" si="76"/>
        <v>3.5848718830219424</v>
      </c>
      <c r="AG301" s="258">
        <f t="shared" si="77"/>
        <v>8.9317573695443713</v>
      </c>
      <c r="AH301" s="258">
        <f t="shared" si="78"/>
        <v>11.845073902516948</v>
      </c>
      <c r="AI301" s="258">
        <f t="shared" si="79"/>
        <v>5.1725649612800728</v>
      </c>
      <c r="AJ301" s="258">
        <f t="shared" si="80"/>
        <v>37.105159125299835</v>
      </c>
    </row>
    <row r="302" spans="1:36" x14ac:dyDescent="0.25">
      <c r="A302" s="244">
        <v>35</v>
      </c>
      <c r="B302" s="244" t="s">
        <v>276</v>
      </c>
      <c r="C302" s="244">
        <v>1</v>
      </c>
      <c r="D302" s="244" t="s">
        <v>369</v>
      </c>
      <c r="E302" s="244">
        <v>72</v>
      </c>
      <c r="F302" s="244" t="s">
        <v>153</v>
      </c>
      <c r="G302" s="245"/>
      <c r="H302" s="246">
        <v>1.5002173185348511</v>
      </c>
      <c r="I302" s="246">
        <v>4.1972792148590088</v>
      </c>
      <c r="J302" s="246">
        <v>2.6142722368240356</v>
      </c>
      <c r="K302" s="246">
        <v>2.2137570381164551</v>
      </c>
      <c r="L302" s="246">
        <v>5.7389110326766968</v>
      </c>
      <c r="M302" s="247">
        <f>IF(COUNT(H302:L302)&lt;N$1,0,1)</f>
        <v>1</v>
      </c>
      <c r="N302" s="248">
        <f t="shared" si="67"/>
        <v>5</v>
      </c>
      <c r="O302" s="249">
        <f t="shared" si="68"/>
        <v>5</v>
      </c>
      <c r="P302" s="250">
        <f t="shared" si="69"/>
        <v>16.264436841011047</v>
      </c>
      <c r="Y302" s="256">
        <f t="shared" si="70"/>
        <v>72</v>
      </c>
      <c r="Z302" s="256">
        <f t="shared" si="71"/>
        <v>35</v>
      </c>
      <c r="AA302" s="256" t="str">
        <f t="shared" si="72"/>
        <v>Marker 34</v>
      </c>
      <c r="AB302" s="256">
        <f t="shared" si="73"/>
        <v>1</v>
      </c>
      <c r="AC302" s="256" t="str">
        <f t="shared" si="74"/>
        <v>H</v>
      </c>
      <c r="AD302" s="257"/>
      <c r="AE302" s="258">
        <f t="shared" si="75"/>
        <v>2.1112082601802107</v>
      </c>
      <c r="AF302" s="258">
        <f t="shared" si="76"/>
        <v>5.9066979425002515</v>
      </c>
      <c r="AG302" s="258">
        <f t="shared" si="77"/>
        <v>3.6789824197823267</v>
      </c>
      <c r="AH302" s="258">
        <f t="shared" si="78"/>
        <v>3.1153500810589159</v>
      </c>
      <c r="AI302" s="258">
        <f t="shared" si="79"/>
        <v>8.07618751425907</v>
      </c>
      <c r="AJ302" s="258">
        <f t="shared" si="80"/>
        <v>22.888426217780776</v>
      </c>
    </row>
    <row r="303" spans="1:36" x14ac:dyDescent="0.25">
      <c r="A303" s="244">
        <v>35</v>
      </c>
      <c r="B303" s="244" t="s">
        <v>275</v>
      </c>
      <c r="C303" s="244">
        <v>1</v>
      </c>
      <c r="D303" s="244" t="s">
        <v>369</v>
      </c>
      <c r="E303" s="244">
        <v>74</v>
      </c>
      <c r="F303" s="244" t="s">
        <v>141</v>
      </c>
      <c r="G303" s="245"/>
      <c r="H303" s="246">
        <v>2.4472206830978394</v>
      </c>
      <c r="I303" s="246">
        <v>8.3533394336700439</v>
      </c>
      <c r="J303" s="246">
        <v>4.1548806428909302</v>
      </c>
      <c r="K303" s="246">
        <v>0.56556463241577148</v>
      </c>
      <c r="L303" s="246">
        <v>6.7625898122787476</v>
      </c>
      <c r="M303" s="247">
        <f>IF(COUNT(H303:L303)&lt;N$1,0,1)</f>
        <v>1</v>
      </c>
      <c r="N303" s="248">
        <f t="shared" si="67"/>
        <v>5</v>
      </c>
      <c r="O303" s="249">
        <f t="shared" si="68"/>
        <v>5</v>
      </c>
      <c r="P303" s="250">
        <f t="shared" si="69"/>
        <v>22.283595204353333</v>
      </c>
      <c r="Y303" s="256">
        <f t="shared" si="70"/>
        <v>74</v>
      </c>
      <c r="Z303" s="256">
        <f t="shared" si="71"/>
        <v>35</v>
      </c>
      <c r="AA303" s="256" t="str">
        <f t="shared" si="72"/>
        <v>Marker 33</v>
      </c>
      <c r="AB303" s="256">
        <f t="shared" si="73"/>
        <v>1</v>
      </c>
      <c r="AC303" s="256" t="str">
        <f t="shared" si="74"/>
        <v>H</v>
      </c>
      <c r="AD303" s="257"/>
      <c r="AE303" s="258">
        <f t="shared" si="75"/>
        <v>3.4438960654619271</v>
      </c>
      <c r="AF303" s="258">
        <f t="shared" si="76"/>
        <v>11.755389698924871</v>
      </c>
      <c r="AG303" s="258">
        <f t="shared" si="77"/>
        <v>5.8470317766368467</v>
      </c>
      <c r="AH303" s="258">
        <f t="shared" si="78"/>
        <v>0.79590117303010144</v>
      </c>
      <c r="AI303" s="258">
        <f t="shared" si="79"/>
        <v>9.5167781997323768</v>
      </c>
      <c r="AJ303" s="258">
        <f t="shared" si="80"/>
        <v>31.358996913786122</v>
      </c>
    </row>
    <row r="304" spans="1:36" x14ac:dyDescent="0.25">
      <c r="A304" s="244">
        <v>35</v>
      </c>
      <c r="B304" s="244" t="s">
        <v>277</v>
      </c>
      <c r="C304" s="244">
        <v>3</v>
      </c>
      <c r="D304" s="244" t="s">
        <v>369</v>
      </c>
      <c r="E304" s="244">
        <v>79</v>
      </c>
      <c r="F304" s="244" t="s">
        <v>161</v>
      </c>
      <c r="G304" s="245"/>
      <c r="H304" s="246">
        <v>7.7300316095352173</v>
      </c>
      <c r="I304" s="246">
        <v>2.7868890762329102</v>
      </c>
      <c r="J304" s="246">
        <v>8.7582844495773315</v>
      </c>
      <c r="K304" s="246">
        <v>6.7931950092315674</v>
      </c>
      <c r="L304" s="246">
        <v>6.7161732912063599</v>
      </c>
      <c r="M304" s="247">
        <f>IF(COUNT(H304:L304)&lt;N$1,0,1)</f>
        <v>1</v>
      </c>
      <c r="N304" s="248">
        <f t="shared" si="67"/>
        <v>5</v>
      </c>
      <c r="O304" s="249">
        <f t="shared" si="68"/>
        <v>5</v>
      </c>
      <c r="P304" s="250">
        <f t="shared" si="69"/>
        <v>32.784573435783386</v>
      </c>
      <c r="Y304" s="256">
        <f t="shared" si="70"/>
        <v>79</v>
      </c>
      <c r="Z304" s="256">
        <f t="shared" si="71"/>
        <v>35</v>
      </c>
      <c r="AA304" s="256" t="str">
        <f t="shared" si="72"/>
        <v>Marker 35</v>
      </c>
      <c r="AB304" s="256">
        <f t="shared" si="73"/>
        <v>3</v>
      </c>
      <c r="AC304" s="256" t="str">
        <f t="shared" si="74"/>
        <v>H</v>
      </c>
      <c r="AD304" s="257"/>
      <c r="AE304" s="258">
        <f t="shared" si="75"/>
        <v>10.878228363236804</v>
      </c>
      <c r="AF304" s="258">
        <f t="shared" si="76"/>
        <v>3.9219006241676277</v>
      </c>
      <c r="AG304" s="258">
        <f t="shared" si="77"/>
        <v>12.325255978923032</v>
      </c>
      <c r="AH304" s="258">
        <f t="shared" si="78"/>
        <v>9.5598479229071085</v>
      </c>
      <c r="AI304" s="258">
        <f t="shared" si="79"/>
        <v>9.4514577015044541</v>
      </c>
      <c r="AJ304" s="258">
        <f t="shared" si="80"/>
        <v>46.136690590739022</v>
      </c>
    </row>
    <row r="305" spans="1:36" x14ac:dyDescent="0.25">
      <c r="A305" s="244">
        <v>35</v>
      </c>
      <c r="B305" s="244" t="s">
        <v>279</v>
      </c>
      <c r="C305" s="244">
        <v>2</v>
      </c>
      <c r="D305" s="244" t="s">
        <v>369</v>
      </c>
      <c r="E305" s="244">
        <v>82</v>
      </c>
      <c r="F305" s="244" t="s">
        <v>155</v>
      </c>
      <c r="G305" s="245"/>
      <c r="H305" s="246">
        <v>9.65171217918396</v>
      </c>
      <c r="I305" s="246">
        <v>1.8637663125991821</v>
      </c>
      <c r="J305" s="246">
        <v>5.1268959045410156</v>
      </c>
      <c r="K305" s="246">
        <v>2.5146311521530151</v>
      </c>
      <c r="L305" s="246">
        <v>8.1950533390045166</v>
      </c>
      <c r="M305" s="247">
        <f>IF(COUNT(H305:L305)&lt;N$1,0,1)</f>
        <v>1</v>
      </c>
      <c r="N305" s="248">
        <f t="shared" si="67"/>
        <v>5</v>
      </c>
      <c r="O305" s="249">
        <f t="shared" si="68"/>
        <v>5</v>
      </c>
      <c r="P305" s="250">
        <f t="shared" si="69"/>
        <v>27.352058887481689</v>
      </c>
      <c r="Y305" s="256">
        <f t="shared" si="70"/>
        <v>82</v>
      </c>
      <c r="Z305" s="256">
        <f t="shared" si="71"/>
        <v>35</v>
      </c>
      <c r="AA305" s="256" t="str">
        <f t="shared" si="72"/>
        <v>Marker 37</v>
      </c>
      <c r="AB305" s="256">
        <f t="shared" si="73"/>
        <v>2</v>
      </c>
      <c r="AC305" s="256" t="str">
        <f t="shared" si="74"/>
        <v>H</v>
      </c>
      <c r="AD305" s="257"/>
      <c r="AE305" s="258">
        <f t="shared" si="75"/>
        <v>13.582548492024859</v>
      </c>
      <c r="AF305" s="258">
        <f t="shared" si="76"/>
        <v>2.6228192313149852</v>
      </c>
      <c r="AG305" s="258">
        <f t="shared" si="77"/>
        <v>7.2149180315569312</v>
      </c>
      <c r="AH305" s="258">
        <f t="shared" si="78"/>
        <v>3.5387606809637</v>
      </c>
      <c r="AI305" s="258">
        <f t="shared" si="79"/>
        <v>11.532638697186075</v>
      </c>
      <c r="AJ305" s="258">
        <f t="shared" si="80"/>
        <v>38.491685133046552</v>
      </c>
    </row>
    <row r="306" spans="1:36" x14ac:dyDescent="0.25">
      <c r="A306" s="244">
        <v>36</v>
      </c>
      <c r="B306" s="244" t="s">
        <v>267</v>
      </c>
      <c r="C306" s="244">
        <v>4</v>
      </c>
      <c r="D306" s="244" t="s">
        <v>369</v>
      </c>
      <c r="E306" s="244">
        <v>57</v>
      </c>
      <c r="F306" s="244" t="s">
        <v>120</v>
      </c>
      <c r="G306" s="245"/>
      <c r="H306" s="246">
        <v>8.707268238067627</v>
      </c>
      <c r="I306" s="246">
        <v>9.0513461828231812</v>
      </c>
      <c r="J306" s="246">
        <v>9.2514121532440186</v>
      </c>
      <c r="K306" s="246">
        <v>6.8293148279190063</v>
      </c>
      <c r="L306" s="246">
        <v>3.936305046081543</v>
      </c>
      <c r="M306" s="247">
        <f>IF(COUNT(H306:L306)&lt;N$1,0,1)</f>
        <v>1</v>
      </c>
      <c r="N306" s="248">
        <f t="shared" si="67"/>
        <v>5</v>
      </c>
      <c r="O306" s="249">
        <f t="shared" si="68"/>
        <v>5</v>
      </c>
      <c r="P306" s="250">
        <f t="shared" si="69"/>
        <v>37.775646448135376</v>
      </c>
      <c r="Y306" s="256">
        <f t="shared" si="70"/>
        <v>57</v>
      </c>
      <c r="Z306" s="256">
        <f t="shared" si="71"/>
        <v>36</v>
      </c>
      <c r="AA306" s="256" t="str">
        <f t="shared" si="72"/>
        <v>Marker 25</v>
      </c>
      <c r="AB306" s="256">
        <f t="shared" si="73"/>
        <v>4</v>
      </c>
      <c r="AC306" s="256" t="str">
        <f t="shared" si="74"/>
        <v>H</v>
      </c>
      <c r="AD306" s="257"/>
      <c r="AE306" s="258">
        <f t="shared" si="75"/>
        <v>9.8783656395165345</v>
      </c>
      <c r="AF306" s="258">
        <f t="shared" si="76"/>
        <v>10.268720875379012</v>
      </c>
      <c r="AG306" s="258">
        <f t="shared" si="77"/>
        <v>10.495695025457605</v>
      </c>
      <c r="AH306" s="258">
        <f t="shared" si="78"/>
        <v>7.7478340040811231</v>
      </c>
      <c r="AI306" s="258">
        <f t="shared" si="79"/>
        <v>4.4657244328212995</v>
      </c>
      <c r="AJ306" s="258">
        <f t="shared" si="80"/>
        <v>42.856339977255573</v>
      </c>
    </row>
    <row r="307" spans="1:36" x14ac:dyDescent="0.25">
      <c r="A307" s="244">
        <v>36</v>
      </c>
      <c r="B307" s="244" t="s">
        <v>267</v>
      </c>
      <c r="C307" s="244">
        <v>1</v>
      </c>
      <c r="D307" s="244" t="s">
        <v>369</v>
      </c>
      <c r="E307" s="244">
        <v>58</v>
      </c>
      <c r="F307" s="244" t="s">
        <v>121</v>
      </c>
      <c r="G307" s="245"/>
      <c r="H307" s="246">
        <v>9.9682396650314331</v>
      </c>
      <c r="I307" s="246">
        <v>9.1887199878692627</v>
      </c>
      <c r="J307" s="246">
        <v>1.4534264802932739</v>
      </c>
      <c r="K307" s="246">
        <v>9.2558646202087402</v>
      </c>
      <c r="L307" s="246">
        <v>8.9338773488998413</v>
      </c>
      <c r="M307" s="247">
        <f>IF(COUNT(H307:L307)&lt;N$1,0,1)</f>
        <v>1</v>
      </c>
      <c r="N307" s="248">
        <f t="shared" si="67"/>
        <v>5</v>
      </c>
      <c r="O307" s="249">
        <f t="shared" si="68"/>
        <v>5</v>
      </c>
      <c r="P307" s="250">
        <f t="shared" si="69"/>
        <v>38.800128102302551</v>
      </c>
      <c r="Y307" s="256">
        <f t="shared" si="70"/>
        <v>58</v>
      </c>
      <c r="Z307" s="256">
        <f t="shared" si="71"/>
        <v>36</v>
      </c>
      <c r="AA307" s="256" t="str">
        <f t="shared" si="72"/>
        <v>Marker 25</v>
      </c>
      <c r="AB307" s="256">
        <f t="shared" si="73"/>
        <v>1</v>
      </c>
      <c r="AC307" s="256" t="str">
        <f t="shared" si="74"/>
        <v>H</v>
      </c>
      <c r="AD307" s="257"/>
      <c r="AE307" s="258">
        <f t="shared" si="75"/>
        <v>11.30893335328847</v>
      </c>
      <c r="AF307" s="258">
        <f t="shared" si="76"/>
        <v>10.424570981110682</v>
      </c>
      <c r="AG307" s="258">
        <f t="shared" si="77"/>
        <v>1.6489073047873437</v>
      </c>
      <c r="AH307" s="258">
        <f t="shared" si="78"/>
        <v>10.500746333798274</v>
      </c>
      <c r="AI307" s="258">
        <f t="shared" si="79"/>
        <v>10.135452890401909</v>
      </c>
      <c r="AJ307" s="258">
        <f t="shared" si="80"/>
        <v>44.018610863386677</v>
      </c>
    </row>
    <row r="308" spans="1:36" x14ac:dyDescent="0.25">
      <c r="A308" s="244">
        <v>36</v>
      </c>
      <c r="B308" s="244" t="s">
        <v>267</v>
      </c>
      <c r="C308" s="244">
        <v>4</v>
      </c>
      <c r="D308" s="244" t="s">
        <v>369</v>
      </c>
      <c r="E308" s="244">
        <v>61</v>
      </c>
      <c r="F308" s="244" t="s">
        <v>118</v>
      </c>
      <c r="G308" s="245"/>
      <c r="H308" s="246">
        <v>6.7202401161193848</v>
      </c>
      <c r="I308" s="246">
        <v>0.45188367366790771</v>
      </c>
      <c r="J308" s="246">
        <v>8.7314403057098389</v>
      </c>
      <c r="K308" s="246">
        <v>7.3443084955215454</v>
      </c>
      <c r="L308" s="246">
        <v>5.5260896682739258</v>
      </c>
      <c r="M308" s="247">
        <f>IF(COUNT(H308:L308)&lt;N$1,0,1)</f>
        <v>1</v>
      </c>
      <c r="N308" s="248">
        <f t="shared" si="67"/>
        <v>5</v>
      </c>
      <c r="O308" s="249">
        <f t="shared" si="68"/>
        <v>5</v>
      </c>
      <c r="P308" s="250">
        <f t="shared" si="69"/>
        <v>28.773962259292603</v>
      </c>
      <c r="Y308" s="256">
        <f t="shared" si="70"/>
        <v>61</v>
      </c>
      <c r="Z308" s="256">
        <f t="shared" si="71"/>
        <v>36</v>
      </c>
      <c r="AA308" s="256" t="str">
        <f t="shared" si="72"/>
        <v>Marker 25</v>
      </c>
      <c r="AB308" s="256">
        <f t="shared" si="73"/>
        <v>4</v>
      </c>
      <c r="AC308" s="256" t="str">
        <f t="shared" si="74"/>
        <v>H</v>
      </c>
      <c r="AD308" s="257"/>
      <c r="AE308" s="258">
        <f t="shared" si="75"/>
        <v>7.6240891215620712</v>
      </c>
      <c r="AF308" s="258">
        <f t="shared" si="76"/>
        <v>0.51266046169380597</v>
      </c>
      <c r="AG308" s="258">
        <f t="shared" si="77"/>
        <v>9.9057887664840685</v>
      </c>
      <c r="AH308" s="258">
        <f t="shared" si="78"/>
        <v>8.3320925351749722</v>
      </c>
      <c r="AI308" s="258">
        <f t="shared" si="79"/>
        <v>6.2693295770200326</v>
      </c>
      <c r="AJ308" s="258">
        <f t="shared" si="80"/>
        <v>32.643960461934952</v>
      </c>
    </row>
    <row r="309" spans="1:36" x14ac:dyDescent="0.25">
      <c r="A309" s="244">
        <v>36</v>
      </c>
      <c r="B309" s="244" t="s">
        <v>311</v>
      </c>
      <c r="C309" s="244">
        <v>2</v>
      </c>
      <c r="D309" s="244" t="s">
        <v>369</v>
      </c>
      <c r="E309" s="244">
        <v>63</v>
      </c>
      <c r="F309" s="244" t="s">
        <v>211</v>
      </c>
      <c r="G309" s="245"/>
      <c r="H309" s="246">
        <v>3.0397951602935791</v>
      </c>
      <c r="I309" s="246">
        <v>7.2293025255203247</v>
      </c>
      <c r="J309" s="246">
        <v>4.9409317970275879</v>
      </c>
      <c r="K309" s="246">
        <v>7.8405898809432983</v>
      </c>
      <c r="L309" s="246">
        <v>0.41297793388366699</v>
      </c>
      <c r="M309" s="247">
        <f>IF(COUNT(H309:L309)&lt;N$1,0,1)</f>
        <v>1</v>
      </c>
      <c r="N309" s="248">
        <f t="shared" si="67"/>
        <v>5</v>
      </c>
      <c r="O309" s="249">
        <f t="shared" si="68"/>
        <v>5</v>
      </c>
      <c r="P309" s="250">
        <f t="shared" si="69"/>
        <v>23.463597297668457</v>
      </c>
      <c r="Y309" s="256">
        <f t="shared" si="70"/>
        <v>63</v>
      </c>
      <c r="Z309" s="256">
        <f t="shared" si="71"/>
        <v>36</v>
      </c>
      <c r="AA309" s="256" t="str">
        <f t="shared" si="72"/>
        <v>Marker 69</v>
      </c>
      <c r="AB309" s="256">
        <f t="shared" si="73"/>
        <v>2</v>
      </c>
      <c r="AC309" s="256" t="str">
        <f t="shared" si="74"/>
        <v>H</v>
      </c>
      <c r="AD309" s="257"/>
      <c r="AE309" s="258">
        <f t="shared" si="75"/>
        <v>3.4486370744077139</v>
      </c>
      <c r="AF309" s="258">
        <f t="shared" si="76"/>
        <v>8.2016186607820263</v>
      </c>
      <c r="AG309" s="258">
        <f t="shared" si="77"/>
        <v>5.6054700000586948</v>
      </c>
      <c r="AH309" s="258">
        <f t="shared" si="78"/>
        <v>8.8951220469854295</v>
      </c>
      <c r="AI309" s="258">
        <f t="shared" si="79"/>
        <v>0.46852203474327636</v>
      </c>
      <c r="AJ309" s="258">
        <f t="shared" si="80"/>
        <v>26.619369816977137</v>
      </c>
    </row>
    <row r="310" spans="1:36" x14ac:dyDescent="0.25">
      <c r="A310" s="244">
        <v>36</v>
      </c>
      <c r="B310" s="244" t="s">
        <v>270</v>
      </c>
      <c r="C310" s="244">
        <v>3</v>
      </c>
      <c r="D310" s="244" t="s">
        <v>369</v>
      </c>
      <c r="E310" s="244">
        <v>70</v>
      </c>
      <c r="F310" s="244" t="s">
        <v>131</v>
      </c>
      <c r="G310" s="245"/>
      <c r="H310" s="246">
        <v>4.13990318775177</v>
      </c>
      <c r="I310" s="246">
        <v>4.570457935333252</v>
      </c>
      <c r="J310" s="246">
        <v>7.8680270910263062</v>
      </c>
      <c r="K310" s="246">
        <v>3.5826194286346436</v>
      </c>
      <c r="L310" s="246">
        <v>1.4919430017471313</v>
      </c>
      <c r="M310" s="247">
        <f>IF(COUNT(H310:L310)&lt;N$1,0,1)</f>
        <v>1</v>
      </c>
      <c r="N310" s="248">
        <f t="shared" si="67"/>
        <v>5</v>
      </c>
      <c r="O310" s="249">
        <f t="shared" si="68"/>
        <v>5</v>
      </c>
      <c r="P310" s="250">
        <f t="shared" si="69"/>
        <v>21.652950644493103</v>
      </c>
      <c r="Y310" s="256">
        <f t="shared" si="70"/>
        <v>70</v>
      </c>
      <c r="Z310" s="256">
        <f t="shared" si="71"/>
        <v>36</v>
      </c>
      <c r="AA310" s="256" t="str">
        <f t="shared" si="72"/>
        <v>Marker 28</v>
      </c>
      <c r="AB310" s="256">
        <f t="shared" si="73"/>
        <v>3</v>
      </c>
      <c r="AC310" s="256" t="str">
        <f t="shared" si="74"/>
        <v>H</v>
      </c>
      <c r="AD310" s="257"/>
      <c r="AE310" s="258">
        <f t="shared" si="75"/>
        <v>4.6967058189409636</v>
      </c>
      <c r="AF310" s="258">
        <f t="shared" si="76"/>
        <v>5.1851686879088685</v>
      </c>
      <c r="AG310" s="258">
        <f t="shared" si="77"/>
        <v>8.9262494667361185</v>
      </c>
      <c r="AH310" s="258">
        <f t="shared" si="78"/>
        <v>4.0644693255875728</v>
      </c>
      <c r="AI310" s="258">
        <f t="shared" si="79"/>
        <v>1.6926041648909582</v>
      </c>
      <c r="AJ310" s="258">
        <f t="shared" si="80"/>
        <v>24.565197464064482</v>
      </c>
    </row>
    <row r="311" spans="1:36" x14ac:dyDescent="0.25">
      <c r="A311" s="244">
        <v>36</v>
      </c>
      <c r="B311" s="244" t="s">
        <v>278</v>
      </c>
      <c r="C311" s="244">
        <v>2</v>
      </c>
      <c r="D311" s="244" t="s">
        <v>369</v>
      </c>
      <c r="E311" s="244">
        <v>72</v>
      </c>
      <c r="F311" s="244" t="s">
        <v>142</v>
      </c>
      <c r="G311" s="245"/>
      <c r="H311" s="246">
        <v>7.5676238536834717</v>
      </c>
      <c r="I311" s="246">
        <v>6.743960976600647</v>
      </c>
      <c r="J311" s="246">
        <v>9.6025228500366211</v>
      </c>
      <c r="K311" s="246">
        <v>6.7391175031661987</v>
      </c>
      <c r="L311" s="246">
        <v>7.5674927234649658</v>
      </c>
      <c r="M311" s="247">
        <f>IF(COUNT(H311:L311)&lt;N$1,0,1)</f>
        <v>1</v>
      </c>
      <c r="N311" s="248">
        <f t="shared" si="67"/>
        <v>5</v>
      </c>
      <c r="O311" s="249">
        <f t="shared" si="68"/>
        <v>5</v>
      </c>
      <c r="P311" s="250">
        <f t="shared" si="69"/>
        <v>38.220717906951904</v>
      </c>
      <c r="Y311" s="256">
        <f t="shared" si="70"/>
        <v>72</v>
      </c>
      <c r="Z311" s="256">
        <f t="shared" si="71"/>
        <v>36</v>
      </c>
      <c r="AA311" s="256" t="str">
        <f t="shared" si="72"/>
        <v>Marker 36</v>
      </c>
      <c r="AB311" s="256">
        <f t="shared" si="73"/>
        <v>2</v>
      </c>
      <c r="AC311" s="256" t="str">
        <f t="shared" si="74"/>
        <v>H</v>
      </c>
      <c r="AD311" s="257"/>
      <c r="AE311" s="258">
        <f t="shared" si="75"/>
        <v>8.5854430350709841</v>
      </c>
      <c r="AF311" s="258">
        <f t="shared" si="76"/>
        <v>7.651000355569245</v>
      </c>
      <c r="AG311" s="258">
        <f t="shared" si="77"/>
        <v>10.894028894132871</v>
      </c>
      <c r="AH311" s="258">
        <f t="shared" si="78"/>
        <v>7.6455054517437731</v>
      </c>
      <c r="AI311" s="258">
        <f t="shared" si="79"/>
        <v>8.5852942682925448</v>
      </c>
      <c r="AJ311" s="258">
        <f t="shared" si="80"/>
        <v>43.361272004809415</v>
      </c>
    </row>
    <row r="312" spans="1:36" x14ac:dyDescent="0.25">
      <c r="A312" s="244">
        <v>36</v>
      </c>
      <c r="B312" s="244" t="s">
        <v>281</v>
      </c>
      <c r="C312" s="244">
        <v>1</v>
      </c>
      <c r="D312" s="244" t="s">
        <v>369</v>
      </c>
      <c r="E312" s="244">
        <v>75</v>
      </c>
      <c r="F312" s="244" t="s">
        <v>144</v>
      </c>
      <c r="G312" s="245"/>
      <c r="H312" s="246">
        <v>7.3557466268539429</v>
      </c>
      <c r="I312" s="246">
        <v>5.7786405086517334</v>
      </c>
      <c r="J312" s="246">
        <v>7.9263406991958618</v>
      </c>
      <c r="K312" s="246">
        <v>3.6090946197509766</v>
      </c>
      <c r="L312" s="246">
        <v>7.0582693815231323</v>
      </c>
      <c r="M312" s="247">
        <f>IF(COUNT(H312:L312)&lt;N$1,0,1)</f>
        <v>1</v>
      </c>
      <c r="N312" s="248">
        <f t="shared" si="67"/>
        <v>5</v>
      </c>
      <c r="O312" s="249">
        <f t="shared" si="68"/>
        <v>5</v>
      </c>
      <c r="P312" s="250">
        <f t="shared" si="69"/>
        <v>31.728091835975647</v>
      </c>
      <c r="Y312" s="256">
        <f t="shared" si="70"/>
        <v>75</v>
      </c>
      <c r="Z312" s="256">
        <f t="shared" si="71"/>
        <v>36</v>
      </c>
      <c r="AA312" s="256" t="str">
        <f t="shared" si="72"/>
        <v>Marker 39</v>
      </c>
      <c r="AB312" s="256">
        <f t="shared" si="73"/>
        <v>1</v>
      </c>
      <c r="AC312" s="256" t="str">
        <f t="shared" si="74"/>
        <v>H</v>
      </c>
      <c r="AD312" s="257"/>
      <c r="AE312" s="258">
        <f t="shared" si="75"/>
        <v>8.3450690555307201</v>
      </c>
      <c r="AF312" s="258">
        <f t="shared" si="76"/>
        <v>6.5558476301692501</v>
      </c>
      <c r="AG312" s="258">
        <f t="shared" si="77"/>
        <v>8.9924060531084038</v>
      </c>
      <c r="AH312" s="258">
        <f t="shared" si="78"/>
        <v>4.094505338154617</v>
      </c>
      <c r="AI312" s="258">
        <f t="shared" si="79"/>
        <v>8.0075821516626871</v>
      </c>
      <c r="AJ312" s="258">
        <f t="shared" si="80"/>
        <v>35.99541022862568</v>
      </c>
    </row>
    <row r="313" spans="1:36" x14ac:dyDescent="0.25">
      <c r="A313" s="244">
        <v>36</v>
      </c>
      <c r="B313" s="244" t="s">
        <v>279</v>
      </c>
      <c r="C313" s="244">
        <v>1</v>
      </c>
      <c r="D313" s="244" t="s">
        <v>369</v>
      </c>
      <c r="E313" s="244">
        <v>77</v>
      </c>
      <c r="F313" s="244" t="s">
        <v>137</v>
      </c>
      <c r="G313" s="245"/>
      <c r="H313" s="246">
        <v>9.2099612951278687</v>
      </c>
      <c r="I313" s="246">
        <v>4.9474418163299561</v>
      </c>
      <c r="J313" s="246">
        <v>1.2256008386611938</v>
      </c>
      <c r="K313" s="246">
        <v>6.2943220138549805</v>
      </c>
      <c r="L313" s="246">
        <v>6.2535637617111206</v>
      </c>
      <c r="M313" s="247">
        <f>IF(COUNT(H313:L313)&lt;N$1,0,1)</f>
        <v>1</v>
      </c>
      <c r="N313" s="248">
        <f t="shared" si="67"/>
        <v>5</v>
      </c>
      <c r="O313" s="249">
        <f t="shared" si="68"/>
        <v>5</v>
      </c>
      <c r="P313" s="250">
        <f t="shared" si="69"/>
        <v>27.93088972568512</v>
      </c>
      <c r="Y313" s="256">
        <f t="shared" si="70"/>
        <v>77</v>
      </c>
      <c r="Z313" s="256">
        <f t="shared" si="71"/>
        <v>36</v>
      </c>
      <c r="AA313" s="256" t="str">
        <f t="shared" si="72"/>
        <v>Marker 37</v>
      </c>
      <c r="AB313" s="256">
        <f t="shared" si="73"/>
        <v>1</v>
      </c>
      <c r="AC313" s="256" t="str">
        <f t="shared" si="74"/>
        <v>H</v>
      </c>
      <c r="AD313" s="257"/>
      <c r="AE313" s="258">
        <f t="shared" si="75"/>
        <v>10.44866917058008</v>
      </c>
      <c r="AF313" s="258">
        <f t="shared" si="76"/>
        <v>5.6128555943956133</v>
      </c>
      <c r="AG313" s="258">
        <f t="shared" si="77"/>
        <v>1.3904399039256237</v>
      </c>
      <c r="AH313" s="258">
        <f t="shared" si="78"/>
        <v>7.140886510637281</v>
      </c>
      <c r="AI313" s="258">
        <f t="shared" si="79"/>
        <v>7.0946464148349708</v>
      </c>
      <c r="AJ313" s="258">
        <f t="shared" si="80"/>
        <v>31.687497594373568</v>
      </c>
    </row>
    <row r="314" spans="1:36" x14ac:dyDescent="0.25">
      <c r="A314" s="244">
        <v>36</v>
      </c>
      <c r="B314" s="244" t="s">
        <v>272</v>
      </c>
      <c r="C314" s="244">
        <v>2</v>
      </c>
      <c r="D314" s="244" t="s">
        <v>369</v>
      </c>
      <c r="E314" s="244">
        <v>83</v>
      </c>
      <c r="F314" s="244" t="s">
        <v>236</v>
      </c>
      <c r="G314" s="245"/>
      <c r="H314" s="246">
        <v>3.4829962253570557</v>
      </c>
      <c r="I314" s="246">
        <v>4.268839955329895</v>
      </c>
      <c r="J314" s="246">
        <v>8.714897632598877</v>
      </c>
      <c r="K314" s="246">
        <v>1.8409579992294312</v>
      </c>
      <c r="L314" s="246">
        <v>2.4450767040252686</v>
      </c>
      <c r="M314" s="247">
        <f>IF(COUNT(H314:L314)&lt;N$1,0,1)</f>
        <v>1</v>
      </c>
      <c r="N314" s="248">
        <f t="shared" si="67"/>
        <v>5</v>
      </c>
      <c r="O314" s="249">
        <f t="shared" si="68"/>
        <v>5</v>
      </c>
      <c r="P314" s="250">
        <f t="shared" si="69"/>
        <v>20.752768516540527</v>
      </c>
      <c r="Y314" s="256">
        <f t="shared" si="70"/>
        <v>83</v>
      </c>
      <c r="Z314" s="256">
        <f t="shared" si="71"/>
        <v>36</v>
      </c>
      <c r="AA314" s="256" t="str">
        <f t="shared" si="72"/>
        <v>Marker 30</v>
      </c>
      <c r="AB314" s="256">
        <f t="shared" si="73"/>
        <v>2</v>
      </c>
      <c r="AC314" s="256" t="str">
        <f t="shared" si="74"/>
        <v>H</v>
      </c>
      <c r="AD314" s="257"/>
      <c r="AE314" s="258">
        <f t="shared" si="75"/>
        <v>3.9514471467309016</v>
      </c>
      <c r="AF314" s="258">
        <f t="shared" si="76"/>
        <v>4.8429841349052767</v>
      </c>
      <c r="AG314" s="258">
        <f t="shared" si="77"/>
        <v>9.8870211611712282</v>
      </c>
      <c r="AH314" s="258">
        <f t="shared" si="78"/>
        <v>2.0885604699617017</v>
      </c>
      <c r="AI314" s="258">
        <f t="shared" si="79"/>
        <v>2.7739310468728391</v>
      </c>
      <c r="AJ314" s="258">
        <f t="shared" si="80"/>
        <v>23.543943959641947</v>
      </c>
    </row>
    <row r="315" spans="1:36" x14ac:dyDescent="0.25">
      <c r="A315" s="244">
        <v>36</v>
      </c>
      <c r="B315" s="244" t="s">
        <v>270</v>
      </c>
      <c r="C315" s="244">
        <v>3</v>
      </c>
      <c r="D315" s="244" t="s">
        <v>369</v>
      </c>
      <c r="E315" s="244">
        <v>85</v>
      </c>
      <c r="F315" s="244" t="s">
        <v>129</v>
      </c>
      <c r="G315" s="245"/>
      <c r="H315" s="246">
        <v>6.5169721841812134</v>
      </c>
      <c r="I315" s="246">
        <v>6.6750907897949219</v>
      </c>
      <c r="J315" s="246">
        <v>1.3466089963912964</v>
      </c>
      <c r="K315" s="246">
        <v>1.2694323062896729</v>
      </c>
      <c r="L315" s="246">
        <v>1.5638285875320435</v>
      </c>
      <c r="M315" s="247">
        <f>IF(COUNT(H315:L315)&lt;N$1,0,1)</f>
        <v>1</v>
      </c>
      <c r="N315" s="248">
        <f t="shared" si="67"/>
        <v>5</v>
      </c>
      <c r="O315" s="249">
        <f t="shared" si="68"/>
        <v>5</v>
      </c>
      <c r="P315" s="250">
        <f t="shared" si="69"/>
        <v>17.371932864189148</v>
      </c>
      <c r="Y315" s="256">
        <f t="shared" si="70"/>
        <v>85</v>
      </c>
      <c r="Z315" s="256">
        <f t="shared" si="71"/>
        <v>36</v>
      </c>
      <c r="AA315" s="256" t="str">
        <f t="shared" si="72"/>
        <v>Marker 28</v>
      </c>
      <c r="AB315" s="256">
        <f t="shared" si="73"/>
        <v>3</v>
      </c>
      <c r="AC315" s="256" t="str">
        <f t="shared" si="74"/>
        <v>H</v>
      </c>
      <c r="AD315" s="257"/>
      <c r="AE315" s="258">
        <f t="shared" si="75"/>
        <v>7.3934823572390238</v>
      </c>
      <c r="AF315" s="258">
        <f t="shared" si="76"/>
        <v>7.5728673673199083</v>
      </c>
      <c r="AG315" s="258">
        <f t="shared" si="77"/>
        <v>1.5277232394953482</v>
      </c>
      <c r="AH315" s="258">
        <f t="shared" si="78"/>
        <v>1.4401665520444646</v>
      </c>
      <c r="AI315" s="258">
        <f t="shared" si="79"/>
        <v>1.7741581128317863</v>
      </c>
      <c r="AJ315" s="258">
        <f t="shared" si="80"/>
        <v>19.708397628930527</v>
      </c>
    </row>
    <row r="316" spans="1:36" x14ac:dyDescent="0.25">
      <c r="A316" s="244">
        <v>37</v>
      </c>
      <c r="B316" s="244" t="s">
        <v>264</v>
      </c>
      <c r="C316" s="244">
        <v>3</v>
      </c>
      <c r="D316" s="244" t="s">
        <v>369</v>
      </c>
      <c r="E316" s="244">
        <v>54</v>
      </c>
      <c r="F316" s="244" t="s">
        <v>123</v>
      </c>
      <c r="G316" s="245"/>
      <c r="H316" s="246">
        <v>7.2843962907791138</v>
      </c>
      <c r="I316" s="246">
        <v>1.9729161262512207</v>
      </c>
      <c r="J316" s="246">
        <v>5.1528400182723999</v>
      </c>
      <c r="K316" s="246">
        <v>3.2516181468963623</v>
      </c>
      <c r="L316" s="246">
        <v>7.9146343469619751</v>
      </c>
      <c r="M316" s="247">
        <f>IF(COUNT(H316:L316)&lt;N$1,0,1)</f>
        <v>1</v>
      </c>
      <c r="N316" s="248">
        <f t="shared" si="67"/>
        <v>5</v>
      </c>
      <c r="O316" s="249">
        <f t="shared" si="68"/>
        <v>5</v>
      </c>
      <c r="P316" s="250">
        <f t="shared" si="69"/>
        <v>25.576404929161072</v>
      </c>
      <c r="Y316" s="256">
        <f t="shared" si="70"/>
        <v>54</v>
      </c>
      <c r="Z316" s="256">
        <f t="shared" si="71"/>
        <v>37</v>
      </c>
      <c r="AA316" s="256" t="str">
        <f t="shared" si="72"/>
        <v>Marker 22</v>
      </c>
      <c r="AB316" s="256">
        <f t="shared" si="73"/>
        <v>3</v>
      </c>
      <c r="AC316" s="256" t="str">
        <f t="shared" si="74"/>
        <v>H</v>
      </c>
      <c r="AD316" s="257"/>
      <c r="AE316" s="258">
        <f t="shared" si="75"/>
        <v>9.6132843768233123</v>
      </c>
      <c r="AF316" s="258">
        <f t="shared" si="76"/>
        <v>2.6036754476526522</v>
      </c>
      <c r="AG316" s="258">
        <f t="shared" si="77"/>
        <v>6.8002500779141224</v>
      </c>
      <c r="AH316" s="258">
        <f t="shared" si="78"/>
        <v>4.2911901938287658</v>
      </c>
      <c r="AI316" s="258">
        <f t="shared" si="79"/>
        <v>10.445015301025157</v>
      </c>
      <c r="AJ316" s="258">
        <f t="shared" si="80"/>
        <v>33.753415397244005</v>
      </c>
    </row>
    <row r="317" spans="1:36" x14ac:dyDescent="0.25">
      <c r="A317" s="244">
        <v>37</v>
      </c>
      <c r="B317" s="244" t="s">
        <v>267</v>
      </c>
      <c r="C317" s="244">
        <v>1</v>
      </c>
      <c r="D317" s="244" t="s">
        <v>369</v>
      </c>
      <c r="E317" s="244">
        <v>60</v>
      </c>
      <c r="F317" s="244" t="s">
        <v>123</v>
      </c>
      <c r="G317" s="245"/>
      <c r="H317" s="246">
        <v>0.33922374248504639</v>
      </c>
      <c r="I317" s="246">
        <v>7.7290880680084229</v>
      </c>
      <c r="J317" s="246">
        <v>1.8723613023757935</v>
      </c>
      <c r="K317" s="246">
        <v>4.8789429664611816</v>
      </c>
      <c r="L317" s="246">
        <v>6.4249938726425171</v>
      </c>
      <c r="M317" s="247">
        <f>IF(COUNT(H317:L317)&lt;N$1,0,1)</f>
        <v>1</v>
      </c>
      <c r="N317" s="248">
        <f t="shared" si="67"/>
        <v>5</v>
      </c>
      <c r="O317" s="249">
        <f t="shared" si="68"/>
        <v>5</v>
      </c>
      <c r="P317" s="250">
        <f t="shared" si="69"/>
        <v>21.244609951972961</v>
      </c>
      <c r="Y317" s="256">
        <f t="shared" si="70"/>
        <v>60</v>
      </c>
      <c r="Z317" s="256">
        <f t="shared" si="71"/>
        <v>37</v>
      </c>
      <c r="AA317" s="256" t="str">
        <f t="shared" si="72"/>
        <v>Marker 25</v>
      </c>
      <c r="AB317" s="256">
        <f t="shared" si="73"/>
        <v>1</v>
      </c>
      <c r="AC317" s="256" t="str">
        <f t="shared" si="74"/>
        <v>H</v>
      </c>
      <c r="AD317" s="257"/>
      <c r="AE317" s="258">
        <f t="shared" si="75"/>
        <v>0.44767667404462969</v>
      </c>
      <c r="AF317" s="258">
        <f t="shared" si="76"/>
        <v>10.200148180478767</v>
      </c>
      <c r="AG317" s="258">
        <f t="shared" si="77"/>
        <v>2.470972327340609</v>
      </c>
      <c r="AH317" s="258">
        <f t="shared" si="78"/>
        <v>6.4387856347497969</v>
      </c>
      <c r="AI317" s="258">
        <f t="shared" si="79"/>
        <v>8.4791231491956101</v>
      </c>
      <c r="AJ317" s="258">
        <f t="shared" si="80"/>
        <v>28.036705965809411</v>
      </c>
    </row>
    <row r="318" spans="1:36" x14ac:dyDescent="0.25">
      <c r="A318" s="244">
        <v>37</v>
      </c>
      <c r="B318" s="244" t="s">
        <v>308</v>
      </c>
      <c r="C318" s="244">
        <v>4</v>
      </c>
      <c r="D318" s="244" t="s">
        <v>369</v>
      </c>
      <c r="E318" s="244">
        <v>62</v>
      </c>
      <c r="F318" s="244" t="s">
        <v>217</v>
      </c>
      <c r="G318" s="245"/>
      <c r="H318" s="246">
        <v>6.8610143661499023</v>
      </c>
      <c r="I318" s="246">
        <v>3.283955454826355</v>
      </c>
      <c r="J318" s="246">
        <v>2.9720413684844971</v>
      </c>
      <c r="K318" s="246">
        <v>8.9120560884475708</v>
      </c>
      <c r="L318" s="246">
        <v>0.45419454574584961</v>
      </c>
      <c r="M318" s="247">
        <f>IF(COUNT(H318:L318)&lt;N$1,0,1)</f>
        <v>1</v>
      </c>
      <c r="N318" s="248">
        <f t="shared" si="67"/>
        <v>5</v>
      </c>
      <c r="O318" s="249">
        <f t="shared" si="68"/>
        <v>5</v>
      </c>
      <c r="P318" s="250">
        <f t="shared" si="69"/>
        <v>22.483261823654175</v>
      </c>
      <c r="Y318" s="256">
        <f t="shared" si="70"/>
        <v>62</v>
      </c>
      <c r="Z318" s="256">
        <f t="shared" si="71"/>
        <v>37</v>
      </c>
      <c r="AA318" s="256" t="str">
        <f t="shared" si="72"/>
        <v>Marker 66</v>
      </c>
      <c r="AB318" s="256">
        <f t="shared" si="73"/>
        <v>4</v>
      </c>
      <c r="AC318" s="256" t="str">
        <f t="shared" si="74"/>
        <v>H</v>
      </c>
      <c r="AD318" s="257"/>
      <c r="AE318" s="258">
        <f t="shared" si="75"/>
        <v>9.0545433804528273</v>
      </c>
      <c r="AF318" s="258">
        <f t="shared" si="76"/>
        <v>4.3338660347224627</v>
      </c>
      <c r="AG318" s="258">
        <f t="shared" si="77"/>
        <v>3.9222301635471193</v>
      </c>
      <c r="AH318" s="258">
        <f t="shared" si="78"/>
        <v>11.761321891409988</v>
      </c>
      <c r="AI318" s="258">
        <f t="shared" si="79"/>
        <v>0.5994046941383433</v>
      </c>
      <c r="AJ318" s="258">
        <f t="shared" si="80"/>
        <v>29.67136616427074</v>
      </c>
    </row>
    <row r="319" spans="1:36" x14ac:dyDescent="0.25">
      <c r="A319" s="244">
        <v>37</v>
      </c>
      <c r="B319" s="244" t="s">
        <v>314</v>
      </c>
      <c r="C319" s="244">
        <v>4</v>
      </c>
      <c r="D319" s="244" t="s">
        <v>369</v>
      </c>
      <c r="E319" s="244">
        <v>64</v>
      </c>
      <c r="F319" s="244" t="s">
        <v>132</v>
      </c>
      <c r="G319" s="245"/>
      <c r="H319" s="246">
        <v>1.9768142700195313</v>
      </c>
      <c r="I319" s="246">
        <v>6.5937823057174683</v>
      </c>
      <c r="J319" s="246">
        <v>2.0708811283111572</v>
      </c>
      <c r="K319" s="246">
        <v>9.5305758714675903</v>
      </c>
      <c r="L319" s="246">
        <v>9.853518009185791</v>
      </c>
      <c r="M319" s="247">
        <f>IF(COUNT(H319:L319)&lt;N$1,0,1)</f>
        <v>1</v>
      </c>
      <c r="N319" s="248">
        <f t="shared" si="67"/>
        <v>5</v>
      </c>
      <c r="O319" s="249">
        <f t="shared" si="68"/>
        <v>5</v>
      </c>
      <c r="P319" s="250">
        <f t="shared" si="69"/>
        <v>30.025571584701538</v>
      </c>
      <c r="Y319" s="256">
        <f t="shared" si="70"/>
        <v>64</v>
      </c>
      <c r="Z319" s="256">
        <f t="shared" si="71"/>
        <v>37</v>
      </c>
      <c r="AA319" s="256" t="str">
        <f t="shared" si="72"/>
        <v>Marker 72</v>
      </c>
      <c r="AB319" s="256">
        <f t="shared" si="73"/>
        <v>4</v>
      </c>
      <c r="AC319" s="256" t="str">
        <f t="shared" si="74"/>
        <v>H</v>
      </c>
      <c r="AD319" s="257"/>
      <c r="AE319" s="258">
        <f t="shared" si="75"/>
        <v>2.6088198636194151</v>
      </c>
      <c r="AF319" s="258">
        <f t="shared" si="76"/>
        <v>8.7018747873405413</v>
      </c>
      <c r="AG319" s="258">
        <f t="shared" si="77"/>
        <v>2.7329607564393772</v>
      </c>
      <c r="AH319" s="258">
        <f t="shared" si="78"/>
        <v>12.577588103393705</v>
      </c>
      <c r="AI319" s="258">
        <f t="shared" si="79"/>
        <v>13.003777794785721</v>
      </c>
      <c r="AJ319" s="258">
        <f t="shared" si="80"/>
        <v>39.625021305578755</v>
      </c>
    </row>
    <row r="320" spans="1:36" x14ac:dyDescent="0.25">
      <c r="A320" s="244">
        <v>37</v>
      </c>
      <c r="B320" s="244" t="s">
        <v>309</v>
      </c>
      <c r="C320" s="244">
        <v>2</v>
      </c>
      <c r="D320" s="244" t="s">
        <v>369</v>
      </c>
      <c r="E320" s="244">
        <v>65</v>
      </c>
      <c r="F320" s="244" t="s">
        <v>212</v>
      </c>
      <c r="G320" s="245"/>
      <c r="H320" s="246">
        <v>9.0040218830108643</v>
      </c>
      <c r="I320" s="246">
        <v>9.9079114198684692</v>
      </c>
      <c r="J320" s="246">
        <v>0.1912379264831543</v>
      </c>
      <c r="K320" s="246">
        <v>7.2312730550765991</v>
      </c>
      <c r="L320" s="246">
        <v>1.8161237239837646</v>
      </c>
      <c r="M320" s="247">
        <f>IF(COUNT(H320:L320)&lt;N$1,0,1)</f>
        <v>1</v>
      </c>
      <c r="N320" s="248">
        <f t="shared" si="67"/>
        <v>5</v>
      </c>
      <c r="O320" s="249">
        <f t="shared" si="68"/>
        <v>5</v>
      </c>
      <c r="P320" s="250">
        <f t="shared" si="69"/>
        <v>28.150568008422852</v>
      </c>
      <c r="Y320" s="256">
        <f t="shared" si="70"/>
        <v>65</v>
      </c>
      <c r="Z320" s="256">
        <f t="shared" si="71"/>
        <v>37</v>
      </c>
      <c r="AA320" s="256" t="str">
        <f t="shared" si="72"/>
        <v>Marker 67</v>
      </c>
      <c r="AB320" s="256">
        <f t="shared" si="73"/>
        <v>2</v>
      </c>
      <c r="AC320" s="256" t="str">
        <f t="shared" si="74"/>
        <v>H</v>
      </c>
      <c r="AD320" s="257"/>
      <c r="AE320" s="258">
        <f t="shared" si="75"/>
        <v>11.882689991220342</v>
      </c>
      <c r="AF320" s="258">
        <f t="shared" si="76"/>
        <v>13.075561276112765</v>
      </c>
      <c r="AG320" s="258">
        <f t="shared" si="77"/>
        <v>0.25237843982263092</v>
      </c>
      <c r="AH320" s="258">
        <f t="shared" si="78"/>
        <v>9.5431771570291701</v>
      </c>
      <c r="AI320" s="258">
        <f t="shared" si="79"/>
        <v>2.3967550810286782</v>
      </c>
      <c r="AJ320" s="258">
        <f t="shared" si="80"/>
        <v>37.150561945213589</v>
      </c>
    </row>
    <row r="321" spans="1:36" x14ac:dyDescent="0.25">
      <c r="A321" s="244">
        <v>37</v>
      </c>
      <c r="B321" s="244" t="s">
        <v>271</v>
      </c>
      <c r="C321" s="244">
        <v>4</v>
      </c>
      <c r="D321" s="244" t="s">
        <v>369</v>
      </c>
      <c r="E321" s="244">
        <v>70</v>
      </c>
      <c r="F321" s="244" t="s">
        <v>128</v>
      </c>
      <c r="G321" s="245"/>
      <c r="H321" s="246">
        <v>6.979670524597168</v>
      </c>
      <c r="I321" s="246">
        <v>9.7443932294845581</v>
      </c>
      <c r="J321" s="246">
        <v>3.1415092945098877</v>
      </c>
      <c r="K321" s="246">
        <v>9.7513085603713989</v>
      </c>
      <c r="L321" s="246">
        <v>3.8934683799743652</v>
      </c>
      <c r="M321" s="247">
        <f>IF(COUNT(H321:L321)&lt;N$1,0,1)</f>
        <v>1</v>
      </c>
      <c r="N321" s="248">
        <f t="shared" si="67"/>
        <v>5</v>
      </c>
      <c r="O321" s="249">
        <f t="shared" si="68"/>
        <v>5</v>
      </c>
      <c r="P321" s="250">
        <f t="shared" si="69"/>
        <v>33.510349988937378</v>
      </c>
      <c r="Y321" s="256">
        <f t="shared" si="70"/>
        <v>70</v>
      </c>
      <c r="Z321" s="256">
        <f t="shared" si="71"/>
        <v>37</v>
      </c>
      <c r="AA321" s="256" t="str">
        <f t="shared" si="72"/>
        <v>Marker 29</v>
      </c>
      <c r="AB321" s="256">
        <f t="shared" si="73"/>
        <v>4</v>
      </c>
      <c r="AC321" s="256" t="str">
        <f t="shared" si="74"/>
        <v>H</v>
      </c>
      <c r="AD321" s="257"/>
      <c r="AE321" s="258">
        <f t="shared" si="75"/>
        <v>9.2111349974765862</v>
      </c>
      <c r="AF321" s="258">
        <f t="shared" si="76"/>
        <v>12.859764825426259</v>
      </c>
      <c r="AG321" s="258">
        <f t="shared" si="77"/>
        <v>4.1458785347504783</v>
      </c>
      <c r="AH321" s="258">
        <f t="shared" si="78"/>
        <v>12.868891050815614</v>
      </c>
      <c r="AI321" s="258">
        <f t="shared" si="79"/>
        <v>5.1382458140343514</v>
      </c>
      <c r="AJ321" s="258">
        <f t="shared" si="80"/>
        <v>44.223915222503287</v>
      </c>
    </row>
    <row r="322" spans="1:36" x14ac:dyDescent="0.25">
      <c r="A322" s="244">
        <v>37</v>
      </c>
      <c r="B322" s="244" t="s">
        <v>275</v>
      </c>
      <c r="C322" s="244">
        <v>3</v>
      </c>
      <c r="D322" s="244" t="s">
        <v>369</v>
      </c>
      <c r="E322" s="244">
        <v>71</v>
      </c>
      <c r="F322" s="244" t="s">
        <v>140</v>
      </c>
      <c r="G322" s="245"/>
      <c r="H322" s="246">
        <v>1.3515335321426392</v>
      </c>
      <c r="I322" s="246">
        <v>8.7778520584106445</v>
      </c>
      <c r="J322" s="246">
        <v>0.21898925304412842</v>
      </c>
      <c r="K322" s="246">
        <v>4.1102993488311768</v>
      </c>
      <c r="L322" s="246">
        <v>9.6672040224075317</v>
      </c>
      <c r="M322" s="247">
        <f>IF(COUNT(H322:L322)&lt;N$1,0,1)</f>
        <v>1</v>
      </c>
      <c r="N322" s="248">
        <f t="shared" si="67"/>
        <v>5</v>
      </c>
      <c r="O322" s="249">
        <f t="shared" si="68"/>
        <v>5</v>
      </c>
      <c r="P322" s="250">
        <f t="shared" si="69"/>
        <v>24.125878214836121</v>
      </c>
      <c r="Y322" s="256">
        <f t="shared" si="70"/>
        <v>71</v>
      </c>
      <c r="Z322" s="256">
        <f t="shared" si="71"/>
        <v>37</v>
      </c>
      <c r="AA322" s="256" t="str">
        <f t="shared" si="72"/>
        <v>Marker 33</v>
      </c>
      <c r="AB322" s="256">
        <f t="shared" si="73"/>
        <v>3</v>
      </c>
      <c r="AC322" s="256" t="str">
        <f t="shared" si="74"/>
        <v>H</v>
      </c>
      <c r="AD322" s="257"/>
      <c r="AE322" s="258">
        <f t="shared" si="75"/>
        <v>1.7836311577043551</v>
      </c>
      <c r="AF322" s="258">
        <f t="shared" si="76"/>
        <v>11.584211606115128</v>
      </c>
      <c r="AG322" s="258">
        <f t="shared" si="77"/>
        <v>0.28900211917989449</v>
      </c>
      <c r="AH322" s="258">
        <f t="shared" si="78"/>
        <v>5.424399625841823</v>
      </c>
      <c r="AI322" s="258">
        <f t="shared" si="79"/>
        <v>12.757897523204898</v>
      </c>
      <c r="AJ322" s="258">
        <f t="shared" si="80"/>
        <v>31.839142032046098</v>
      </c>
    </row>
    <row r="323" spans="1:36" x14ac:dyDescent="0.25">
      <c r="A323" s="244">
        <v>37</v>
      </c>
      <c r="B323" s="244" t="s">
        <v>269</v>
      </c>
      <c r="C323" s="244">
        <v>2</v>
      </c>
      <c r="D323" s="244" t="s">
        <v>369</v>
      </c>
      <c r="E323" s="244">
        <v>75</v>
      </c>
      <c r="F323" s="244" t="s">
        <v>134</v>
      </c>
      <c r="G323" s="245"/>
      <c r="H323" s="246">
        <v>4.593435525894165</v>
      </c>
      <c r="I323" s="246">
        <v>0.21486580371856689</v>
      </c>
      <c r="J323" s="246">
        <v>3.0447888374328613</v>
      </c>
      <c r="K323" s="246">
        <v>2.347378134727478</v>
      </c>
      <c r="L323" s="246">
        <v>0.43753504753112793</v>
      </c>
      <c r="M323" s="247">
        <f>IF(COUNT(H323:L323)&lt;N$1,0,1)</f>
        <v>1</v>
      </c>
      <c r="N323" s="248">
        <f t="shared" si="67"/>
        <v>5</v>
      </c>
      <c r="O323" s="249">
        <f t="shared" si="68"/>
        <v>5</v>
      </c>
      <c r="P323" s="250">
        <f t="shared" si="69"/>
        <v>10.638003349304199</v>
      </c>
      <c r="Y323" s="256">
        <f t="shared" si="70"/>
        <v>75</v>
      </c>
      <c r="Z323" s="256">
        <f t="shared" si="71"/>
        <v>37</v>
      </c>
      <c r="AA323" s="256" t="str">
        <f t="shared" si="72"/>
        <v>Marker 27</v>
      </c>
      <c r="AB323" s="256">
        <f t="shared" si="73"/>
        <v>2</v>
      </c>
      <c r="AC323" s="256" t="str">
        <f t="shared" si="74"/>
        <v>H</v>
      </c>
      <c r="AD323" s="257"/>
      <c r="AE323" s="258">
        <f t="shared" si="75"/>
        <v>6.0619988554055677</v>
      </c>
      <c r="AF323" s="258">
        <f t="shared" si="76"/>
        <v>0.28356036540954827</v>
      </c>
      <c r="AG323" s="258">
        <f t="shared" si="77"/>
        <v>4.0182356633549761</v>
      </c>
      <c r="AH323" s="258">
        <f t="shared" si="78"/>
        <v>3.0978563834641033</v>
      </c>
      <c r="AI323" s="258">
        <f t="shared" si="79"/>
        <v>0.5774190020479737</v>
      </c>
      <c r="AJ323" s="258">
        <f t="shared" si="80"/>
        <v>14.039070269682169</v>
      </c>
    </row>
    <row r="324" spans="1:36" x14ac:dyDescent="0.25">
      <c r="A324" s="244">
        <v>37</v>
      </c>
      <c r="B324" s="244" t="s">
        <v>279</v>
      </c>
      <c r="C324" s="244">
        <v>1</v>
      </c>
      <c r="D324" s="244" t="s">
        <v>369</v>
      </c>
      <c r="E324" s="244">
        <v>80</v>
      </c>
      <c r="F324" s="244" t="s">
        <v>148</v>
      </c>
      <c r="G324" s="245"/>
      <c r="H324" s="246">
        <v>7.3472517728805542</v>
      </c>
      <c r="I324" s="246">
        <v>8.0819571018218994</v>
      </c>
      <c r="J324" s="246">
        <v>6.6828948259353638</v>
      </c>
      <c r="K324" s="246">
        <v>2.8399205207824707</v>
      </c>
      <c r="L324" s="246">
        <v>5.3643268346786499</v>
      </c>
      <c r="M324" s="247">
        <f>IF(COUNT(H324:L324)&lt;N$1,0,1)</f>
        <v>1</v>
      </c>
      <c r="N324" s="248">
        <f t="shared" si="67"/>
        <v>5</v>
      </c>
      <c r="O324" s="249">
        <f t="shared" si="68"/>
        <v>5</v>
      </c>
      <c r="P324" s="250">
        <f t="shared" si="69"/>
        <v>30.316351056098938</v>
      </c>
      <c r="Y324" s="256">
        <f t="shared" si="70"/>
        <v>80</v>
      </c>
      <c r="Z324" s="256">
        <f t="shared" si="71"/>
        <v>37</v>
      </c>
      <c r="AA324" s="256" t="str">
        <f t="shared" si="72"/>
        <v>Marker 37</v>
      </c>
      <c r="AB324" s="256">
        <f t="shared" si="73"/>
        <v>1</v>
      </c>
      <c r="AC324" s="256" t="str">
        <f t="shared" si="74"/>
        <v>H</v>
      </c>
      <c r="AD324" s="257"/>
      <c r="AE324" s="258">
        <f t="shared" si="75"/>
        <v>9.6962353311595493</v>
      </c>
      <c r="AF324" s="258">
        <f t="shared" si="76"/>
        <v>10.665832670230904</v>
      </c>
      <c r="AG324" s="258">
        <f t="shared" si="77"/>
        <v>8.8194773949134504</v>
      </c>
      <c r="AH324" s="258">
        <f t="shared" si="78"/>
        <v>3.7478690730234878</v>
      </c>
      <c r="AI324" s="258">
        <f t="shared" si="79"/>
        <v>7.079351162877864</v>
      </c>
      <c r="AJ324" s="258">
        <f t="shared" si="80"/>
        <v>40.008765632205254</v>
      </c>
    </row>
    <row r="325" spans="1:36" x14ac:dyDescent="0.25">
      <c r="A325" s="244">
        <v>37</v>
      </c>
      <c r="B325" s="244" t="s">
        <v>278</v>
      </c>
      <c r="C325" s="244">
        <v>2</v>
      </c>
      <c r="D325" s="244" t="s">
        <v>369</v>
      </c>
      <c r="E325" s="244">
        <v>84</v>
      </c>
      <c r="F325" s="244" t="s">
        <v>156</v>
      </c>
      <c r="G325" s="245"/>
      <c r="H325" s="246">
        <v>1.6845881938934326</v>
      </c>
      <c r="I325" s="246">
        <v>4.3833023309707642</v>
      </c>
      <c r="J325" s="246">
        <v>6.7137956619262695</v>
      </c>
      <c r="K325" s="246">
        <v>5.3174084424972534</v>
      </c>
      <c r="L325" s="246">
        <v>2.0962917804718018</v>
      </c>
      <c r="M325" s="247">
        <f>IF(COUNT(H325:L325)&lt;N$1,0,1)</f>
        <v>1</v>
      </c>
      <c r="N325" s="248">
        <f t="shared" si="67"/>
        <v>5</v>
      </c>
      <c r="O325" s="249">
        <f t="shared" si="68"/>
        <v>5</v>
      </c>
      <c r="P325" s="250">
        <f t="shared" si="69"/>
        <v>20.195386409759521</v>
      </c>
      <c r="Y325" s="256">
        <f t="shared" si="70"/>
        <v>84</v>
      </c>
      <c r="Z325" s="256">
        <f t="shared" si="71"/>
        <v>37</v>
      </c>
      <c r="AA325" s="256" t="str">
        <f t="shared" si="72"/>
        <v>Marker 36</v>
      </c>
      <c r="AB325" s="256">
        <f t="shared" si="73"/>
        <v>2</v>
      </c>
      <c r="AC325" s="256" t="str">
        <f t="shared" si="74"/>
        <v>H</v>
      </c>
      <c r="AD325" s="257"/>
      <c r="AE325" s="258">
        <f t="shared" si="75"/>
        <v>2.2231664395080073</v>
      </c>
      <c r="AF325" s="258">
        <f t="shared" si="76"/>
        <v>5.7846841570871659</v>
      </c>
      <c r="AG325" s="258">
        <f t="shared" si="77"/>
        <v>8.8602575106573163</v>
      </c>
      <c r="AH325" s="258">
        <f t="shared" si="78"/>
        <v>7.0174325318014583</v>
      </c>
      <c r="AI325" s="258">
        <f t="shared" si="79"/>
        <v>2.7664954263927455</v>
      </c>
      <c r="AJ325" s="258">
        <f t="shared" si="80"/>
        <v>26.652036065446691</v>
      </c>
    </row>
    <row r="326" spans="1:36" x14ac:dyDescent="0.25">
      <c r="A326" s="244">
        <v>38</v>
      </c>
      <c r="B326" s="244" t="s">
        <v>266</v>
      </c>
      <c r="C326" s="244">
        <v>3</v>
      </c>
      <c r="D326" s="244" t="s">
        <v>369</v>
      </c>
      <c r="E326" s="244">
        <v>55</v>
      </c>
      <c r="F326" s="244" t="s">
        <v>121</v>
      </c>
      <c r="G326" s="245"/>
      <c r="H326" s="246">
        <v>0.63311159610748291</v>
      </c>
      <c r="I326" s="246">
        <v>2.1440553665161133</v>
      </c>
      <c r="J326" s="246">
        <v>6.4875668287277222</v>
      </c>
      <c r="K326" s="246">
        <v>6.2030041217803955</v>
      </c>
      <c r="L326" s="246">
        <v>0.69377720355987549</v>
      </c>
      <c r="M326" s="247">
        <f>IF(COUNT(H326:L326)&lt;N$1,0,1)</f>
        <v>1</v>
      </c>
      <c r="N326" s="248">
        <f t="shared" ref="N326:N389" si="81">COUNTIF(H326:L326,"&gt;"&amp;0)</f>
        <v>5</v>
      </c>
      <c r="O326" s="249">
        <f t="shared" ref="O326:O389" si="82">N326*M326</f>
        <v>5</v>
      </c>
      <c r="P326" s="250">
        <f t="shared" ref="P326:P389" si="83">IF(O326=N$1,SUM(H326:L326),"")</f>
        <v>16.161515116691589</v>
      </c>
      <c r="Y326" s="256">
        <f t="shared" ref="Y326:Y389" si="84">E326</f>
        <v>55</v>
      </c>
      <c r="Z326" s="256">
        <f t="shared" ref="Z326:Z389" si="85">A326</f>
        <v>38</v>
      </c>
      <c r="AA326" s="256" t="str">
        <f t="shared" ref="AA326:AA389" si="86">B326</f>
        <v>Marker 24</v>
      </c>
      <c r="AB326" s="256">
        <f t="shared" ref="AB326:AB389" si="87">C326</f>
        <v>3</v>
      </c>
      <c r="AC326" s="256" t="str">
        <f t="shared" ref="AC326:AC389" si="88">D326</f>
        <v>H</v>
      </c>
      <c r="AD326" s="257"/>
      <c r="AE326" s="258">
        <f t="shared" ref="AE326:AE389" si="89">IF(AND(LEN(H326)&gt;0,$M326=1),H326*VLOOKUP($Z326,$R:$W,6,FALSE),"")</f>
        <v>0.91896993700390284</v>
      </c>
      <c r="AF326" s="258">
        <f t="shared" ref="AF326:AF389" si="90">IF(AND(LEN(I326)&gt;0,$M326=1),I326*VLOOKUP($Z326,$R:$W,6,FALSE),"")</f>
        <v>3.1121249985218915</v>
      </c>
      <c r="AG326" s="258">
        <f t="shared" ref="AG326:AG389" si="91">IF(AND(LEN(J326)&gt;0,$M326=1),J326*VLOOKUP($Z326,$R:$W,6,FALSE),"")</f>
        <v>9.4167898938505328</v>
      </c>
      <c r="AH326" s="258">
        <f t="shared" ref="AH326:AH389" si="92">IF(AND(LEN(K326)&gt;0,$M326=1),K326*VLOOKUP($Z326,$R:$W,6,FALSE),"")</f>
        <v>9.0037433243597249</v>
      </c>
      <c r="AI326" s="258">
        <f t="shared" ref="AI326:AI389" si="93">IF(AND(LEN(L326)&gt;0,$M326=1),L326*VLOOKUP($Z326,$R:$W,6,FALSE),"")</f>
        <v>1.007026876414888</v>
      </c>
      <c r="AJ326" s="258">
        <f t="shared" ref="AJ326:AJ389" si="94">SUM(AE326:AI326)</f>
        <v>23.45865503015094</v>
      </c>
    </row>
    <row r="327" spans="1:36" x14ac:dyDescent="0.25">
      <c r="A327" s="244">
        <v>38</v>
      </c>
      <c r="B327" s="244" t="s">
        <v>265</v>
      </c>
      <c r="C327" s="244">
        <v>4</v>
      </c>
      <c r="D327" s="244" t="s">
        <v>369</v>
      </c>
      <c r="E327" s="244">
        <v>60</v>
      </c>
      <c r="F327" s="244" t="s">
        <v>121</v>
      </c>
      <c r="G327" s="245"/>
      <c r="H327" s="246">
        <v>7.6236629486083984</v>
      </c>
      <c r="I327" s="246">
        <v>4.3700331449508667</v>
      </c>
      <c r="J327" s="246">
        <v>4.5917379856109619</v>
      </c>
      <c r="K327" s="246">
        <v>4.4191771745681763</v>
      </c>
      <c r="L327" s="246">
        <v>7.8341984748840332</v>
      </c>
      <c r="M327" s="247">
        <f>IF(COUNT(H327:L327)&lt;N$1,0,1)</f>
        <v>1</v>
      </c>
      <c r="N327" s="248">
        <f t="shared" si="81"/>
        <v>5</v>
      </c>
      <c r="O327" s="249">
        <f t="shared" si="82"/>
        <v>5</v>
      </c>
      <c r="P327" s="250">
        <f t="shared" si="83"/>
        <v>28.838809728622437</v>
      </c>
      <c r="Y327" s="256">
        <f t="shared" si="84"/>
        <v>60</v>
      </c>
      <c r="Z327" s="256">
        <f t="shared" si="85"/>
        <v>38</v>
      </c>
      <c r="AA327" s="256" t="str">
        <f t="shared" si="86"/>
        <v>Marker 23</v>
      </c>
      <c r="AB327" s="256">
        <f t="shared" si="87"/>
        <v>4</v>
      </c>
      <c r="AC327" s="256" t="str">
        <f t="shared" si="88"/>
        <v>H</v>
      </c>
      <c r="AD327" s="257"/>
      <c r="AE327" s="258">
        <f t="shared" si="89"/>
        <v>11.065848584508093</v>
      </c>
      <c r="AF327" s="258">
        <f t="shared" si="90"/>
        <v>6.3431614720237794</v>
      </c>
      <c r="AG327" s="258">
        <f t="shared" si="91"/>
        <v>6.6649690091270468</v>
      </c>
      <c r="AH327" s="258">
        <f t="shared" si="92"/>
        <v>6.4144946873355861</v>
      </c>
      <c r="AI327" s="258">
        <f t="shared" si="93"/>
        <v>11.371443712615266</v>
      </c>
      <c r="AJ327" s="258">
        <f t="shared" si="94"/>
        <v>41.859917465609769</v>
      </c>
    </row>
    <row r="328" spans="1:36" x14ac:dyDescent="0.25">
      <c r="A328" s="244">
        <v>38</v>
      </c>
      <c r="B328" s="244" t="s">
        <v>267</v>
      </c>
      <c r="C328" s="244">
        <v>1</v>
      </c>
      <c r="D328" s="244" t="s">
        <v>369</v>
      </c>
      <c r="E328" s="244">
        <v>62</v>
      </c>
      <c r="F328" s="244" t="s">
        <v>122</v>
      </c>
      <c r="G328" s="245"/>
      <c r="H328" s="246">
        <v>5.7945889234542847</v>
      </c>
      <c r="I328" s="246">
        <v>9.922562837600708</v>
      </c>
      <c r="J328" s="246">
        <v>4.613226056098938</v>
      </c>
      <c r="K328" s="246">
        <v>3.692481517791748</v>
      </c>
      <c r="L328" s="246">
        <v>3.8759797811508179</v>
      </c>
      <c r="M328" s="247">
        <f>IF(COUNT(H328:L328)&lt;N$1,0,1)</f>
        <v>1</v>
      </c>
      <c r="N328" s="248">
        <f t="shared" si="81"/>
        <v>5</v>
      </c>
      <c r="O328" s="249">
        <f t="shared" si="82"/>
        <v>5</v>
      </c>
      <c r="P328" s="250">
        <f t="shared" si="83"/>
        <v>27.898839116096497</v>
      </c>
      <c r="Y328" s="256">
        <f t="shared" si="84"/>
        <v>62</v>
      </c>
      <c r="Z328" s="256">
        <f t="shared" si="85"/>
        <v>38</v>
      </c>
      <c r="AA328" s="256" t="str">
        <f t="shared" si="86"/>
        <v>Marker 25</v>
      </c>
      <c r="AB328" s="256">
        <f t="shared" si="87"/>
        <v>1</v>
      </c>
      <c r="AC328" s="256" t="str">
        <f t="shared" si="88"/>
        <v>H</v>
      </c>
      <c r="AD328" s="257"/>
      <c r="AE328" s="258">
        <f t="shared" si="89"/>
        <v>8.4109232095730988</v>
      </c>
      <c r="AF328" s="258">
        <f t="shared" si="90"/>
        <v>14.402732475364648</v>
      </c>
      <c r="AG328" s="258">
        <f t="shared" si="91"/>
        <v>6.6961592304151729</v>
      </c>
      <c r="AH328" s="258">
        <f t="shared" si="92"/>
        <v>5.3596862364484057</v>
      </c>
      <c r="AI328" s="258">
        <f t="shared" si="93"/>
        <v>5.6260364163474677</v>
      </c>
      <c r="AJ328" s="258">
        <f t="shared" si="94"/>
        <v>40.495537568148791</v>
      </c>
    </row>
    <row r="329" spans="1:36" x14ac:dyDescent="0.25">
      <c r="A329" s="244">
        <v>38</v>
      </c>
      <c r="B329" s="244" t="s">
        <v>312</v>
      </c>
      <c r="C329" s="244">
        <v>2</v>
      </c>
      <c r="D329" s="244" t="s">
        <v>369</v>
      </c>
      <c r="E329" s="244">
        <v>66</v>
      </c>
      <c r="F329" s="244" t="s">
        <v>197</v>
      </c>
      <c r="G329" s="245"/>
      <c r="H329" s="246">
        <v>1.9024980068206787</v>
      </c>
      <c r="I329" s="246">
        <v>4.2910963296890259</v>
      </c>
      <c r="J329" s="246">
        <v>0.30584335327148438</v>
      </c>
      <c r="K329" s="246">
        <v>9.5949763059616089</v>
      </c>
      <c r="L329" s="246">
        <v>9.1024553775787354</v>
      </c>
      <c r="M329" s="247">
        <f>IF(COUNT(H329:L329)&lt;N$1,0,1)</f>
        <v>1</v>
      </c>
      <c r="N329" s="248">
        <f t="shared" si="81"/>
        <v>5</v>
      </c>
      <c r="O329" s="249">
        <f t="shared" si="82"/>
        <v>5</v>
      </c>
      <c r="P329" s="250">
        <f t="shared" si="83"/>
        <v>25.196869373321533</v>
      </c>
      <c r="Y329" s="256">
        <f t="shared" si="84"/>
        <v>66</v>
      </c>
      <c r="Z329" s="256">
        <f t="shared" si="85"/>
        <v>38</v>
      </c>
      <c r="AA329" s="256" t="str">
        <f t="shared" si="86"/>
        <v>Marker 70</v>
      </c>
      <c r="AB329" s="256">
        <f t="shared" si="87"/>
        <v>2</v>
      </c>
      <c r="AC329" s="256" t="str">
        <f t="shared" si="88"/>
        <v>H</v>
      </c>
      <c r="AD329" s="257"/>
      <c r="AE329" s="258">
        <f t="shared" si="89"/>
        <v>2.7615012649069151</v>
      </c>
      <c r="AF329" s="258">
        <f t="shared" si="90"/>
        <v>6.2285836304639988</v>
      </c>
      <c r="AG329" s="258">
        <f t="shared" si="91"/>
        <v>0.44393571183498415</v>
      </c>
      <c r="AH329" s="258">
        <f t="shared" si="92"/>
        <v>13.927236249747256</v>
      </c>
      <c r="AI329" s="258">
        <f t="shared" si="93"/>
        <v>13.212335544544768</v>
      </c>
      <c r="AJ329" s="258">
        <f t="shared" si="94"/>
        <v>36.573592401497919</v>
      </c>
    </row>
    <row r="330" spans="1:36" x14ac:dyDescent="0.25">
      <c r="A330" s="244">
        <v>38</v>
      </c>
      <c r="B330" s="244" t="s">
        <v>268</v>
      </c>
      <c r="C330" s="244">
        <v>4</v>
      </c>
      <c r="D330" s="244" t="s">
        <v>369</v>
      </c>
      <c r="E330" s="244">
        <v>67</v>
      </c>
      <c r="F330" s="244" t="s">
        <v>131</v>
      </c>
      <c r="G330" s="245"/>
      <c r="H330" s="246">
        <v>4.926450252532959</v>
      </c>
      <c r="I330" s="246">
        <v>2.9768079519271851</v>
      </c>
      <c r="J330" s="246">
        <v>4.7260034084320068</v>
      </c>
      <c r="K330" s="246">
        <v>3.6526113748550415</v>
      </c>
      <c r="L330" s="246">
        <v>8.7252044677734375</v>
      </c>
      <c r="M330" s="247">
        <f>IF(COUNT(H330:L330)&lt;N$1,0,1)</f>
        <v>1</v>
      </c>
      <c r="N330" s="248">
        <f t="shared" si="81"/>
        <v>5</v>
      </c>
      <c r="O330" s="249">
        <f t="shared" si="82"/>
        <v>5</v>
      </c>
      <c r="P330" s="250">
        <f t="shared" si="83"/>
        <v>25.00707745552063</v>
      </c>
      <c r="Y330" s="256">
        <f t="shared" si="84"/>
        <v>67</v>
      </c>
      <c r="Z330" s="256">
        <f t="shared" si="85"/>
        <v>38</v>
      </c>
      <c r="AA330" s="256" t="str">
        <f t="shared" si="86"/>
        <v>Marker 26</v>
      </c>
      <c r="AB330" s="256">
        <f t="shared" si="87"/>
        <v>4</v>
      </c>
      <c r="AC330" s="256" t="str">
        <f t="shared" si="88"/>
        <v>H</v>
      </c>
      <c r="AD330" s="257"/>
      <c r="AE330" s="258">
        <f t="shared" si="89"/>
        <v>7.1508083346723046</v>
      </c>
      <c r="AF330" s="258">
        <f t="shared" si="90"/>
        <v>4.3208764977206675</v>
      </c>
      <c r="AG330" s="258">
        <f t="shared" si="91"/>
        <v>6.8598570634768068</v>
      </c>
      <c r="AH330" s="258">
        <f t="shared" si="92"/>
        <v>5.3018141915069616</v>
      </c>
      <c r="AI330" s="258">
        <f t="shared" si="93"/>
        <v>12.664750810747563</v>
      </c>
      <c r="AJ330" s="258">
        <f t="shared" si="94"/>
        <v>36.298106898124303</v>
      </c>
    </row>
    <row r="331" spans="1:36" x14ac:dyDescent="0.25">
      <c r="A331" s="244">
        <v>38</v>
      </c>
      <c r="B331" s="244" t="s">
        <v>276</v>
      </c>
      <c r="C331" s="244">
        <v>4</v>
      </c>
      <c r="D331" s="244" t="s">
        <v>369</v>
      </c>
      <c r="E331" s="244">
        <v>71</v>
      </c>
      <c r="F331" s="244" t="s">
        <v>143</v>
      </c>
      <c r="G331" s="245"/>
      <c r="H331" s="246">
        <v>5.6789851188659668</v>
      </c>
      <c r="I331" s="246">
        <v>6.4711564779281616</v>
      </c>
      <c r="J331" s="246">
        <v>6.9870984554290771</v>
      </c>
      <c r="K331" s="246">
        <v>8.6369043588638306</v>
      </c>
      <c r="L331" s="246">
        <v>8.4695911407470703</v>
      </c>
      <c r="M331" s="247">
        <f>IF(COUNT(H331:L331)&lt;N$1,0,1)</f>
        <v>1</v>
      </c>
      <c r="N331" s="248">
        <f t="shared" si="81"/>
        <v>5</v>
      </c>
      <c r="O331" s="249">
        <f t="shared" si="82"/>
        <v>5</v>
      </c>
      <c r="P331" s="250">
        <f t="shared" si="83"/>
        <v>36.243735551834106</v>
      </c>
      <c r="Y331" s="256">
        <f t="shared" si="84"/>
        <v>71</v>
      </c>
      <c r="Z331" s="256">
        <f t="shared" si="85"/>
        <v>38</v>
      </c>
      <c r="AA331" s="256" t="str">
        <f t="shared" si="86"/>
        <v>Marker 34</v>
      </c>
      <c r="AB331" s="256">
        <f t="shared" si="87"/>
        <v>4</v>
      </c>
      <c r="AC331" s="256" t="str">
        <f t="shared" si="88"/>
        <v>H</v>
      </c>
      <c r="AD331" s="257"/>
      <c r="AE331" s="258">
        <f t="shared" si="89"/>
        <v>8.2431227433154834</v>
      </c>
      <c r="AF331" s="258">
        <f t="shared" si="90"/>
        <v>9.392970050503477</v>
      </c>
      <c r="AG331" s="258">
        <f t="shared" si="91"/>
        <v>10.141866721290711</v>
      </c>
      <c r="AH331" s="258">
        <f t="shared" si="92"/>
        <v>12.536582023410546</v>
      </c>
      <c r="AI331" s="258">
        <f t="shared" si="93"/>
        <v>12.293724652833216</v>
      </c>
      <c r="AJ331" s="258">
        <f t="shared" si="94"/>
        <v>52.608266191353437</v>
      </c>
    </row>
    <row r="332" spans="1:36" x14ac:dyDescent="0.25">
      <c r="A332" s="244">
        <v>38</v>
      </c>
      <c r="B332" s="244" t="s">
        <v>272</v>
      </c>
      <c r="C332" s="244">
        <v>3</v>
      </c>
      <c r="D332" s="244" t="s">
        <v>369</v>
      </c>
      <c r="E332" s="244">
        <v>73</v>
      </c>
      <c r="F332" s="244" t="s">
        <v>227</v>
      </c>
      <c r="G332" s="245"/>
      <c r="H332" s="246">
        <v>4.3643862009048462</v>
      </c>
      <c r="I332" s="246">
        <v>6.5410518646240234</v>
      </c>
      <c r="J332" s="246">
        <v>1.5241163969039917</v>
      </c>
      <c r="K332" s="246">
        <v>1.4107382297515869</v>
      </c>
      <c r="L332" s="246">
        <v>9.1184264421463013</v>
      </c>
      <c r="M332" s="247">
        <f>IF(COUNT(H332:L332)&lt;N$1,0,1)</f>
        <v>1</v>
      </c>
      <c r="N332" s="248">
        <f t="shared" si="81"/>
        <v>5</v>
      </c>
      <c r="O332" s="249">
        <f t="shared" si="82"/>
        <v>5</v>
      </c>
      <c r="P332" s="250">
        <f t="shared" si="83"/>
        <v>22.95871913433075</v>
      </c>
      <c r="Y332" s="256">
        <f t="shared" si="84"/>
        <v>73</v>
      </c>
      <c r="Z332" s="256">
        <f t="shared" si="85"/>
        <v>38</v>
      </c>
      <c r="AA332" s="256" t="str">
        <f t="shared" si="86"/>
        <v>Marker 30</v>
      </c>
      <c r="AB332" s="256">
        <f t="shared" si="87"/>
        <v>3</v>
      </c>
      <c r="AC332" s="256" t="str">
        <f t="shared" si="88"/>
        <v>H</v>
      </c>
      <c r="AD332" s="257"/>
      <c r="AE332" s="258">
        <f t="shared" si="89"/>
        <v>6.3349648573256099</v>
      </c>
      <c r="AF332" s="258">
        <f t="shared" si="90"/>
        <v>9.4944241377507677</v>
      </c>
      <c r="AG332" s="258">
        <f t="shared" si="91"/>
        <v>2.2122753047974419</v>
      </c>
      <c r="AH332" s="258">
        <f t="shared" si="92"/>
        <v>2.0477053810016139</v>
      </c>
      <c r="AI332" s="258">
        <f t="shared" si="93"/>
        <v>13.235517758059382</v>
      </c>
      <c r="AJ332" s="258">
        <f t="shared" si="94"/>
        <v>33.324887438934816</v>
      </c>
    </row>
    <row r="333" spans="1:36" x14ac:dyDescent="0.25">
      <c r="A333" s="244">
        <v>38</v>
      </c>
      <c r="B333" s="244" t="s">
        <v>271</v>
      </c>
      <c r="C333" s="244">
        <v>2</v>
      </c>
      <c r="D333" s="244" t="s">
        <v>369</v>
      </c>
      <c r="E333" s="244">
        <v>78</v>
      </c>
      <c r="F333" s="244" t="s">
        <v>221</v>
      </c>
      <c r="G333" s="245"/>
      <c r="H333" s="246">
        <v>2.0408856868743896</v>
      </c>
      <c r="I333" s="246">
        <v>4.8036676645278931</v>
      </c>
      <c r="J333" s="246">
        <v>5.9849262237548828</v>
      </c>
      <c r="K333" s="246">
        <v>0.90733706951141357</v>
      </c>
      <c r="L333" s="246">
        <v>0.11654496192932129</v>
      </c>
      <c r="M333" s="247">
        <f>IF(COUNT(H333:L333)&lt;N$1,0,1)</f>
        <v>1</v>
      </c>
      <c r="N333" s="248">
        <f t="shared" si="81"/>
        <v>5</v>
      </c>
      <c r="O333" s="249">
        <f t="shared" si="82"/>
        <v>5</v>
      </c>
      <c r="P333" s="250">
        <f t="shared" si="83"/>
        <v>13.8533616065979</v>
      </c>
      <c r="Y333" s="256">
        <f t="shared" si="84"/>
        <v>78</v>
      </c>
      <c r="Z333" s="256">
        <f t="shared" si="85"/>
        <v>38</v>
      </c>
      <c r="AA333" s="256" t="str">
        <f t="shared" si="86"/>
        <v>Marker 29</v>
      </c>
      <c r="AB333" s="256">
        <f t="shared" si="87"/>
        <v>2</v>
      </c>
      <c r="AC333" s="256" t="str">
        <f t="shared" si="88"/>
        <v>H</v>
      </c>
      <c r="AD333" s="257"/>
      <c r="AE333" s="258">
        <f t="shared" si="89"/>
        <v>2.9623728306829502</v>
      </c>
      <c r="AF333" s="258">
        <f t="shared" si="90"/>
        <v>6.9725877684120778</v>
      </c>
      <c r="AG333" s="258">
        <f t="shared" si="91"/>
        <v>8.6872003429286515</v>
      </c>
      <c r="AH333" s="258">
        <f t="shared" si="92"/>
        <v>1.3170118739519239</v>
      </c>
      <c r="AI333" s="258">
        <f t="shared" si="93"/>
        <v>0.16916656870730912</v>
      </c>
      <c r="AJ333" s="258">
        <f t="shared" si="94"/>
        <v>20.10833938468291</v>
      </c>
    </row>
    <row r="334" spans="1:36" x14ac:dyDescent="0.25">
      <c r="A334" s="244">
        <v>38</v>
      </c>
      <c r="B334" s="244" t="s">
        <v>272</v>
      </c>
      <c r="C334" s="244">
        <v>1</v>
      </c>
      <c r="D334" s="244" t="s">
        <v>369</v>
      </c>
      <c r="E334" s="244">
        <v>81</v>
      </c>
      <c r="F334" s="244" t="s">
        <v>235</v>
      </c>
      <c r="G334" s="245"/>
      <c r="H334" s="246">
        <v>2.8712409734725952</v>
      </c>
      <c r="I334" s="246">
        <v>2.6452434062957764</v>
      </c>
      <c r="J334" s="246">
        <v>2.0872741937637329</v>
      </c>
      <c r="K334" s="246">
        <v>1.8440675735473633</v>
      </c>
      <c r="L334" s="246">
        <v>5.2000302076339722</v>
      </c>
      <c r="M334" s="247">
        <f>IF(COUNT(H334:L334)&lt;N$1,0,1)</f>
        <v>1</v>
      </c>
      <c r="N334" s="248">
        <f t="shared" si="81"/>
        <v>5</v>
      </c>
      <c r="O334" s="249">
        <f t="shared" si="82"/>
        <v>5</v>
      </c>
      <c r="P334" s="250">
        <f t="shared" si="83"/>
        <v>14.64785635471344</v>
      </c>
      <c r="Y334" s="256">
        <f t="shared" si="84"/>
        <v>81</v>
      </c>
      <c r="Z334" s="256">
        <f t="shared" si="85"/>
        <v>38</v>
      </c>
      <c r="AA334" s="256" t="str">
        <f t="shared" si="86"/>
        <v>Marker 30</v>
      </c>
      <c r="AB334" s="256">
        <f t="shared" si="87"/>
        <v>1</v>
      </c>
      <c r="AC334" s="256" t="str">
        <f t="shared" si="88"/>
        <v>H</v>
      </c>
      <c r="AD334" s="257"/>
      <c r="AE334" s="258">
        <f t="shared" si="89"/>
        <v>4.1676446186387412</v>
      </c>
      <c r="AF334" s="258">
        <f t="shared" si="90"/>
        <v>3.8396061316667578</v>
      </c>
      <c r="AG334" s="258">
        <f t="shared" si="91"/>
        <v>3.0297063679548972</v>
      </c>
      <c r="AH334" s="258">
        <f t="shared" si="92"/>
        <v>2.6766887106677828</v>
      </c>
      <c r="AI334" s="258">
        <f t="shared" si="93"/>
        <v>7.5479132931826944</v>
      </c>
      <c r="AJ334" s="258">
        <f t="shared" si="94"/>
        <v>21.261559122110874</v>
      </c>
    </row>
    <row r="335" spans="1:36" x14ac:dyDescent="0.25">
      <c r="A335" s="244">
        <v>38</v>
      </c>
      <c r="B335" s="244" t="s">
        <v>273</v>
      </c>
      <c r="C335" s="244">
        <v>2</v>
      </c>
      <c r="D335" s="244" t="s">
        <v>369</v>
      </c>
      <c r="E335" s="244">
        <v>86</v>
      </c>
      <c r="F335" s="244" t="s">
        <v>228</v>
      </c>
      <c r="G335" s="245"/>
      <c r="H335" s="246">
        <v>6.7870748043060303</v>
      </c>
      <c r="I335" s="246">
        <v>3.4752565622329712</v>
      </c>
      <c r="J335" s="246">
        <v>1.2396907806396484</v>
      </c>
      <c r="K335" s="246">
        <v>1.3344496488571167</v>
      </c>
      <c r="L335" s="246">
        <v>0.26098847389221191</v>
      </c>
      <c r="M335" s="247">
        <f>IF(COUNT(H335:L335)&lt;N$1,0,1)</f>
        <v>1</v>
      </c>
      <c r="N335" s="248">
        <f t="shared" si="81"/>
        <v>5</v>
      </c>
      <c r="O335" s="249">
        <f t="shared" si="82"/>
        <v>5</v>
      </c>
      <c r="P335" s="250">
        <f t="shared" si="83"/>
        <v>13.097460269927979</v>
      </c>
      <c r="Y335" s="256">
        <f t="shared" si="84"/>
        <v>86</v>
      </c>
      <c r="Z335" s="256">
        <f t="shared" si="85"/>
        <v>38</v>
      </c>
      <c r="AA335" s="256" t="str">
        <f t="shared" si="86"/>
        <v>Marker 31</v>
      </c>
      <c r="AB335" s="256">
        <f t="shared" si="87"/>
        <v>2</v>
      </c>
      <c r="AC335" s="256" t="str">
        <f t="shared" si="88"/>
        <v>H</v>
      </c>
      <c r="AD335" s="257"/>
      <c r="AE335" s="258">
        <f t="shared" si="89"/>
        <v>9.8515297203544154</v>
      </c>
      <c r="AF335" s="258">
        <f t="shared" si="90"/>
        <v>5.0443813123989107</v>
      </c>
      <c r="AG335" s="258">
        <f t="shared" si="91"/>
        <v>1.7994277242638423</v>
      </c>
      <c r="AH335" s="258">
        <f t="shared" si="92"/>
        <v>1.9369714869934456</v>
      </c>
      <c r="AI335" s="258">
        <f t="shared" si="93"/>
        <v>0.37882825537561815</v>
      </c>
      <c r="AJ335" s="258">
        <f t="shared" si="94"/>
        <v>19.011138499386234</v>
      </c>
    </row>
    <row r="336" spans="1:36" x14ac:dyDescent="0.25">
      <c r="A336" s="244">
        <v>39</v>
      </c>
      <c r="B336" s="244" t="s">
        <v>264</v>
      </c>
      <c r="C336" s="244">
        <v>3</v>
      </c>
      <c r="D336" s="244" t="s">
        <v>369</v>
      </c>
      <c r="E336" s="244">
        <v>56</v>
      </c>
      <c r="F336" s="244" t="s">
        <v>124</v>
      </c>
      <c r="G336" s="245"/>
      <c r="H336" s="246">
        <v>6.4330369234085083</v>
      </c>
      <c r="I336" s="246">
        <v>8.1256270408630371</v>
      </c>
      <c r="J336" s="246">
        <v>0.89880883693695068</v>
      </c>
      <c r="K336" s="246">
        <v>8.40140700340271</v>
      </c>
      <c r="L336" s="246">
        <v>0.30218183994293213</v>
      </c>
      <c r="M336" s="247">
        <f>IF(COUNT(H336:L336)&lt;N$1,0,1)</f>
        <v>1</v>
      </c>
      <c r="N336" s="248">
        <f t="shared" si="81"/>
        <v>5</v>
      </c>
      <c r="O336" s="249">
        <f t="shared" si="82"/>
        <v>5</v>
      </c>
      <c r="P336" s="250">
        <f t="shared" si="83"/>
        <v>24.161061644554138</v>
      </c>
      <c r="Y336" s="256">
        <f t="shared" si="84"/>
        <v>56</v>
      </c>
      <c r="Z336" s="256">
        <f t="shared" si="85"/>
        <v>39</v>
      </c>
      <c r="AA336" s="256" t="str">
        <f t="shared" si="86"/>
        <v>Marker 22</v>
      </c>
      <c r="AB336" s="256">
        <f t="shared" si="87"/>
        <v>3</v>
      </c>
      <c r="AC336" s="256" t="str">
        <f t="shared" si="88"/>
        <v>H</v>
      </c>
      <c r="AD336" s="257"/>
      <c r="AE336" s="258">
        <f t="shared" si="89"/>
        <v>8.2596972165290108</v>
      </c>
      <c r="AF336" s="258">
        <f t="shared" si="90"/>
        <v>10.432898155418744</v>
      </c>
      <c r="AG336" s="258">
        <f t="shared" si="91"/>
        <v>1.1540255305586375</v>
      </c>
      <c r="AH336" s="258">
        <f t="shared" si="92"/>
        <v>10.786985815117189</v>
      </c>
      <c r="AI336" s="258">
        <f t="shared" si="93"/>
        <v>0.38798634796888387</v>
      </c>
      <c r="AJ336" s="258">
        <f t="shared" si="94"/>
        <v>31.021593065592462</v>
      </c>
    </row>
    <row r="337" spans="1:36" x14ac:dyDescent="0.25">
      <c r="A337" s="244">
        <v>39</v>
      </c>
      <c r="B337" s="244" t="s">
        <v>311</v>
      </c>
      <c r="C337" s="244">
        <v>4</v>
      </c>
      <c r="D337" s="244" t="s">
        <v>369</v>
      </c>
      <c r="E337" s="244">
        <v>63</v>
      </c>
      <c r="F337" s="244" t="s">
        <v>219</v>
      </c>
      <c r="G337" s="245"/>
      <c r="H337" s="246">
        <v>9.1818499565124512</v>
      </c>
      <c r="I337" s="246">
        <v>2.5836557149887085</v>
      </c>
      <c r="J337" s="246">
        <v>8.7863194942474365</v>
      </c>
      <c r="K337" s="246">
        <v>2.8290849924087524</v>
      </c>
      <c r="L337" s="246">
        <v>7.1235179901123047</v>
      </c>
      <c r="M337" s="247">
        <f>IF(COUNT(H337:L337)&lt;N$1,0,1)</f>
        <v>1</v>
      </c>
      <c r="N337" s="248">
        <f t="shared" si="81"/>
        <v>5</v>
      </c>
      <c r="O337" s="249">
        <f t="shared" si="82"/>
        <v>5</v>
      </c>
      <c r="P337" s="250">
        <f t="shared" si="83"/>
        <v>30.504428148269653</v>
      </c>
      <c r="Y337" s="256">
        <f t="shared" si="84"/>
        <v>63</v>
      </c>
      <c r="Z337" s="256">
        <f t="shared" si="85"/>
        <v>39</v>
      </c>
      <c r="AA337" s="256" t="str">
        <f t="shared" si="86"/>
        <v>Marker 69</v>
      </c>
      <c r="AB337" s="256">
        <f t="shared" si="87"/>
        <v>4</v>
      </c>
      <c r="AC337" s="256" t="str">
        <f t="shared" si="88"/>
        <v>H</v>
      </c>
      <c r="AD337" s="257"/>
      <c r="AE337" s="258">
        <f t="shared" si="89"/>
        <v>11.78903547909529</v>
      </c>
      <c r="AF337" s="258">
        <f t="shared" si="90"/>
        <v>3.317284537868705</v>
      </c>
      <c r="AG337" s="258">
        <f t="shared" si="91"/>
        <v>11.281194175350404</v>
      </c>
      <c r="AH337" s="258">
        <f t="shared" si="92"/>
        <v>3.6324034379615364</v>
      </c>
      <c r="AI337" s="258">
        <f t="shared" si="93"/>
        <v>9.1462403240256709</v>
      </c>
      <c r="AJ337" s="258">
        <f t="shared" si="94"/>
        <v>39.166157954301603</v>
      </c>
    </row>
    <row r="338" spans="1:36" x14ac:dyDescent="0.25">
      <c r="A338" s="244">
        <v>39</v>
      </c>
      <c r="B338" s="244" t="s">
        <v>270</v>
      </c>
      <c r="C338" s="244">
        <v>2</v>
      </c>
      <c r="D338" s="244" t="s">
        <v>369</v>
      </c>
      <c r="E338" s="244">
        <v>68</v>
      </c>
      <c r="F338" s="244" t="s">
        <v>127</v>
      </c>
      <c r="G338" s="245"/>
      <c r="H338" s="246">
        <v>8.0698955059051514</v>
      </c>
      <c r="I338" s="246">
        <v>8.1570678949356079</v>
      </c>
      <c r="J338" s="246">
        <v>6.6034364700317383</v>
      </c>
      <c r="K338" s="246">
        <v>2.0156735181808472</v>
      </c>
      <c r="L338" s="246">
        <v>2.8999340534210205</v>
      </c>
      <c r="M338" s="247">
        <f>IF(COUNT(H338:L338)&lt;N$1,0,1)</f>
        <v>1</v>
      </c>
      <c r="N338" s="248">
        <f t="shared" si="81"/>
        <v>5</v>
      </c>
      <c r="O338" s="249">
        <f t="shared" si="82"/>
        <v>5</v>
      </c>
      <c r="P338" s="250">
        <f t="shared" si="83"/>
        <v>27.746007442474365</v>
      </c>
      <c r="Y338" s="256">
        <f t="shared" si="84"/>
        <v>68</v>
      </c>
      <c r="Z338" s="256">
        <f t="shared" si="85"/>
        <v>39</v>
      </c>
      <c r="AA338" s="256" t="str">
        <f t="shared" si="86"/>
        <v>Marker 28</v>
      </c>
      <c r="AB338" s="256">
        <f t="shared" si="87"/>
        <v>2</v>
      </c>
      <c r="AC338" s="256" t="str">
        <f t="shared" si="88"/>
        <v>H</v>
      </c>
      <c r="AD338" s="257"/>
      <c r="AE338" s="258">
        <f t="shared" si="89"/>
        <v>10.361341655798865</v>
      </c>
      <c r="AF338" s="258">
        <f t="shared" si="90"/>
        <v>10.47326663735976</v>
      </c>
      <c r="AG338" s="258">
        <f t="shared" si="91"/>
        <v>8.4784817000783406</v>
      </c>
      <c r="AH338" s="258">
        <f t="shared" si="92"/>
        <v>2.5880238440677692</v>
      </c>
      <c r="AI338" s="258">
        <f t="shared" si="93"/>
        <v>3.7233700838869361</v>
      </c>
      <c r="AJ338" s="258">
        <f t="shared" si="94"/>
        <v>35.624483921191668</v>
      </c>
    </row>
    <row r="339" spans="1:36" x14ac:dyDescent="0.25">
      <c r="A339" s="244">
        <v>39</v>
      </c>
      <c r="B339" s="244" t="s">
        <v>268</v>
      </c>
      <c r="C339" s="244">
        <v>4</v>
      </c>
      <c r="D339" s="244" t="s">
        <v>369</v>
      </c>
      <c r="E339" s="244">
        <v>72</v>
      </c>
      <c r="F339" s="244" t="s">
        <v>132</v>
      </c>
      <c r="G339" s="245"/>
      <c r="H339" s="246">
        <v>7.6502799987792969</v>
      </c>
      <c r="I339" s="246">
        <v>4.5147913694381714</v>
      </c>
      <c r="J339" s="246">
        <v>3.4836351871490479</v>
      </c>
      <c r="K339" s="246">
        <v>9.7649699449539185</v>
      </c>
      <c r="L339" s="246">
        <v>5.7323670387268066</v>
      </c>
      <c r="M339" s="247">
        <f>IF(COUNT(H339:L339)&lt;N$1,0,1)</f>
        <v>1</v>
      </c>
      <c r="N339" s="248">
        <f t="shared" si="81"/>
        <v>5</v>
      </c>
      <c r="O339" s="249">
        <f t="shared" si="82"/>
        <v>5</v>
      </c>
      <c r="P339" s="250">
        <f t="shared" si="83"/>
        <v>31.146043539047241</v>
      </c>
      <c r="Y339" s="256">
        <f t="shared" si="84"/>
        <v>72</v>
      </c>
      <c r="Z339" s="256">
        <f t="shared" si="85"/>
        <v>39</v>
      </c>
      <c r="AA339" s="256" t="str">
        <f t="shared" si="86"/>
        <v>Marker 26</v>
      </c>
      <c r="AB339" s="256">
        <f t="shared" si="87"/>
        <v>4</v>
      </c>
      <c r="AC339" s="256" t="str">
        <f t="shared" si="88"/>
        <v>H</v>
      </c>
      <c r="AD339" s="257"/>
      <c r="AE339" s="258">
        <f t="shared" si="89"/>
        <v>9.8225763607314409</v>
      </c>
      <c r="AF339" s="258">
        <f t="shared" si="90"/>
        <v>5.7967659989116527</v>
      </c>
      <c r="AG339" s="258">
        <f t="shared" si="91"/>
        <v>4.4728131054239144</v>
      </c>
      <c r="AH339" s="258">
        <f t="shared" si="92"/>
        <v>12.537732339190487</v>
      </c>
      <c r="AI339" s="258">
        <f t="shared" si="93"/>
        <v>7.3600721770469164</v>
      </c>
      <c r="AJ339" s="258">
        <f t="shared" si="94"/>
        <v>39.989959981304409</v>
      </c>
    </row>
    <row r="340" spans="1:36" x14ac:dyDescent="0.25">
      <c r="A340" s="244">
        <v>39</v>
      </c>
      <c r="B340" s="244" t="s">
        <v>274</v>
      </c>
      <c r="C340" s="244">
        <v>4</v>
      </c>
      <c r="D340" s="244" t="s">
        <v>369</v>
      </c>
      <c r="E340" s="244">
        <v>73</v>
      </c>
      <c r="F340" s="244" t="s">
        <v>148</v>
      </c>
      <c r="G340" s="245"/>
      <c r="H340" s="246">
        <v>8.2677006721496582</v>
      </c>
      <c r="I340" s="246">
        <v>0.8778613805770874</v>
      </c>
      <c r="J340" s="246">
        <v>2.2484290599822998</v>
      </c>
      <c r="K340" s="246">
        <v>2.4085766077041626</v>
      </c>
      <c r="L340" s="246">
        <v>3.4875822067260742</v>
      </c>
      <c r="M340" s="247">
        <f>IF(COUNT(H340:L340)&lt;N$1,0,1)</f>
        <v>1</v>
      </c>
      <c r="N340" s="248">
        <f t="shared" si="81"/>
        <v>5</v>
      </c>
      <c r="O340" s="249">
        <f t="shared" si="82"/>
        <v>5</v>
      </c>
      <c r="P340" s="250">
        <f t="shared" si="83"/>
        <v>17.290149927139282</v>
      </c>
      <c r="Y340" s="256">
        <f t="shared" si="84"/>
        <v>73</v>
      </c>
      <c r="Z340" s="256">
        <f t="shared" si="85"/>
        <v>39</v>
      </c>
      <c r="AA340" s="256" t="str">
        <f t="shared" si="86"/>
        <v>Marker 32</v>
      </c>
      <c r="AB340" s="256">
        <f t="shared" si="87"/>
        <v>4</v>
      </c>
      <c r="AC340" s="256" t="str">
        <f t="shared" si="88"/>
        <v>H</v>
      </c>
      <c r="AD340" s="257"/>
      <c r="AE340" s="258">
        <f t="shared" si="89"/>
        <v>10.615313582355002</v>
      </c>
      <c r="AF340" s="258">
        <f t="shared" si="90"/>
        <v>1.1271300457279285</v>
      </c>
      <c r="AG340" s="258">
        <f t="shared" si="91"/>
        <v>2.8868703023794899</v>
      </c>
      <c r="AH340" s="258">
        <f t="shared" si="92"/>
        <v>3.0924917328020212</v>
      </c>
      <c r="AI340" s="258">
        <f t="shared" si="93"/>
        <v>4.4778808808777315</v>
      </c>
      <c r="AJ340" s="258">
        <f t="shared" si="94"/>
        <v>22.199686544142175</v>
      </c>
    </row>
    <row r="341" spans="1:36" x14ac:dyDescent="0.25">
      <c r="A341" s="244">
        <v>39</v>
      </c>
      <c r="B341" s="244" t="s">
        <v>276</v>
      </c>
      <c r="C341" s="244">
        <v>3</v>
      </c>
      <c r="D341" s="244" t="s">
        <v>369</v>
      </c>
      <c r="E341" s="244">
        <v>74</v>
      </c>
      <c r="F341" s="244" t="s">
        <v>155</v>
      </c>
      <c r="G341" s="245"/>
      <c r="H341" s="246">
        <v>1.4949542284011841</v>
      </c>
      <c r="I341" s="246">
        <v>7.3588204383850098</v>
      </c>
      <c r="J341" s="246">
        <v>4.9423927068710327</v>
      </c>
      <c r="K341" s="246">
        <v>6.0411632061004639</v>
      </c>
      <c r="L341" s="246">
        <v>3.0713897943496704</v>
      </c>
      <c r="M341" s="247">
        <f>IF(COUNT(H341:L341)&lt;N$1,0,1)</f>
        <v>1</v>
      </c>
      <c r="N341" s="248">
        <f t="shared" si="81"/>
        <v>5</v>
      </c>
      <c r="O341" s="249">
        <f t="shared" si="82"/>
        <v>5</v>
      </c>
      <c r="P341" s="250">
        <f t="shared" si="83"/>
        <v>22.908720374107361</v>
      </c>
      <c r="Y341" s="256">
        <f t="shared" si="84"/>
        <v>74</v>
      </c>
      <c r="Z341" s="256">
        <f t="shared" si="85"/>
        <v>39</v>
      </c>
      <c r="AA341" s="256" t="str">
        <f t="shared" si="86"/>
        <v>Marker 34</v>
      </c>
      <c r="AB341" s="256">
        <f t="shared" si="87"/>
        <v>3</v>
      </c>
      <c r="AC341" s="256" t="str">
        <f t="shared" si="88"/>
        <v>H</v>
      </c>
      <c r="AD341" s="257"/>
      <c r="AE341" s="258">
        <f t="shared" si="89"/>
        <v>1.9194463557689465</v>
      </c>
      <c r="AF341" s="258">
        <f t="shared" si="90"/>
        <v>9.4483568826868574</v>
      </c>
      <c r="AG341" s="258">
        <f t="shared" si="91"/>
        <v>6.3457847001298253</v>
      </c>
      <c r="AH341" s="258">
        <f t="shared" si="92"/>
        <v>7.7565509901639444</v>
      </c>
      <c r="AI341" s="258">
        <f t="shared" si="93"/>
        <v>3.9435106680258407</v>
      </c>
      <c r="AJ341" s="258">
        <f t="shared" si="94"/>
        <v>29.413649596775414</v>
      </c>
    </row>
    <row r="342" spans="1:36" x14ac:dyDescent="0.25">
      <c r="A342" s="244">
        <v>39</v>
      </c>
      <c r="B342" s="244" t="s">
        <v>276</v>
      </c>
      <c r="C342" s="244">
        <v>2</v>
      </c>
      <c r="D342" s="244" t="s">
        <v>369</v>
      </c>
      <c r="E342" s="244">
        <v>76</v>
      </c>
      <c r="F342" s="244" t="s">
        <v>136</v>
      </c>
      <c r="G342" s="245"/>
      <c r="H342" s="246">
        <v>8.289107084274292</v>
      </c>
      <c r="I342" s="246">
        <v>4.784589409828186</v>
      </c>
      <c r="J342" s="246">
        <v>4.8654031753540039</v>
      </c>
      <c r="K342" s="246">
        <v>2.7961796522140503</v>
      </c>
      <c r="L342" s="246">
        <v>3.8591969013214111</v>
      </c>
      <c r="M342" s="247">
        <f>IF(COUNT(H342:L342)&lt;N$1,0,1)</f>
        <v>1</v>
      </c>
      <c r="N342" s="248">
        <f t="shared" si="81"/>
        <v>5</v>
      </c>
      <c r="O342" s="249">
        <f t="shared" si="82"/>
        <v>5</v>
      </c>
      <c r="P342" s="250">
        <f t="shared" si="83"/>
        <v>24.594476222991943</v>
      </c>
      <c r="Y342" s="256">
        <f t="shared" si="84"/>
        <v>76</v>
      </c>
      <c r="Z342" s="256">
        <f t="shared" si="85"/>
        <v>39</v>
      </c>
      <c r="AA342" s="256" t="str">
        <f t="shared" si="86"/>
        <v>Marker 34</v>
      </c>
      <c r="AB342" s="256">
        <f t="shared" si="87"/>
        <v>2</v>
      </c>
      <c r="AC342" s="256" t="str">
        <f t="shared" si="88"/>
        <v>H</v>
      </c>
      <c r="AD342" s="257"/>
      <c r="AE342" s="258">
        <f t="shared" si="89"/>
        <v>10.642798343401271</v>
      </c>
      <c r="AF342" s="258">
        <f t="shared" si="90"/>
        <v>6.1431731701693693</v>
      </c>
      <c r="AG342" s="258">
        <f t="shared" si="91"/>
        <v>6.2469339976165026</v>
      </c>
      <c r="AH342" s="258">
        <f t="shared" si="92"/>
        <v>3.590154629187233</v>
      </c>
      <c r="AI342" s="258">
        <f t="shared" si="93"/>
        <v>4.9550155367354298</v>
      </c>
      <c r="AJ342" s="258">
        <f t="shared" si="94"/>
        <v>31.578075677109805</v>
      </c>
    </row>
    <row r="343" spans="1:36" x14ac:dyDescent="0.25">
      <c r="A343" s="244">
        <v>39</v>
      </c>
      <c r="B343" s="244" t="s">
        <v>270</v>
      </c>
      <c r="C343" s="244">
        <v>4</v>
      </c>
      <c r="D343" s="244" t="s">
        <v>369</v>
      </c>
      <c r="E343" s="244">
        <v>77</v>
      </c>
      <c r="F343" s="244" t="s">
        <v>130</v>
      </c>
      <c r="G343" s="245"/>
      <c r="H343" s="246">
        <v>7.562410831451416</v>
      </c>
      <c r="I343" s="246">
        <v>0.93318402767181396</v>
      </c>
      <c r="J343" s="246">
        <v>8.2641017436981201</v>
      </c>
      <c r="K343" s="246">
        <v>5.8166366815567017</v>
      </c>
      <c r="L343" s="246">
        <v>8.898167610168457</v>
      </c>
      <c r="M343" s="247">
        <f>IF(COUNT(H343:L343)&lt;N$1,0,1)</f>
        <v>1</v>
      </c>
      <c r="N343" s="248">
        <f t="shared" si="81"/>
        <v>5</v>
      </c>
      <c r="O343" s="249">
        <f t="shared" si="82"/>
        <v>5</v>
      </c>
      <c r="P343" s="250">
        <f t="shared" si="83"/>
        <v>31.474500894546509</v>
      </c>
      <c r="Y343" s="256">
        <f t="shared" si="84"/>
        <v>77</v>
      </c>
      <c r="Z343" s="256">
        <f t="shared" si="85"/>
        <v>39</v>
      </c>
      <c r="AA343" s="256" t="str">
        <f t="shared" si="86"/>
        <v>Marker 28</v>
      </c>
      <c r="AB343" s="256">
        <f t="shared" si="87"/>
        <v>4</v>
      </c>
      <c r="AC343" s="256" t="str">
        <f t="shared" si="88"/>
        <v>H</v>
      </c>
      <c r="AD343" s="257"/>
      <c r="AE343" s="258">
        <f t="shared" si="89"/>
        <v>9.7097567507341953</v>
      </c>
      <c r="AF343" s="258">
        <f t="shared" si="90"/>
        <v>1.1981615538103068</v>
      </c>
      <c r="AG343" s="258">
        <f t="shared" si="91"/>
        <v>10.610692738472466</v>
      </c>
      <c r="AH343" s="258">
        <f t="shared" si="92"/>
        <v>7.4682701778678391</v>
      </c>
      <c r="AI343" s="258">
        <f t="shared" si="93"/>
        <v>11.424801554376199</v>
      </c>
      <c r="AJ343" s="258">
        <f t="shared" si="94"/>
        <v>40.411682775261006</v>
      </c>
    </row>
    <row r="344" spans="1:36" x14ac:dyDescent="0.25">
      <c r="A344" s="244">
        <v>39</v>
      </c>
      <c r="B344" s="244" t="s">
        <v>272</v>
      </c>
      <c r="C344" s="244">
        <v>4</v>
      </c>
      <c r="D344" s="244" t="s">
        <v>369</v>
      </c>
      <c r="E344" s="244">
        <v>80</v>
      </c>
      <c r="F344" s="244" t="s">
        <v>231</v>
      </c>
      <c r="G344" s="245"/>
      <c r="H344" s="246">
        <v>6.8320465087890625</v>
      </c>
      <c r="I344" s="246">
        <v>4.4108980894088745</v>
      </c>
      <c r="J344" s="246">
        <v>1.4710962772369385</v>
      </c>
      <c r="K344" s="246">
        <v>2.7752429246902466</v>
      </c>
      <c r="L344" s="246">
        <v>5.7835793495178223</v>
      </c>
      <c r="M344" s="247">
        <f>IF(COUNT(H344:L344)&lt;N$1,0,1)</f>
        <v>1</v>
      </c>
      <c r="N344" s="248">
        <f t="shared" si="81"/>
        <v>5</v>
      </c>
      <c r="O344" s="249">
        <f t="shared" si="82"/>
        <v>5</v>
      </c>
      <c r="P344" s="250">
        <f t="shared" si="83"/>
        <v>21.272863149642944</v>
      </c>
      <c r="Y344" s="256">
        <f t="shared" si="84"/>
        <v>80</v>
      </c>
      <c r="Z344" s="256">
        <f t="shared" si="85"/>
        <v>39</v>
      </c>
      <c r="AA344" s="256" t="str">
        <f t="shared" si="86"/>
        <v>Marker 30</v>
      </c>
      <c r="AB344" s="256">
        <f t="shared" si="87"/>
        <v>4</v>
      </c>
      <c r="AC344" s="256" t="str">
        <f t="shared" si="88"/>
        <v>H</v>
      </c>
      <c r="AD344" s="257"/>
      <c r="AE344" s="258">
        <f t="shared" si="89"/>
        <v>8.7720055401053596</v>
      </c>
      <c r="AF344" s="258">
        <f t="shared" si="90"/>
        <v>5.6633722307597081</v>
      </c>
      <c r="AG344" s="258">
        <f t="shared" si="91"/>
        <v>1.8888139413790421</v>
      </c>
      <c r="AH344" s="258">
        <f t="shared" si="92"/>
        <v>3.5632729196446795</v>
      </c>
      <c r="AI344" s="258">
        <f t="shared" si="93"/>
        <v>7.425826219177992</v>
      </c>
      <c r="AJ344" s="258">
        <f t="shared" si="94"/>
        <v>27.313290851066778</v>
      </c>
    </row>
    <row r="345" spans="1:36" x14ac:dyDescent="0.25">
      <c r="A345" s="244">
        <v>39</v>
      </c>
      <c r="B345" s="244" t="s">
        <v>280</v>
      </c>
      <c r="C345" s="244">
        <v>2</v>
      </c>
      <c r="D345" s="244" t="s">
        <v>369</v>
      </c>
      <c r="E345" s="244">
        <v>87</v>
      </c>
      <c r="F345" s="244" t="s">
        <v>146</v>
      </c>
      <c r="G345" s="245"/>
      <c r="H345" s="246">
        <v>3.244854211807251</v>
      </c>
      <c r="I345" s="246">
        <v>3.2094120979309082E-2</v>
      </c>
      <c r="J345" s="246">
        <v>6.2786507606506348</v>
      </c>
      <c r="K345" s="246">
        <v>4.5891517400741577</v>
      </c>
      <c r="L345" s="246">
        <v>7.8821361064910889</v>
      </c>
      <c r="M345" s="247">
        <f>IF(COUNT(H345:L345)&lt;N$1,0,1)</f>
        <v>1</v>
      </c>
      <c r="N345" s="248">
        <f t="shared" si="81"/>
        <v>5</v>
      </c>
      <c r="O345" s="249">
        <f t="shared" si="82"/>
        <v>5</v>
      </c>
      <c r="P345" s="250">
        <f t="shared" si="83"/>
        <v>22.026886940002441</v>
      </c>
      <c r="Y345" s="256">
        <f t="shared" si="84"/>
        <v>87</v>
      </c>
      <c r="Z345" s="256">
        <f t="shared" si="85"/>
        <v>39</v>
      </c>
      <c r="AA345" s="256" t="str">
        <f t="shared" si="86"/>
        <v>Marker 38</v>
      </c>
      <c r="AB345" s="256">
        <f t="shared" si="87"/>
        <v>2</v>
      </c>
      <c r="AC345" s="256" t="str">
        <f t="shared" si="88"/>
        <v>H</v>
      </c>
      <c r="AD345" s="257"/>
      <c r="AE345" s="258">
        <f t="shared" si="89"/>
        <v>4.1662302922250536</v>
      </c>
      <c r="AF345" s="258">
        <f t="shared" si="90"/>
        <v>4.1207243930956539E-2</v>
      </c>
      <c r="AG345" s="258">
        <f t="shared" si="91"/>
        <v>8.0614731158462263</v>
      </c>
      <c r="AH345" s="258">
        <f t="shared" si="92"/>
        <v>5.8922409905329811</v>
      </c>
      <c r="AI345" s="258">
        <f t="shared" si="93"/>
        <v>10.12026799071942</v>
      </c>
      <c r="AJ345" s="258">
        <f t="shared" si="94"/>
        <v>28.281419633254636</v>
      </c>
    </row>
    <row r="346" spans="1:36" x14ac:dyDescent="0.25">
      <c r="A346" s="244">
        <v>40</v>
      </c>
      <c r="B346" s="244" t="s">
        <v>268</v>
      </c>
      <c r="C346" s="244">
        <v>1</v>
      </c>
      <c r="D346" s="244" t="s">
        <v>369</v>
      </c>
      <c r="E346" s="244">
        <v>88</v>
      </c>
      <c r="F346" s="244" t="s">
        <v>130</v>
      </c>
      <c r="G346" s="245"/>
      <c r="H346" s="246">
        <v>7.2006338834762573</v>
      </c>
      <c r="I346" s="246">
        <v>2.44759202003479</v>
      </c>
      <c r="J346" s="246">
        <v>1.8086463212966919</v>
      </c>
      <c r="K346" s="246">
        <v>2.7946972846984863</v>
      </c>
      <c r="L346" s="246">
        <v>9.503902792930603</v>
      </c>
      <c r="M346" s="247">
        <f>IF(COUNT(H346:L346)&lt;N$1,0,1)</f>
        <v>1</v>
      </c>
      <c r="N346" s="248">
        <f t="shared" si="81"/>
        <v>5</v>
      </c>
      <c r="O346" s="249">
        <f t="shared" si="82"/>
        <v>5</v>
      </c>
      <c r="P346" s="250">
        <f t="shared" si="83"/>
        <v>23.755472302436829</v>
      </c>
      <c r="Y346" s="256">
        <f t="shared" si="84"/>
        <v>88</v>
      </c>
      <c r="Z346" s="256">
        <f t="shared" si="85"/>
        <v>40</v>
      </c>
      <c r="AA346" s="256" t="str">
        <f t="shared" si="86"/>
        <v>Marker 26</v>
      </c>
      <c r="AB346" s="256">
        <f t="shared" si="87"/>
        <v>1</v>
      </c>
      <c r="AC346" s="256" t="str">
        <f t="shared" si="88"/>
        <v>H</v>
      </c>
      <c r="AD346" s="257"/>
      <c r="AE346" s="258">
        <f t="shared" si="89"/>
        <v>8.6104862071495649</v>
      </c>
      <c r="AF346" s="258">
        <f t="shared" si="90"/>
        <v>2.9268197314684916</v>
      </c>
      <c r="AG346" s="258">
        <f t="shared" si="91"/>
        <v>2.1627712858549915</v>
      </c>
      <c r="AH346" s="258">
        <f t="shared" si="92"/>
        <v>3.3418866744878022</v>
      </c>
      <c r="AI346" s="258">
        <f t="shared" si="93"/>
        <v>11.364725000170747</v>
      </c>
      <c r="AJ346" s="258">
        <f t="shared" si="94"/>
        <v>28.406688899131598</v>
      </c>
    </row>
    <row r="347" spans="1:36" x14ac:dyDescent="0.25">
      <c r="A347" s="244">
        <v>40</v>
      </c>
      <c r="B347" s="244" t="s">
        <v>278</v>
      </c>
      <c r="C347" s="244">
        <v>2</v>
      </c>
      <c r="D347" s="244" t="s">
        <v>369</v>
      </c>
      <c r="E347" s="244">
        <v>89</v>
      </c>
      <c r="F347" s="244" t="s">
        <v>162</v>
      </c>
      <c r="G347" s="245"/>
      <c r="H347" s="246">
        <v>1.9819080829620361</v>
      </c>
      <c r="I347" s="246">
        <v>3.7672215700149536</v>
      </c>
      <c r="J347" s="246">
        <v>0.23440122604370117</v>
      </c>
      <c r="K347" s="246">
        <v>2.2385019063949585</v>
      </c>
      <c r="L347" s="246">
        <v>1.3842809200286865</v>
      </c>
      <c r="M347" s="247">
        <f>IF(COUNT(H347:L347)&lt;N$1,0,1)</f>
        <v>1</v>
      </c>
      <c r="N347" s="248">
        <f t="shared" si="81"/>
        <v>5</v>
      </c>
      <c r="O347" s="249">
        <f t="shared" si="82"/>
        <v>5</v>
      </c>
      <c r="P347" s="250">
        <f t="shared" si="83"/>
        <v>9.6063137054443359</v>
      </c>
      <c r="Y347" s="256">
        <f t="shared" si="84"/>
        <v>89</v>
      </c>
      <c r="Z347" s="256">
        <f t="shared" si="85"/>
        <v>40</v>
      </c>
      <c r="AA347" s="256" t="str">
        <f t="shared" si="86"/>
        <v>Marker 36</v>
      </c>
      <c r="AB347" s="256">
        <f t="shared" si="87"/>
        <v>2</v>
      </c>
      <c r="AC347" s="256" t="str">
        <f t="shared" si="88"/>
        <v>H</v>
      </c>
      <c r="AD347" s="257"/>
      <c r="AE347" s="258">
        <f t="shared" si="89"/>
        <v>2.3699569355058321</v>
      </c>
      <c r="AF347" s="258">
        <f t="shared" si="90"/>
        <v>4.5048269211862983</v>
      </c>
      <c r="AG347" s="258">
        <f t="shared" si="91"/>
        <v>0.2802959512244852</v>
      </c>
      <c r="AH347" s="258">
        <f t="shared" si="92"/>
        <v>2.6767906967082995</v>
      </c>
      <c r="AI347" s="258">
        <f t="shared" si="93"/>
        <v>1.6553170125868153</v>
      </c>
      <c r="AJ347" s="258">
        <f t="shared" si="94"/>
        <v>11.487187517211732</v>
      </c>
    </row>
    <row r="348" spans="1:36" x14ac:dyDescent="0.25">
      <c r="A348" s="244">
        <v>40</v>
      </c>
      <c r="B348" s="244" t="s">
        <v>281</v>
      </c>
      <c r="C348" s="244">
        <v>1</v>
      </c>
      <c r="D348" s="244" t="s">
        <v>369</v>
      </c>
      <c r="E348" s="244">
        <v>90</v>
      </c>
      <c r="F348" s="244" t="s">
        <v>146</v>
      </c>
      <c r="G348" s="245"/>
      <c r="H348" s="246">
        <v>2.5140923261642456</v>
      </c>
      <c r="I348" s="246">
        <v>4.7542870044708252</v>
      </c>
      <c r="J348" s="246">
        <v>5.1473504304885864</v>
      </c>
      <c r="K348" s="246">
        <v>7.0022177696228027</v>
      </c>
      <c r="L348" s="246">
        <v>9.2104429006576538</v>
      </c>
      <c r="M348" s="247">
        <f>IF(COUNT(H348:L348)&lt;N$1,0,1)</f>
        <v>1</v>
      </c>
      <c r="N348" s="248">
        <f t="shared" si="81"/>
        <v>5</v>
      </c>
      <c r="O348" s="249">
        <f t="shared" si="82"/>
        <v>5</v>
      </c>
      <c r="P348" s="250">
        <f t="shared" si="83"/>
        <v>28.628390431404114</v>
      </c>
      <c r="Y348" s="256">
        <f t="shared" si="84"/>
        <v>90</v>
      </c>
      <c r="Z348" s="256">
        <f t="shared" si="85"/>
        <v>40</v>
      </c>
      <c r="AA348" s="256" t="str">
        <f t="shared" si="86"/>
        <v>Marker 39</v>
      </c>
      <c r="AB348" s="256">
        <f t="shared" si="87"/>
        <v>1</v>
      </c>
      <c r="AC348" s="256" t="str">
        <f t="shared" si="88"/>
        <v>H</v>
      </c>
      <c r="AD348" s="257"/>
      <c r="AE348" s="258">
        <f t="shared" si="89"/>
        <v>3.006340503940049</v>
      </c>
      <c r="AF348" s="258">
        <f t="shared" si="90"/>
        <v>5.685155409826697</v>
      </c>
      <c r="AG348" s="258">
        <f t="shared" si="91"/>
        <v>6.1551789192884732</v>
      </c>
      <c r="AH348" s="258">
        <f t="shared" si="92"/>
        <v>8.3732210942083434</v>
      </c>
      <c r="AI348" s="258">
        <f t="shared" si="93"/>
        <v>11.013806956612623</v>
      </c>
      <c r="AJ348" s="258">
        <f t="shared" si="94"/>
        <v>34.233702883876184</v>
      </c>
    </row>
    <row r="349" spans="1:36" x14ac:dyDescent="0.25">
      <c r="A349" s="244">
        <v>40</v>
      </c>
      <c r="B349" s="244" t="s">
        <v>274</v>
      </c>
      <c r="C349" s="244">
        <v>2</v>
      </c>
      <c r="D349" s="244" t="s">
        <v>369</v>
      </c>
      <c r="E349" s="244">
        <v>91</v>
      </c>
      <c r="F349" s="244" t="s">
        <v>142</v>
      </c>
      <c r="G349" s="245"/>
      <c r="H349" s="246">
        <v>3.4785139560699463</v>
      </c>
      <c r="I349" s="246">
        <v>7.5049430131912231</v>
      </c>
      <c r="J349" s="246">
        <v>9.3386197090148926</v>
      </c>
      <c r="K349" s="246">
        <v>8.9736980199813843</v>
      </c>
      <c r="L349" s="246">
        <v>4.0351378917694092</v>
      </c>
      <c r="M349" s="247">
        <f>IF(COUNT(H349:L349)&lt;N$1,0,1)</f>
        <v>1</v>
      </c>
      <c r="N349" s="248">
        <f t="shared" si="81"/>
        <v>5</v>
      </c>
      <c r="O349" s="249">
        <f t="shared" si="82"/>
        <v>5</v>
      </c>
      <c r="P349" s="250">
        <f t="shared" si="83"/>
        <v>33.330912590026855</v>
      </c>
      <c r="Y349" s="256">
        <f t="shared" si="84"/>
        <v>91</v>
      </c>
      <c r="Z349" s="256">
        <f t="shared" si="85"/>
        <v>40</v>
      </c>
      <c r="AA349" s="256" t="str">
        <f t="shared" si="86"/>
        <v>Marker 32</v>
      </c>
      <c r="AB349" s="256">
        <f t="shared" si="87"/>
        <v>2</v>
      </c>
      <c r="AC349" s="256" t="str">
        <f t="shared" si="88"/>
        <v>H</v>
      </c>
      <c r="AD349" s="257"/>
      <c r="AE349" s="258">
        <f t="shared" si="89"/>
        <v>4.1595916310714758</v>
      </c>
      <c r="AF349" s="258">
        <f t="shared" si="90"/>
        <v>8.974377720941602</v>
      </c>
      <c r="AG349" s="258">
        <f t="shared" si="91"/>
        <v>11.167080218147152</v>
      </c>
      <c r="AH349" s="258">
        <f t="shared" si="92"/>
        <v>10.730708473525718</v>
      </c>
      <c r="AI349" s="258">
        <f t="shared" si="93"/>
        <v>4.8252000758929627</v>
      </c>
      <c r="AJ349" s="258">
        <f t="shared" si="94"/>
        <v>39.856958119578913</v>
      </c>
    </row>
    <row r="350" spans="1:36" x14ac:dyDescent="0.25">
      <c r="A350" s="244">
        <v>40</v>
      </c>
      <c r="B350" s="244" t="s">
        <v>302</v>
      </c>
      <c r="C350" s="244">
        <v>4</v>
      </c>
      <c r="D350" s="244" t="s">
        <v>367</v>
      </c>
      <c r="E350" s="244">
        <v>142</v>
      </c>
      <c r="F350" s="244" t="s">
        <v>204</v>
      </c>
      <c r="G350" s="245"/>
      <c r="H350" s="246">
        <v>8.9679861068725586</v>
      </c>
      <c r="I350" s="246">
        <v>7.6271027326583862</v>
      </c>
      <c r="J350" s="246">
        <v>7.9504120349884033</v>
      </c>
      <c r="K350" s="246">
        <v>9.9535065889358521</v>
      </c>
      <c r="L350" s="246">
        <v>9.4001555442810059</v>
      </c>
      <c r="M350" s="247">
        <f>IF(COUNT(H350:L350)&lt;N$1,0,1)</f>
        <v>1</v>
      </c>
      <c r="N350" s="248">
        <f t="shared" si="81"/>
        <v>5</v>
      </c>
      <c r="O350" s="249">
        <f t="shared" si="82"/>
        <v>5</v>
      </c>
      <c r="P350" s="250">
        <f t="shared" si="83"/>
        <v>43.899163007736206</v>
      </c>
      <c r="Y350" s="256">
        <f t="shared" si="84"/>
        <v>142</v>
      </c>
      <c r="Z350" s="256">
        <f t="shared" si="85"/>
        <v>40</v>
      </c>
      <c r="AA350" s="256" t="str">
        <f t="shared" si="86"/>
        <v>Marker 60</v>
      </c>
      <c r="AB350" s="256">
        <f t="shared" si="87"/>
        <v>4</v>
      </c>
      <c r="AC350" s="256" t="str">
        <f t="shared" si="88"/>
        <v>L</v>
      </c>
      <c r="AD350" s="257"/>
      <c r="AE350" s="258">
        <f t="shared" si="89"/>
        <v>10.723878193048211</v>
      </c>
      <c r="AF350" s="258">
        <f t="shared" si="90"/>
        <v>9.1204557741467536</v>
      </c>
      <c r="AG350" s="258">
        <f t="shared" si="91"/>
        <v>9.5070676104663363</v>
      </c>
      <c r="AH350" s="258">
        <f t="shared" si="92"/>
        <v>11.902359234438512</v>
      </c>
      <c r="AI350" s="258">
        <f t="shared" si="93"/>
        <v>11.240664498278404</v>
      </c>
      <c r="AJ350" s="258">
        <f t="shared" si="94"/>
        <v>52.494425310378219</v>
      </c>
    </row>
    <row r="351" spans="1:36" x14ac:dyDescent="0.25">
      <c r="A351" s="244">
        <v>40</v>
      </c>
      <c r="B351" s="244" t="s">
        <v>302</v>
      </c>
      <c r="C351" s="244">
        <v>4</v>
      </c>
      <c r="D351" s="244" t="s">
        <v>367</v>
      </c>
      <c r="E351" s="244">
        <v>149</v>
      </c>
      <c r="F351" s="244" t="s">
        <v>210</v>
      </c>
      <c r="G351" s="245"/>
      <c r="H351" s="246">
        <v>4.7591614723205566</v>
      </c>
      <c r="I351" s="246">
        <v>1.6280883550643921</v>
      </c>
      <c r="J351" s="246">
        <v>9.3239200115203857</v>
      </c>
      <c r="K351" s="246">
        <v>3.2035881280899048</v>
      </c>
      <c r="L351" s="246">
        <v>5.0380945205688477</v>
      </c>
      <c r="M351" s="247">
        <f>IF(COUNT(H351:L351)&lt;N$1,0,1)</f>
        <v>1</v>
      </c>
      <c r="N351" s="248">
        <f t="shared" si="81"/>
        <v>5</v>
      </c>
      <c r="O351" s="249">
        <f t="shared" si="82"/>
        <v>5</v>
      </c>
      <c r="P351" s="250">
        <f t="shared" si="83"/>
        <v>23.952852487564087</v>
      </c>
      <c r="Y351" s="256">
        <f t="shared" si="84"/>
        <v>149</v>
      </c>
      <c r="Z351" s="256">
        <f t="shared" si="85"/>
        <v>40</v>
      </c>
      <c r="AA351" s="256" t="str">
        <f t="shared" si="86"/>
        <v>Marker 60</v>
      </c>
      <c r="AB351" s="256">
        <f t="shared" si="87"/>
        <v>4</v>
      </c>
      <c r="AC351" s="256" t="str">
        <f t="shared" si="88"/>
        <v>L</v>
      </c>
      <c r="AD351" s="257"/>
      <c r="AE351" s="258">
        <f t="shared" si="89"/>
        <v>5.6909842769606902</v>
      </c>
      <c r="AF351" s="258">
        <f t="shared" si="90"/>
        <v>1.9468608669956406</v>
      </c>
      <c r="AG351" s="258">
        <f t="shared" si="91"/>
        <v>11.149502384782208</v>
      </c>
      <c r="AH351" s="258">
        <f t="shared" si="92"/>
        <v>3.8308365397671418</v>
      </c>
      <c r="AI351" s="258">
        <f t="shared" si="93"/>
        <v>6.0245311845699678</v>
      </c>
      <c r="AJ351" s="258">
        <f t="shared" si="94"/>
        <v>28.64271525307565</v>
      </c>
    </row>
    <row r="352" spans="1:36" x14ac:dyDescent="0.25">
      <c r="A352" s="244">
        <v>40</v>
      </c>
      <c r="B352" s="244" t="s">
        <v>308</v>
      </c>
      <c r="C352" s="244">
        <v>4</v>
      </c>
      <c r="D352" s="244" t="s">
        <v>367</v>
      </c>
      <c r="E352" s="244">
        <v>157</v>
      </c>
      <c r="F352" s="244" t="s">
        <v>215</v>
      </c>
      <c r="G352" s="245"/>
      <c r="H352" s="246">
        <v>8.3650612831115723</v>
      </c>
      <c r="I352" s="246">
        <v>3.5642951726913452</v>
      </c>
      <c r="J352" s="246">
        <v>5.2535808086395264</v>
      </c>
      <c r="K352" s="246">
        <v>0.19976198673248291</v>
      </c>
      <c r="L352" s="246">
        <v>9.6941041946411133</v>
      </c>
      <c r="M352" s="247">
        <f>IF(COUNT(H352:L352)&lt;N$1,0,1)</f>
        <v>1</v>
      </c>
      <c r="N352" s="248">
        <f t="shared" si="81"/>
        <v>5</v>
      </c>
      <c r="O352" s="249">
        <f t="shared" si="82"/>
        <v>5</v>
      </c>
      <c r="P352" s="250">
        <f t="shared" si="83"/>
        <v>27.07680344581604</v>
      </c>
      <c r="Y352" s="256">
        <f t="shared" si="84"/>
        <v>157</v>
      </c>
      <c r="Z352" s="256">
        <f t="shared" si="85"/>
        <v>40</v>
      </c>
      <c r="AA352" s="256" t="str">
        <f t="shared" si="86"/>
        <v>Marker 66</v>
      </c>
      <c r="AB352" s="256">
        <f t="shared" si="87"/>
        <v>4</v>
      </c>
      <c r="AC352" s="256" t="str">
        <f t="shared" si="88"/>
        <v>L</v>
      </c>
      <c r="AD352" s="257"/>
      <c r="AE352" s="258">
        <f t="shared" si="89"/>
        <v>10.002903350700615</v>
      </c>
      <c r="AF352" s="258">
        <f t="shared" si="90"/>
        <v>4.2621684311843131</v>
      </c>
      <c r="AG352" s="258">
        <f t="shared" si="91"/>
        <v>6.2822087364755346</v>
      </c>
      <c r="AH352" s="258">
        <f t="shared" si="92"/>
        <v>0.23887450178795222</v>
      </c>
      <c r="AI352" s="258">
        <f t="shared" si="93"/>
        <v>11.592166996599291</v>
      </c>
      <c r="AJ352" s="258">
        <f t="shared" si="94"/>
        <v>32.378322016747703</v>
      </c>
    </row>
    <row r="353" spans="1:36" x14ac:dyDescent="0.25">
      <c r="A353" s="244">
        <v>41</v>
      </c>
      <c r="B353" s="244" t="s">
        <v>269</v>
      </c>
      <c r="C353" s="244">
        <v>2</v>
      </c>
      <c r="D353" s="244" t="s">
        <v>369</v>
      </c>
      <c r="E353" s="244">
        <v>88</v>
      </c>
      <c r="F353" s="244" t="s">
        <v>127</v>
      </c>
      <c r="G353" s="245"/>
      <c r="H353" s="246">
        <v>9.7492110729217529</v>
      </c>
      <c r="I353" s="246">
        <v>9.7695118188858032</v>
      </c>
      <c r="J353" s="246">
        <v>1.8149328231811523</v>
      </c>
      <c r="K353" s="246">
        <v>6.234700083732605</v>
      </c>
      <c r="L353" s="246">
        <v>0.68230748176574707</v>
      </c>
      <c r="M353" s="247">
        <f>IF(COUNT(H353:L353)&lt;N$1,0,1)</f>
        <v>1</v>
      </c>
      <c r="N353" s="248">
        <f t="shared" si="81"/>
        <v>5</v>
      </c>
      <c r="O353" s="249">
        <f t="shared" si="82"/>
        <v>5</v>
      </c>
      <c r="P353" s="250">
        <f t="shared" si="83"/>
        <v>28.250663280487061</v>
      </c>
      <c r="Y353" s="256">
        <f t="shared" si="84"/>
        <v>88</v>
      </c>
      <c r="Z353" s="256">
        <f t="shared" si="85"/>
        <v>41</v>
      </c>
      <c r="AA353" s="256" t="str">
        <f t="shared" si="86"/>
        <v>Marker 27</v>
      </c>
      <c r="AB353" s="256">
        <f t="shared" si="87"/>
        <v>2</v>
      </c>
      <c r="AC353" s="256" t="str">
        <f t="shared" si="88"/>
        <v>H</v>
      </c>
      <c r="AD353" s="257"/>
      <c r="AE353" s="258">
        <f t="shared" si="89"/>
        <v>11.841995195413855</v>
      </c>
      <c r="AF353" s="258">
        <f t="shared" si="90"/>
        <v>11.866653737974012</v>
      </c>
      <c r="AG353" s="258">
        <f t="shared" si="91"/>
        <v>2.2045297420839427</v>
      </c>
      <c r="AH353" s="258">
        <f t="shared" si="92"/>
        <v>7.573052617711074</v>
      </c>
      <c r="AI353" s="258">
        <f t="shared" si="93"/>
        <v>0.82877289869193838</v>
      </c>
      <c r="AJ353" s="258">
        <f t="shared" si="94"/>
        <v>34.31500419187482</v>
      </c>
    </row>
    <row r="354" spans="1:36" x14ac:dyDescent="0.25">
      <c r="A354" s="244">
        <v>41</v>
      </c>
      <c r="B354" s="244" t="s">
        <v>274</v>
      </c>
      <c r="C354" s="244">
        <v>1</v>
      </c>
      <c r="D354" s="244" t="s">
        <v>369</v>
      </c>
      <c r="E354" s="244">
        <v>89</v>
      </c>
      <c r="F354" s="244" t="s">
        <v>139</v>
      </c>
      <c r="G354" s="245"/>
      <c r="H354" s="246">
        <v>8.2669204473495483</v>
      </c>
      <c r="I354" s="246">
        <v>0.69648623466491699</v>
      </c>
      <c r="J354" s="246">
        <v>5.218701958656311</v>
      </c>
      <c r="K354" s="246">
        <v>0.59431552886962891</v>
      </c>
      <c r="L354" s="246">
        <v>4.5156925916671753</v>
      </c>
      <c r="M354" s="247">
        <f>IF(COUNT(H354:L354)&lt;N$1,0,1)</f>
        <v>1</v>
      </c>
      <c r="N354" s="248">
        <f t="shared" si="81"/>
        <v>5</v>
      </c>
      <c r="O354" s="249">
        <f t="shared" si="82"/>
        <v>5</v>
      </c>
      <c r="P354" s="250">
        <f t="shared" si="83"/>
        <v>19.292116761207581</v>
      </c>
      <c r="Y354" s="256">
        <f t="shared" si="84"/>
        <v>89</v>
      </c>
      <c r="Z354" s="256">
        <f t="shared" si="85"/>
        <v>41</v>
      </c>
      <c r="AA354" s="256" t="str">
        <f t="shared" si="86"/>
        <v>Marker 32</v>
      </c>
      <c r="AB354" s="256">
        <f t="shared" si="87"/>
        <v>1</v>
      </c>
      <c r="AC354" s="256" t="str">
        <f t="shared" si="88"/>
        <v>H</v>
      </c>
      <c r="AD354" s="257"/>
      <c r="AE354" s="258">
        <f t="shared" si="89"/>
        <v>10.041513255394428</v>
      </c>
      <c r="AF354" s="258">
        <f t="shared" si="90"/>
        <v>0.8459952895554701</v>
      </c>
      <c r="AG354" s="258">
        <f t="shared" si="91"/>
        <v>6.3389584099120384</v>
      </c>
      <c r="AH354" s="258">
        <f t="shared" si="92"/>
        <v>0.72189242645300511</v>
      </c>
      <c r="AI354" s="258">
        <f t="shared" si="93"/>
        <v>5.4850397200870837</v>
      </c>
      <c r="AJ354" s="258">
        <f t="shared" si="94"/>
        <v>23.433399101402024</v>
      </c>
    </row>
    <row r="355" spans="1:36" x14ac:dyDescent="0.25">
      <c r="A355" s="244">
        <v>41</v>
      </c>
      <c r="B355" s="244" t="s">
        <v>268</v>
      </c>
      <c r="C355" s="244">
        <v>2</v>
      </c>
      <c r="D355" s="244" t="s">
        <v>369</v>
      </c>
      <c r="E355" s="244">
        <v>90</v>
      </c>
      <c r="F355" s="244" t="s">
        <v>127</v>
      </c>
      <c r="G355" s="245"/>
      <c r="H355" s="246">
        <v>8.6422860622406006</v>
      </c>
      <c r="I355" s="246">
        <v>4.0522009134292603</v>
      </c>
      <c r="J355" s="246">
        <v>1.0811233520507813</v>
      </c>
      <c r="K355" s="246">
        <v>7.0933550596237183</v>
      </c>
      <c r="L355" s="246">
        <v>7.1346628665924072</v>
      </c>
      <c r="M355" s="247">
        <f>IF(COUNT(H355:L355)&lt;N$1,0,1)</f>
        <v>1</v>
      </c>
      <c r="N355" s="248">
        <f t="shared" si="81"/>
        <v>5</v>
      </c>
      <c r="O355" s="249">
        <f t="shared" si="82"/>
        <v>5</v>
      </c>
      <c r="P355" s="250">
        <f t="shared" si="83"/>
        <v>28.003628253936768</v>
      </c>
      <c r="Y355" s="256">
        <f t="shared" si="84"/>
        <v>90</v>
      </c>
      <c r="Z355" s="256">
        <f t="shared" si="85"/>
        <v>41</v>
      </c>
      <c r="AA355" s="256" t="str">
        <f t="shared" si="86"/>
        <v>Marker 26</v>
      </c>
      <c r="AB355" s="256">
        <f t="shared" si="87"/>
        <v>2</v>
      </c>
      <c r="AC355" s="256" t="str">
        <f t="shared" si="88"/>
        <v>H</v>
      </c>
      <c r="AD355" s="257"/>
      <c r="AE355" s="258">
        <f t="shared" si="89"/>
        <v>10.497455564450544</v>
      </c>
      <c r="AF355" s="258">
        <f t="shared" si="90"/>
        <v>4.9220540399378088</v>
      </c>
      <c r="AG355" s="258">
        <f t="shared" si="91"/>
        <v>1.3131993394003141</v>
      </c>
      <c r="AH355" s="258">
        <f t="shared" si="92"/>
        <v>8.6160280977745547</v>
      </c>
      <c r="AI355" s="258">
        <f t="shared" si="93"/>
        <v>8.6662031168604514</v>
      </c>
      <c r="AJ355" s="258">
        <f t="shared" si="94"/>
        <v>34.01494015842367</v>
      </c>
    </row>
    <row r="356" spans="1:36" x14ac:dyDescent="0.25">
      <c r="A356" s="244">
        <v>41</v>
      </c>
      <c r="B356" s="244" t="s">
        <v>272</v>
      </c>
      <c r="C356" s="244">
        <v>1</v>
      </c>
      <c r="D356" s="244" t="s">
        <v>369</v>
      </c>
      <c r="E356" s="244">
        <v>91</v>
      </c>
      <c r="F356" s="244" t="s">
        <v>233</v>
      </c>
      <c r="G356" s="245"/>
      <c r="H356" s="246">
        <v>4.4251817464828491</v>
      </c>
      <c r="I356" s="246">
        <v>1.7968976497650146</v>
      </c>
      <c r="J356" s="246">
        <v>8.1918817758560181</v>
      </c>
      <c r="K356" s="246">
        <v>7.8515338897705078</v>
      </c>
      <c r="L356" s="246">
        <v>9.2137640714645386</v>
      </c>
      <c r="M356" s="247">
        <f>IF(COUNT(H356:L356)&lt;N$1,0,1)</f>
        <v>1</v>
      </c>
      <c r="N356" s="248">
        <f t="shared" si="81"/>
        <v>5</v>
      </c>
      <c r="O356" s="249">
        <f t="shared" si="82"/>
        <v>5</v>
      </c>
      <c r="P356" s="250">
        <f t="shared" si="83"/>
        <v>31.479259133338928</v>
      </c>
      <c r="Y356" s="256">
        <f t="shared" si="84"/>
        <v>91</v>
      </c>
      <c r="Z356" s="256">
        <f t="shared" si="85"/>
        <v>41</v>
      </c>
      <c r="AA356" s="256" t="str">
        <f t="shared" si="86"/>
        <v>Marker 30</v>
      </c>
      <c r="AB356" s="256">
        <f t="shared" si="87"/>
        <v>1</v>
      </c>
      <c r="AC356" s="256" t="str">
        <f t="shared" si="88"/>
        <v>H</v>
      </c>
      <c r="AD356" s="257"/>
      <c r="AE356" s="258">
        <f t="shared" si="89"/>
        <v>5.3750996453683593</v>
      </c>
      <c r="AF356" s="258">
        <f t="shared" si="90"/>
        <v>2.1826231041678192</v>
      </c>
      <c r="AG356" s="258">
        <f t="shared" si="91"/>
        <v>9.9503666404888662</v>
      </c>
      <c r="AH356" s="258">
        <f t="shared" si="92"/>
        <v>9.5369590322580606</v>
      </c>
      <c r="AI356" s="258">
        <f t="shared" si="93"/>
        <v>11.191608126016371</v>
      </c>
      <c r="AJ356" s="258">
        <f t="shared" si="94"/>
        <v>38.236656548299479</v>
      </c>
    </row>
    <row r="357" spans="1:36" x14ac:dyDescent="0.25">
      <c r="A357" s="244">
        <v>42</v>
      </c>
      <c r="B357" s="244" t="s">
        <v>279</v>
      </c>
      <c r="C357" s="244">
        <v>1</v>
      </c>
      <c r="D357" s="244" t="s">
        <v>369</v>
      </c>
      <c r="E357" s="244">
        <v>92</v>
      </c>
      <c r="F357" s="244" t="s">
        <v>145</v>
      </c>
      <c r="G357" s="245"/>
      <c r="H357" s="246">
        <v>3.2586115598678589</v>
      </c>
      <c r="I357" s="246">
        <v>4.6740496158599854</v>
      </c>
      <c r="J357" s="246">
        <v>3.928101658821106</v>
      </c>
      <c r="K357" s="246">
        <v>3.9846897125244141E-2</v>
      </c>
      <c r="L357" s="246">
        <v>6.9579070806503296</v>
      </c>
      <c r="M357" s="247">
        <f>IF(COUNT(H357:L357)&lt;N$1,0,1)</f>
        <v>1</v>
      </c>
      <c r="N357" s="248">
        <f t="shared" si="81"/>
        <v>5</v>
      </c>
      <c r="O357" s="249">
        <f t="shared" si="82"/>
        <v>5</v>
      </c>
      <c r="P357" s="250">
        <f t="shared" si="83"/>
        <v>18.858516812324524</v>
      </c>
      <c r="Y357" s="256">
        <f t="shared" si="84"/>
        <v>92</v>
      </c>
      <c r="Z357" s="256">
        <f t="shared" si="85"/>
        <v>42</v>
      </c>
      <c r="AA357" s="256" t="str">
        <f t="shared" si="86"/>
        <v>Marker 37</v>
      </c>
      <c r="AB357" s="256">
        <f t="shared" si="87"/>
        <v>1</v>
      </c>
      <c r="AC357" s="256" t="str">
        <f t="shared" si="88"/>
        <v>H</v>
      </c>
      <c r="AD357" s="257"/>
      <c r="AE357" s="258">
        <f t="shared" si="89"/>
        <v>5.0789847522996423</v>
      </c>
      <c r="AF357" s="258">
        <f t="shared" si="90"/>
        <v>7.2851354923099612</v>
      </c>
      <c r="AG357" s="258">
        <f t="shared" si="91"/>
        <v>6.1224751904594479</v>
      </c>
      <c r="AH357" s="258">
        <f t="shared" si="92"/>
        <v>6.2106752893792069E-2</v>
      </c>
      <c r="AI357" s="258">
        <f t="shared" si="93"/>
        <v>10.844834777414768</v>
      </c>
      <c r="AJ357" s="258">
        <f t="shared" si="94"/>
        <v>29.393536965377614</v>
      </c>
    </row>
    <row r="358" spans="1:36" x14ac:dyDescent="0.25">
      <c r="A358" s="244">
        <v>42</v>
      </c>
      <c r="B358" s="244" t="s">
        <v>274</v>
      </c>
      <c r="C358" s="244">
        <v>3</v>
      </c>
      <c r="D358" s="244" t="s">
        <v>369</v>
      </c>
      <c r="E358" s="244">
        <v>93</v>
      </c>
      <c r="F358" s="244" t="s">
        <v>164</v>
      </c>
      <c r="G358" s="245"/>
      <c r="H358" s="246">
        <v>7.6751333475112915</v>
      </c>
      <c r="I358" s="246">
        <v>0.7201385498046875</v>
      </c>
      <c r="J358" s="246">
        <v>6.6528719663619995</v>
      </c>
      <c r="K358" s="246">
        <v>3.0264246463775635</v>
      </c>
      <c r="L358" s="246">
        <v>3.2655078172683716</v>
      </c>
      <c r="M358" s="247">
        <f>IF(COUNT(H358:L358)&lt;N$1,0,1)</f>
        <v>1</v>
      </c>
      <c r="N358" s="248">
        <f t="shared" si="81"/>
        <v>5</v>
      </c>
      <c r="O358" s="249">
        <f t="shared" si="82"/>
        <v>5</v>
      </c>
      <c r="P358" s="250">
        <f t="shared" si="83"/>
        <v>21.340076327323914</v>
      </c>
      <c r="Y358" s="256">
        <f t="shared" si="84"/>
        <v>93</v>
      </c>
      <c r="Z358" s="256">
        <f t="shared" si="85"/>
        <v>42</v>
      </c>
      <c r="AA358" s="256" t="str">
        <f t="shared" si="86"/>
        <v>Marker 32</v>
      </c>
      <c r="AB358" s="256">
        <f t="shared" si="87"/>
        <v>3</v>
      </c>
      <c r="AC358" s="256" t="str">
        <f t="shared" si="88"/>
        <v>H</v>
      </c>
      <c r="AD358" s="257"/>
      <c r="AE358" s="258">
        <f t="shared" si="89"/>
        <v>11.962728458944376</v>
      </c>
      <c r="AF358" s="258">
        <f t="shared" si="90"/>
        <v>1.1224328665149348</v>
      </c>
      <c r="AG358" s="258">
        <f t="shared" si="91"/>
        <v>10.369396491530447</v>
      </c>
      <c r="AH358" s="258">
        <f t="shared" si="92"/>
        <v>4.7170901933333846</v>
      </c>
      <c r="AI358" s="258">
        <f t="shared" si="93"/>
        <v>5.0897334977520021</v>
      </c>
      <c r="AJ358" s="258">
        <f t="shared" si="94"/>
        <v>33.261381508075139</v>
      </c>
    </row>
    <row r="359" spans="1:36" x14ac:dyDescent="0.25">
      <c r="A359" s="244">
        <v>42</v>
      </c>
      <c r="B359" s="244" t="s">
        <v>278</v>
      </c>
      <c r="C359" s="244">
        <v>4</v>
      </c>
      <c r="D359" s="244" t="s">
        <v>369</v>
      </c>
      <c r="E359" s="244">
        <v>94</v>
      </c>
      <c r="F359" s="244" t="s">
        <v>143</v>
      </c>
      <c r="G359" s="245"/>
      <c r="H359" s="246">
        <v>6.0416936874389648</v>
      </c>
      <c r="I359" s="246">
        <v>8.0075424909591675</v>
      </c>
      <c r="J359" s="246">
        <v>2.0044052600860596</v>
      </c>
      <c r="K359" s="246">
        <v>2.2055894136428833</v>
      </c>
      <c r="L359" s="246">
        <v>9.4017195701599121</v>
      </c>
      <c r="M359" s="247">
        <f>IF(COUNT(H359:L359)&lt;N$1,0,1)</f>
        <v>1</v>
      </c>
      <c r="N359" s="248">
        <f t="shared" si="81"/>
        <v>5</v>
      </c>
      <c r="O359" s="249">
        <f t="shared" si="82"/>
        <v>5</v>
      </c>
      <c r="P359" s="250">
        <f t="shared" si="83"/>
        <v>27.660950422286987</v>
      </c>
      <c r="Y359" s="256">
        <f t="shared" si="84"/>
        <v>94</v>
      </c>
      <c r="Z359" s="256">
        <f t="shared" si="85"/>
        <v>42</v>
      </c>
      <c r="AA359" s="256" t="str">
        <f t="shared" si="86"/>
        <v>Marker 36</v>
      </c>
      <c r="AB359" s="256">
        <f t="shared" si="87"/>
        <v>4</v>
      </c>
      <c r="AC359" s="256" t="str">
        <f t="shared" si="88"/>
        <v>H</v>
      </c>
      <c r="AD359" s="257"/>
      <c r="AE359" s="258">
        <f t="shared" si="89"/>
        <v>9.4167928741441784</v>
      </c>
      <c r="AF359" s="258">
        <f t="shared" si="90"/>
        <v>12.480832854046076</v>
      </c>
      <c r="AG359" s="258">
        <f t="shared" si="91"/>
        <v>3.1241354074798413</v>
      </c>
      <c r="AH359" s="258">
        <f t="shared" si="92"/>
        <v>3.4377079918601821</v>
      </c>
      <c r="AI359" s="258">
        <f t="shared" si="93"/>
        <v>14.653845499822541</v>
      </c>
      <c r="AJ359" s="258">
        <f t="shared" si="94"/>
        <v>43.113314627352821</v>
      </c>
    </row>
    <row r="360" spans="1:36" x14ac:dyDescent="0.25">
      <c r="A360" s="244">
        <v>42</v>
      </c>
      <c r="B360" s="244" t="s">
        <v>281</v>
      </c>
      <c r="C360" s="244">
        <v>1</v>
      </c>
      <c r="D360" s="244" t="s">
        <v>369</v>
      </c>
      <c r="E360" s="244">
        <v>95</v>
      </c>
      <c r="F360" s="244" t="s">
        <v>135</v>
      </c>
      <c r="G360" s="245"/>
      <c r="H360" s="246">
        <v>1.2892812490463257</v>
      </c>
      <c r="I360" s="246">
        <v>4.573739767074585</v>
      </c>
      <c r="J360" s="246">
        <v>9.7539335489273071</v>
      </c>
      <c r="K360" s="246">
        <v>3.4876441955566406</v>
      </c>
      <c r="L360" s="246">
        <v>1.3386362791061401</v>
      </c>
      <c r="M360" s="247">
        <f>IF(COUNT(H360:L360)&lt;N$1,0,1)</f>
        <v>1</v>
      </c>
      <c r="N360" s="248">
        <f t="shared" si="81"/>
        <v>5</v>
      </c>
      <c r="O360" s="249">
        <f t="shared" si="82"/>
        <v>5</v>
      </c>
      <c r="P360" s="250">
        <f t="shared" si="83"/>
        <v>20.443235039710999</v>
      </c>
      <c r="Y360" s="256">
        <f t="shared" si="84"/>
        <v>95</v>
      </c>
      <c r="Z360" s="256">
        <f t="shared" si="85"/>
        <v>42</v>
      </c>
      <c r="AA360" s="256" t="str">
        <f t="shared" si="86"/>
        <v>Marker 39</v>
      </c>
      <c r="AB360" s="256">
        <f t="shared" si="87"/>
        <v>1</v>
      </c>
      <c r="AC360" s="256" t="str">
        <f t="shared" si="88"/>
        <v>H</v>
      </c>
      <c r="AD360" s="257"/>
      <c r="AE360" s="258">
        <f t="shared" si="89"/>
        <v>2.0095183746287533</v>
      </c>
      <c r="AF360" s="258">
        <f t="shared" si="90"/>
        <v>7.1287890904371372</v>
      </c>
      <c r="AG360" s="258">
        <f t="shared" si="91"/>
        <v>15.202818396665432</v>
      </c>
      <c r="AH360" s="258">
        <f t="shared" si="92"/>
        <v>5.4359629447201874</v>
      </c>
      <c r="AI360" s="258">
        <f t="shared" si="93"/>
        <v>2.0864448325749261</v>
      </c>
      <c r="AJ360" s="258">
        <f t="shared" si="94"/>
        <v>31.863533639026436</v>
      </c>
    </row>
    <row r="361" spans="1:36" x14ac:dyDescent="0.25">
      <c r="A361" s="244">
        <v>42</v>
      </c>
      <c r="B361" s="244" t="s">
        <v>311</v>
      </c>
      <c r="C361" s="244">
        <v>2</v>
      </c>
      <c r="D361" s="244" t="s">
        <v>369</v>
      </c>
      <c r="E361" s="244">
        <v>96</v>
      </c>
      <c r="F361" s="244" t="s">
        <v>220</v>
      </c>
      <c r="G361" s="245"/>
      <c r="H361" s="246">
        <v>5.8387839794158936</v>
      </c>
      <c r="I361" s="246">
        <v>3.5949349403381348E-2</v>
      </c>
      <c r="J361" s="246">
        <v>5.410151481628418</v>
      </c>
      <c r="K361" s="246">
        <v>2.2654503583908081</v>
      </c>
      <c r="L361" s="246">
        <v>2.1408379077911377</v>
      </c>
      <c r="M361" s="247">
        <f>IF(COUNT(H361:L361)&lt;N$1,0,1)</f>
        <v>1</v>
      </c>
      <c r="N361" s="248">
        <f t="shared" si="81"/>
        <v>5</v>
      </c>
      <c r="O361" s="249">
        <f t="shared" si="82"/>
        <v>5</v>
      </c>
      <c r="P361" s="250">
        <f t="shared" si="83"/>
        <v>15.691173076629639</v>
      </c>
      <c r="Y361" s="256">
        <f t="shared" si="84"/>
        <v>96</v>
      </c>
      <c r="Z361" s="256">
        <f t="shared" si="85"/>
        <v>42</v>
      </c>
      <c r="AA361" s="256" t="str">
        <f t="shared" si="86"/>
        <v>Marker 69</v>
      </c>
      <c r="AB361" s="256">
        <f t="shared" si="87"/>
        <v>2</v>
      </c>
      <c r="AC361" s="256" t="str">
        <f t="shared" si="88"/>
        <v>H</v>
      </c>
      <c r="AD361" s="257"/>
      <c r="AE361" s="258">
        <f t="shared" si="89"/>
        <v>9.1005307808541946</v>
      </c>
      <c r="AF361" s="258">
        <f t="shared" si="90"/>
        <v>5.603190012689644E-2</v>
      </c>
      <c r="AG361" s="258">
        <f t="shared" si="91"/>
        <v>8.4324493355496237</v>
      </c>
      <c r="AH361" s="258">
        <f t="shared" si="92"/>
        <v>3.5310093320313589</v>
      </c>
      <c r="AI361" s="258">
        <f t="shared" si="93"/>
        <v>3.3367840538984592</v>
      </c>
      <c r="AJ361" s="258">
        <f t="shared" si="94"/>
        <v>24.456805402460535</v>
      </c>
    </row>
    <row r="362" spans="1:36" x14ac:dyDescent="0.25">
      <c r="A362" s="244">
        <v>42</v>
      </c>
      <c r="B362" s="244" t="s">
        <v>314</v>
      </c>
      <c r="C362" s="244">
        <v>2</v>
      </c>
      <c r="D362" s="244" t="s">
        <v>369</v>
      </c>
      <c r="E362" s="244">
        <v>97</v>
      </c>
      <c r="F362" s="244" t="s">
        <v>175</v>
      </c>
      <c r="G362" s="245"/>
      <c r="H362" s="246">
        <v>7.1135342121124268</v>
      </c>
      <c r="I362" s="246">
        <v>0.96999943256378174</v>
      </c>
      <c r="J362" s="246">
        <v>0.8330988883972168</v>
      </c>
      <c r="K362" s="246">
        <v>3.8213151693344116</v>
      </c>
      <c r="L362" s="246">
        <v>6.4991223812103271</v>
      </c>
      <c r="M362" s="247">
        <f>IF(COUNT(H362:L362)&lt;N$1,0,1)</f>
        <v>1</v>
      </c>
      <c r="N362" s="248">
        <f t="shared" si="81"/>
        <v>5</v>
      </c>
      <c r="O362" s="249">
        <f t="shared" si="82"/>
        <v>5</v>
      </c>
      <c r="P362" s="250">
        <f t="shared" si="83"/>
        <v>19.237070083618164</v>
      </c>
      <c r="Y362" s="256">
        <f t="shared" si="84"/>
        <v>97</v>
      </c>
      <c r="Z362" s="256">
        <f t="shared" si="85"/>
        <v>42</v>
      </c>
      <c r="AA362" s="256" t="str">
        <f t="shared" si="86"/>
        <v>Marker 72</v>
      </c>
      <c r="AB362" s="256">
        <f t="shared" si="87"/>
        <v>2</v>
      </c>
      <c r="AC362" s="256" t="str">
        <f t="shared" si="88"/>
        <v>H</v>
      </c>
      <c r="AD362" s="257"/>
      <c r="AE362" s="258">
        <f t="shared" si="89"/>
        <v>11.087400610506016</v>
      </c>
      <c r="AF362" s="258">
        <f t="shared" si="90"/>
        <v>1.5118746856500236</v>
      </c>
      <c r="AG362" s="258">
        <f t="shared" si="91"/>
        <v>1.2984967596134196</v>
      </c>
      <c r="AH362" s="258">
        <f t="shared" si="92"/>
        <v>5.9560340722438969</v>
      </c>
      <c r="AI362" s="258">
        <f t="shared" si="93"/>
        <v>10.129757067097358</v>
      </c>
      <c r="AJ362" s="258">
        <f t="shared" si="94"/>
        <v>29.983563195110715</v>
      </c>
    </row>
    <row r="363" spans="1:36" x14ac:dyDescent="0.25">
      <c r="A363" s="244">
        <v>42</v>
      </c>
      <c r="B363" s="244" t="s">
        <v>282</v>
      </c>
      <c r="C363" s="244">
        <v>1</v>
      </c>
      <c r="D363" s="244" t="s">
        <v>369</v>
      </c>
      <c r="E363" s="244">
        <v>98</v>
      </c>
      <c r="F363" s="244" t="s">
        <v>165</v>
      </c>
      <c r="G363" s="245"/>
      <c r="H363" s="246">
        <v>6.1742371320724487</v>
      </c>
      <c r="I363" s="246">
        <v>5.8246338367462158</v>
      </c>
      <c r="J363" s="246">
        <v>5.7839661836624146</v>
      </c>
      <c r="K363" s="246">
        <v>3.5494017601013184</v>
      </c>
      <c r="L363" s="246">
        <v>4.1977971792221069</v>
      </c>
      <c r="M363" s="247">
        <f>IF(COUNT(H363:L363)&lt;N$1,0,1)</f>
        <v>1</v>
      </c>
      <c r="N363" s="248">
        <f t="shared" si="81"/>
        <v>5</v>
      </c>
      <c r="O363" s="249">
        <f t="shared" si="82"/>
        <v>5</v>
      </c>
      <c r="P363" s="250">
        <f t="shared" si="83"/>
        <v>25.530036091804504</v>
      </c>
      <c r="Y363" s="256">
        <f t="shared" si="84"/>
        <v>98</v>
      </c>
      <c r="Z363" s="256">
        <f t="shared" si="85"/>
        <v>42</v>
      </c>
      <c r="AA363" s="256" t="str">
        <f t="shared" si="86"/>
        <v>Marker 40</v>
      </c>
      <c r="AB363" s="256">
        <f t="shared" si="87"/>
        <v>1</v>
      </c>
      <c r="AC363" s="256" t="str">
        <f t="shared" si="88"/>
        <v>H</v>
      </c>
      <c r="AD363" s="257"/>
      <c r="AE363" s="258">
        <f t="shared" si="89"/>
        <v>9.6233796740566042</v>
      </c>
      <c r="AF363" s="258">
        <f t="shared" si="90"/>
        <v>9.0784758787764908</v>
      </c>
      <c r="AG363" s="258">
        <f t="shared" si="91"/>
        <v>9.015089867240702</v>
      </c>
      <c r="AH363" s="258">
        <f t="shared" si="92"/>
        <v>5.5322204221454188</v>
      </c>
      <c r="AI363" s="258">
        <f t="shared" si="93"/>
        <v>6.5428319622668081</v>
      </c>
      <c r="AJ363" s="258">
        <f t="shared" si="94"/>
        <v>39.79199780448603</v>
      </c>
    </row>
    <row r="364" spans="1:36" x14ac:dyDescent="0.25">
      <c r="A364" s="244">
        <v>42</v>
      </c>
      <c r="B364" s="244" t="s">
        <v>283</v>
      </c>
      <c r="C364" s="244">
        <v>3</v>
      </c>
      <c r="D364" s="244" t="s">
        <v>369</v>
      </c>
      <c r="E364" s="244">
        <v>99</v>
      </c>
      <c r="F364" s="244" t="s">
        <v>149</v>
      </c>
      <c r="G364" s="245"/>
      <c r="H364" s="246">
        <v>4.1557079553604126</v>
      </c>
      <c r="I364" s="246">
        <v>2.3086881637573242</v>
      </c>
      <c r="J364" s="246">
        <v>3.7964028120040894</v>
      </c>
      <c r="K364" s="246">
        <v>0.86829304695129395</v>
      </c>
      <c r="L364" s="246">
        <v>6.9225198030471802</v>
      </c>
      <c r="M364" s="247">
        <f>IF(COUNT(H364:L364)&lt;N$1,0,1)</f>
        <v>1</v>
      </c>
      <c r="N364" s="248">
        <f t="shared" si="81"/>
        <v>5</v>
      </c>
      <c r="O364" s="249">
        <f t="shared" si="82"/>
        <v>5</v>
      </c>
      <c r="P364" s="250">
        <f t="shared" si="83"/>
        <v>18.0516117811203</v>
      </c>
      <c r="Y364" s="256">
        <f t="shared" si="84"/>
        <v>99</v>
      </c>
      <c r="Z364" s="256">
        <f t="shared" si="85"/>
        <v>42</v>
      </c>
      <c r="AA364" s="256" t="str">
        <f t="shared" si="86"/>
        <v>Marker 41</v>
      </c>
      <c r="AB364" s="256">
        <f t="shared" si="87"/>
        <v>3</v>
      </c>
      <c r="AC364" s="256" t="str">
        <f t="shared" si="88"/>
        <v>H</v>
      </c>
      <c r="AD364" s="257"/>
      <c r="AE364" s="258">
        <f t="shared" si="89"/>
        <v>6.4772302413184111</v>
      </c>
      <c r="AF364" s="258">
        <f t="shared" si="90"/>
        <v>3.5984012718636538</v>
      </c>
      <c r="AG364" s="258">
        <f t="shared" si="91"/>
        <v>5.9172048099338852</v>
      </c>
      <c r="AH364" s="258">
        <f t="shared" si="92"/>
        <v>1.3533515931466997</v>
      </c>
      <c r="AI364" s="258">
        <f t="shared" si="93"/>
        <v>10.789678941848075</v>
      </c>
      <c r="AJ364" s="258">
        <f t="shared" si="94"/>
        <v>28.135866858110724</v>
      </c>
    </row>
    <row r="365" spans="1:36" x14ac:dyDescent="0.25">
      <c r="A365" s="244">
        <v>43</v>
      </c>
      <c r="B365" s="244" t="s">
        <v>281</v>
      </c>
      <c r="C365" s="244">
        <v>3</v>
      </c>
      <c r="D365" s="244" t="s">
        <v>369</v>
      </c>
      <c r="E365" s="244">
        <v>92</v>
      </c>
      <c r="F365" s="244" t="s">
        <v>164</v>
      </c>
      <c r="G365" s="245"/>
      <c r="H365" s="246">
        <v>4.7308522462844849</v>
      </c>
      <c r="I365" s="246">
        <v>4.7263216972351074</v>
      </c>
      <c r="J365" s="246">
        <v>6.6143029928207397</v>
      </c>
      <c r="K365" s="246">
        <v>4.7021901607513428</v>
      </c>
      <c r="L365" s="246">
        <v>1.0580354928970337</v>
      </c>
      <c r="M365" s="247">
        <f>IF(COUNT(H365:L365)&lt;N$1,0,1)</f>
        <v>1</v>
      </c>
      <c r="N365" s="248">
        <f t="shared" si="81"/>
        <v>5</v>
      </c>
      <c r="O365" s="249">
        <f t="shared" si="82"/>
        <v>5</v>
      </c>
      <c r="P365" s="250">
        <f t="shared" si="83"/>
        <v>21.831702589988708</v>
      </c>
      <c r="Y365" s="256">
        <f t="shared" si="84"/>
        <v>92</v>
      </c>
      <c r="Z365" s="256">
        <f t="shared" si="85"/>
        <v>43</v>
      </c>
      <c r="AA365" s="256" t="str">
        <f t="shared" si="86"/>
        <v>Marker 39</v>
      </c>
      <c r="AB365" s="256">
        <f t="shared" si="87"/>
        <v>3</v>
      </c>
      <c r="AC365" s="256" t="str">
        <f t="shared" si="88"/>
        <v>H</v>
      </c>
      <c r="AD365" s="257"/>
      <c r="AE365" s="258">
        <f t="shared" si="89"/>
        <v>7.1352359842326614</v>
      </c>
      <c r="AF365" s="258">
        <f t="shared" si="90"/>
        <v>7.1284028525002476</v>
      </c>
      <c r="AG365" s="258">
        <f t="shared" si="91"/>
        <v>9.9759219413495774</v>
      </c>
      <c r="AH365" s="258">
        <f t="shared" si="92"/>
        <v>7.0920068294350562</v>
      </c>
      <c r="AI365" s="258">
        <f t="shared" si="93"/>
        <v>1.5957659483961579</v>
      </c>
      <c r="AJ365" s="258">
        <f t="shared" si="94"/>
        <v>32.927333555913698</v>
      </c>
    </row>
    <row r="366" spans="1:36" x14ac:dyDescent="0.25">
      <c r="A366" s="244">
        <v>43</v>
      </c>
      <c r="B366" s="244" t="s">
        <v>271</v>
      </c>
      <c r="C366" s="244">
        <v>1</v>
      </c>
      <c r="D366" s="244" t="s">
        <v>369</v>
      </c>
      <c r="E366" s="244">
        <v>93</v>
      </c>
      <c r="F366" s="244" t="s">
        <v>130</v>
      </c>
      <c r="G366" s="245"/>
      <c r="H366" s="246">
        <v>8.2044452428817749</v>
      </c>
      <c r="I366" s="246">
        <v>6.4405524730682373</v>
      </c>
      <c r="J366" s="246">
        <v>1.3165813684463501</v>
      </c>
      <c r="K366" s="246">
        <v>2.3104429244995117</v>
      </c>
      <c r="L366" s="246">
        <v>9.3380135297775269</v>
      </c>
      <c r="M366" s="247">
        <f>IF(COUNT(H366:L366)&lt;N$1,0,1)</f>
        <v>1</v>
      </c>
      <c r="N366" s="248">
        <f t="shared" si="81"/>
        <v>5</v>
      </c>
      <c r="O366" s="249">
        <f t="shared" si="82"/>
        <v>5</v>
      </c>
      <c r="P366" s="250">
        <f t="shared" si="83"/>
        <v>27.610035538673401</v>
      </c>
      <c r="Y366" s="256">
        <f t="shared" si="84"/>
        <v>93</v>
      </c>
      <c r="Z366" s="256">
        <f t="shared" si="85"/>
        <v>43</v>
      </c>
      <c r="AA366" s="256" t="str">
        <f t="shared" si="86"/>
        <v>Marker 29</v>
      </c>
      <c r="AB366" s="256">
        <f t="shared" si="87"/>
        <v>1</v>
      </c>
      <c r="AC366" s="256" t="str">
        <f t="shared" si="88"/>
        <v>H</v>
      </c>
      <c r="AD366" s="257"/>
      <c r="AE366" s="258">
        <f t="shared" si="89"/>
        <v>12.374229817397733</v>
      </c>
      <c r="AF366" s="258">
        <f t="shared" si="90"/>
        <v>9.7138653612078372</v>
      </c>
      <c r="AG366" s="258">
        <f t="shared" si="91"/>
        <v>1.9857138348986965</v>
      </c>
      <c r="AH366" s="258">
        <f t="shared" si="92"/>
        <v>3.484690418592566</v>
      </c>
      <c r="AI366" s="258">
        <f t="shared" si="93"/>
        <v>14.083916954127888</v>
      </c>
      <c r="AJ366" s="258">
        <f t="shared" si="94"/>
        <v>41.642416386224724</v>
      </c>
    </row>
    <row r="367" spans="1:36" x14ac:dyDescent="0.25">
      <c r="A367" s="244">
        <v>43</v>
      </c>
      <c r="B367" s="244" t="s">
        <v>277</v>
      </c>
      <c r="C367" s="244">
        <v>2</v>
      </c>
      <c r="D367" s="244" t="s">
        <v>369</v>
      </c>
      <c r="E367" s="244">
        <v>94</v>
      </c>
      <c r="F367" s="244" t="s">
        <v>153</v>
      </c>
      <c r="G367" s="245"/>
      <c r="H367" s="246">
        <v>2.9126584529876709</v>
      </c>
      <c r="I367" s="246">
        <v>0.50866186618804932</v>
      </c>
      <c r="J367" s="246">
        <v>3.9090061187744141</v>
      </c>
      <c r="K367" s="246">
        <v>2.0179098844528198</v>
      </c>
      <c r="L367" s="246">
        <v>2.1363890171051025</v>
      </c>
      <c r="M367" s="247">
        <f>IF(COUNT(H367:L367)&lt;N$1,0,1)</f>
        <v>1</v>
      </c>
      <c r="N367" s="248">
        <f t="shared" si="81"/>
        <v>5</v>
      </c>
      <c r="O367" s="249">
        <f t="shared" si="82"/>
        <v>5</v>
      </c>
      <c r="P367" s="250">
        <f t="shared" si="83"/>
        <v>11.484625339508057</v>
      </c>
      <c r="Y367" s="256">
        <f t="shared" si="84"/>
        <v>94</v>
      </c>
      <c r="Z367" s="256">
        <f t="shared" si="85"/>
        <v>43</v>
      </c>
      <c r="AA367" s="256" t="str">
        <f t="shared" si="86"/>
        <v>Marker 35</v>
      </c>
      <c r="AB367" s="256">
        <f t="shared" si="87"/>
        <v>2</v>
      </c>
      <c r="AC367" s="256" t="str">
        <f t="shared" si="88"/>
        <v>H</v>
      </c>
      <c r="AD367" s="257"/>
      <c r="AE367" s="258">
        <f t="shared" si="89"/>
        <v>4.3929728348331363</v>
      </c>
      <c r="AF367" s="258">
        <f t="shared" si="90"/>
        <v>0.76718152723589772</v>
      </c>
      <c r="AG367" s="258">
        <f t="shared" si="91"/>
        <v>5.8956990557399909</v>
      </c>
      <c r="AH367" s="258">
        <f t="shared" si="92"/>
        <v>3.0434819078940025</v>
      </c>
      <c r="AI367" s="258">
        <f t="shared" si="93"/>
        <v>3.2221762586518778</v>
      </c>
      <c r="AJ367" s="258">
        <f t="shared" si="94"/>
        <v>17.321511584354905</v>
      </c>
    </row>
    <row r="368" spans="1:36" x14ac:dyDescent="0.25">
      <c r="A368" s="244">
        <v>43</v>
      </c>
      <c r="B368" s="244" t="s">
        <v>312</v>
      </c>
      <c r="C368" s="244">
        <v>3</v>
      </c>
      <c r="D368" s="244" t="s">
        <v>369</v>
      </c>
      <c r="E368" s="244">
        <v>96</v>
      </c>
      <c r="F368" s="244" t="s">
        <v>224</v>
      </c>
      <c r="G368" s="245"/>
      <c r="H368" s="246">
        <v>3.0658227205276489</v>
      </c>
      <c r="I368" s="246">
        <v>3.0124258995056152</v>
      </c>
      <c r="J368" s="246">
        <v>1.8829435110092163</v>
      </c>
      <c r="K368" s="246">
        <v>8.5154092311859131</v>
      </c>
      <c r="L368" s="246">
        <v>0.76095640659332275</v>
      </c>
      <c r="M368" s="247">
        <f>IF(COUNT(H368:L368)&lt;N$1,0,1)</f>
        <v>1</v>
      </c>
      <c r="N368" s="248">
        <f t="shared" si="81"/>
        <v>5</v>
      </c>
      <c r="O368" s="249">
        <f t="shared" si="82"/>
        <v>5</v>
      </c>
      <c r="P368" s="250">
        <f t="shared" si="83"/>
        <v>17.237557768821716</v>
      </c>
      <c r="Y368" s="256">
        <f t="shared" si="84"/>
        <v>96</v>
      </c>
      <c r="Z368" s="256">
        <f t="shared" si="85"/>
        <v>43</v>
      </c>
      <c r="AA368" s="256" t="str">
        <f t="shared" si="86"/>
        <v>Marker 70</v>
      </c>
      <c r="AB368" s="256">
        <f t="shared" si="87"/>
        <v>3</v>
      </c>
      <c r="AC368" s="256" t="str">
        <f t="shared" si="88"/>
        <v>H</v>
      </c>
      <c r="AD368" s="257"/>
      <c r="AE368" s="258">
        <f t="shared" si="89"/>
        <v>4.6239805130180134</v>
      </c>
      <c r="AF368" s="258">
        <f t="shared" si="90"/>
        <v>4.5434455694252867</v>
      </c>
      <c r="AG368" s="258">
        <f t="shared" si="91"/>
        <v>2.83992092684402</v>
      </c>
      <c r="AH368" s="258">
        <f t="shared" si="92"/>
        <v>12.843236525626846</v>
      </c>
      <c r="AI368" s="258">
        <f t="shared" si="93"/>
        <v>1.1477009325373366</v>
      </c>
      <c r="AJ368" s="258">
        <f t="shared" si="94"/>
        <v>25.998284467451501</v>
      </c>
    </row>
    <row r="369" spans="1:36" x14ac:dyDescent="0.25">
      <c r="A369" s="244">
        <v>43</v>
      </c>
      <c r="B369" s="244" t="s">
        <v>282</v>
      </c>
      <c r="C369" s="244">
        <v>4</v>
      </c>
      <c r="D369" s="244" t="s">
        <v>369</v>
      </c>
      <c r="E369" s="244">
        <v>97</v>
      </c>
      <c r="F369" s="244" t="s">
        <v>136</v>
      </c>
      <c r="G369" s="245"/>
      <c r="H369" s="246">
        <v>0.85419893264770508</v>
      </c>
      <c r="I369" s="246">
        <v>2.6300853490829468</v>
      </c>
      <c r="J369" s="246">
        <v>8.4566009044647217</v>
      </c>
      <c r="K369" s="246">
        <v>9.389529824256897</v>
      </c>
      <c r="L369" s="246">
        <v>5.7283163070678711</v>
      </c>
      <c r="M369" s="247">
        <f>IF(COUNT(H369:L369)&lt;N$1,0,1)</f>
        <v>1</v>
      </c>
      <c r="N369" s="248">
        <f t="shared" si="81"/>
        <v>5</v>
      </c>
      <c r="O369" s="249">
        <f t="shared" si="82"/>
        <v>5</v>
      </c>
      <c r="P369" s="250">
        <f t="shared" si="83"/>
        <v>27.058731317520142</v>
      </c>
      <c r="Y369" s="256">
        <f t="shared" si="84"/>
        <v>97</v>
      </c>
      <c r="Z369" s="256">
        <f t="shared" si="85"/>
        <v>43</v>
      </c>
      <c r="AA369" s="256" t="str">
        <f t="shared" si="86"/>
        <v>Marker 40</v>
      </c>
      <c r="AB369" s="256">
        <f t="shared" si="87"/>
        <v>4</v>
      </c>
      <c r="AC369" s="256" t="str">
        <f t="shared" si="88"/>
        <v>H</v>
      </c>
      <c r="AD369" s="257"/>
      <c r="AE369" s="258">
        <f t="shared" si="89"/>
        <v>1.28833255502914</v>
      </c>
      <c r="AF369" s="258">
        <f t="shared" si="90"/>
        <v>3.9667862464143573</v>
      </c>
      <c r="AG369" s="258">
        <f t="shared" si="91"/>
        <v>12.754539760826569</v>
      </c>
      <c r="AH369" s="258">
        <f t="shared" si="92"/>
        <v>14.161615622149537</v>
      </c>
      <c r="AI369" s="258">
        <f t="shared" si="93"/>
        <v>8.6396459909222827</v>
      </c>
      <c r="AJ369" s="258">
        <f t="shared" si="94"/>
        <v>40.810920175341884</v>
      </c>
    </row>
    <row r="370" spans="1:36" x14ac:dyDescent="0.25">
      <c r="A370" s="244">
        <v>43</v>
      </c>
      <c r="B370" s="244" t="s">
        <v>283</v>
      </c>
      <c r="C370" s="244">
        <v>3</v>
      </c>
      <c r="D370" s="244" t="s">
        <v>369</v>
      </c>
      <c r="E370" s="244">
        <v>98</v>
      </c>
      <c r="F370" s="244" t="s">
        <v>145</v>
      </c>
      <c r="G370" s="245"/>
      <c r="H370" s="246">
        <v>7.2689372301101685</v>
      </c>
      <c r="I370" s="246">
        <v>2.2829651832580566</v>
      </c>
      <c r="J370" s="246">
        <v>3.4316772222518921</v>
      </c>
      <c r="K370" s="246">
        <v>0.78815340995788574</v>
      </c>
      <c r="L370" s="246">
        <v>8.1858879327774048</v>
      </c>
      <c r="M370" s="247">
        <f>IF(COUNT(H370:L370)&lt;N$1,0,1)</f>
        <v>1</v>
      </c>
      <c r="N370" s="248">
        <f t="shared" si="81"/>
        <v>5</v>
      </c>
      <c r="O370" s="249">
        <f t="shared" si="82"/>
        <v>5</v>
      </c>
      <c r="P370" s="250">
        <f t="shared" si="83"/>
        <v>21.957620978355408</v>
      </c>
      <c r="Y370" s="256">
        <f t="shared" si="84"/>
        <v>98</v>
      </c>
      <c r="Z370" s="256">
        <f t="shared" si="85"/>
        <v>43</v>
      </c>
      <c r="AA370" s="256" t="str">
        <f t="shared" si="86"/>
        <v>Marker 41</v>
      </c>
      <c r="AB370" s="256">
        <f t="shared" si="87"/>
        <v>3</v>
      </c>
      <c r="AC370" s="256" t="str">
        <f t="shared" si="88"/>
        <v>H</v>
      </c>
      <c r="AD370" s="257"/>
      <c r="AE370" s="258">
        <f t="shared" si="89"/>
        <v>10.963264078294717</v>
      </c>
      <c r="AF370" s="258">
        <f t="shared" si="90"/>
        <v>3.443247533069044</v>
      </c>
      <c r="AG370" s="258">
        <f t="shared" si="91"/>
        <v>5.1757750036928236</v>
      </c>
      <c r="AH370" s="258">
        <f t="shared" si="92"/>
        <v>1.1887203994256832</v>
      </c>
      <c r="AI370" s="258">
        <f t="shared" si="93"/>
        <v>12.346241036532454</v>
      </c>
      <c r="AJ370" s="258">
        <f t="shared" si="94"/>
        <v>33.117248051014727</v>
      </c>
    </row>
    <row r="371" spans="1:36" x14ac:dyDescent="0.25">
      <c r="A371" s="244">
        <v>43</v>
      </c>
      <c r="B371" s="244" t="s">
        <v>282</v>
      </c>
      <c r="C371" s="244">
        <v>1</v>
      </c>
      <c r="D371" s="244" t="s">
        <v>369</v>
      </c>
      <c r="E371" s="244">
        <v>99</v>
      </c>
      <c r="F371" s="244" t="s">
        <v>149</v>
      </c>
      <c r="G371" s="245"/>
      <c r="H371" s="246">
        <v>6.6452020406723022</v>
      </c>
      <c r="I371" s="246">
        <v>7.5001180171966553</v>
      </c>
      <c r="J371" s="246">
        <v>3.9923769235610962</v>
      </c>
      <c r="K371" s="246">
        <v>1.7195796966552734</v>
      </c>
      <c r="L371" s="246">
        <v>3.8010329008102417</v>
      </c>
      <c r="M371" s="247">
        <f>IF(COUNT(H371:L371)&lt;N$1,0,1)</f>
        <v>1</v>
      </c>
      <c r="N371" s="248">
        <f t="shared" si="81"/>
        <v>5</v>
      </c>
      <c r="O371" s="249">
        <f t="shared" si="82"/>
        <v>5</v>
      </c>
      <c r="P371" s="250">
        <f t="shared" si="83"/>
        <v>23.658309578895569</v>
      </c>
      <c r="Y371" s="256">
        <f t="shared" si="84"/>
        <v>99</v>
      </c>
      <c r="Z371" s="256">
        <f t="shared" si="85"/>
        <v>43</v>
      </c>
      <c r="AA371" s="256" t="str">
        <f t="shared" si="86"/>
        <v>Marker 40</v>
      </c>
      <c r="AB371" s="256">
        <f t="shared" si="87"/>
        <v>1</v>
      </c>
      <c r="AC371" s="256" t="str">
        <f t="shared" si="88"/>
        <v>H</v>
      </c>
      <c r="AD371" s="257"/>
      <c r="AE371" s="258">
        <f t="shared" si="89"/>
        <v>10.022524960558675</v>
      </c>
      <c r="AF371" s="258">
        <f t="shared" si="90"/>
        <v>11.311938986114599</v>
      </c>
      <c r="AG371" s="258">
        <f t="shared" si="91"/>
        <v>6.0214418046951224</v>
      </c>
      <c r="AH371" s="258">
        <f t="shared" si="92"/>
        <v>2.5935299372257696</v>
      </c>
      <c r="AI371" s="258">
        <f t="shared" si="93"/>
        <v>5.7328500911044058</v>
      </c>
      <c r="AJ371" s="258">
        <f t="shared" si="94"/>
        <v>35.682285779698574</v>
      </c>
    </row>
    <row r="372" spans="1:36" x14ac:dyDescent="0.25">
      <c r="A372" s="244">
        <v>44</v>
      </c>
      <c r="B372" s="244" t="s">
        <v>267</v>
      </c>
      <c r="C372" s="244">
        <v>4</v>
      </c>
      <c r="D372" s="244" t="s">
        <v>369</v>
      </c>
      <c r="E372" s="244">
        <v>92</v>
      </c>
      <c r="F372" s="244" t="s">
        <v>126</v>
      </c>
      <c r="G372" s="245"/>
      <c r="H372" s="246">
        <v>4.5069789886474609</v>
      </c>
      <c r="I372" s="246">
        <v>3.4857100248336792</v>
      </c>
      <c r="J372" s="246">
        <v>7.9478323459625244</v>
      </c>
      <c r="K372" s="246">
        <v>2.2415190935134888</v>
      </c>
      <c r="L372" s="246">
        <v>0.6952977180480957</v>
      </c>
      <c r="M372" s="247">
        <f>IF(COUNT(H372:L372)&lt;N$1,0,1)</f>
        <v>1</v>
      </c>
      <c r="N372" s="248">
        <f t="shared" si="81"/>
        <v>5</v>
      </c>
      <c r="O372" s="249">
        <f t="shared" si="82"/>
        <v>5</v>
      </c>
      <c r="P372" s="250">
        <f t="shared" si="83"/>
        <v>18.877338171005249</v>
      </c>
      <c r="Y372" s="256">
        <f t="shared" si="84"/>
        <v>92</v>
      </c>
      <c r="Z372" s="256">
        <f t="shared" si="85"/>
        <v>44</v>
      </c>
      <c r="AA372" s="256" t="str">
        <f t="shared" si="86"/>
        <v>Marker 25</v>
      </c>
      <c r="AB372" s="256">
        <f t="shared" si="87"/>
        <v>4</v>
      </c>
      <c r="AC372" s="256" t="str">
        <f t="shared" si="88"/>
        <v>H</v>
      </c>
      <c r="AD372" s="257"/>
      <c r="AE372" s="258">
        <f t="shared" si="89"/>
        <v>5.8726858156490822</v>
      </c>
      <c r="AF372" s="258">
        <f t="shared" si="90"/>
        <v>4.5419514650210795</v>
      </c>
      <c r="AG372" s="258">
        <f t="shared" si="91"/>
        <v>10.35618812531856</v>
      </c>
      <c r="AH372" s="258">
        <f t="shared" si="92"/>
        <v>2.9207452307057853</v>
      </c>
      <c r="AI372" s="258">
        <f t="shared" si="93"/>
        <v>0.90598714942303504</v>
      </c>
      <c r="AJ372" s="258">
        <f t="shared" si="94"/>
        <v>24.597557786117541</v>
      </c>
    </row>
    <row r="373" spans="1:36" x14ac:dyDescent="0.25">
      <c r="A373" s="244">
        <v>44</v>
      </c>
      <c r="B373" s="244" t="s">
        <v>273</v>
      </c>
      <c r="C373" s="244">
        <v>2</v>
      </c>
      <c r="D373" s="244" t="s">
        <v>369</v>
      </c>
      <c r="E373" s="244">
        <v>93</v>
      </c>
      <c r="F373" s="244" t="s">
        <v>236</v>
      </c>
      <c r="G373" s="245"/>
      <c r="H373" s="246">
        <v>7.6028358936309814</v>
      </c>
      <c r="I373" s="246">
        <v>6.6407662630081177</v>
      </c>
      <c r="J373" s="246">
        <v>2.404782772064209</v>
      </c>
      <c r="K373" s="246">
        <v>3.3543103933334351</v>
      </c>
      <c r="L373" s="246">
        <v>5.1559960842132568</v>
      </c>
      <c r="M373" s="247">
        <f>IF(COUNT(H373:L373)&lt;N$1,0,1)</f>
        <v>1</v>
      </c>
      <c r="N373" s="248">
        <f t="shared" si="81"/>
        <v>5</v>
      </c>
      <c r="O373" s="249">
        <f t="shared" si="82"/>
        <v>5</v>
      </c>
      <c r="P373" s="250">
        <f t="shared" si="83"/>
        <v>25.15869140625</v>
      </c>
      <c r="Y373" s="256">
        <f t="shared" si="84"/>
        <v>93</v>
      </c>
      <c r="Z373" s="256">
        <f t="shared" si="85"/>
        <v>44</v>
      </c>
      <c r="AA373" s="256" t="str">
        <f t="shared" si="86"/>
        <v>Marker 31</v>
      </c>
      <c r="AB373" s="256">
        <f t="shared" si="87"/>
        <v>2</v>
      </c>
      <c r="AC373" s="256" t="str">
        <f t="shared" si="88"/>
        <v>H</v>
      </c>
      <c r="AD373" s="257"/>
      <c r="AE373" s="258">
        <f t="shared" si="89"/>
        <v>9.9066506907842307</v>
      </c>
      <c r="AF373" s="258">
        <f t="shared" si="90"/>
        <v>8.6530542822682044</v>
      </c>
      <c r="AG373" s="258">
        <f t="shared" si="91"/>
        <v>3.1334811435313381</v>
      </c>
      <c r="AH373" s="258">
        <f t="shared" si="92"/>
        <v>4.3707350573039054</v>
      </c>
      <c r="AI373" s="258">
        <f t="shared" si="93"/>
        <v>6.7183683672748291</v>
      </c>
      <c r="AJ373" s="258">
        <f t="shared" si="94"/>
        <v>32.782289541162505</v>
      </c>
    </row>
    <row r="374" spans="1:36" x14ac:dyDescent="0.25">
      <c r="A374" s="244">
        <v>44</v>
      </c>
      <c r="B374" s="244" t="s">
        <v>277</v>
      </c>
      <c r="C374" s="244">
        <v>1</v>
      </c>
      <c r="D374" s="244" t="s">
        <v>369</v>
      </c>
      <c r="E374" s="244">
        <v>94</v>
      </c>
      <c r="F374" s="244" t="s">
        <v>139</v>
      </c>
      <c r="G374" s="245"/>
      <c r="H374" s="246">
        <v>6.0406368970870972</v>
      </c>
      <c r="I374" s="246">
        <v>7.3875439167022705</v>
      </c>
      <c r="J374" s="246">
        <v>7.6089078187942505</v>
      </c>
      <c r="K374" s="246">
        <v>8.5335612297058105</v>
      </c>
      <c r="L374" s="246">
        <v>7.8683656454086304</v>
      </c>
      <c r="M374" s="247">
        <f>IF(COUNT(H374:L374)&lt;N$1,0,1)</f>
        <v>1</v>
      </c>
      <c r="N374" s="248">
        <f t="shared" si="81"/>
        <v>5</v>
      </c>
      <c r="O374" s="249">
        <f t="shared" si="82"/>
        <v>5</v>
      </c>
      <c r="P374" s="250">
        <f t="shared" si="83"/>
        <v>37.439015507698059</v>
      </c>
      <c r="Y374" s="256">
        <f t="shared" si="84"/>
        <v>94</v>
      </c>
      <c r="Z374" s="256">
        <f t="shared" si="85"/>
        <v>44</v>
      </c>
      <c r="AA374" s="256" t="str">
        <f t="shared" si="86"/>
        <v>Marker 35</v>
      </c>
      <c r="AB374" s="256">
        <f t="shared" si="87"/>
        <v>1</v>
      </c>
      <c r="AC374" s="256" t="str">
        <f t="shared" si="88"/>
        <v>H</v>
      </c>
      <c r="AD374" s="257"/>
      <c r="AE374" s="258">
        <f t="shared" si="89"/>
        <v>7.8710734424026718</v>
      </c>
      <c r="AF374" s="258">
        <f t="shared" si="90"/>
        <v>9.6261208408965295</v>
      </c>
      <c r="AG374" s="258">
        <f t="shared" si="91"/>
        <v>9.9145625334774916</v>
      </c>
      <c r="AH374" s="258">
        <f t="shared" si="92"/>
        <v>11.119404842334463</v>
      </c>
      <c r="AI374" s="258">
        <f t="shared" si="93"/>
        <v>10.252641388949296</v>
      </c>
      <c r="AJ374" s="258">
        <f t="shared" si="94"/>
        <v>48.783803048060449</v>
      </c>
    </row>
    <row r="375" spans="1:36" x14ac:dyDescent="0.25">
      <c r="A375" s="244">
        <v>44</v>
      </c>
      <c r="B375" s="244" t="s">
        <v>308</v>
      </c>
      <c r="C375" s="244">
        <v>2</v>
      </c>
      <c r="D375" s="244" t="s">
        <v>369</v>
      </c>
      <c r="E375" s="244">
        <v>95</v>
      </c>
      <c r="F375" s="244" t="s">
        <v>219</v>
      </c>
      <c r="G375" s="245"/>
      <c r="H375" s="246">
        <v>4.2879581451416016E-3</v>
      </c>
      <c r="I375" s="246">
        <v>9.2264491319656372</v>
      </c>
      <c r="J375" s="246">
        <v>0.27761697769165039</v>
      </c>
      <c r="K375" s="246">
        <v>7.8461593389511108</v>
      </c>
      <c r="L375" s="246">
        <v>2.3493945598602295</v>
      </c>
      <c r="M375" s="247">
        <f>IF(COUNT(H375:L375)&lt;N$1,0,1)</f>
        <v>1</v>
      </c>
      <c r="N375" s="248">
        <f t="shared" si="81"/>
        <v>5</v>
      </c>
      <c r="O375" s="249">
        <f t="shared" si="82"/>
        <v>5</v>
      </c>
      <c r="P375" s="250">
        <f t="shared" si="83"/>
        <v>19.70390796661377</v>
      </c>
      <c r="Y375" s="256">
        <f t="shared" si="84"/>
        <v>95</v>
      </c>
      <c r="Z375" s="256">
        <f t="shared" si="85"/>
        <v>44</v>
      </c>
      <c r="AA375" s="256" t="str">
        <f t="shared" si="86"/>
        <v>Marker 66</v>
      </c>
      <c r="AB375" s="256">
        <f t="shared" si="87"/>
        <v>2</v>
      </c>
      <c r="AC375" s="256" t="str">
        <f t="shared" si="88"/>
        <v>H</v>
      </c>
      <c r="AD375" s="257"/>
      <c r="AE375" s="258">
        <f t="shared" si="89"/>
        <v>5.5872971763347556E-3</v>
      </c>
      <c r="AF375" s="258">
        <f t="shared" si="90"/>
        <v>12.022251952490898</v>
      </c>
      <c r="AG375" s="258">
        <f t="shared" si="91"/>
        <v>0.36174060078376163</v>
      </c>
      <c r="AH375" s="258">
        <f t="shared" si="92"/>
        <v>10.223706117389451</v>
      </c>
      <c r="AI375" s="258">
        <f t="shared" si="93"/>
        <v>3.0613091700245154</v>
      </c>
      <c r="AJ375" s="258">
        <f t="shared" si="94"/>
        <v>25.674595137864962</v>
      </c>
    </row>
    <row r="376" spans="1:36" x14ac:dyDescent="0.25">
      <c r="A376" s="244">
        <v>44</v>
      </c>
      <c r="B376" s="244" t="s">
        <v>314</v>
      </c>
      <c r="C376" s="244">
        <v>3</v>
      </c>
      <c r="D376" s="244" t="s">
        <v>369</v>
      </c>
      <c r="E376" s="244">
        <v>97</v>
      </c>
      <c r="F376" s="244" t="s">
        <v>226</v>
      </c>
      <c r="G376" s="245"/>
      <c r="H376" s="246">
        <v>5.4133325815200806</v>
      </c>
      <c r="I376" s="246">
        <v>2.2028064727783203</v>
      </c>
      <c r="J376" s="246">
        <v>8.1130713224411011</v>
      </c>
      <c r="K376" s="246">
        <v>0.92121720314025879</v>
      </c>
      <c r="L376" s="246">
        <v>2.7549582719802856</v>
      </c>
      <c r="M376" s="247">
        <f>IF(COUNT(H376:L376)&lt;N$1,0,1)</f>
        <v>1</v>
      </c>
      <c r="N376" s="248">
        <f t="shared" si="81"/>
        <v>5</v>
      </c>
      <c r="O376" s="249">
        <f t="shared" si="82"/>
        <v>5</v>
      </c>
      <c r="P376" s="250">
        <f t="shared" si="83"/>
        <v>19.405385851860046</v>
      </c>
      <c r="Y376" s="256">
        <f t="shared" si="84"/>
        <v>97</v>
      </c>
      <c r="Z376" s="256">
        <f t="shared" si="85"/>
        <v>44</v>
      </c>
      <c r="AA376" s="256" t="str">
        <f t="shared" si="86"/>
        <v>Marker 72</v>
      </c>
      <c r="AB376" s="256">
        <f t="shared" si="87"/>
        <v>3</v>
      </c>
      <c r="AC376" s="256" t="str">
        <f t="shared" si="88"/>
        <v>H</v>
      </c>
      <c r="AD376" s="257"/>
      <c r="AE376" s="258">
        <f t="shared" si="89"/>
        <v>7.0536830872655987</v>
      </c>
      <c r="AF376" s="258">
        <f t="shared" si="90"/>
        <v>2.8703018939938354</v>
      </c>
      <c r="AG376" s="258">
        <f t="shared" si="91"/>
        <v>10.571497891750225</v>
      </c>
      <c r="AH376" s="258">
        <f t="shared" si="92"/>
        <v>1.2003648598409058</v>
      </c>
      <c r="AI376" s="258">
        <f t="shared" si="93"/>
        <v>3.5897669830093948</v>
      </c>
      <c r="AJ376" s="258">
        <f t="shared" si="94"/>
        <v>25.285614715859957</v>
      </c>
    </row>
    <row r="377" spans="1:36" x14ac:dyDescent="0.25">
      <c r="A377" s="244">
        <v>44</v>
      </c>
      <c r="B377" s="244" t="s">
        <v>282</v>
      </c>
      <c r="C377" s="244">
        <v>4</v>
      </c>
      <c r="D377" s="244" t="s">
        <v>369</v>
      </c>
      <c r="E377" s="244">
        <v>98</v>
      </c>
      <c r="F377" s="244" t="s">
        <v>137</v>
      </c>
      <c r="G377" s="245"/>
      <c r="H377" s="246">
        <v>1.9661951065063477</v>
      </c>
      <c r="I377" s="246">
        <v>9.579741358757019</v>
      </c>
      <c r="J377" s="246">
        <v>9.2506992816925049</v>
      </c>
      <c r="K377" s="246">
        <v>4.5780354738235474</v>
      </c>
      <c r="L377" s="246">
        <v>9.9503970146179199</v>
      </c>
      <c r="M377" s="247">
        <f>IF(COUNT(H377:L377)&lt;N$1,0,1)</f>
        <v>1</v>
      </c>
      <c r="N377" s="248">
        <f t="shared" si="81"/>
        <v>5</v>
      </c>
      <c r="O377" s="249">
        <f t="shared" si="82"/>
        <v>5</v>
      </c>
      <c r="P377" s="250">
        <f t="shared" si="83"/>
        <v>35.325068235397339</v>
      </c>
      <c r="Y377" s="256">
        <f t="shared" si="84"/>
        <v>98</v>
      </c>
      <c r="Z377" s="256">
        <f t="shared" si="85"/>
        <v>44</v>
      </c>
      <c r="AA377" s="256" t="str">
        <f t="shared" si="86"/>
        <v>Marker 40</v>
      </c>
      <c r="AB377" s="256">
        <f t="shared" si="87"/>
        <v>4</v>
      </c>
      <c r="AC377" s="256" t="str">
        <f t="shared" si="88"/>
        <v>H</v>
      </c>
      <c r="AD377" s="257"/>
      <c r="AE377" s="258">
        <f t="shared" si="89"/>
        <v>2.5619924436886845</v>
      </c>
      <c r="AF377" s="258">
        <f t="shared" si="90"/>
        <v>12.482598950842329</v>
      </c>
      <c r="AG377" s="258">
        <f t="shared" si="91"/>
        <v>12.053850393638962</v>
      </c>
      <c r="AH377" s="258">
        <f t="shared" si="92"/>
        <v>5.9652738693441609</v>
      </c>
      <c r="AI377" s="258">
        <f t="shared" si="93"/>
        <v>12.96557085245256</v>
      </c>
      <c r="AJ377" s="258">
        <f t="shared" si="94"/>
        <v>46.029286509966695</v>
      </c>
    </row>
    <row r="378" spans="1:36" x14ac:dyDescent="0.25">
      <c r="A378" s="244">
        <v>44</v>
      </c>
      <c r="B378" s="244" t="s">
        <v>283</v>
      </c>
      <c r="C378" s="244">
        <v>2</v>
      </c>
      <c r="D378" s="244" t="s">
        <v>369</v>
      </c>
      <c r="E378" s="244">
        <v>99</v>
      </c>
      <c r="F378" s="244" t="s">
        <v>137</v>
      </c>
      <c r="G378" s="245"/>
      <c r="H378" s="246">
        <v>1.1424887180328369</v>
      </c>
      <c r="I378" s="246">
        <v>0.23567497730255127</v>
      </c>
      <c r="J378" s="246">
        <v>3.9784550666809082</v>
      </c>
      <c r="K378" s="246">
        <v>6.5580981969833374</v>
      </c>
      <c r="L378" s="246">
        <v>6.7702186107635498</v>
      </c>
      <c r="M378" s="247">
        <f>IF(COUNT(H378:L378)&lt;N$1,0,1)</f>
        <v>1</v>
      </c>
      <c r="N378" s="248">
        <f t="shared" si="81"/>
        <v>5</v>
      </c>
      <c r="O378" s="249">
        <f t="shared" si="82"/>
        <v>5</v>
      </c>
      <c r="P378" s="250">
        <f t="shared" si="83"/>
        <v>18.684935569763184</v>
      </c>
      <c r="Y378" s="256">
        <f t="shared" si="84"/>
        <v>99</v>
      </c>
      <c r="Z378" s="256">
        <f t="shared" si="85"/>
        <v>44</v>
      </c>
      <c r="AA378" s="256" t="str">
        <f t="shared" si="86"/>
        <v>Marker 41</v>
      </c>
      <c r="AB378" s="256">
        <f t="shared" si="87"/>
        <v>2</v>
      </c>
      <c r="AC378" s="256" t="str">
        <f t="shared" si="88"/>
        <v>H</v>
      </c>
      <c r="AD378" s="257"/>
      <c r="AE378" s="258">
        <f t="shared" si="89"/>
        <v>1.4886861700112011</v>
      </c>
      <c r="AF378" s="258">
        <f t="shared" si="90"/>
        <v>0.30708931632349645</v>
      </c>
      <c r="AG378" s="258">
        <f t="shared" si="91"/>
        <v>5.1840083339961982</v>
      </c>
      <c r="AH378" s="258">
        <f t="shared" si="92"/>
        <v>8.5453361012041835</v>
      </c>
      <c r="AI378" s="258">
        <f t="shared" si="93"/>
        <v>8.8217333394328232</v>
      </c>
      <c r="AJ378" s="258">
        <f t="shared" si="94"/>
        <v>24.346853260967904</v>
      </c>
    </row>
    <row r="379" spans="1:36" x14ac:dyDescent="0.25">
      <c r="A379" s="244">
        <v>45</v>
      </c>
      <c r="B379" s="244" t="s">
        <v>281</v>
      </c>
      <c r="C379" s="244">
        <v>2</v>
      </c>
      <c r="D379" s="244" t="s">
        <v>369</v>
      </c>
      <c r="E379" s="244">
        <v>92</v>
      </c>
      <c r="F379" s="244" t="s">
        <v>147</v>
      </c>
      <c r="G379" s="245"/>
      <c r="H379" s="246">
        <v>9.8188388347625732</v>
      </c>
      <c r="I379" s="246">
        <v>2.2657066583633423</v>
      </c>
      <c r="J379" s="246">
        <v>6.2111139297485352</v>
      </c>
      <c r="K379" s="246">
        <v>7.3918598890304565</v>
      </c>
      <c r="L379" s="246">
        <v>4.1737186908721924</v>
      </c>
      <c r="M379" s="247">
        <f>IF(COUNT(H379:L379)&lt;N$1,0,1)</f>
        <v>1</v>
      </c>
      <c r="N379" s="248">
        <f t="shared" si="81"/>
        <v>5</v>
      </c>
      <c r="O379" s="249">
        <f t="shared" si="82"/>
        <v>5</v>
      </c>
      <c r="P379" s="250">
        <f t="shared" si="83"/>
        <v>29.8612380027771</v>
      </c>
      <c r="Y379" s="256">
        <f t="shared" si="84"/>
        <v>92</v>
      </c>
      <c r="Z379" s="256">
        <f t="shared" si="85"/>
        <v>45</v>
      </c>
      <c r="AA379" s="256" t="str">
        <f t="shared" si="86"/>
        <v>Marker 39</v>
      </c>
      <c r="AB379" s="256">
        <f t="shared" si="87"/>
        <v>2</v>
      </c>
      <c r="AC379" s="256" t="str">
        <f t="shared" si="88"/>
        <v>H</v>
      </c>
      <c r="AD379" s="257"/>
      <c r="AE379" s="258">
        <f t="shared" si="89"/>
        <v>13.351282499876216</v>
      </c>
      <c r="AF379" s="258">
        <f t="shared" si="90"/>
        <v>3.0808214868098487</v>
      </c>
      <c r="AG379" s="258">
        <f t="shared" si="91"/>
        <v>8.4456357936538247</v>
      </c>
      <c r="AH379" s="258">
        <f t="shared" si="92"/>
        <v>10.051169108565544</v>
      </c>
      <c r="AI379" s="258">
        <f t="shared" si="93"/>
        <v>5.6752634659366654</v>
      </c>
      <c r="AJ379" s="258">
        <f t="shared" si="94"/>
        <v>40.604172354842099</v>
      </c>
    </row>
    <row r="380" spans="1:36" x14ac:dyDescent="0.25">
      <c r="A380" s="244">
        <v>45</v>
      </c>
      <c r="B380" s="244" t="s">
        <v>275</v>
      </c>
      <c r="C380" s="244">
        <v>4</v>
      </c>
      <c r="D380" s="244" t="s">
        <v>369</v>
      </c>
      <c r="E380" s="244">
        <v>93</v>
      </c>
      <c r="F380" s="244" t="s">
        <v>155</v>
      </c>
      <c r="G380" s="245"/>
      <c r="H380" s="246">
        <v>8.8440346717834473</v>
      </c>
      <c r="I380" s="246">
        <v>9.6125006675720215E-2</v>
      </c>
      <c r="J380" s="246">
        <v>1.7518413066864014</v>
      </c>
      <c r="K380" s="246">
        <v>2.4237304925918579</v>
      </c>
      <c r="L380" s="246">
        <v>7.8659486770629883</v>
      </c>
      <c r="M380" s="247">
        <f>IF(COUNT(H380:L380)&lt;N$1,0,1)</f>
        <v>1</v>
      </c>
      <c r="N380" s="248">
        <f t="shared" si="81"/>
        <v>5</v>
      </c>
      <c r="O380" s="249">
        <f t="shared" si="82"/>
        <v>5</v>
      </c>
      <c r="P380" s="250">
        <f t="shared" si="83"/>
        <v>20.981680154800415</v>
      </c>
      <c r="Y380" s="256">
        <f t="shared" si="84"/>
        <v>93</v>
      </c>
      <c r="Z380" s="256">
        <f t="shared" si="85"/>
        <v>45</v>
      </c>
      <c r="AA380" s="256" t="str">
        <f t="shared" si="86"/>
        <v>Marker 33</v>
      </c>
      <c r="AB380" s="256">
        <f t="shared" si="87"/>
        <v>4</v>
      </c>
      <c r="AC380" s="256" t="str">
        <f t="shared" si="88"/>
        <v>H</v>
      </c>
      <c r="AD380" s="257"/>
      <c r="AE380" s="258">
        <f t="shared" si="89"/>
        <v>12.025780983758867</v>
      </c>
      <c r="AF380" s="258">
        <f t="shared" si="90"/>
        <v>0.13070711731068566</v>
      </c>
      <c r="AG380" s="258">
        <f t="shared" si="91"/>
        <v>2.3820869834134522</v>
      </c>
      <c r="AH380" s="258">
        <f t="shared" si="92"/>
        <v>3.2956962686454481</v>
      </c>
      <c r="AI380" s="258">
        <f t="shared" si="93"/>
        <v>10.695816958027809</v>
      </c>
      <c r="AJ380" s="258">
        <f t="shared" si="94"/>
        <v>28.530088311156259</v>
      </c>
    </row>
    <row r="381" spans="1:36" x14ac:dyDescent="0.25">
      <c r="A381" s="244">
        <v>45</v>
      </c>
      <c r="B381" s="244" t="s">
        <v>277</v>
      </c>
      <c r="C381" s="244">
        <v>3</v>
      </c>
      <c r="D381" s="244" t="s">
        <v>369</v>
      </c>
      <c r="E381" s="244">
        <v>94</v>
      </c>
      <c r="F381" s="244" t="s">
        <v>166</v>
      </c>
      <c r="G381" s="245"/>
      <c r="H381" s="246">
        <v>0.32038033008575439</v>
      </c>
      <c r="I381" s="246">
        <v>4.5251202583312988</v>
      </c>
      <c r="J381" s="246">
        <v>2.5157588720321655</v>
      </c>
      <c r="K381" s="246">
        <v>6.1042678356170654</v>
      </c>
      <c r="L381" s="246">
        <v>4.5324665307998657</v>
      </c>
      <c r="M381" s="247">
        <f>IF(COUNT(H381:L381)&lt;N$1,0,1)</f>
        <v>1</v>
      </c>
      <c r="N381" s="248">
        <f t="shared" si="81"/>
        <v>5</v>
      </c>
      <c r="O381" s="249">
        <f t="shared" si="82"/>
        <v>5</v>
      </c>
      <c r="P381" s="250">
        <f t="shared" si="83"/>
        <v>17.99799382686615</v>
      </c>
      <c r="Y381" s="256">
        <f t="shared" si="84"/>
        <v>94</v>
      </c>
      <c r="Z381" s="256">
        <f t="shared" si="85"/>
        <v>45</v>
      </c>
      <c r="AA381" s="256" t="str">
        <f t="shared" si="86"/>
        <v>Marker 35</v>
      </c>
      <c r="AB381" s="256">
        <f t="shared" si="87"/>
        <v>3</v>
      </c>
      <c r="AC381" s="256" t="str">
        <f t="shared" si="88"/>
        <v>H</v>
      </c>
      <c r="AD381" s="257"/>
      <c r="AE381" s="258">
        <f t="shared" si="89"/>
        <v>0.43564095168101724</v>
      </c>
      <c r="AF381" s="258">
        <f t="shared" si="90"/>
        <v>6.1530859128675086</v>
      </c>
      <c r="AG381" s="258">
        <f t="shared" si="91"/>
        <v>3.4208329485106144</v>
      </c>
      <c r="AH381" s="258">
        <f t="shared" si="92"/>
        <v>8.3003505505854562</v>
      </c>
      <c r="AI381" s="258">
        <f t="shared" si="93"/>
        <v>6.1630750939406971</v>
      </c>
      <c r="AJ381" s="258">
        <f t="shared" si="94"/>
        <v>24.472985457585295</v>
      </c>
    </row>
    <row r="382" spans="1:36" x14ac:dyDescent="0.25">
      <c r="A382" s="244">
        <v>45</v>
      </c>
      <c r="B382" s="244" t="s">
        <v>309</v>
      </c>
      <c r="C382" s="244">
        <v>3</v>
      </c>
      <c r="D382" s="244" t="s">
        <v>369</v>
      </c>
      <c r="E382" s="244">
        <v>95</v>
      </c>
      <c r="F382" s="244" t="s">
        <v>216</v>
      </c>
      <c r="G382" s="245"/>
      <c r="H382" s="246">
        <v>9.0881019830703735</v>
      </c>
      <c r="I382" s="246">
        <v>2.5017404556274414</v>
      </c>
      <c r="J382" s="246">
        <v>8.2465428113937378</v>
      </c>
      <c r="K382" s="246">
        <v>2.4299824237823486</v>
      </c>
      <c r="L382" s="246">
        <v>7.5011235475540161</v>
      </c>
      <c r="M382" s="247">
        <f>IF(COUNT(H382:L382)&lt;N$1,0,1)</f>
        <v>1</v>
      </c>
      <c r="N382" s="248">
        <f t="shared" si="81"/>
        <v>5</v>
      </c>
      <c r="O382" s="249">
        <f t="shared" si="82"/>
        <v>5</v>
      </c>
      <c r="P382" s="250">
        <f t="shared" si="83"/>
        <v>29.767491221427917</v>
      </c>
      <c r="Y382" s="256">
        <f t="shared" si="84"/>
        <v>95</v>
      </c>
      <c r="Z382" s="256">
        <f t="shared" si="85"/>
        <v>45</v>
      </c>
      <c r="AA382" s="256" t="str">
        <f t="shared" si="86"/>
        <v>Marker 67</v>
      </c>
      <c r="AB382" s="256">
        <f t="shared" si="87"/>
        <v>3</v>
      </c>
      <c r="AC382" s="256" t="str">
        <f t="shared" si="88"/>
        <v>H</v>
      </c>
      <c r="AD382" s="257"/>
      <c r="AE382" s="258">
        <f t="shared" si="89"/>
        <v>12.357654403499724</v>
      </c>
      <c r="AF382" s="258">
        <f t="shared" si="90"/>
        <v>3.4017712406274239</v>
      </c>
      <c r="AG382" s="258">
        <f t="shared" si="91"/>
        <v>11.213334343816385</v>
      </c>
      <c r="AH382" s="258">
        <f t="shared" si="92"/>
        <v>3.3041974061932513</v>
      </c>
      <c r="AI382" s="258">
        <f t="shared" si="93"/>
        <v>10.199741663474306</v>
      </c>
      <c r="AJ382" s="258">
        <f t="shared" si="94"/>
        <v>40.476699057611086</v>
      </c>
    </row>
    <row r="383" spans="1:36" x14ac:dyDescent="0.25">
      <c r="A383" s="244">
        <v>45</v>
      </c>
      <c r="B383" s="244" t="s">
        <v>311</v>
      </c>
      <c r="C383" s="244">
        <v>1</v>
      </c>
      <c r="D383" s="244" t="s">
        <v>369</v>
      </c>
      <c r="E383" s="244">
        <v>96</v>
      </c>
      <c r="F383" s="244" t="s">
        <v>212</v>
      </c>
      <c r="G383" s="245"/>
      <c r="H383" s="246">
        <v>8.8728636503219604</v>
      </c>
      <c r="I383" s="246">
        <v>3.8566839694976807</v>
      </c>
      <c r="J383" s="246">
        <v>8.30402672290802</v>
      </c>
      <c r="K383" s="246">
        <v>1.140587329864502</v>
      </c>
      <c r="L383" s="246">
        <v>0.97013890743255615</v>
      </c>
      <c r="M383" s="247">
        <f>IF(COUNT(H383:L383)&lt;N$1,0,1)</f>
        <v>1</v>
      </c>
      <c r="N383" s="248">
        <f t="shared" si="81"/>
        <v>5</v>
      </c>
      <c r="O383" s="249">
        <f t="shared" si="82"/>
        <v>5</v>
      </c>
      <c r="P383" s="250">
        <f t="shared" si="83"/>
        <v>23.144300580024719</v>
      </c>
      <c r="Y383" s="256">
        <f t="shared" si="84"/>
        <v>96</v>
      </c>
      <c r="Z383" s="256">
        <f t="shared" si="85"/>
        <v>45</v>
      </c>
      <c r="AA383" s="256" t="str">
        <f t="shared" si="86"/>
        <v>Marker 69</v>
      </c>
      <c r="AB383" s="256">
        <f t="shared" si="87"/>
        <v>1</v>
      </c>
      <c r="AC383" s="256" t="str">
        <f t="shared" si="88"/>
        <v>H</v>
      </c>
      <c r="AD383" s="257"/>
      <c r="AE383" s="258">
        <f t="shared" si="89"/>
        <v>12.064981529070584</v>
      </c>
      <c r="AF383" s="258">
        <f t="shared" si="90"/>
        <v>5.2441717453602168</v>
      </c>
      <c r="AG383" s="258">
        <f t="shared" si="91"/>
        <v>11.29149877392271</v>
      </c>
      <c r="AH383" s="258">
        <f t="shared" si="92"/>
        <v>1.5509271425136593</v>
      </c>
      <c r="AI383" s="258">
        <f t="shared" si="93"/>
        <v>1.3191578795851091</v>
      </c>
      <c r="AJ383" s="258">
        <f t="shared" si="94"/>
        <v>31.470737070452277</v>
      </c>
    </row>
    <row r="384" spans="1:36" x14ac:dyDescent="0.25">
      <c r="A384" s="244">
        <v>45</v>
      </c>
      <c r="B384" s="244" t="s">
        <v>313</v>
      </c>
      <c r="C384" s="244">
        <v>1</v>
      </c>
      <c r="D384" s="244" t="s">
        <v>369</v>
      </c>
      <c r="E384" s="244">
        <v>97</v>
      </c>
      <c r="F384" s="244" t="s">
        <v>222</v>
      </c>
      <c r="G384" s="245"/>
      <c r="H384" s="246">
        <v>9.2705100774765015</v>
      </c>
      <c r="I384" s="246">
        <v>4.4239985942840576</v>
      </c>
      <c r="J384" s="246">
        <v>3.8213211297988892</v>
      </c>
      <c r="K384" s="246">
        <v>5.4309892654418945</v>
      </c>
      <c r="L384" s="246">
        <v>8.0720776319503784</v>
      </c>
      <c r="M384" s="247">
        <f>IF(COUNT(H384:L384)&lt;N$1,0,1)</f>
        <v>1</v>
      </c>
      <c r="N384" s="248">
        <f t="shared" si="81"/>
        <v>5</v>
      </c>
      <c r="O384" s="249">
        <f t="shared" si="82"/>
        <v>5</v>
      </c>
      <c r="P384" s="250">
        <f t="shared" si="83"/>
        <v>31.018896698951721</v>
      </c>
      <c r="Y384" s="256">
        <f t="shared" si="84"/>
        <v>97</v>
      </c>
      <c r="Z384" s="256">
        <f t="shared" si="85"/>
        <v>45</v>
      </c>
      <c r="AA384" s="256" t="str">
        <f t="shared" si="86"/>
        <v>Marker 71</v>
      </c>
      <c r="AB384" s="256">
        <f t="shared" si="87"/>
        <v>1</v>
      </c>
      <c r="AC384" s="256" t="str">
        <f t="shared" si="88"/>
        <v>H</v>
      </c>
      <c r="AD384" s="257"/>
      <c r="AE384" s="258">
        <f t="shared" si="89"/>
        <v>12.605685972167302</v>
      </c>
      <c r="AF384" s="258">
        <f t="shared" si="90"/>
        <v>6.0155845314646088</v>
      </c>
      <c r="AG384" s="258">
        <f t="shared" si="91"/>
        <v>5.1960867048822283</v>
      </c>
      <c r="AH384" s="258">
        <f t="shared" si="92"/>
        <v>7.3848520336227015</v>
      </c>
      <c r="AI384" s="258">
        <f t="shared" si="93"/>
        <v>10.976103247926194</v>
      </c>
      <c r="AJ384" s="258">
        <f t="shared" si="94"/>
        <v>42.178312490063036</v>
      </c>
    </row>
    <row r="385" spans="1:36" x14ac:dyDescent="0.25">
      <c r="A385" s="244">
        <v>45</v>
      </c>
      <c r="B385" s="244" t="s">
        <v>283</v>
      </c>
      <c r="C385" s="244">
        <v>2</v>
      </c>
      <c r="D385" s="244" t="s">
        <v>369</v>
      </c>
      <c r="E385" s="244">
        <v>98</v>
      </c>
      <c r="F385" s="244" t="s">
        <v>135</v>
      </c>
      <c r="G385" s="245"/>
      <c r="H385" s="246">
        <v>9.7935044765472412</v>
      </c>
      <c r="I385" s="246">
        <v>2.2587019205093384</v>
      </c>
      <c r="J385" s="246">
        <v>1.4811515808105469</v>
      </c>
      <c r="K385" s="246">
        <v>0.83467662334442139</v>
      </c>
      <c r="L385" s="246">
        <v>1.0864794254302979</v>
      </c>
      <c r="M385" s="247">
        <f>IF(COUNT(H385:L385)&lt;N$1,0,1)</f>
        <v>1</v>
      </c>
      <c r="N385" s="248">
        <f t="shared" si="81"/>
        <v>5</v>
      </c>
      <c r="O385" s="249">
        <f t="shared" si="82"/>
        <v>5</v>
      </c>
      <c r="P385" s="250">
        <f t="shared" si="83"/>
        <v>15.454514026641846</v>
      </c>
      <c r="Y385" s="256">
        <f t="shared" si="84"/>
        <v>98</v>
      </c>
      <c r="Z385" s="256">
        <f t="shared" si="85"/>
        <v>45</v>
      </c>
      <c r="AA385" s="256" t="str">
        <f t="shared" si="86"/>
        <v>Marker 41</v>
      </c>
      <c r="AB385" s="256">
        <f t="shared" si="87"/>
        <v>2</v>
      </c>
      <c r="AC385" s="256" t="str">
        <f t="shared" si="88"/>
        <v>H</v>
      </c>
      <c r="AD385" s="257"/>
      <c r="AE385" s="258">
        <f t="shared" si="89"/>
        <v>13.316833805974811</v>
      </c>
      <c r="AF385" s="258">
        <f t="shared" si="90"/>
        <v>3.0712967114774257</v>
      </c>
      <c r="AG385" s="258">
        <f t="shared" si="91"/>
        <v>2.0140134198483386</v>
      </c>
      <c r="AH385" s="258">
        <f t="shared" si="92"/>
        <v>1.134961433001626</v>
      </c>
      <c r="AI385" s="258">
        <f t="shared" si="93"/>
        <v>1.4773532780542746</v>
      </c>
      <c r="AJ385" s="258">
        <f t="shared" si="94"/>
        <v>21.014458648356474</v>
      </c>
    </row>
    <row r="386" spans="1:36" x14ac:dyDescent="0.25">
      <c r="A386" s="244">
        <v>45</v>
      </c>
      <c r="B386" s="244" t="s">
        <v>282</v>
      </c>
      <c r="C386" s="244">
        <v>4</v>
      </c>
      <c r="D386" s="244" t="s">
        <v>369</v>
      </c>
      <c r="E386" s="244">
        <v>99</v>
      </c>
      <c r="F386" s="244" t="s">
        <v>144</v>
      </c>
      <c r="G386" s="245"/>
      <c r="H386" s="246">
        <v>1.3251471519470215</v>
      </c>
      <c r="I386" s="246">
        <v>7.2963422536849976</v>
      </c>
      <c r="J386" s="246">
        <v>1.2205255031585693</v>
      </c>
      <c r="K386" s="246">
        <v>5.809670090675354</v>
      </c>
      <c r="L386" s="246">
        <v>7.3321533203125</v>
      </c>
      <c r="M386" s="247">
        <f>IF(COUNT(H386:L386)&lt;N$1,0,1)</f>
        <v>1</v>
      </c>
      <c r="N386" s="248">
        <f t="shared" si="81"/>
        <v>5</v>
      </c>
      <c r="O386" s="249">
        <f t="shared" si="82"/>
        <v>5</v>
      </c>
      <c r="P386" s="250">
        <f t="shared" si="83"/>
        <v>22.983838319778442</v>
      </c>
      <c r="Y386" s="256">
        <f t="shared" si="84"/>
        <v>99</v>
      </c>
      <c r="Z386" s="256">
        <f t="shared" si="85"/>
        <v>45</v>
      </c>
      <c r="AA386" s="256" t="str">
        <f t="shared" si="86"/>
        <v>Marker 40</v>
      </c>
      <c r="AB386" s="256">
        <f t="shared" si="87"/>
        <v>4</v>
      </c>
      <c r="AC386" s="256" t="str">
        <f t="shared" si="88"/>
        <v>H</v>
      </c>
      <c r="AD386" s="257"/>
      <c r="AE386" s="258">
        <f t="shared" si="89"/>
        <v>1.8018845483961843</v>
      </c>
      <c r="AF386" s="258">
        <f t="shared" si="90"/>
        <v>9.9212878716210717</v>
      </c>
      <c r="AG386" s="258">
        <f t="shared" si="91"/>
        <v>1.6596240212519648</v>
      </c>
      <c r="AH386" s="258">
        <f t="shared" si="92"/>
        <v>7.8997677746855226</v>
      </c>
      <c r="AI386" s="258">
        <f t="shared" si="93"/>
        <v>9.9699823939787393</v>
      </c>
      <c r="AJ386" s="258">
        <f t="shared" si="94"/>
        <v>31.252546609933482</v>
      </c>
    </row>
    <row r="387" spans="1:36" x14ac:dyDescent="0.25">
      <c r="A387" s="244">
        <v>46</v>
      </c>
      <c r="B387" s="244" t="s">
        <v>283</v>
      </c>
      <c r="C387" s="244">
        <v>4</v>
      </c>
      <c r="D387" s="244" t="s">
        <v>369</v>
      </c>
      <c r="E387" s="244">
        <v>100</v>
      </c>
      <c r="F387" s="244" t="s">
        <v>168</v>
      </c>
      <c r="G387" s="245"/>
      <c r="H387" s="246">
        <v>5.2329349517822266</v>
      </c>
      <c r="I387" s="246">
        <v>9.9992483854293823</v>
      </c>
      <c r="J387" s="246">
        <v>2.332998514175415</v>
      </c>
      <c r="K387" s="246">
        <v>7.3086768388748169</v>
      </c>
      <c r="L387" s="246">
        <v>0.82585573196411133</v>
      </c>
      <c r="M387" s="247">
        <f>IF(COUNT(H387:L387)&lt;N$1,0,1)</f>
        <v>1</v>
      </c>
      <c r="N387" s="248">
        <f t="shared" si="81"/>
        <v>5</v>
      </c>
      <c r="O387" s="249">
        <f t="shared" si="82"/>
        <v>5</v>
      </c>
      <c r="P387" s="250">
        <f t="shared" si="83"/>
        <v>25.699714422225952</v>
      </c>
      <c r="Y387" s="256">
        <f t="shared" si="84"/>
        <v>100</v>
      </c>
      <c r="Z387" s="256">
        <f t="shared" si="85"/>
        <v>46</v>
      </c>
      <c r="AA387" s="256" t="str">
        <f t="shared" si="86"/>
        <v>Marker 41</v>
      </c>
      <c r="AB387" s="256">
        <f t="shared" si="87"/>
        <v>4</v>
      </c>
      <c r="AC387" s="256" t="str">
        <f t="shared" si="88"/>
        <v>H</v>
      </c>
      <c r="AD387" s="257"/>
      <c r="AE387" s="258">
        <f t="shared" si="89"/>
        <v>7.4457419390168136</v>
      </c>
      <c r="AF387" s="258">
        <f t="shared" si="90"/>
        <v>14.227546061255932</v>
      </c>
      <c r="AG387" s="258">
        <f t="shared" si="91"/>
        <v>3.3195338831306587</v>
      </c>
      <c r="AH387" s="258">
        <f t="shared" si="92"/>
        <v>10.39923525886697</v>
      </c>
      <c r="AI387" s="258">
        <f t="shared" si="93"/>
        <v>1.175078367249407</v>
      </c>
      <c r="AJ387" s="258">
        <f t="shared" si="94"/>
        <v>36.56713550951978</v>
      </c>
    </row>
    <row r="388" spans="1:36" x14ac:dyDescent="0.25">
      <c r="A388" s="244">
        <v>46</v>
      </c>
      <c r="B388" s="244" t="s">
        <v>287</v>
      </c>
      <c r="C388" s="244">
        <v>3</v>
      </c>
      <c r="D388" s="244" t="s">
        <v>369</v>
      </c>
      <c r="E388" s="244">
        <v>102</v>
      </c>
      <c r="F388" s="244" t="s">
        <v>170</v>
      </c>
      <c r="G388" s="245"/>
      <c r="H388" s="246">
        <v>0.53646385669708252</v>
      </c>
      <c r="I388" s="246">
        <v>1.7089009284973145</v>
      </c>
      <c r="J388" s="246">
        <v>7.4683231115341187</v>
      </c>
      <c r="K388" s="246">
        <v>1.7348563671112061</v>
      </c>
      <c r="L388" s="246">
        <v>6.1758571863174438</v>
      </c>
      <c r="M388" s="247">
        <f>IF(COUNT(H388:L388)&lt;N$1,0,1)</f>
        <v>1</v>
      </c>
      <c r="N388" s="248">
        <f t="shared" si="81"/>
        <v>5</v>
      </c>
      <c r="O388" s="249">
        <f t="shared" si="82"/>
        <v>5</v>
      </c>
      <c r="P388" s="250">
        <f t="shared" si="83"/>
        <v>17.624401450157166</v>
      </c>
      <c r="Y388" s="256">
        <f t="shared" si="84"/>
        <v>102</v>
      </c>
      <c r="Z388" s="256">
        <f t="shared" si="85"/>
        <v>46</v>
      </c>
      <c r="AA388" s="256" t="str">
        <f t="shared" si="86"/>
        <v>Marker 45</v>
      </c>
      <c r="AB388" s="256">
        <f t="shared" si="87"/>
        <v>3</v>
      </c>
      <c r="AC388" s="256" t="str">
        <f t="shared" si="88"/>
        <v>H</v>
      </c>
      <c r="AD388" s="257"/>
      <c r="AE388" s="258">
        <f t="shared" si="89"/>
        <v>0.76331379491269524</v>
      </c>
      <c r="AF388" s="258">
        <f t="shared" si="90"/>
        <v>2.4315294247263082</v>
      </c>
      <c r="AG388" s="258">
        <f t="shared" si="91"/>
        <v>10.626389801910207</v>
      </c>
      <c r="AH388" s="258">
        <f t="shared" si="92"/>
        <v>2.4684604203556746</v>
      </c>
      <c r="AI388" s="258">
        <f t="shared" si="93"/>
        <v>8.7873897316229872</v>
      </c>
      <c r="AJ388" s="258">
        <f t="shared" si="94"/>
        <v>25.077083173527875</v>
      </c>
    </row>
    <row r="389" spans="1:36" x14ac:dyDescent="0.25">
      <c r="A389" s="244">
        <v>46</v>
      </c>
      <c r="B389" s="244" t="s">
        <v>284</v>
      </c>
      <c r="C389" s="244">
        <v>1</v>
      </c>
      <c r="D389" s="244" t="s">
        <v>369</v>
      </c>
      <c r="E389" s="244">
        <v>103</v>
      </c>
      <c r="F389" s="244" t="s">
        <v>151</v>
      </c>
      <c r="G389" s="245"/>
      <c r="H389" s="246">
        <v>2.0945066213607788</v>
      </c>
      <c r="I389" s="246">
        <v>5.7713449001312256</v>
      </c>
      <c r="J389" s="246">
        <v>5.3212743997573853</v>
      </c>
      <c r="K389" s="246">
        <v>9.3051528930664063</v>
      </c>
      <c r="L389" s="246">
        <v>6.3275164365768433</v>
      </c>
      <c r="M389" s="247">
        <f>IF(COUNT(H389:L389)&lt;N$1,0,1)</f>
        <v>1</v>
      </c>
      <c r="N389" s="248">
        <f t="shared" si="81"/>
        <v>5</v>
      </c>
      <c r="O389" s="249">
        <f t="shared" si="82"/>
        <v>5</v>
      </c>
      <c r="P389" s="250">
        <f t="shared" si="83"/>
        <v>28.819795250892639</v>
      </c>
      <c r="Y389" s="256">
        <f t="shared" si="84"/>
        <v>103</v>
      </c>
      <c r="Z389" s="256">
        <f t="shared" si="85"/>
        <v>46</v>
      </c>
      <c r="AA389" s="256" t="str">
        <f t="shared" si="86"/>
        <v>Marker 42</v>
      </c>
      <c r="AB389" s="256">
        <f t="shared" si="87"/>
        <v>1</v>
      </c>
      <c r="AC389" s="256" t="str">
        <f t="shared" si="88"/>
        <v>H</v>
      </c>
      <c r="AD389" s="257"/>
      <c r="AE389" s="258">
        <f t="shared" si="89"/>
        <v>2.9801929387452031</v>
      </c>
      <c r="AF389" s="258">
        <f t="shared" si="90"/>
        <v>8.2118247529147173</v>
      </c>
      <c r="AG389" s="258">
        <f t="shared" si="91"/>
        <v>7.5714367429306701</v>
      </c>
      <c r="AH389" s="258">
        <f t="shared" si="92"/>
        <v>13.23994427281608</v>
      </c>
      <c r="AI389" s="258">
        <f t="shared" si="93"/>
        <v>9.0031798475906371</v>
      </c>
      <c r="AJ389" s="258">
        <f t="shared" si="94"/>
        <v>41.006578554997311</v>
      </c>
    </row>
    <row r="390" spans="1:36" x14ac:dyDescent="0.25">
      <c r="A390" s="244">
        <v>46</v>
      </c>
      <c r="B390" s="244" t="s">
        <v>285</v>
      </c>
      <c r="C390" s="244">
        <v>2</v>
      </c>
      <c r="D390" s="244" t="s">
        <v>369</v>
      </c>
      <c r="E390" s="244">
        <v>105</v>
      </c>
      <c r="F390" s="244" t="s">
        <v>228</v>
      </c>
      <c r="G390" s="245"/>
      <c r="H390" s="246">
        <v>8.5854923725128174</v>
      </c>
      <c r="I390" s="246">
        <v>1.6517812013626099</v>
      </c>
      <c r="J390" s="246">
        <v>3.4947848320007324</v>
      </c>
      <c r="K390" s="246">
        <v>1.7151635885238647</v>
      </c>
      <c r="L390" s="246">
        <v>5.1808583736419678</v>
      </c>
      <c r="M390" s="247">
        <f>IF(COUNT(H390:L390)&lt;N$1,0,1)</f>
        <v>1</v>
      </c>
      <c r="N390" s="248">
        <f t="shared" ref="N390:N453" si="95">COUNTIF(H390:L390,"&gt;"&amp;0)</f>
        <v>5</v>
      </c>
      <c r="O390" s="249">
        <f t="shared" ref="O390:O453" si="96">N390*M390</f>
        <v>5</v>
      </c>
      <c r="P390" s="250">
        <f t="shared" ref="P390:P453" si="97">IF(O390=N$1,SUM(H390:L390),"")</f>
        <v>20.628080368041992</v>
      </c>
      <c r="Y390" s="256">
        <f t="shared" ref="Y390:Y453" si="98">E390</f>
        <v>105</v>
      </c>
      <c r="Z390" s="256">
        <f t="shared" ref="Z390:Z453" si="99">A390</f>
        <v>46</v>
      </c>
      <c r="AA390" s="256" t="str">
        <f t="shared" ref="AA390:AA453" si="100">B390</f>
        <v>Marker 43</v>
      </c>
      <c r="AB390" s="256">
        <f t="shared" ref="AB390:AB453" si="101">C390</f>
        <v>2</v>
      </c>
      <c r="AC390" s="256" t="str">
        <f t="shared" ref="AC390:AC453" si="102">D390</f>
        <v>H</v>
      </c>
      <c r="AD390" s="257"/>
      <c r="AE390" s="258">
        <f t="shared" ref="AE390:AE453" si="103">IF(AND(LEN(H390)&gt;0,$M390=1),H390*VLOOKUP($Z390,$R:$W,6,FALSE),"")</f>
        <v>12.215966988727049</v>
      </c>
      <c r="AF390" s="258">
        <f t="shared" ref="AF390:AF453" si="104">IF(AND(LEN(I390)&gt;0,$M390=1),I390*VLOOKUP($Z390,$R:$W,6,FALSE),"")</f>
        <v>2.3502559612128318</v>
      </c>
      <c r="AG390" s="258">
        <f t="shared" ref="AG390:AG453" si="105">IF(AND(LEN(J390)&gt;0,$M390=1),J390*VLOOKUP($Z390,$R:$W,6,FALSE),"")</f>
        <v>4.9725949646298186</v>
      </c>
      <c r="AH390" s="258">
        <f t="shared" ref="AH390:AH453" si="106">IF(AND(LEN(K390)&gt;0,$M390=1),K390*VLOOKUP($Z390,$R:$W,6,FALSE),"")</f>
        <v>2.4404403228817704</v>
      </c>
      <c r="AI390" s="258">
        <f t="shared" ref="AI390:AI453" si="107">IF(AND(LEN(L390)&gt;0,$M390=1),L390*VLOOKUP($Z390,$R:$W,6,FALSE),"")</f>
        <v>7.3716441783008406</v>
      </c>
      <c r="AJ390" s="258">
        <f t="shared" ref="AJ390:AJ453" si="108">SUM(AE390:AI390)</f>
        <v>29.350902415752309</v>
      </c>
    </row>
    <row r="391" spans="1:36" x14ac:dyDescent="0.25">
      <c r="A391" s="244">
        <v>46</v>
      </c>
      <c r="B391" s="244" t="s">
        <v>284</v>
      </c>
      <c r="C391" s="244">
        <v>1</v>
      </c>
      <c r="D391" s="244" t="s">
        <v>369</v>
      </c>
      <c r="E391" s="244">
        <v>107</v>
      </c>
      <c r="F391" s="244" t="s">
        <v>158</v>
      </c>
      <c r="G391" s="245"/>
      <c r="H391" s="246">
        <v>1.7387574911117554</v>
      </c>
      <c r="I391" s="246">
        <v>7.0827329158782959</v>
      </c>
      <c r="J391" s="246">
        <v>0.65468847751617432</v>
      </c>
      <c r="K391" s="246">
        <v>5.5021762847900391</v>
      </c>
      <c r="L391" s="246">
        <v>1.1446493864059448</v>
      </c>
      <c r="M391" s="247">
        <f>IF(COUNT(H391:L391)&lt;N$1,0,1)</f>
        <v>1</v>
      </c>
      <c r="N391" s="248">
        <f t="shared" si="95"/>
        <v>5</v>
      </c>
      <c r="O391" s="249">
        <f t="shared" si="96"/>
        <v>5</v>
      </c>
      <c r="P391" s="250">
        <f t="shared" si="97"/>
        <v>16.123004555702209</v>
      </c>
      <c r="Y391" s="256">
        <f t="shared" si="98"/>
        <v>107</v>
      </c>
      <c r="Z391" s="256">
        <f t="shared" si="99"/>
        <v>46</v>
      </c>
      <c r="AA391" s="256" t="str">
        <f t="shared" si="100"/>
        <v>Marker 42</v>
      </c>
      <c r="AB391" s="256">
        <f t="shared" si="101"/>
        <v>1</v>
      </c>
      <c r="AC391" s="256" t="str">
        <f t="shared" si="102"/>
        <v>H</v>
      </c>
      <c r="AD391" s="257"/>
      <c r="AE391" s="258">
        <f t="shared" si="103"/>
        <v>2.4740111796996835</v>
      </c>
      <c r="AF391" s="258">
        <f t="shared" si="104"/>
        <v>10.077748338272205</v>
      </c>
      <c r="AG391" s="258">
        <f t="shared" si="105"/>
        <v>0.9315310621954217</v>
      </c>
      <c r="AH391" s="258">
        <f t="shared" si="106"/>
        <v>7.8288350795517063</v>
      </c>
      <c r="AI391" s="258">
        <f t="shared" si="107"/>
        <v>1.6286776006894437</v>
      </c>
      <c r="AJ391" s="258">
        <f t="shared" si="108"/>
        <v>22.940803260408458</v>
      </c>
    </row>
    <row r="392" spans="1:36" x14ac:dyDescent="0.25">
      <c r="A392" s="244">
        <v>46</v>
      </c>
      <c r="B392" s="244" t="s">
        <v>313</v>
      </c>
      <c r="C392" s="244">
        <v>4</v>
      </c>
      <c r="D392" s="244" t="s">
        <v>369</v>
      </c>
      <c r="E392" s="244">
        <v>109</v>
      </c>
      <c r="F392" s="244" t="s">
        <v>83</v>
      </c>
      <c r="G392" s="245"/>
      <c r="H392" s="246">
        <v>3.0651116371154785</v>
      </c>
      <c r="I392" s="246">
        <v>0.44070661067962646</v>
      </c>
      <c r="J392" s="246">
        <v>1.6946589946746826</v>
      </c>
      <c r="K392" s="246">
        <v>9.6655899286270142</v>
      </c>
      <c r="L392" s="246">
        <v>4.9294328689575195</v>
      </c>
      <c r="M392" s="247">
        <f>IF(COUNT(H392:L392)&lt;N$1,0,1)</f>
        <v>1</v>
      </c>
      <c r="N392" s="248">
        <f t="shared" si="95"/>
        <v>5</v>
      </c>
      <c r="O392" s="249">
        <f t="shared" si="96"/>
        <v>5</v>
      </c>
      <c r="P392" s="250">
        <f t="shared" si="97"/>
        <v>19.795500040054321</v>
      </c>
      <c r="Y392" s="256">
        <f t="shared" si="98"/>
        <v>109</v>
      </c>
      <c r="Z392" s="256">
        <f t="shared" si="99"/>
        <v>46</v>
      </c>
      <c r="AA392" s="256" t="str">
        <f t="shared" si="100"/>
        <v>Marker 71</v>
      </c>
      <c r="AB392" s="256">
        <f t="shared" si="101"/>
        <v>4</v>
      </c>
      <c r="AC392" s="256" t="str">
        <f t="shared" si="102"/>
        <v>H</v>
      </c>
      <c r="AD392" s="257"/>
      <c r="AE392" s="258">
        <f t="shared" si="103"/>
        <v>4.3612294963587317</v>
      </c>
      <c r="AF392" s="258">
        <f t="shared" si="104"/>
        <v>0.62706449137528053</v>
      </c>
      <c r="AG392" s="258">
        <f t="shared" si="105"/>
        <v>2.4112651246857051</v>
      </c>
      <c r="AH392" s="258">
        <f t="shared" si="106"/>
        <v>13.75279627208171</v>
      </c>
      <c r="AI392" s="258">
        <f t="shared" si="107"/>
        <v>7.0139004948770891</v>
      </c>
      <c r="AJ392" s="258">
        <f t="shared" si="108"/>
        <v>28.166255879378514</v>
      </c>
    </row>
    <row r="393" spans="1:36" x14ac:dyDescent="0.25">
      <c r="A393" s="244">
        <v>46</v>
      </c>
      <c r="B393" s="244" t="s">
        <v>274</v>
      </c>
      <c r="C393" s="244">
        <v>3</v>
      </c>
      <c r="D393" s="244" t="s">
        <v>369</v>
      </c>
      <c r="E393" s="244">
        <v>111</v>
      </c>
      <c r="F393" s="244" t="s">
        <v>147</v>
      </c>
      <c r="G393" s="245"/>
      <c r="H393" s="246">
        <v>7.3309379816055298</v>
      </c>
      <c r="I393" s="246">
        <v>1.5622949600219727</v>
      </c>
      <c r="J393" s="246">
        <v>9.697691798210144</v>
      </c>
      <c r="K393" s="246">
        <v>2.1780979633331299</v>
      </c>
      <c r="L393" s="246">
        <v>5.9520894289016724</v>
      </c>
      <c r="M393" s="247">
        <f>IF(COUNT(H393:L393)&lt;N$1,0,1)</f>
        <v>1</v>
      </c>
      <c r="N393" s="248">
        <f t="shared" si="95"/>
        <v>5</v>
      </c>
      <c r="O393" s="249">
        <f t="shared" si="96"/>
        <v>5</v>
      </c>
      <c r="P393" s="250">
        <f t="shared" si="97"/>
        <v>26.721112132072449</v>
      </c>
      <c r="Y393" s="256">
        <f t="shared" si="98"/>
        <v>111</v>
      </c>
      <c r="Z393" s="256">
        <f t="shared" si="99"/>
        <v>46</v>
      </c>
      <c r="AA393" s="256" t="str">
        <f t="shared" si="100"/>
        <v>Marker 32</v>
      </c>
      <c r="AB393" s="256">
        <f t="shared" si="101"/>
        <v>3</v>
      </c>
      <c r="AC393" s="256" t="str">
        <f t="shared" si="102"/>
        <v>H</v>
      </c>
      <c r="AD393" s="257"/>
      <c r="AE393" s="258">
        <f t="shared" si="103"/>
        <v>10.43090978292809</v>
      </c>
      <c r="AF393" s="258">
        <f t="shared" si="104"/>
        <v>2.2229294291128987</v>
      </c>
      <c r="AG393" s="258">
        <f t="shared" si="105"/>
        <v>13.798472788009843</v>
      </c>
      <c r="AH393" s="258">
        <f t="shared" si="106"/>
        <v>3.0991318451900947</v>
      </c>
      <c r="AI393" s="258">
        <f t="shared" si="107"/>
        <v>8.4689991933605331</v>
      </c>
      <c r="AJ393" s="258">
        <f t="shared" si="108"/>
        <v>38.020443038601456</v>
      </c>
    </row>
    <row r="394" spans="1:36" x14ac:dyDescent="0.25">
      <c r="A394" s="244">
        <v>46</v>
      </c>
      <c r="B394" s="244" t="s">
        <v>289</v>
      </c>
      <c r="C394" s="244">
        <v>2</v>
      </c>
      <c r="D394" s="244" t="s">
        <v>369</v>
      </c>
      <c r="E394" s="244">
        <v>113</v>
      </c>
      <c r="F394" s="244" t="s">
        <v>173</v>
      </c>
      <c r="G394" s="245"/>
      <c r="H394" s="246">
        <v>2.960282564163208</v>
      </c>
      <c r="I394" s="246">
        <v>6.125066876411438</v>
      </c>
      <c r="J394" s="246">
        <v>7.281959056854248</v>
      </c>
      <c r="K394" s="246">
        <v>8.7325471639633179</v>
      </c>
      <c r="L394" s="246">
        <v>8.9919888973236084</v>
      </c>
      <c r="M394" s="247">
        <f>IF(COUNT(H394:L394)&lt;N$1,0,1)</f>
        <v>1</v>
      </c>
      <c r="N394" s="248">
        <f t="shared" si="95"/>
        <v>5</v>
      </c>
      <c r="O394" s="249">
        <f t="shared" si="96"/>
        <v>5</v>
      </c>
      <c r="P394" s="250">
        <f t="shared" si="97"/>
        <v>34.09184455871582</v>
      </c>
      <c r="Y394" s="256">
        <f t="shared" si="98"/>
        <v>113</v>
      </c>
      <c r="Z394" s="256">
        <f t="shared" si="99"/>
        <v>46</v>
      </c>
      <c r="AA394" s="256" t="str">
        <f t="shared" si="100"/>
        <v>Marker 47</v>
      </c>
      <c r="AB394" s="256">
        <f t="shared" si="101"/>
        <v>2</v>
      </c>
      <c r="AC394" s="256" t="str">
        <f t="shared" si="102"/>
        <v>H</v>
      </c>
      <c r="AD394" s="257"/>
      <c r="AE394" s="258">
        <f t="shared" si="103"/>
        <v>4.2120722390832244</v>
      </c>
      <c r="AF394" s="258">
        <f t="shared" si="104"/>
        <v>8.7151221525211273</v>
      </c>
      <c r="AG394" s="258">
        <f t="shared" si="105"/>
        <v>10.361219554115985</v>
      </c>
      <c r="AH394" s="258">
        <f t="shared" si="106"/>
        <v>12.425205597294781</v>
      </c>
      <c r="AI394" s="258">
        <f t="shared" si="107"/>
        <v>12.794355264281187</v>
      </c>
      <c r="AJ394" s="258">
        <f t="shared" si="108"/>
        <v>48.5079748072963</v>
      </c>
    </row>
    <row r="395" spans="1:36" x14ac:dyDescent="0.25">
      <c r="A395" s="244">
        <v>46</v>
      </c>
      <c r="B395" s="244" t="s">
        <v>294</v>
      </c>
      <c r="C395" s="244">
        <v>1</v>
      </c>
      <c r="D395" s="244" t="s">
        <v>369</v>
      </c>
      <c r="E395" s="244">
        <v>115</v>
      </c>
      <c r="F395" s="244" t="s">
        <v>221</v>
      </c>
      <c r="G395" s="245"/>
      <c r="H395" s="246">
        <v>2.5183480978012085</v>
      </c>
      <c r="I395" s="246">
        <v>2.1072423458099365</v>
      </c>
      <c r="J395" s="246">
        <v>3.4913164377212524</v>
      </c>
      <c r="K395" s="246">
        <v>3.2618236541748047</v>
      </c>
      <c r="L395" s="246">
        <v>9.0571135282516479</v>
      </c>
      <c r="M395" s="247">
        <f>IF(COUNT(H395:L395)&lt;N$1,0,1)</f>
        <v>1</v>
      </c>
      <c r="N395" s="248">
        <f t="shared" si="95"/>
        <v>5</v>
      </c>
      <c r="O395" s="249">
        <f t="shared" si="96"/>
        <v>5</v>
      </c>
      <c r="P395" s="250">
        <f t="shared" si="97"/>
        <v>20.43584406375885</v>
      </c>
      <c r="Y395" s="256">
        <f t="shared" si="98"/>
        <v>115</v>
      </c>
      <c r="Z395" s="256">
        <f t="shared" si="99"/>
        <v>46</v>
      </c>
      <c r="AA395" s="256" t="str">
        <f t="shared" si="100"/>
        <v>Marker 52</v>
      </c>
      <c r="AB395" s="256">
        <f t="shared" si="101"/>
        <v>1</v>
      </c>
      <c r="AC395" s="256" t="str">
        <f t="shared" si="102"/>
        <v>H</v>
      </c>
      <c r="AD395" s="257"/>
      <c r="AE395" s="258">
        <f t="shared" si="103"/>
        <v>3.583260679067966</v>
      </c>
      <c r="AF395" s="258">
        <f t="shared" si="104"/>
        <v>2.9983141113813274</v>
      </c>
      <c r="AG395" s="258">
        <f t="shared" si="105"/>
        <v>4.9676599197676667</v>
      </c>
      <c r="AH395" s="258">
        <f t="shared" si="106"/>
        <v>4.6411234619484212</v>
      </c>
      <c r="AI395" s="258">
        <f t="shared" si="107"/>
        <v>12.887018597617434</v>
      </c>
      <c r="AJ395" s="258">
        <f t="shared" si="108"/>
        <v>29.077376769782816</v>
      </c>
    </row>
    <row r="396" spans="1:36" x14ac:dyDescent="0.25">
      <c r="A396" s="244">
        <v>46</v>
      </c>
      <c r="B396" s="244" t="s">
        <v>295</v>
      </c>
      <c r="C396" s="244">
        <v>4</v>
      </c>
      <c r="D396" s="244" t="s">
        <v>369</v>
      </c>
      <c r="E396" s="244">
        <v>117</v>
      </c>
      <c r="F396" s="244" t="s">
        <v>186</v>
      </c>
      <c r="G396" s="245"/>
      <c r="H396" s="246">
        <v>1.4341950416564941</v>
      </c>
      <c r="I396" s="246">
        <v>5.5873626470565796</v>
      </c>
      <c r="J396" s="246">
        <v>5.4929721355438232</v>
      </c>
      <c r="K396" s="246">
        <v>0.55580675601959229</v>
      </c>
      <c r="L396" s="246">
        <v>5.4033136367797852</v>
      </c>
      <c r="M396" s="247">
        <f>IF(COUNT(H396:L396)&lt;N$1,0,1)</f>
        <v>1</v>
      </c>
      <c r="N396" s="248">
        <f t="shared" si="95"/>
        <v>5</v>
      </c>
      <c r="O396" s="249">
        <f t="shared" si="96"/>
        <v>5</v>
      </c>
      <c r="P396" s="250">
        <f t="shared" si="97"/>
        <v>18.473650217056274</v>
      </c>
      <c r="Y396" s="256">
        <f t="shared" si="98"/>
        <v>117</v>
      </c>
      <c r="Z396" s="256">
        <f t="shared" si="99"/>
        <v>46</v>
      </c>
      <c r="AA396" s="256" t="str">
        <f t="shared" si="100"/>
        <v>Marker 53</v>
      </c>
      <c r="AB396" s="256">
        <f t="shared" si="101"/>
        <v>4</v>
      </c>
      <c r="AC396" s="256" t="str">
        <f t="shared" si="102"/>
        <v>H</v>
      </c>
      <c r="AD396" s="257"/>
      <c r="AE396" s="258">
        <f t="shared" si="103"/>
        <v>2.0406609806519387</v>
      </c>
      <c r="AF396" s="258">
        <f t="shared" si="104"/>
        <v>7.9500434790454246</v>
      </c>
      <c r="AG396" s="258">
        <f t="shared" si="105"/>
        <v>7.8157388494844522</v>
      </c>
      <c r="AH396" s="258">
        <f t="shared" si="106"/>
        <v>0.79083606263336315</v>
      </c>
      <c r="AI396" s="258">
        <f t="shared" si="107"/>
        <v>7.6881672189199781</v>
      </c>
      <c r="AJ396" s="258">
        <f t="shared" si="108"/>
        <v>26.285446590735159</v>
      </c>
    </row>
    <row r="397" spans="1:36" x14ac:dyDescent="0.25">
      <c r="A397" s="244">
        <v>47</v>
      </c>
      <c r="B397" s="244" t="s">
        <v>282</v>
      </c>
      <c r="C397" s="244">
        <v>1</v>
      </c>
      <c r="D397" s="244" t="s">
        <v>369</v>
      </c>
      <c r="E397" s="244">
        <v>100</v>
      </c>
      <c r="F397" s="244" t="s">
        <v>161</v>
      </c>
      <c r="G397" s="245"/>
      <c r="H397" s="246">
        <v>3.769952654838562</v>
      </c>
      <c r="I397" s="246">
        <v>0.81580758094787598</v>
      </c>
      <c r="J397" s="246">
        <v>2.4754840135574341</v>
      </c>
      <c r="K397" s="246">
        <v>3.4797310829162598</v>
      </c>
      <c r="L397" s="246">
        <v>9.3921607732772827</v>
      </c>
      <c r="M397" s="247">
        <f>IF(COUNT(H397:L397)&lt;N$1,0,1)</f>
        <v>1</v>
      </c>
      <c r="N397" s="248">
        <f t="shared" si="95"/>
        <v>5</v>
      </c>
      <c r="O397" s="249">
        <f t="shared" si="96"/>
        <v>5</v>
      </c>
      <c r="P397" s="250">
        <f t="shared" si="97"/>
        <v>19.933136105537415</v>
      </c>
      <c r="Y397" s="256">
        <f t="shared" si="98"/>
        <v>100</v>
      </c>
      <c r="Z397" s="256">
        <f t="shared" si="99"/>
        <v>47</v>
      </c>
      <c r="AA397" s="256" t="str">
        <f t="shared" si="100"/>
        <v>Marker 40</v>
      </c>
      <c r="AB397" s="256">
        <f t="shared" si="101"/>
        <v>1</v>
      </c>
      <c r="AC397" s="256" t="str">
        <f t="shared" si="102"/>
        <v>H</v>
      </c>
      <c r="AD397" s="257"/>
      <c r="AE397" s="258">
        <f t="shared" si="103"/>
        <v>5.9108353549392216</v>
      </c>
      <c r="AF397" s="258">
        <f t="shared" si="104"/>
        <v>1.2790888198835058</v>
      </c>
      <c r="AG397" s="258">
        <f t="shared" si="105"/>
        <v>3.8812631795633803</v>
      </c>
      <c r="AH397" s="258">
        <f t="shared" si="106"/>
        <v>5.4558026038295555</v>
      </c>
      <c r="AI397" s="258">
        <f t="shared" si="107"/>
        <v>14.725785982141986</v>
      </c>
      <c r="AJ397" s="258">
        <f t="shared" si="108"/>
        <v>31.252775940357651</v>
      </c>
    </row>
    <row r="398" spans="1:36" x14ac:dyDescent="0.25">
      <c r="A398" s="244">
        <v>47</v>
      </c>
      <c r="B398" s="244" t="s">
        <v>285</v>
      </c>
      <c r="C398" s="244">
        <v>4</v>
      </c>
      <c r="D398" s="244" t="s">
        <v>369</v>
      </c>
      <c r="E398" s="244">
        <v>101</v>
      </c>
      <c r="F398" s="244" t="s">
        <v>234</v>
      </c>
      <c r="G398" s="245"/>
      <c r="H398" s="246">
        <v>8.5558915138244629</v>
      </c>
      <c r="I398" s="246">
        <v>6.2144607305526733</v>
      </c>
      <c r="J398" s="246">
        <v>7.635115385055542</v>
      </c>
      <c r="K398" s="246">
        <v>2.059064507484436</v>
      </c>
      <c r="L398" s="246">
        <v>7.1044778823852539</v>
      </c>
      <c r="M398" s="247">
        <f>IF(COUNT(H398:L398)&lt;N$1,0,1)</f>
        <v>1</v>
      </c>
      <c r="N398" s="248">
        <f t="shared" si="95"/>
        <v>5</v>
      </c>
      <c r="O398" s="249">
        <f t="shared" si="96"/>
        <v>5</v>
      </c>
      <c r="P398" s="250">
        <f t="shared" si="97"/>
        <v>31.569010019302368</v>
      </c>
      <c r="Y398" s="256">
        <f t="shared" si="98"/>
        <v>101</v>
      </c>
      <c r="Z398" s="256">
        <f t="shared" si="99"/>
        <v>47</v>
      </c>
      <c r="AA398" s="256" t="str">
        <f t="shared" si="100"/>
        <v>Marker 43</v>
      </c>
      <c r="AB398" s="256">
        <f t="shared" si="101"/>
        <v>4</v>
      </c>
      <c r="AC398" s="256" t="str">
        <f t="shared" si="102"/>
        <v>H</v>
      </c>
      <c r="AD398" s="257"/>
      <c r="AE398" s="258">
        <f t="shared" si="103"/>
        <v>13.414615694982439</v>
      </c>
      <c r="AF398" s="258">
        <f t="shared" si="104"/>
        <v>9.7435319647549097</v>
      </c>
      <c r="AG398" s="258">
        <f t="shared" si="105"/>
        <v>11.970948733031038</v>
      </c>
      <c r="AH398" s="258">
        <f t="shared" si="106"/>
        <v>3.2283671449610551</v>
      </c>
      <c r="AI398" s="258">
        <f t="shared" si="107"/>
        <v>11.138972525739781</v>
      </c>
      <c r="AJ398" s="258">
        <f t="shared" si="108"/>
        <v>49.496436063469226</v>
      </c>
    </row>
    <row r="399" spans="1:36" x14ac:dyDescent="0.25">
      <c r="A399" s="244">
        <v>47</v>
      </c>
      <c r="B399" s="244" t="s">
        <v>288</v>
      </c>
      <c r="C399" s="244">
        <v>3</v>
      </c>
      <c r="D399" s="244" t="s">
        <v>369</v>
      </c>
      <c r="E399" s="244">
        <v>104</v>
      </c>
      <c r="F399" s="244" t="s">
        <v>169</v>
      </c>
      <c r="G399" s="245"/>
      <c r="H399" s="246">
        <v>6.4856415987014771</v>
      </c>
      <c r="I399" s="246">
        <v>1.2100005149841309</v>
      </c>
      <c r="J399" s="246">
        <v>1.9191259145736694</v>
      </c>
      <c r="K399" s="246">
        <v>4.5201432704925537</v>
      </c>
      <c r="L399" s="246">
        <v>4.4069105386734009</v>
      </c>
      <c r="M399" s="247">
        <f>IF(COUNT(H399:L399)&lt;N$1,0,1)</f>
        <v>1</v>
      </c>
      <c r="N399" s="248">
        <f t="shared" si="95"/>
        <v>5</v>
      </c>
      <c r="O399" s="249">
        <f t="shared" si="96"/>
        <v>5</v>
      </c>
      <c r="P399" s="250">
        <f t="shared" si="97"/>
        <v>18.541821837425232</v>
      </c>
      <c r="Y399" s="256">
        <f t="shared" si="98"/>
        <v>104</v>
      </c>
      <c r="Z399" s="256">
        <f t="shared" si="99"/>
        <v>47</v>
      </c>
      <c r="AA399" s="256" t="str">
        <f t="shared" si="100"/>
        <v>Marker 46</v>
      </c>
      <c r="AB399" s="256">
        <f t="shared" si="101"/>
        <v>3</v>
      </c>
      <c r="AC399" s="256" t="str">
        <f t="shared" si="102"/>
        <v>H</v>
      </c>
      <c r="AD399" s="257"/>
      <c r="AE399" s="258">
        <f t="shared" si="103"/>
        <v>10.168711167199218</v>
      </c>
      <c r="AF399" s="258">
        <f t="shared" si="104"/>
        <v>1.8971362450091924</v>
      </c>
      <c r="AG399" s="258">
        <f t="shared" si="105"/>
        <v>3.0089601501714012</v>
      </c>
      <c r="AH399" s="258">
        <f t="shared" si="106"/>
        <v>7.08704461270273</v>
      </c>
      <c r="AI399" s="258">
        <f t="shared" si="107"/>
        <v>6.9095092174733006</v>
      </c>
      <c r="AJ399" s="258">
        <f t="shared" si="108"/>
        <v>29.071361392555843</v>
      </c>
    </row>
    <row r="400" spans="1:36" x14ac:dyDescent="0.25">
      <c r="A400" s="244">
        <v>47</v>
      </c>
      <c r="B400" s="244" t="s">
        <v>287</v>
      </c>
      <c r="C400" s="244">
        <v>2</v>
      </c>
      <c r="D400" s="244" t="s">
        <v>369</v>
      </c>
      <c r="E400" s="244">
        <v>106</v>
      </c>
      <c r="F400" s="244" t="s">
        <v>172</v>
      </c>
      <c r="G400" s="245"/>
      <c r="H400" s="246">
        <v>4.6678674221038818</v>
      </c>
      <c r="I400" s="246">
        <v>1.7957693338394165</v>
      </c>
      <c r="J400" s="246">
        <v>0.3894805908203125</v>
      </c>
      <c r="K400" s="246">
        <v>1.5510958433151245</v>
      </c>
      <c r="L400" s="246">
        <v>6.6130030155181885</v>
      </c>
      <c r="M400" s="247">
        <f>IF(COUNT(H400:L400)&lt;N$1,0,1)</f>
        <v>1</v>
      </c>
      <c r="N400" s="248">
        <f t="shared" si="95"/>
        <v>5</v>
      </c>
      <c r="O400" s="249">
        <f t="shared" si="96"/>
        <v>5</v>
      </c>
      <c r="P400" s="250">
        <f t="shared" si="97"/>
        <v>15.017216205596924</v>
      </c>
      <c r="Y400" s="256">
        <f t="shared" si="98"/>
        <v>106</v>
      </c>
      <c r="Z400" s="256">
        <f t="shared" si="99"/>
        <v>47</v>
      </c>
      <c r="AA400" s="256" t="str">
        <f t="shared" si="100"/>
        <v>Marker 45</v>
      </c>
      <c r="AB400" s="256">
        <f t="shared" si="101"/>
        <v>2</v>
      </c>
      <c r="AC400" s="256" t="str">
        <f t="shared" si="102"/>
        <v>H</v>
      </c>
      <c r="AD400" s="257"/>
      <c r="AE400" s="258">
        <f t="shared" si="103"/>
        <v>7.3186584333702021</v>
      </c>
      <c r="AF400" s="258">
        <f t="shared" si="104"/>
        <v>2.8155517693704866</v>
      </c>
      <c r="AG400" s="258">
        <f t="shared" si="105"/>
        <v>0.61065903396123766</v>
      </c>
      <c r="AH400" s="258">
        <f t="shared" si="106"/>
        <v>2.4319329681234181</v>
      </c>
      <c r="AI400" s="258">
        <f t="shared" si="107"/>
        <v>10.368398652507334</v>
      </c>
      <c r="AJ400" s="258">
        <f t="shared" si="108"/>
        <v>23.545200857332681</v>
      </c>
    </row>
    <row r="401" spans="1:36" x14ac:dyDescent="0.25">
      <c r="A401" s="244">
        <v>47</v>
      </c>
      <c r="B401" s="244" t="s">
        <v>286</v>
      </c>
      <c r="C401" s="244">
        <v>1</v>
      </c>
      <c r="D401" s="244" t="s">
        <v>369</v>
      </c>
      <c r="E401" s="244">
        <v>108</v>
      </c>
      <c r="F401" s="244" t="s">
        <v>170</v>
      </c>
      <c r="G401" s="245"/>
      <c r="H401" s="246">
        <v>2.8188914060592651</v>
      </c>
      <c r="I401" s="246">
        <v>3.8447725772857666</v>
      </c>
      <c r="J401" s="246">
        <v>2.8612452745437622</v>
      </c>
      <c r="K401" s="246">
        <v>3.9044785499572754</v>
      </c>
      <c r="L401" s="246">
        <v>3.3718246221542358</v>
      </c>
      <c r="M401" s="247">
        <f>IF(COUNT(H401:L401)&lt;N$1,0,1)</f>
        <v>1</v>
      </c>
      <c r="N401" s="248">
        <f t="shared" si="95"/>
        <v>5</v>
      </c>
      <c r="O401" s="249">
        <f t="shared" si="96"/>
        <v>5</v>
      </c>
      <c r="P401" s="250">
        <f t="shared" si="97"/>
        <v>16.801212430000305</v>
      </c>
      <c r="Y401" s="256">
        <f t="shared" si="98"/>
        <v>108</v>
      </c>
      <c r="Z401" s="256">
        <f t="shared" si="99"/>
        <v>47</v>
      </c>
      <c r="AA401" s="256" t="str">
        <f t="shared" si="100"/>
        <v>Marker 44</v>
      </c>
      <c r="AB401" s="256">
        <f t="shared" si="101"/>
        <v>1</v>
      </c>
      <c r="AC401" s="256" t="str">
        <f t="shared" si="102"/>
        <v>H</v>
      </c>
      <c r="AD401" s="257"/>
      <c r="AE401" s="258">
        <f t="shared" si="103"/>
        <v>4.4196849430680558</v>
      </c>
      <c r="AF401" s="258">
        <f t="shared" si="104"/>
        <v>6.0281440543700064</v>
      </c>
      <c r="AG401" s="258">
        <f t="shared" si="105"/>
        <v>4.4860907487047141</v>
      </c>
      <c r="AH401" s="258">
        <f t="shared" si="106"/>
        <v>6.1217558862626014</v>
      </c>
      <c r="AI401" s="258">
        <f t="shared" si="107"/>
        <v>5.2866181652717064</v>
      </c>
      <c r="AJ401" s="258">
        <f t="shared" si="108"/>
        <v>26.342293797677087</v>
      </c>
    </row>
    <row r="402" spans="1:36" x14ac:dyDescent="0.25">
      <c r="A402" s="244">
        <v>47</v>
      </c>
      <c r="B402" s="244" t="s">
        <v>272</v>
      </c>
      <c r="C402" s="244">
        <v>4</v>
      </c>
      <c r="D402" s="244" t="s">
        <v>369</v>
      </c>
      <c r="E402" s="244">
        <v>110</v>
      </c>
      <c r="F402" s="244" t="s">
        <v>237</v>
      </c>
      <c r="G402" s="245"/>
      <c r="H402" s="246">
        <v>9.9630880355834961</v>
      </c>
      <c r="I402" s="246">
        <v>2.3761719465255737</v>
      </c>
      <c r="J402" s="246">
        <v>0.50007939338684082</v>
      </c>
      <c r="K402" s="246">
        <v>1.9138795137405396</v>
      </c>
      <c r="L402" s="246">
        <v>4.6909117698669434</v>
      </c>
      <c r="M402" s="247">
        <f>IF(COUNT(H402:L402)&lt;N$1,0,1)</f>
        <v>1</v>
      </c>
      <c r="N402" s="248">
        <f t="shared" si="95"/>
        <v>5</v>
      </c>
      <c r="O402" s="249">
        <f t="shared" si="96"/>
        <v>5</v>
      </c>
      <c r="P402" s="250">
        <f t="shared" si="97"/>
        <v>19.444130659103394</v>
      </c>
      <c r="Y402" s="256">
        <f t="shared" si="98"/>
        <v>110</v>
      </c>
      <c r="Z402" s="256">
        <f t="shared" si="99"/>
        <v>47</v>
      </c>
      <c r="AA402" s="256" t="str">
        <f t="shared" si="100"/>
        <v>Marker 30</v>
      </c>
      <c r="AB402" s="256">
        <f t="shared" si="101"/>
        <v>4</v>
      </c>
      <c r="AC402" s="256" t="str">
        <f t="shared" si="102"/>
        <v>H</v>
      </c>
      <c r="AD402" s="257"/>
      <c r="AE402" s="258">
        <f t="shared" si="103"/>
        <v>15.620931719000778</v>
      </c>
      <c r="AF402" s="258">
        <f t="shared" si="104"/>
        <v>3.7255537235757554</v>
      </c>
      <c r="AG402" s="258">
        <f t="shared" si="105"/>
        <v>0.78406474280618665</v>
      </c>
      <c r="AH402" s="258">
        <f t="shared" si="106"/>
        <v>3.0007344204687096</v>
      </c>
      <c r="AI402" s="258">
        <f t="shared" si="107"/>
        <v>7.3547892174835248</v>
      </c>
      <c r="AJ402" s="258">
        <f t="shared" si="108"/>
        <v>30.486073823334955</v>
      </c>
    </row>
    <row r="403" spans="1:36" x14ac:dyDescent="0.25">
      <c r="A403" s="244">
        <v>47</v>
      </c>
      <c r="B403" s="244" t="s">
        <v>305</v>
      </c>
      <c r="C403" s="244">
        <v>3</v>
      </c>
      <c r="D403" s="244" t="s">
        <v>369</v>
      </c>
      <c r="E403" s="244">
        <v>112</v>
      </c>
      <c r="F403" s="244" t="s">
        <v>201</v>
      </c>
      <c r="G403" s="245"/>
      <c r="H403" s="246">
        <v>6.6657143831253052</v>
      </c>
      <c r="I403" s="246">
        <v>1.6268134117126465</v>
      </c>
      <c r="J403" s="246">
        <v>7.7975934743881226</v>
      </c>
      <c r="K403" s="246">
        <v>5.4980218410491943</v>
      </c>
      <c r="L403" s="246">
        <v>5.633431077003479</v>
      </c>
      <c r="M403" s="247">
        <f>IF(COUNT(H403:L403)&lt;N$1,0,1)</f>
        <v>1</v>
      </c>
      <c r="N403" s="248">
        <f t="shared" si="95"/>
        <v>5</v>
      </c>
      <c r="O403" s="249">
        <f t="shared" si="96"/>
        <v>5</v>
      </c>
      <c r="P403" s="250">
        <f t="shared" si="97"/>
        <v>27.221574187278748</v>
      </c>
      <c r="Y403" s="256">
        <f t="shared" si="98"/>
        <v>112</v>
      </c>
      <c r="Z403" s="256">
        <f t="shared" si="99"/>
        <v>47</v>
      </c>
      <c r="AA403" s="256" t="str">
        <f t="shared" si="100"/>
        <v>Marker 63</v>
      </c>
      <c r="AB403" s="256">
        <f t="shared" si="101"/>
        <v>3</v>
      </c>
      <c r="AC403" s="256" t="str">
        <f t="shared" si="102"/>
        <v>H</v>
      </c>
      <c r="AD403" s="257"/>
      <c r="AE403" s="258">
        <f t="shared" si="103"/>
        <v>10.451043779325959</v>
      </c>
      <c r="AF403" s="258">
        <f t="shared" si="104"/>
        <v>2.5506490691597765</v>
      </c>
      <c r="AG403" s="258">
        <f t="shared" si="105"/>
        <v>12.225694965347081</v>
      </c>
      <c r="AH403" s="258">
        <f t="shared" si="106"/>
        <v>8.6202413811727929</v>
      </c>
      <c r="AI403" s="258">
        <f t="shared" si="107"/>
        <v>8.8325468853909008</v>
      </c>
      <c r="AJ403" s="258">
        <f t="shared" si="108"/>
        <v>42.680176080396507</v>
      </c>
    </row>
    <row r="404" spans="1:36" x14ac:dyDescent="0.25">
      <c r="A404" s="244">
        <v>47</v>
      </c>
      <c r="B404" s="244" t="s">
        <v>292</v>
      </c>
      <c r="C404" s="244">
        <v>2</v>
      </c>
      <c r="D404" s="244" t="s">
        <v>369</v>
      </c>
      <c r="E404" s="244">
        <v>114</v>
      </c>
      <c r="F404" s="244" t="s">
        <v>174</v>
      </c>
      <c r="G404" s="245"/>
      <c r="H404" s="246">
        <v>4.8278748989105225</v>
      </c>
      <c r="I404" s="246">
        <v>7.9759031534194946</v>
      </c>
      <c r="J404" s="246">
        <v>1.8686103820800781</v>
      </c>
      <c r="K404" s="246">
        <v>7.0551127195358276</v>
      </c>
      <c r="L404" s="246">
        <v>0.2767336368560791</v>
      </c>
      <c r="M404" s="247">
        <f>IF(COUNT(H404:L404)&lt;N$1,0,1)</f>
        <v>1</v>
      </c>
      <c r="N404" s="248">
        <f t="shared" si="95"/>
        <v>5</v>
      </c>
      <c r="O404" s="249">
        <f t="shared" si="96"/>
        <v>5</v>
      </c>
      <c r="P404" s="250">
        <f t="shared" si="97"/>
        <v>22.004234790802002</v>
      </c>
      <c r="Y404" s="256">
        <f t="shared" si="98"/>
        <v>114</v>
      </c>
      <c r="Z404" s="256">
        <f t="shared" si="99"/>
        <v>47</v>
      </c>
      <c r="AA404" s="256" t="str">
        <f t="shared" si="100"/>
        <v>Marker 50</v>
      </c>
      <c r="AB404" s="256">
        <f t="shared" si="101"/>
        <v>2</v>
      </c>
      <c r="AC404" s="256" t="str">
        <f t="shared" si="102"/>
        <v>H</v>
      </c>
      <c r="AD404" s="257"/>
      <c r="AE404" s="258">
        <f t="shared" si="103"/>
        <v>7.5695310404172558</v>
      </c>
      <c r="AF404" s="258">
        <f t="shared" si="104"/>
        <v>12.50526323886208</v>
      </c>
      <c r="AG404" s="258">
        <f t="shared" si="105"/>
        <v>2.9297578304676049</v>
      </c>
      <c r="AH404" s="258">
        <f t="shared" si="106"/>
        <v>11.061573848199833</v>
      </c>
      <c r="AI404" s="258">
        <f t="shared" si="107"/>
        <v>0.43388528037094659</v>
      </c>
      <c r="AJ404" s="258">
        <f t="shared" si="108"/>
        <v>34.500011238317718</v>
      </c>
    </row>
    <row r="405" spans="1:36" x14ac:dyDescent="0.25">
      <c r="A405" s="244">
        <v>47</v>
      </c>
      <c r="B405" s="244" t="s">
        <v>290</v>
      </c>
      <c r="C405" s="244">
        <v>1</v>
      </c>
      <c r="D405" s="244" t="s">
        <v>369</v>
      </c>
      <c r="E405" s="244">
        <v>116</v>
      </c>
      <c r="F405" s="244" t="s">
        <v>176</v>
      </c>
      <c r="G405" s="245"/>
      <c r="H405" s="246">
        <v>8.2179278135299683</v>
      </c>
      <c r="I405" s="246">
        <v>0.32344460487365723</v>
      </c>
      <c r="J405" s="246">
        <v>5.3978854417800903</v>
      </c>
      <c r="K405" s="246">
        <v>0.37658929824829102</v>
      </c>
      <c r="L405" s="246">
        <v>1.709398627281189</v>
      </c>
      <c r="M405" s="247">
        <f>IF(COUNT(H405:L405)&lt;N$1,0,1)</f>
        <v>1</v>
      </c>
      <c r="N405" s="248">
        <f t="shared" si="95"/>
        <v>5</v>
      </c>
      <c r="O405" s="249">
        <f t="shared" si="96"/>
        <v>5</v>
      </c>
      <c r="P405" s="250">
        <f t="shared" si="97"/>
        <v>16.025245785713196</v>
      </c>
      <c r="Y405" s="256">
        <f t="shared" si="98"/>
        <v>116</v>
      </c>
      <c r="Z405" s="256">
        <f t="shared" si="99"/>
        <v>47</v>
      </c>
      <c r="AA405" s="256" t="str">
        <f t="shared" si="100"/>
        <v>Marker 48</v>
      </c>
      <c r="AB405" s="256">
        <f t="shared" si="101"/>
        <v>1</v>
      </c>
      <c r="AC405" s="256" t="str">
        <f t="shared" si="102"/>
        <v>H</v>
      </c>
      <c r="AD405" s="257"/>
      <c r="AE405" s="258">
        <f t="shared" si="103"/>
        <v>12.884728990484204</v>
      </c>
      <c r="AF405" s="258">
        <f t="shared" si="104"/>
        <v>0.50712249751938299</v>
      </c>
      <c r="AG405" s="258">
        <f t="shared" si="105"/>
        <v>8.4632394707226801</v>
      </c>
      <c r="AH405" s="258">
        <f t="shared" si="106"/>
        <v>0.59044702737071109</v>
      </c>
      <c r="AI405" s="258">
        <f t="shared" si="107"/>
        <v>2.6801328204613486</v>
      </c>
      <c r="AJ405" s="258">
        <f t="shared" si="108"/>
        <v>25.125670806558325</v>
      </c>
    </row>
    <row r="406" spans="1:36" x14ac:dyDescent="0.25">
      <c r="A406" s="244">
        <v>48</v>
      </c>
      <c r="B406" s="244" t="s">
        <v>284</v>
      </c>
      <c r="C406" s="244">
        <v>1</v>
      </c>
      <c r="D406" s="244" t="s">
        <v>369</v>
      </c>
      <c r="E406" s="244">
        <v>101</v>
      </c>
      <c r="F406" s="244" t="s">
        <v>148</v>
      </c>
      <c r="G406" s="245"/>
      <c r="H406" s="246">
        <v>1.816677451133728</v>
      </c>
      <c r="I406" s="246">
        <v>3.5921370983123779</v>
      </c>
      <c r="J406" s="246">
        <v>5.8969837427139282</v>
      </c>
      <c r="K406" s="246">
        <v>0.46376705169677734</v>
      </c>
      <c r="L406" s="246">
        <v>9.19444739818573</v>
      </c>
      <c r="M406" s="247">
        <f>IF(COUNT(H406:L406)&lt;N$1,0,1)</f>
        <v>1</v>
      </c>
      <c r="N406" s="248">
        <f t="shared" si="95"/>
        <v>5</v>
      </c>
      <c r="O406" s="249">
        <f t="shared" si="96"/>
        <v>5</v>
      </c>
      <c r="P406" s="250">
        <f t="shared" si="97"/>
        <v>20.964012742042542</v>
      </c>
      <c r="Y406" s="256">
        <f t="shared" si="98"/>
        <v>101</v>
      </c>
      <c r="Z406" s="256">
        <f t="shared" si="99"/>
        <v>48</v>
      </c>
      <c r="AA406" s="256" t="str">
        <f t="shared" si="100"/>
        <v>Marker 42</v>
      </c>
      <c r="AB406" s="256">
        <f t="shared" si="101"/>
        <v>1</v>
      </c>
      <c r="AC406" s="256" t="str">
        <f t="shared" si="102"/>
        <v>H</v>
      </c>
      <c r="AD406" s="257"/>
      <c r="AE406" s="258">
        <f t="shared" si="103"/>
        <v>2.6267095293750775</v>
      </c>
      <c r="AF406" s="258">
        <f t="shared" si="104"/>
        <v>5.1938227895493938</v>
      </c>
      <c r="AG406" s="258">
        <f t="shared" si="105"/>
        <v>8.5263695995621021</v>
      </c>
      <c r="AH406" s="258">
        <f t="shared" si="106"/>
        <v>0.67055455185062307</v>
      </c>
      <c r="AI406" s="258">
        <f t="shared" si="107"/>
        <v>13.294128015449532</v>
      </c>
      <c r="AJ406" s="258">
        <f t="shared" si="108"/>
        <v>30.311584485786724</v>
      </c>
    </row>
    <row r="407" spans="1:36" x14ac:dyDescent="0.25">
      <c r="A407" s="244">
        <v>48</v>
      </c>
      <c r="B407" s="244" t="s">
        <v>283</v>
      </c>
      <c r="C407" s="244">
        <v>4</v>
      </c>
      <c r="D407" s="244" t="s">
        <v>369</v>
      </c>
      <c r="E407" s="244">
        <v>102</v>
      </c>
      <c r="F407" s="244" t="s">
        <v>162</v>
      </c>
      <c r="G407" s="245"/>
      <c r="H407" s="246">
        <v>5.5060529708862305</v>
      </c>
      <c r="I407" s="246">
        <v>6.4308708906173706</v>
      </c>
      <c r="J407" s="246">
        <v>6.2852013111114502</v>
      </c>
      <c r="K407" s="246">
        <v>0.71085751056671143</v>
      </c>
      <c r="L407" s="246">
        <v>9.8429465293884277</v>
      </c>
      <c r="M407" s="247">
        <f>IF(COUNT(H407:L407)&lt;N$1,0,1)</f>
        <v>1</v>
      </c>
      <c r="N407" s="248">
        <f t="shared" si="95"/>
        <v>5</v>
      </c>
      <c r="O407" s="249">
        <f t="shared" si="96"/>
        <v>5</v>
      </c>
      <c r="P407" s="250">
        <f t="shared" si="97"/>
        <v>28.77592921257019</v>
      </c>
      <c r="Y407" s="256">
        <f t="shared" si="98"/>
        <v>102</v>
      </c>
      <c r="Z407" s="256">
        <f t="shared" si="99"/>
        <v>48</v>
      </c>
      <c r="AA407" s="256" t="str">
        <f t="shared" si="100"/>
        <v>Marker 41</v>
      </c>
      <c r="AB407" s="256">
        <f t="shared" si="101"/>
        <v>4</v>
      </c>
      <c r="AC407" s="256" t="str">
        <f t="shared" si="102"/>
        <v>H</v>
      </c>
      <c r="AD407" s="257"/>
      <c r="AE407" s="258">
        <f t="shared" si="103"/>
        <v>7.9611280466133723</v>
      </c>
      <c r="AF407" s="258">
        <f t="shared" si="104"/>
        <v>9.2983098568343454</v>
      </c>
      <c r="AG407" s="258">
        <f t="shared" si="105"/>
        <v>9.087688168108329</v>
      </c>
      <c r="AH407" s="258">
        <f t="shared" si="106"/>
        <v>1.02781932800903</v>
      </c>
      <c r="AI407" s="258">
        <f t="shared" si="107"/>
        <v>14.231784200183117</v>
      </c>
      <c r="AJ407" s="258">
        <f t="shared" si="108"/>
        <v>41.606729599748192</v>
      </c>
    </row>
    <row r="408" spans="1:36" x14ac:dyDescent="0.25">
      <c r="A408" s="244">
        <v>48</v>
      </c>
      <c r="B408" s="244" t="s">
        <v>285</v>
      </c>
      <c r="C408" s="244">
        <v>3</v>
      </c>
      <c r="D408" s="244" t="s">
        <v>369</v>
      </c>
      <c r="E408" s="244">
        <v>105</v>
      </c>
      <c r="F408" s="244" t="s">
        <v>232</v>
      </c>
      <c r="G408" s="245"/>
      <c r="H408" s="246">
        <v>2.2782808542251587</v>
      </c>
      <c r="I408" s="246">
        <v>2.8774929046630859</v>
      </c>
      <c r="J408" s="246">
        <v>2.2804182767868042</v>
      </c>
      <c r="K408" s="246">
        <v>9.8449575901031494</v>
      </c>
      <c r="L408" s="246">
        <v>1.7063933610916138</v>
      </c>
      <c r="M408" s="247">
        <f>IF(COUNT(H408:L408)&lt;N$1,0,1)</f>
        <v>1</v>
      </c>
      <c r="N408" s="248">
        <f t="shared" si="95"/>
        <v>5</v>
      </c>
      <c r="O408" s="249">
        <f t="shared" si="96"/>
        <v>5</v>
      </c>
      <c r="P408" s="250">
        <f t="shared" si="97"/>
        <v>18.987542986869812</v>
      </c>
      <c r="Y408" s="256">
        <f t="shared" si="98"/>
        <v>105</v>
      </c>
      <c r="Z408" s="256">
        <f t="shared" si="99"/>
        <v>48</v>
      </c>
      <c r="AA408" s="256" t="str">
        <f t="shared" si="100"/>
        <v>Marker 43</v>
      </c>
      <c r="AB408" s="256">
        <f t="shared" si="101"/>
        <v>3</v>
      </c>
      <c r="AC408" s="256" t="str">
        <f t="shared" si="102"/>
        <v>H</v>
      </c>
      <c r="AD408" s="257"/>
      <c r="AE408" s="258">
        <f t="shared" si="103"/>
        <v>3.2941356907641266</v>
      </c>
      <c r="AF408" s="258">
        <f t="shared" si="104"/>
        <v>4.1605283473248322</v>
      </c>
      <c r="AG408" s="258">
        <f t="shared" si="105"/>
        <v>3.2972261613413179</v>
      </c>
      <c r="AH408" s="258">
        <f t="shared" si="106"/>
        <v>14.234691965862828</v>
      </c>
      <c r="AI408" s="258">
        <f t="shared" si="107"/>
        <v>2.4672512446524379</v>
      </c>
      <c r="AJ408" s="258">
        <f t="shared" si="108"/>
        <v>27.453833409945542</v>
      </c>
    </row>
    <row r="409" spans="1:36" x14ac:dyDescent="0.25">
      <c r="A409" s="244">
        <v>48</v>
      </c>
      <c r="B409" s="244" t="s">
        <v>285</v>
      </c>
      <c r="C409" s="244">
        <v>2</v>
      </c>
      <c r="D409" s="244" t="s">
        <v>369</v>
      </c>
      <c r="E409" s="244">
        <v>107</v>
      </c>
      <c r="F409" s="244" t="s">
        <v>227</v>
      </c>
      <c r="G409" s="245"/>
      <c r="H409" s="246">
        <v>3.0374205112457275</v>
      </c>
      <c r="I409" s="246">
        <v>2.7735358476638794</v>
      </c>
      <c r="J409" s="246">
        <v>1.6969037055969238</v>
      </c>
      <c r="K409" s="246">
        <v>7.4066585302352905</v>
      </c>
      <c r="L409" s="246">
        <v>2.2128188610076904</v>
      </c>
      <c r="M409" s="247">
        <f>IF(COUNT(H409:L409)&lt;N$1,0,1)</f>
        <v>1</v>
      </c>
      <c r="N409" s="248">
        <f t="shared" si="95"/>
        <v>5</v>
      </c>
      <c r="O409" s="249">
        <f t="shared" si="96"/>
        <v>5</v>
      </c>
      <c r="P409" s="250">
        <f t="shared" si="97"/>
        <v>17.127337455749512</v>
      </c>
      <c r="Y409" s="256">
        <f t="shared" si="98"/>
        <v>107</v>
      </c>
      <c r="Z409" s="256">
        <f t="shared" si="99"/>
        <v>48</v>
      </c>
      <c r="AA409" s="256" t="str">
        <f t="shared" si="100"/>
        <v>Marker 43</v>
      </c>
      <c r="AB409" s="256">
        <f t="shared" si="101"/>
        <v>2</v>
      </c>
      <c r="AC409" s="256" t="str">
        <f t="shared" si="102"/>
        <v>H</v>
      </c>
      <c r="AD409" s="257"/>
      <c r="AE409" s="258">
        <f t="shared" si="103"/>
        <v>4.3917655259217341</v>
      </c>
      <c r="AF409" s="258">
        <f t="shared" si="104"/>
        <v>4.010218234709523</v>
      </c>
      <c r="AG409" s="258">
        <f t="shared" si="105"/>
        <v>2.4535302792147746</v>
      </c>
      <c r="AH409" s="258">
        <f t="shared" si="106"/>
        <v>10.709188100537569</v>
      </c>
      <c r="AI409" s="258">
        <f t="shared" si="107"/>
        <v>3.1994850738982086</v>
      </c>
      <c r="AJ409" s="258">
        <f t="shared" si="108"/>
        <v>24.764187214281812</v>
      </c>
    </row>
    <row r="410" spans="1:36" x14ac:dyDescent="0.25">
      <c r="A410" s="244">
        <v>48</v>
      </c>
      <c r="B410" s="244" t="s">
        <v>310</v>
      </c>
      <c r="C410" s="244">
        <v>1</v>
      </c>
      <c r="D410" s="244" t="s">
        <v>369</v>
      </c>
      <c r="E410" s="244">
        <v>109</v>
      </c>
      <c r="F410" s="244" t="s">
        <v>221</v>
      </c>
      <c r="G410" s="245"/>
      <c r="H410" s="246">
        <v>5.2555698156356812</v>
      </c>
      <c r="I410" s="246">
        <v>3.7637412548065186</v>
      </c>
      <c r="J410" s="246">
        <v>3.9173275232315063</v>
      </c>
      <c r="K410" s="246">
        <v>0.79726696014404297</v>
      </c>
      <c r="L410" s="246">
        <v>5.0103539228439331</v>
      </c>
      <c r="M410" s="247">
        <f>IF(COUNT(H410:L410)&lt;N$1,0,1)</f>
        <v>1</v>
      </c>
      <c r="N410" s="248">
        <f t="shared" si="95"/>
        <v>5</v>
      </c>
      <c r="O410" s="249">
        <f t="shared" si="96"/>
        <v>5</v>
      </c>
      <c r="P410" s="250">
        <f t="shared" si="97"/>
        <v>18.744259476661682</v>
      </c>
      <c r="Y410" s="256">
        <f t="shared" si="98"/>
        <v>109</v>
      </c>
      <c r="Z410" s="256">
        <f t="shared" si="99"/>
        <v>48</v>
      </c>
      <c r="AA410" s="256" t="str">
        <f t="shared" si="100"/>
        <v>Marker 68</v>
      </c>
      <c r="AB410" s="256">
        <f t="shared" si="101"/>
        <v>1</v>
      </c>
      <c r="AC410" s="256" t="str">
        <f t="shared" si="102"/>
        <v>H</v>
      </c>
      <c r="AD410" s="257"/>
      <c r="AE410" s="258">
        <f t="shared" si="103"/>
        <v>7.5989578163207288</v>
      </c>
      <c r="AF410" s="258">
        <f t="shared" si="104"/>
        <v>5.4419429348521442</v>
      </c>
      <c r="AG410" s="258">
        <f t="shared" si="105"/>
        <v>5.6640112577684159</v>
      </c>
      <c r="AH410" s="258">
        <f t="shared" si="106"/>
        <v>1.1527575907100867</v>
      </c>
      <c r="AI410" s="258">
        <f t="shared" si="107"/>
        <v>7.2444034500801324</v>
      </c>
      <c r="AJ410" s="258">
        <f t="shared" si="108"/>
        <v>27.102073049731509</v>
      </c>
    </row>
    <row r="411" spans="1:36" x14ac:dyDescent="0.25">
      <c r="A411" s="244">
        <v>48</v>
      </c>
      <c r="B411" s="244" t="s">
        <v>274</v>
      </c>
      <c r="C411" s="244">
        <v>4</v>
      </c>
      <c r="D411" s="244" t="s">
        <v>369</v>
      </c>
      <c r="E411" s="244">
        <v>111</v>
      </c>
      <c r="F411" s="244" t="s">
        <v>157</v>
      </c>
      <c r="G411" s="245"/>
      <c r="H411" s="246">
        <v>5.3594851493835449</v>
      </c>
      <c r="I411" s="246">
        <v>1.8241876363754272</v>
      </c>
      <c r="J411" s="246">
        <v>7.7444112300872803</v>
      </c>
      <c r="K411" s="246">
        <v>5.9157472848892212</v>
      </c>
      <c r="L411" s="246">
        <v>7.9807186126708984</v>
      </c>
      <c r="M411" s="247">
        <f>IF(COUNT(H411:L411)&lt;N$1,0,1)</f>
        <v>1</v>
      </c>
      <c r="N411" s="248">
        <f t="shared" si="95"/>
        <v>5</v>
      </c>
      <c r="O411" s="249">
        <f t="shared" si="96"/>
        <v>5</v>
      </c>
      <c r="P411" s="250">
        <f t="shared" si="97"/>
        <v>28.824549913406372</v>
      </c>
      <c r="Y411" s="256">
        <f t="shared" si="98"/>
        <v>111</v>
      </c>
      <c r="Z411" s="256">
        <f t="shared" si="99"/>
        <v>48</v>
      </c>
      <c r="AA411" s="256" t="str">
        <f t="shared" si="100"/>
        <v>Marker 32</v>
      </c>
      <c r="AB411" s="256">
        <f t="shared" si="101"/>
        <v>4</v>
      </c>
      <c r="AC411" s="256" t="str">
        <f t="shared" si="102"/>
        <v>H</v>
      </c>
      <c r="AD411" s="257"/>
      <c r="AE411" s="258">
        <f t="shared" si="103"/>
        <v>7.7492076018472478</v>
      </c>
      <c r="AF411" s="258">
        <f t="shared" si="104"/>
        <v>2.6375684053574</v>
      </c>
      <c r="AG411" s="258">
        <f t="shared" si="105"/>
        <v>11.197540193375913</v>
      </c>
      <c r="AH411" s="258">
        <f t="shared" si="106"/>
        <v>8.5534995532068265</v>
      </c>
      <c r="AI411" s="258">
        <f t="shared" si="107"/>
        <v>11.539213864344143</v>
      </c>
      <c r="AJ411" s="258">
        <f t="shared" si="108"/>
        <v>41.677029618131527</v>
      </c>
    </row>
    <row r="412" spans="1:36" x14ac:dyDescent="0.25">
      <c r="A412" s="244">
        <v>48</v>
      </c>
      <c r="B412" s="244" t="s">
        <v>290</v>
      </c>
      <c r="C412" s="244">
        <v>3</v>
      </c>
      <c r="D412" s="244" t="s">
        <v>369</v>
      </c>
      <c r="E412" s="244">
        <v>113</v>
      </c>
      <c r="F412" s="244" t="s">
        <v>174</v>
      </c>
      <c r="G412" s="245"/>
      <c r="H412" s="246">
        <v>6.2550455331802368</v>
      </c>
      <c r="I412" s="246">
        <v>4.7167301177978516</v>
      </c>
      <c r="J412" s="246">
        <v>5.4541128873825073</v>
      </c>
      <c r="K412" s="246">
        <v>4.24965500831604</v>
      </c>
      <c r="L412" s="246">
        <v>6.7149573564529419</v>
      </c>
      <c r="M412" s="247">
        <f>IF(COUNT(H412:L412)&lt;N$1,0,1)</f>
        <v>1</v>
      </c>
      <c r="N412" s="248">
        <f t="shared" si="95"/>
        <v>5</v>
      </c>
      <c r="O412" s="249">
        <f t="shared" si="96"/>
        <v>5</v>
      </c>
      <c r="P412" s="250">
        <f t="shared" si="97"/>
        <v>27.390500903129578</v>
      </c>
      <c r="Y412" s="256">
        <f t="shared" si="98"/>
        <v>113</v>
      </c>
      <c r="Z412" s="256">
        <f t="shared" si="99"/>
        <v>48</v>
      </c>
      <c r="AA412" s="256" t="str">
        <f t="shared" si="100"/>
        <v>Marker 48</v>
      </c>
      <c r="AB412" s="256">
        <f t="shared" si="101"/>
        <v>3</v>
      </c>
      <c r="AC412" s="256" t="str">
        <f t="shared" si="102"/>
        <v>H</v>
      </c>
      <c r="AD412" s="257"/>
      <c r="AE412" s="258">
        <f t="shared" si="103"/>
        <v>9.044086333777086</v>
      </c>
      <c r="AF412" s="258">
        <f t="shared" si="104"/>
        <v>6.8198567336090319</v>
      </c>
      <c r="AG412" s="258">
        <f t="shared" si="105"/>
        <v>7.8860285774089602</v>
      </c>
      <c r="AH412" s="258">
        <f t="shared" si="106"/>
        <v>6.1445191054328614</v>
      </c>
      <c r="AI412" s="258">
        <f t="shared" si="107"/>
        <v>9.7090666626234494</v>
      </c>
      <c r="AJ412" s="258">
        <f t="shared" si="108"/>
        <v>39.603557412851387</v>
      </c>
    </row>
    <row r="413" spans="1:36" x14ac:dyDescent="0.25">
      <c r="A413" s="244">
        <v>48</v>
      </c>
      <c r="B413" s="244" t="s">
        <v>295</v>
      </c>
      <c r="C413" s="244">
        <v>2</v>
      </c>
      <c r="D413" s="244" t="s">
        <v>369</v>
      </c>
      <c r="E413" s="244">
        <v>115</v>
      </c>
      <c r="F413" s="244" t="s">
        <v>190</v>
      </c>
      <c r="G413" s="245"/>
      <c r="H413" s="246">
        <v>5.7258093357086182</v>
      </c>
      <c r="I413" s="246">
        <v>5.4310256242752075</v>
      </c>
      <c r="J413" s="246">
        <v>1.5564656257629395</v>
      </c>
      <c r="K413" s="246">
        <v>4.3318790197372437</v>
      </c>
      <c r="L413" s="246">
        <v>1.9254386425018311</v>
      </c>
      <c r="M413" s="247">
        <f>IF(COUNT(H413:L413)&lt;N$1,0,1)</f>
        <v>1</v>
      </c>
      <c r="N413" s="248">
        <f t="shared" si="95"/>
        <v>5</v>
      </c>
      <c r="O413" s="249">
        <f t="shared" si="96"/>
        <v>5</v>
      </c>
      <c r="P413" s="250">
        <f t="shared" si="97"/>
        <v>18.97061824798584</v>
      </c>
      <c r="Y413" s="256">
        <f t="shared" si="98"/>
        <v>115</v>
      </c>
      <c r="Z413" s="256">
        <f t="shared" si="99"/>
        <v>48</v>
      </c>
      <c r="AA413" s="256" t="str">
        <f t="shared" si="100"/>
        <v>Marker 53</v>
      </c>
      <c r="AB413" s="256">
        <f t="shared" si="101"/>
        <v>2</v>
      </c>
      <c r="AC413" s="256" t="str">
        <f t="shared" si="102"/>
        <v>H</v>
      </c>
      <c r="AD413" s="257"/>
      <c r="AE413" s="258">
        <f t="shared" si="103"/>
        <v>8.2788708232738948</v>
      </c>
      <c r="AF413" s="258">
        <f t="shared" si="104"/>
        <v>7.8526470137344138</v>
      </c>
      <c r="AG413" s="258">
        <f t="shared" si="105"/>
        <v>2.2504727456075551</v>
      </c>
      <c r="AH413" s="258">
        <f t="shared" si="106"/>
        <v>6.263405699312659</v>
      </c>
      <c r="AI413" s="258">
        <f t="shared" si="107"/>
        <v>2.7839658753568566</v>
      </c>
      <c r="AJ413" s="258">
        <f t="shared" si="108"/>
        <v>27.429362157285382</v>
      </c>
    </row>
    <row r="414" spans="1:36" x14ac:dyDescent="0.25">
      <c r="A414" s="244">
        <v>48</v>
      </c>
      <c r="B414" s="244" t="s">
        <v>293</v>
      </c>
      <c r="C414" s="244">
        <v>1</v>
      </c>
      <c r="D414" s="244" t="s">
        <v>369</v>
      </c>
      <c r="E414" s="244">
        <v>117</v>
      </c>
      <c r="F414" s="244" t="s">
        <v>238</v>
      </c>
      <c r="G414" s="245"/>
      <c r="H414" s="246">
        <v>1.3336223363876343</v>
      </c>
      <c r="I414" s="246">
        <v>8.5178649425506592</v>
      </c>
      <c r="J414" s="246">
        <v>0.69011270999908447</v>
      </c>
      <c r="K414" s="246">
        <v>7.3734426498413086</v>
      </c>
      <c r="L414" s="246">
        <v>4.5982331037521362</v>
      </c>
      <c r="M414" s="247">
        <f>IF(COUNT(H414:L414)&lt;N$1,0,1)</f>
        <v>1</v>
      </c>
      <c r="N414" s="248">
        <f t="shared" si="95"/>
        <v>5</v>
      </c>
      <c r="O414" s="249">
        <f t="shared" si="96"/>
        <v>5</v>
      </c>
      <c r="P414" s="250">
        <f t="shared" si="97"/>
        <v>22.513275742530823</v>
      </c>
      <c r="Y414" s="256">
        <f t="shared" si="98"/>
        <v>117</v>
      </c>
      <c r="Z414" s="256">
        <f t="shared" si="99"/>
        <v>48</v>
      </c>
      <c r="AA414" s="256" t="str">
        <f t="shared" si="100"/>
        <v>Marker 51</v>
      </c>
      <c r="AB414" s="256">
        <f t="shared" si="101"/>
        <v>1</v>
      </c>
      <c r="AC414" s="256" t="str">
        <f t="shared" si="102"/>
        <v>H</v>
      </c>
      <c r="AD414" s="257"/>
      <c r="AE414" s="258">
        <f t="shared" si="103"/>
        <v>1.928266626192076</v>
      </c>
      <c r="AF414" s="258">
        <f t="shared" si="104"/>
        <v>12.315866529066493</v>
      </c>
      <c r="AG414" s="258">
        <f t="shared" si="105"/>
        <v>0.99782469946230279</v>
      </c>
      <c r="AH414" s="258">
        <f t="shared" si="106"/>
        <v>10.661161705151308</v>
      </c>
      <c r="AI414" s="258">
        <f t="shared" si="107"/>
        <v>6.6485234923657233</v>
      </c>
      <c r="AJ414" s="258">
        <f t="shared" si="108"/>
        <v>32.551643052237907</v>
      </c>
    </row>
    <row r="415" spans="1:36" x14ac:dyDescent="0.25">
      <c r="A415" s="244">
        <v>49</v>
      </c>
      <c r="B415" s="244" t="s">
        <v>285</v>
      </c>
      <c r="C415" s="244">
        <v>1</v>
      </c>
      <c r="D415" s="244" t="s">
        <v>369</v>
      </c>
      <c r="E415" s="244">
        <v>102</v>
      </c>
      <c r="F415" s="244" t="s">
        <v>238</v>
      </c>
      <c r="G415" s="245"/>
      <c r="H415" s="246">
        <v>3.8914555311203003</v>
      </c>
      <c r="I415" s="246">
        <v>7.1358692646026611</v>
      </c>
      <c r="J415" s="246">
        <v>8.4615880250930786</v>
      </c>
      <c r="K415" s="246">
        <v>5.6825518608093262</v>
      </c>
      <c r="L415" s="246">
        <v>7.3003000020980835</v>
      </c>
      <c r="M415" s="247">
        <f>IF(COUNT(H415:L415)&lt;N$1,0,1)</f>
        <v>1</v>
      </c>
      <c r="N415" s="248">
        <f t="shared" si="95"/>
        <v>5</v>
      </c>
      <c r="O415" s="249">
        <f t="shared" si="96"/>
        <v>5</v>
      </c>
      <c r="P415" s="250">
        <f t="shared" si="97"/>
        <v>32.47176468372345</v>
      </c>
      <c r="Y415" s="256">
        <f t="shared" si="98"/>
        <v>102</v>
      </c>
      <c r="Z415" s="256">
        <f t="shared" si="99"/>
        <v>49</v>
      </c>
      <c r="AA415" s="256" t="str">
        <f t="shared" si="100"/>
        <v>Marker 43</v>
      </c>
      <c r="AB415" s="256">
        <f t="shared" si="101"/>
        <v>1</v>
      </c>
      <c r="AC415" s="256" t="str">
        <f t="shared" si="102"/>
        <v>H</v>
      </c>
      <c r="AD415" s="257"/>
      <c r="AE415" s="258">
        <f t="shared" si="103"/>
        <v>4.2397437912361822</v>
      </c>
      <c r="AF415" s="258">
        <f t="shared" si="104"/>
        <v>7.774535046777836</v>
      </c>
      <c r="AG415" s="258">
        <f t="shared" si="105"/>
        <v>9.2189066549756671</v>
      </c>
      <c r="AH415" s="258">
        <f t="shared" si="106"/>
        <v>6.1911446186584103</v>
      </c>
      <c r="AI415" s="258">
        <f t="shared" si="107"/>
        <v>7.9536824616228676</v>
      </c>
      <c r="AJ415" s="258">
        <f t="shared" si="108"/>
        <v>35.378012573270958</v>
      </c>
    </row>
    <row r="416" spans="1:36" x14ac:dyDescent="0.25">
      <c r="A416" s="244">
        <v>49</v>
      </c>
      <c r="B416" s="244" t="s">
        <v>284</v>
      </c>
      <c r="C416" s="244">
        <v>2</v>
      </c>
      <c r="D416" s="244" t="s">
        <v>369</v>
      </c>
      <c r="E416" s="244">
        <v>103</v>
      </c>
      <c r="F416" s="244" t="s">
        <v>157</v>
      </c>
      <c r="G416" s="245"/>
      <c r="H416" s="246">
        <v>7.7134287357330322</v>
      </c>
      <c r="I416" s="246">
        <v>8.0716830492019653</v>
      </c>
      <c r="J416" s="246">
        <v>7.823946475982666</v>
      </c>
      <c r="K416" s="246">
        <v>2.961077094078064</v>
      </c>
      <c r="L416" s="246">
        <v>3.7429225444793701</v>
      </c>
      <c r="M416" s="247">
        <f>IF(COUNT(H416:L416)&lt;N$1,0,1)</f>
        <v>1</v>
      </c>
      <c r="N416" s="248">
        <f t="shared" si="95"/>
        <v>5</v>
      </c>
      <c r="O416" s="249">
        <f t="shared" si="96"/>
        <v>5</v>
      </c>
      <c r="P416" s="250">
        <f t="shared" si="97"/>
        <v>30.313057899475098</v>
      </c>
      <c r="Y416" s="256">
        <f t="shared" si="98"/>
        <v>103</v>
      </c>
      <c r="Z416" s="256">
        <f t="shared" si="99"/>
        <v>49</v>
      </c>
      <c r="AA416" s="256" t="str">
        <f t="shared" si="100"/>
        <v>Marker 42</v>
      </c>
      <c r="AB416" s="256">
        <f t="shared" si="101"/>
        <v>2</v>
      </c>
      <c r="AC416" s="256" t="str">
        <f t="shared" si="102"/>
        <v>H</v>
      </c>
      <c r="AD416" s="257"/>
      <c r="AE416" s="258">
        <f t="shared" si="103"/>
        <v>8.4037865343541807</v>
      </c>
      <c r="AF416" s="258">
        <f t="shared" si="104"/>
        <v>8.7941048841507197</v>
      </c>
      <c r="AG416" s="258">
        <f t="shared" si="105"/>
        <v>8.5241956972747559</v>
      </c>
      <c r="AH416" s="258">
        <f t="shared" si="106"/>
        <v>3.2260957692030856</v>
      </c>
      <c r="AI416" s="258">
        <f t="shared" si="107"/>
        <v>4.0779169881624862</v>
      </c>
      <c r="AJ416" s="258">
        <f t="shared" si="108"/>
        <v>33.026099873145228</v>
      </c>
    </row>
    <row r="417" spans="1:36" x14ac:dyDescent="0.25">
      <c r="A417" s="244">
        <v>49</v>
      </c>
      <c r="B417" s="244" t="s">
        <v>283</v>
      </c>
      <c r="C417" s="244">
        <v>4</v>
      </c>
      <c r="D417" s="244" t="s">
        <v>369</v>
      </c>
      <c r="E417" s="244">
        <v>104</v>
      </c>
      <c r="F417" s="244" t="s">
        <v>167</v>
      </c>
      <c r="G417" s="245"/>
      <c r="H417" s="246">
        <v>6.0521507263183594</v>
      </c>
      <c r="I417" s="246">
        <v>4.0748041868209839</v>
      </c>
      <c r="J417" s="246">
        <v>0.50672173500061035</v>
      </c>
      <c r="K417" s="246">
        <v>1.586335301399231</v>
      </c>
      <c r="L417" s="246">
        <v>1.5963959693908691</v>
      </c>
      <c r="M417" s="247">
        <f>IF(COUNT(H417:L417)&lt;N$1,0,1)</f>
        <v>1</v>
      </c>
      <c r="N417" s="248">
        <f t="shared" si="95"/>
        <v>5</v>
      </c>
      <c r="O417" s="249">
        <f t="shared" si="96"/>
        <v>5</v>
      </c>
      <c r="P417" s="250">
        <f t="shared" si="97"/>
        <v>13.816407918930054</v>
      </c>
      <c r="Y417" s="256">
        <f t="shared" si="98"/>
        <v>104</v>
      </c>
      <c r="Z417" s="256">
        <f t="shared" si="99"/>
        <v>49</v>
      </c>
      <c r="AA417" s="256" t="str">
        <f t="shared" si="100"/>
        <v>Marker 41</v>
      </c>
      <c r="AB417" s="256">
        <f t="shared" si="101"/>
        <v>4</v>
      </c>
      <c r="AC417" s="256" t="str">
        <f t="shared" si="102"/>
        <v>H</v>
      </c>
      <c r="AD417" s="257"/>
      <c r="AE417" s="258">
        <f t="shared" si="103"/>
        <v>6.59382286661946</v>
      </c>
      <c r="AF417" s="258">
        <f t="shared" si="104"/>
        <v>4.439502292501821</v>
      </c>
      <c r="AG417" s="258">
        <f t="shared" si="105"/>
        <v>0.55207371963332585</v>
      </c>
      <c r="AH417" s="258">
        <f t="shared" si="106"/>
        <v>1.7283135297681114</v>
      </c>
      <c r="AI417" s="258">
        <f t="shared" si="107"/>
        <v>1.7392746352753241</v>
      </c>
      <c r="AJ417" s="258">
        <f t="shared" si="108"/>
        <v>15.052987043798042</v>
      </c>
    </row>
    <row r="418" spans="1:36" x14ac:dyDescent="0.25">
      <c r="A418" s="244">
        <v>49</v>
      </c>
      <c r="B418" s="244" t="s">
        <v>284</v>
      </c>
      <c r="C418" s="244">
        <v>3</v>
      </c>
      <c r="D418" s="244" t="s">
        <v>369</v>
      </c>
      <c r="E418" s="244">
        <v>106</v>
      </c>
      <c r="F418" s="244" t="s">
        <v>135</v>
      </c>
      <c r="G418" s="245"/>
      <c r="H418" s="246">
        <v>7.6620227098464966</v>
      </c>
      <c r="I418" s="246">
        <v>0.18573999404907227</v>
      </c>
      <c r="J418" s="246">
        <v>2.4772590398788452</v>
      </c>
      <c r="K418" s="246">
        <v>5.3896892070770264</v>
      </c>
      <c r="L418" s="246">
        <v>9.1664367914199829</v>
      </c>
      <c r="M418" s="247">
        <f>IF(COUNT(H418:L418)&lt;N$1,0,1)</f>
        <v>1</v>
      </c>
      <c r="N418" s="248">
        <f t="shared" si="95"/>
        <v>5</v>
      </c>
      <c r="O418" s="249">
        <f t="shared" si="96"/>
        <v>5</v>
      </c>
      <c r="P418" s="250">
        <f t="shared" si="97"/>
        <v>24.881147742271423</v>
      </c>
      <c r="Y418" s="256">
        <f t="shared" si="98"/>
        <v>106</v>
      </c>
      <c r="Z418" s="256">
        <f t="shared" si="99"/>
        <v>49</v>
      </c>
      <c r="AA418" s="256" t="str">
        <f t="shared" si="100"/>
        <v>Marker 42</v>
      </c>
      <c r="AB418" s="256">
        <f t="shared" si="101"/>
        <v>3</v>
      </c>
      <c r="AC418" s="256" t="str">
        <f t="shared" si="102"/>
        <v>H</v>
      </c>
      <c r="AD418" s="257"/>
      <c r="AE418" s="258">
        <f t="shared" si="103"/>
        <v>8.3477796296519138</v>
      </c>
      <c r="AF418" s="258">
        <f t="shared" si="104"/>
        <v>0.20236386623364322</v>
      </c>
      <c r="AG418" s="258">
        <f t="shared" si="105"/>
        <v>2.6989756274013943</v>
      </c>
      <c r="AH418" s="258">
        <f t="shared" si="106"/>
        <v>5.872070532389972</v>
      </c>
      <c r="AI418" s="258">
        <f t="shared" si="107"/>
        <v>9.9868399274740067</v>
      </c>
      <c r="AJ418" s="258">
        <f t="shared" si="108"/>
        <v>27.10802958315093</v>
      </c>
    </row>
    <row r="419" spans="1:36" x14ac:dyDescent="0.25">
      <c r="A419" s="244">
        <v>49</v>
      </c>
      <c r="B419" s="244" t="s">
        <v>287</v>
      </c>
      <c r="C419" s="244">
        <v>2</v>
      </c>
      <c r="D419" s="244" t="s">
        <v>369</v>
      </c>
      <c r="E419" s="244">
        <v>108</v>
      </c>
      <c r="F419" s="244" t="s">
        <v>171</v>
      </c>
      <c r="G419" s="245"/>
      <c r="H419" s="246">
        <v>6.5536487102508545</v>
      </c>
      <c r="I419" s="246">
        <v>4.1315895318984985</v>
      </c>
      <c r="J419" s="246">
        <v>4.4025278091430664</v>
      </c>
      <c r="K419" s="246">
        <v>1.4504307508468628</v>
      </c>
      <c r="L419" s="246">
        <v>6.0995686054229736</v>
      </c>
      <c r="M419" s="247">
        <f>IF(COUNT(H419:L419)&lt;N$1,0,1)</f>
        <v>1</v>
      </c>
      <c r="N419" s="248">
        <f t="shared" si="95"/>
        <v>5</v>
      </c>
      <c r="O419" s="249">
        <f t="shared" si="96"/>
        <v>5</v>
      </c>
      <c r="P419" s="250">
        <f t="shared" si="97"/>
        <v>22.637765407562256</v>
      </c>
      <c r="Y419" s="256">
        <f t="shared" si="98"/>
        <v>108</v>
      </c>
      <c r="Z419" s="256">
        <f t="shared" si="99"/>
        <v>49</v>
      </c>
      <c r="AA419" s="256" t="str">
        <f t="shared" si="100"/>
        <v>Marker 45</v>
      </c>
      <c r="AB419" s="256">
        <f t="shared" si="101"/>
        <v>2</v>
      </c>
      <c r="AC419" s="256" t="str">
        <f t="shared" si="102"/>
        <v>H</v>
      </c>
      <c r="AD419" s="257"/>
      <c r="AE419" s="258">
        <f t="shared" si="103"/>
        <v>7.140205305450297</v>
      </c>
      <c r="AF419" s="258">
        <f t="shared" si="104"/>
        <v>4.5013699695959719</v>
      </c>
      <c r="AG419" s="258">
        <f t="shared" si="105"/>
        <v>4.7965574308349765</v>
      </c>
      <c r="AH419" s="258">
        <f t="shared" si="106"/>
        <v>1.5802454175162244</v>
      </c>
      <c r="AI419" s="258">
        <f t="shared" si="107"/>
        <v>6.6454846823384486</v>
      </c>
      <c r="AJ419" s="258">
        <f t="shared" si="108"/>
        <v>24.663862805735917</v>
      </c>
    </row>
    <row r="420" spans="1:36" x14ac:dyDescent="0.25">
      <c r="A420" s="244">
        <v>49</v>
      </c>
      <c r="B420" s="244" t="s">
        <v>313</v>
      </c>
      <c r="C420" s="244">
        <v>1</v>
      </c>
      <c r="D420" s="244" t="s">
        <v>369</v>
      </c>
      <c r="E420" s="244">
        <v>110</v>
      </c>
      <c r="F420" s="244" t="s">
        <v>84</v>
      </c>
      <c r="G420" s="245"/>
      <c r="H420" s="246">
        <v>8.4829968214035034</v>
      </c>
      <c r="I420" s="246">
        <v>9.1620266437530518</v>
      </c>
      <c r="J420" s="246">
        <v>4.9807721376419067</v>
      </c>
      <c r="K420" s="246">
        <v>8.3320307731628418</v>
      </c>
      <c r="L420" s="246">
        <v>2.7307695150375366</v>
      </c>
      <c r="M420" s="247">
        <f>IF(COUNT(H420:L420)&lt;N$1,0,1)</f>
        <v>1</v>
      </c>
      <c r="N420" s="248">
        <f t="shared" si="95"/>
        <v>5</v>
      </c>
      <c r="O420" s="249">
        <f t="shared" si="96"/>
        <v>5</v>
      </c>
      <c r="P420" s="250">
        <f t="shared" si="97"/>
        <v>33.68859589099884</v>
      </c>
      <c r="Y420" s="256">
        <f t="shared" si="98"/>
        <v>110</v>
      </c>
      <c r="Z420" s="256">
        <f t="shared" si="99"/>
        <v>49</v>
      </c>
      <c r="AA420" s="256" t="str">
        <f t="shared" si="100"/>
        <v>Marker 71</v>
      </c>
      <c r="AB420" s="256">
        <f t="shared" si="101"/>
        <v>1</v>
      </c>
      <c r="AC420" s="256" t="str">
        <f t="shared" si="102"/>
        <v>H</v>
      </c>
      <c r="AD420" s="257"/>
      <c r="AE420" s="258">
        <f t="shared" si="103"/>
        <v>9.2422315550057679</v>
      </c>
      <c r="AF420" s="258">
        <f t="shared" si="104"/>
        <v>9.9820350682022561</v>
      </c>
      <c r="AG420" s="258">
        <f t="shared" si="105"/>
        <v>5.4265550710404931</v>
      </c>
      <c r="AH420" s="258">
        <f t="shared" si="106"/>
        <v>9.0777539294496705</v>
      </c>
      <c r="AI420" s="258">
        <f t="shared" si="107"/>
        <v>2.9751754848768233</v>
      </c>
      <c r="AJ420" s="258">
        <f t="shared" si="108"/>
        <v>36.703751108575013</v>
      </c>
    </row>
    <row r="421" spans="1:36" x14ac:dyDescent="0.25">
      <c r="A421" s="244">
        <v>49</v>
      </c>
      <c r="B421" s="244" t="s">
        <v>305</v>
      </c>
      <c r="C421" s="244">
        <v>4</v>
      </c>
      <c r="D421" s="244" t="s">
        <v>369</v>
      </c>
      <c r="E421" s="244">
        <v>112</v>
      </c>
      <c r="F421" s="244" t="s">
        <v>205</v>
      </c>
      <c r="G421" s="245"/>
      <c r="H421" s="246">
        <v>9.892120361328125</v>
      </c>
      <c r="I421" s="246">
        <v>9.996301531791687</v>
      </c>
      <c r="J421" s="246">
        <v>0.41801095008850098</v>
      </c>
      <c r="K421" s="246">
        <v>8.8251239061355591</v>
      </c>
      <c r="L421" s="246">
        <v>8.9620614051818848</v>
      </c>
      <c r="M421" s="247">
        <f>IF(COUNT(H421:L421)&lt;N$1,0,1)</f>
        <v>1</v>
      </c>
      <c r="N421" s="248">
        <f t="shared" si="95"/>
        <v>5</v>
      </c>
      <c r="O421" s="249">
        <f t="shared" si="96"/>
        <v>5</v>
      </c>
      <c r="P421" s="250">
        <f t="shared" si="97"/>
        <v>38.093618154525757</v>
      </c>
      <c r="Y421" s="256">
        <f t="shared" si="98"/>
        <v>112</v>
      </c>
      <c r="Z421" s="256">
        <f t="shared" si="99"/>
        <v>49</v>
      </c>
      <c r="AA421" s="256" t="str">
        <f t="shared" si="100"/>
        <v>Marker 63</v>
      </c>
      <c r="AB421" s="256">
        <f t="shared" si="101"/>
        <v>4</v>
      </c>
      <c r="AC421" s="256" t="str">
        <f t="shared" si="102"/>
        <v>H</v>
      </c>
      <c r="AD421" s="257"/>
      <c r="AE421" s="258">
        <f t="shared" si="103"/>
        <v>10.777472734482958</v>
      </c>
      <c r="AF421" s="258">
        <f t="shared" si="104"/>
        <v>10.890978199752773</v>
      </c>
      <c r="AG421" s="258">
        <f t="shared" si="105"/>
        <v>0.45542325130881006</v>
      </c>
      <c r="AH421" s="258">
        <f t="shared" si="106"/>
        <v>9.6149792767017885</v>
      </c>
      <c r="AI421" s="258">
        <f t="shared" si="107"/>
        <v>9.76417278713153</v>
      </c>
      <c r="AJ421" s="258">
        <f t="shared" si="108"/>
        <v>41.503026249377861</v>
      </c>
    </row>
    <row r="422" spans="1:36" x14ac:dyDescent="0.25">
      <c r="A422" s="244">
        <v>49</v>
      </c>
      <c r="B422" s="244" t="s">
        <v>293</v>
      </c>
      <c r="C422" s="244">
        <v>3</v>
      </c>
      <c r="D422" s="244" t="s">
        <v>369</v>
      </c>
      <c r="E422" s="244">
        <v>114</v>
      </c>
      <c r="F422" s="244" t="s">
        <v>233</v>
      </c>
      <c r="G422" s="245"/>
      <c r="H422" s="246">
        <v>6.1434870958328247</v>
      </c>
      <c r="I422" s="246">
        <v>6.3233780860900879</v>
      </c>
      <c r="J422" s="246">
        <v>9.3182510137557983</v>
      </c>
      <c r="K422" s="246">
        <v>9.104994535446167</v>
      </c>
      <c r="L422" s="246">
        <v>5.305677056312561</v>
      </c>
      <c r="M422" s="247">
        <f>IF(COUNT(H422:L422)&lt;N$1,0,1)</f>
        <v>1</v>
      </c>
      <c r="N422" s="248">
        <f t="shared" si="95"/>
        <v>5</v>
      </c>
      <c r="O422" s="249">
        <f t="shared" si="96"/>
        <v>5</v>
      </c>
      <c r="P422" s="250">
        <f t="shared" si="97"/>
        <v>36.195787787437439</v>
      </c>
      <c r="Y422" s="256">
        <f t="shared" si="98"/>
        <v>114</v>
      </c>
      <c r="Z422" s="256">
        <f t="shared" si="99"/>
        <v>49</v>
      </c>
      <c r="AA422" s="256" t="str">
        <f t="shared" si="100"/>
        <v>Marker 51</v>
      </c>
      <c r="AB422" s="256">
        <f t="shared" si="101"/>
        <v>3</v>
      </c>
      <c r="AC422" s="256" t="str">
        <f t="shared" si="102"/>
        <v>H</v>
      </c>
      <c r="AD422" s="257"/>
      <c r="AE422" s="258">
        <f t="shared" si="103"/>
        <v>6.6933339113856656</v>
      </c>
      <c r="AF422" s="258">
        <f t="shared" si="104"/>
        <v>6.8893252834939291</v>
      </c>
      <c r="AG422" s="258">
        <f t="shared" si="105"/>
        <v>10.152241639358486</v>
      </c>
      <c r="AH422" s="258">
        <f t="shared" si="106"/>
        <v>9.9198985423801016</v>
      </c>
      <c r="AI422" s="258">
        <f t="shared" si="107"/>
        <v>5.7805392295796079</v>
      </c>
      <c r="AJ422" s="258">
        <f t="shared" si="108"/>
        <v>39.435338606197796</v>
      </c>
    </row>
    <row r="423" spans="1:36" x14ac:dyDescent="0.25">
      <c r="A423" s="244">
        <v>49</v>
      </c>
      <c r="B423" s="244" t="s">
        <v>290</v>
      </c>
      <c r="C423" s="244">
        <v>2</v>
      </c>
      <c r="D423" s="244" t="s">
        <v>369</v>
      </c>
      <c r="E423" s="244">
        <v>116</v>
      </c>
      <c r="F423" s="244" t="s">
        <v>180</v>
      </c>
      <c r="G423" s="245"/>
      <c r="H423" s="246">
        <v>8.2792079448699951</v>
      </c>
      <c r="I423" s="246">
        <v>8.7400680780410767</v>
      </c>
      <c r="J423" s="246">
        <v>1.221623420715332</v>
      </c>
      <c r="K423" s="246">
        <v>9.0595501661300659</v>
      </c>
      <c r="L423" s="246">
        <v>9.0729916095733643</v>
      </c>
      <c r="M423" s="247">
        <f>IF(COUNT(H423:L423)&lt;N$1,0,1)</f>
        <v>1</v>
      </c>
      <c r="N423" s="248">
        <f t="shared" si="95"/>
        <v>5</v>
      </c>
      <c r="O423" s="249">
        <f t="shared" si="96"/>
        <v>5</v>
      </c>
      <c r="P423" s="250">
        <f t="shared" si="97"/>
        <v>36.373441219329834</v>
      </c>
      <c r="Y423" s="256">
        <f t="shared" si="98"/>
        <v>116</v>
      </c>
      <c r="Z423" s="256">
        <f t="shared" si="99"/>
        <v>49</v>
      </c>
      <c r="AA423" s="256" t="str">
        <f t="shared" si="100"/>
        <v>Marker 48</v>
      </c>
      <c r="AB423" s="256">
        <f t="shared" si="101"/>
        <v>2</v>
      </c>
      <c r="AC423" s="256" t="str">
        <f t="shared" si="102"/>
        <v>H</v>
      </c>
      <c r="AD423" s="257"/>
      <c r="AE423" s="258">
        <f t="shared" si="103"/>
        <v>9.0202034174370986</v>
      </c>
      <c r="AF423" s="258">
        <f t="shared" si="104"/>
        <v>9.5223108866384383</v>
      </c>
      <c r="AG423" s="258">
        <f t="shared" si="105"/>
        <v>1.3309596555290613</v>
      </c>
      <c r="AH423" s="258">
        <f t="shared" si="106"/>
        <v>9.8703868670920851</v>
      </c>
      <c r="AI423" s="258">
        <f t="shared" si="107"/>
        <v>9.8850313300515715</v>
      </c>
      <c r="AJ423" s="258">
        <f t="shared" si="108"/>
        <v>39.62889215674825</v>
      </c>
    </row>
    <row r="424" spans="1:36" x14ac:dyDescent="0.25">
      <c r="A424" s="244">
        <v>50</v>
      </c>
      <c r="B424" s="244" t="s">
        <v>282</v>
      </c>
      <c r="C424" s="244">
        <v>2</v>
      </c>
      <c r="D424" s="244" t="s">
        <v>369</v>
      </c>
      <c r="E424" s="244">
        <v>100</v>
      </c>
      <c r="F424" s="244" t="s">
        <v>167</v>
      </c>
      <c r="G424" s="245"/>
      <c r="H424" s="246">
        <v>4.2543590068817139</v>
      </c>
      <c r="I424" s="246">
        <v>3.7443023920059204</v>
      </c>
      <c r="J424" s="246">
        <v>7.4198579788208008</v>
      </c>
      <c r="K424" s="246">
        <v>6.8320339918136597</v>
      </c>
      <c r="L424" s="246">
        <v>6.653977632522583</v>
      </c>
      <c r="M424" s="247">
        <f>IF(COUNT(H424:L424)&lt;N$1,0,1)</f>
        <v>1</v>
      </c>
      <c r="N424" s="248">
        <f t="shared" si="95"/>
        <v>5</v>
      </c>
      <c r="O424" s="249">
        <f t="shared" si="96"/>
        <v>5</v>
      </c>
      <c r="P424" s="250">
        <f t="shared" si="97"/>
        <v>28.904531002044678</v>
      </c>
      <c r="Y424" s="256">
        <f t="shared" si="98"/>
        <v>100</v>
      </c>
      <c r="Z424" s="256">
        <f t="shared" si="99"/>
        <v>50</v>
      </c>
      <c r="AA424" s="256" t="str">
        <f t="shared" si="100"/>
        <v>Marker 40</v>
      </c>
      <c r="AB424" s="256">
        <f t="shared" si="101"/>
        <v>2</v>
      </c>
      <c r="AC424" s="256" t="str">
        <f t="shared" si="102"/>
        <v>H</v>
      </c>
      <c r="AD424" s="257"/>
      <c r="AE424" s="258">
        <f t="shared" si="103"/>
        <v>4.9882372613109451</v>
      </c>
      <c r="AF424" s="258">
        <f t="shared" si="104"/>
        <v>4.3901957214253811</v>
      </c>
      <c r="AG424" s="258">
        <f t="shared" si="105"/>
        <v>8.699785792341407</v>
      </c>
      <c r="AH424" s="258">
        <f t="shared" si="106"/>
        <v>8.0105619843979916</v>
      </c>
      <c r="AI424" s="258">
        <f t="shared" si="107"/>
        <v>7.8017908476433329</v>
      </c>
      <c r="AJ424" s="258">
        <f t="shared" si="108"/>
        <v>33.890571607119057</v>
      </c>
    </row>
    <row r="425" spans="1:36" x14ac:dyDescent="0.25">
      <c r="A425" s="244">
        <v>50</v>
      </c>
      <c r="B425" s="244" t="s">
        <v>285</v>
      </c>
      <c r="C425" s="244">
        <v>4</v>
      </c>
      <c r="D425" s="244" t="s">
        <v>369</v>
      </c>
      <c r="E425" s="244">
        <v>105</v>
      </c>
      <c r="F425" s="244" t="s">
        <v>235</v>
      </c>
      <c r="G425" s="245"/>
      <c r="H425" s="246">
        <v>6.8319249153137207</v>
      </c>
      <c r="I425" s="246">
        <v>6.2008136510848999</v>
      </c>
      <c r="J425" s="246">
        <v>3.2326972484588623</v>
      </c>
      <c r="K425" s="246">
        <v>8.5963970422744751</v>
      </c>
      <c r="L425" s="246">
        <v>7.5022459030151367</v>
      </c>
      <c r="M425" s="247">
        <f>IF(COUNT(H425:L425)&lt;N$1,0,1)</f>
        <v>1</v>
      </c>
      <c r="N425" s="248">
        <f t="shared" si="95"/>
        <v>5</v>
      </c>
      <c r="O425" s="249">
        <f t="shared" si="96"/>
        <v>5</v>
      </c>
      <c r="P425" s="250">
        <f t="shared" si="97"/>
        <v>32.364078760147095</v>
      </c>
      <c r="Y425" s="256">
        <f t="shared" si="98"/>
        <v>105</v>
      </c>
      <c r="Z425" s="256">
        <f t="shared" si="99"/>
        <v>50</v>
      </c>
      <c r="AA425" s="256" t="str">
        <f t="shared" si="100"/>
        <v>Marker 43</v>
      </c>
      <c r="AB425" s="256">
        <f t="shared" si="101"/>
        <v>4</v>
      </c>
      <c r="AC425" s="256" t="str">
        <f t="shared" si="102"/>
        <v>H</v>
      </c>
      <c r="AD425" s="257"/>
      <c r="AE425" s="258">
        <f t="shared" si="103"/>
        <v>8.0104340921678236</v>
      </c>
      <c r="AF425" s="258">
        <f t="shared" si="104"/>
        <v>7.2704559381928195</v>
      </c>
      <c r="AG425" s="258">
        <f t="shared" si="105"/>
        <v>3.7903385311902071</v>
      </c>
      <c r="AH425" s="258">
        <f t="shared" si="106"/>
        <v>10.079278210873607</v>
      </c>
      <c r="AI425" s="258">
        <f t="shared" si="107"/>
        <v>8.7963856591329677</v>
      </c>
      <c r="AJ425" s="258">
        <f t="shared" si="108"/>
        <v>37.946892431557423</v>
      </c>
    </row>
    <row r="426" spans="1:36" x14ac:dyDescent="0.25">
      <c r="A426" s="244">
        <v>50</v>
      </c>
      <c r="B426" s="244" t="s">
        <v>285</v>
      </c>
      <c r="C426" s="244">
        <v>3</v>
      </c>
      <c r="D426" s="244" t="s">
        <v>369</v>
      </c>
      <c r="E426" s="244">
        <v>107</v>
      </c>
      <c r="F426" s="244" t="s">
        <v>233</v>
      </c>
      <c r="G426" s="245"/>
      <c r="H426" s="246">
        <v>3.8630634546279907</v>
      </c>
      <c r="I426" s="246">
        <v>5.0811529159545898</v>
      </c>
      <c r="J426" s="246">
        <v>9.7954148054122925</v>
      </c>
      <c r="K426" s="246">
        <v>9.9220383167266846</v>
      </c>
      <c r="L426" s="246">
        <v>8.6089402437210083</v>
      </c>
      <c r="M426" s="247">
        <f>IF(COUNT(H426:L426)&lt;N$1,0,1)</f>
        <v>1</v>
      </c>
      <c r="N426" s="248">
        <f t="shared" si="95"/>
        <v>5</v>
      </c>
      <c r="O426" s="249">
        <f t="shared" si="96"/>
        <v>5</v>
      </c>
      <c r="P426" s="250">
        <f t="shared" si="97"/>
        <v>37.270609736442566</v>
      </c>
      <c r="Y426" s="256">
        <f t="shared" si="98"/>
        <v>107</v>
      </c>
      <c r="Z426" s="256">
        <f t="shared" si="99"/>
        <v>50</v>
      </c>
      <c r="AA426" s="256" t="str">
        <f t="shared" si="100"/>
        <v>Marker 43</v>
      </c>
      <c r="AB426" s="256">
        <f t="shared" si="101"/>
        <v>3</v>
      </c>
      <c r="AC426" s="256" t="str">
        <f t="shared" si="102"/>
        <v>H</v>
      </c>
      <c r="AD426" s="257"/>
      <c r="AE426" s="258">
        <f t="shared" si="103"/>
        <v>4.5294431043580472</v>
      </c>
      <c r="AF426" s="258">
        <f t="shared" si="104"/>
        <v>5.9576533773441733</v>
      </c>
      <c r="AG426" s="258">
        <f t="shared" si="105"/>
        <v>11.485126911790269</v>
      </c>
      <c r="AH426" s="258">
        <f t="shared" si="106"/>
        <v>11.633593018264778</v>
      </c>
      <c r="AI426" s="258">
        <f t="shared" si="107"/>
        <v>10.093985118478376</v>
      </c>
      <c r="AJ426" s="258">
        <f t="shared" si="108"/>
        <v>43.699801530235646</v>
      </c>
    </row>
    <row r="427" spans="1:36" x14ac:dyDescent="0.25">
      <c r="A427" s="244">
        <v>50</v>
      </c>
      <c r="B427" s="244" t="s">
        <v>311</v>
      </c>
      <c r="C427" s="244">
        <v>2</v>
      </c>
      <c r="D427" s="244" t="s">
        <v>369</v>
      </c>
      <c r="E427" s="244">
        <v>109</v>
      </c>
      <c r="F427" s="244" t="s">
        <v>216</v>
      </c>
      <c r="G427" s="245"/>
      <c r="H427" s="246">
        <v>7.1873772144317627</v>
      </c>
      <c r="I427" s="246">
        <v>8.0824548006057739</v>
      </c>
      <c r="J427" s="246">
        <v>7.4937796592712402</v>
      </c>
      <c r="K427" s="246">
        <v>9.8451322317123413</v>
      </c>
      <c r="L427" s="246">
        <v>0.41009306907653809</v>
      </c>
      <c r="M427" s="247">
        <f>IF(COUNT(H427:L427)&lt;N$1,0,1)</f>
        <v>1</v>
      </c>
      <c r="N427" s="248">
        <f t="shared" si="95"/>
        <v>5</v>
      </c>
      <c r="O427" s="249">
        <f t="shared" si="96"/>
        <v>5</v>
      </c>
      <c r="P427" s="250">
        <f t="shared" si="97"/>
        <v>33.018836975097656</v>
      </c>
      <c r="Y427" s="256">
        <f t="shared" si="98"/>
        <v>109</v>
      </c>
      <c r="Z427" s="256">
        <f t="shared" si="99"/>
        <v>50</v>
      </c>
      <c r="AA427" s="256" t="str">
        <f t="shared" si="100"/>
        <v>Marker 69</v>
      </c>
      <c r="AB427" s="256">
        <f t="shared" si="101"/>
        <v>2</v>
      </c>
      <c r="AC427" s="256" t="str">
        <f t="shared" si="102"/>
        <v>H</v>
      </c>
      <c r="AD427" s="257"/>
      <c r="AE427" s="258">
        <f t="shared" si="103"/>
        <v>8.4272020236496719</v>
      </c>
      <c r="AF427" s="258">
        <f t="shared" si="104"/>
        <v>9.4766807723625206</v>
      </c>
      <c r="AG427" s="258">
        <f t="shared" si="105"/>
        <v>8.7864589857050017</v>
      </c>
      <c r="AH427" s="258">
        <f t="shared" si="106"/>
        <v>11.543420609620007</v>
      </c>
      <c r="AI427" s="258">
        <f t="shared" si="107"/>
        <v>0.4808342512853257</v>
      </c>
      <c r="AJ427" s="258">
        <f t="shared" si="108"/>
        <v>38.714596642622524</v>
      </c>
    </row>
    <row r="428" spans="1:36" x14ac:dyDescent="0.25">
      <c r="A428" s="244">
        <v>50</v>
      </c>
      <c r="B428" s="244" t="s">
        <v>273</v>
      </c>
      <c r="C428" s="244">
        <v>1</v>
      </c>
      <c r="D428" s="244" t="s">
        <v>369</v>
      </c>
      <c r="E428" s="244">
        <v>111</v>
      </c>
      <c r="F428" s="244" t="s">
        <v>229</v>
      </c>
      <c r="G428" s="245"/>
      <c r="H428" s="246">
        <v>2.1795171499252319</v>
      </c>
      <c r="I428" s="246">
        <v>1.6295945644378662</v>
      </c>
      <c r="J428" s="246">
        <v>9.4066816568374634</v>
      </c>
      <c r="K428" s="246">
        <v>2.0684623718261719</v>
      </c>
      <c r="L428" s="246">
        <v>2.9789942502975464</v>
      </c>
      <c r="M428" s="247">
        <f>IF(COUNT(H428:L428)&lt;N$1,0,1)</f>
        <v>1</v>
      </c>
      <c r="N428" s="248">
        <f t="shared" si="95"/>
        <v>5</v>
      </c>
      <c r="O428" s="249">
        <f t="shared" si="96"/>
        <v>5</v>
      </c>
      <c r="P428" s="250">
        <f t="shared" si="97"/>
        <v>18.26324999332428</v>
      </c>
      <c r="Y428" s="256">
        <f t="shared" si="98"/>
        <v>111</v>
      </c>
      <c r="Z428" s="256">
        <f t="shared" si="99"/>
        <v>50</v>
      </c>
      <c r="AA428" s="256" t="str">
        <f t="shared" si="100"/>
        <v>Marker 31</v>
      </c>
      <c r="AB428" s="256">
        <f t="shared" si="101"/>
        <v>1</v>
      </c>
      <c r="AC428" s="256" t="str">
        <f t="shared" si="102"/>
        <v>H</v>
      </c>
      <c r="AD428" s="257"/>
      <c r="AE428" s="258">
        <f t="shared" si="103"/>
        <v>2.5554845374678448</v>
      </c>
      <c r="AF428" s="258">
        <f t="shared" si="104"/>
        <v>1.9107001346171897</v>
      </c>
      <c r="AG428" s="258">
        <f t="shared" si="105"/>
        <v>11.02933717394937</v>
      </c>
      <c r="AH428" s="258">
        <f t="shared" si="106"/>
        <v>2.4252727755398387</v>
      </c>
      <c r="AI428" s="258">
        <f t="shared" si="107"/>
        <v>3.4928716867872085</v>
      </c>
      <c r="AJ428" s="258">
        <f t="shared" si="108"/>
        <v>21.413666308361453</v>
      </c>
    </row>
    <row r="429" spans="1:36" x14ac:dyDescent="0.25">
      <c r="A429" s="244">
        <v>50</v>
      </c>
      <c r="B429" s="244" t="s">
        <v>290</v>
      </c>
      <c r="C429" s="244">
        <v>4</v>
      </c>
      <c r="D429" s="244" t="s">
        <v>369</v>
      </c>
      <c r="E429" s="244">
        <v>113</v>
      </c>
      <c r="F429" s="244" t="s">
        <v>179</v>
      </c>
      <c r="G429" s="245"/>
      <c r="H429" s="246">
        <v>7.1382641792297363</v>
      </c>
      <c r="I429" s="246">
        <v>9.285702109336853</v>
      </c>
      <c r="J429" s="246">
        <v>1.9663131237030029</v>
      </c>
      <c r="K429" s="246">
        <v>8.4307056665420532</v>
      </c>
      <c r="L429" s="246">
        <v>9.8938512802124023</v>
      </c>
      <c r="M429" s="247">
        <f>IF(COUNT(H429:L429)&lt;N$1,0,1)</f>
        <v>1</v>
      </c>
      <c r="N429" s="248">
        <f t="shared" si="95"/>
        <v>5</v>
      </c>
      <c r="O429" s="249">
        <f t="shared" si="96"/>
        <v>5</v>
      </c>
      <c r="P429" s="250">
        <f t="shared" si="97"/>
        <v>36.714836359024048</v>
      </c>
      <c r="Y429" s="256">
        <f t="shared" si="98"/>
        <v>113</v>
      </c>
      <c r="Z429" s="256">
        <f t="shared" si="99"/>
        <v>50</v>
      </c>
      <c r="AA429" s="256" t="str">
        <f t="shared" si="100"/>
        <v>Marker 48</v>
      </c>
      <c r="AB429" s="256">
        <f t="shared" si="101"/>
        <v>4</v>
      </c>
      <c r="AC429" s="256" t="str">
        <f t="shared" si="102"/>
        <v>H</v>
      </c>
      <c r="AD429" s="257"/>
      <c r="AE429" s="258">
        <f t="shared" si="103"/>
        <v>8.3696169745707056</v>
      </c>
      <c r="AF429" s="258">
        <f t="shared" si="104"/>
        <v>10.887488616805292</v>
      </c>
      <c r="AG429" s="258">
        <f t="shared" si="105"/>
        <v>2.3055027502837038</v>
      </c>
      <c r="AH429" s="258">
        <f t="shared" si="106"/>
        <v>9.8850050211946439</v>
      </c>
      <c r="AI429" s="258">
        <f t="shared" si="107"/>
        <v>11.600543709168145</v>
      </c>
      <c r="AJ429" s="258">
        <f t="shared" si="108"/>
        <v>43.048157072022491</v>
      </c>
    </row>
    <row r="430" spans="1:36" x14ac:dyDescent="0.25">
      <c r="A430" s="244">
        <v>50</v>
      </c>
      <c r="B430" s="244" t="s">
        <v>296</v>
      </c>
      <c r="C430" s="244">
        <v>3</v>
      </c>
      <c r="D430" s="244" t="s">
        <v>369</v>
      </c>
      <c r="E430" s="244">
        <v>115</v>
      </c>
      <c r="F430" s="244" t="s">
        <v>193</v>
      </c>
      <c r="G430" s="245"/>
      <c r="H430" s="246">
        <v>3.2603603601455688</v>
      </c>
      <c r="I430" s="246">
        <v>1.2837934494018555</v>
      </c>
      <c r="J430" s="246">
        <v>8.0038994550704956</v>
      </c>
      <c r="K430" s="246">
        <v>4.8473656177520752</v>
      </c>
      <c r="L430" s="246">
        <v>5.1806145906448364</v>
      </c>
      <c r="M430" s="247">
        <f>IF(COUNT(H430:L430)&lt;N$1,0,1)</f>
        <v>1</v>
      </c>
      <c r="N430" s="248">
        <f t="shared" si="95"/>
        <v>5</v>
      </c>
      <c r="O430" s="249">
        <f t="shared" si="96"/>
        <v>5</v>
      </c>
      <c r="P430" s="250">
        <f t="shared" si="97"/>
        <v>22.576033473014832</v>
      </c>
      <c r="Y430" s="256">
        <f t="shared" si="98"/>
        <v>115</v>
      </c>
      <c r="Z430" s="256">
        <f t="shared" si="99"/>
        <v>50</v>
      </c>
      <c r="AA430" s="256" t="str">
        <f t="shared" si="100"/>
        <v>Marker 54</v>
      </c>
      <c r="AB430" s="256">
        <f t="shared" si="101"/>
        <v>3</v>
      </c>
      <c r="AC430" s="256" t="str">
        <f t="shared" si="102"/>
        <v>H</v>
      </c>
      <c r="AD430" s="257"/>
      <c r="AE430" s="258">
        <f t="shared" si="103"/>
        <v>3.8227735382632413</v>
      </c>
      <c r="AF430" s="258">
        <f t="shared" si="104"/>
        <v>1.5052482194790227</v>
      </c>
      <c r="AG430" s="258">
        <f t="shared" si="105"/>
        <v>9.3845746052430119</v>
      </c>
      <c r="AH430" s="258">
        <f t="shared" si="106"/>
        <v>5.6835376973489939</v>
      </c>
      <c r="AI430" s="258">
        <f t="shared" si="107"/>
        <v>6.0742722219127065</v>
      </c>
      <c r="AJ430" s="258">
        <f t="shared" si="108"/>
        <v>26.470406282246977</v>
      </c>
    </row>
    <row r="431" spans="1:36" x14ac:dyDescent="0.25">
      <c r="A431" s="244">
        <v>50</v>
      </c>
      <c r="B431" s="244" t="s">
        <v>294</v>
      </c>
      <c r="C431" s="244">
        <v>2</v>
      </c>
      <c r="D431" s="244" t="s">
        <v>369</v>
      </c>
      <c r="E431" s="244">
        <v>117</v>
      </c>
      <c r="F431" s="244" t="s">
        <v>220</v>
      </c>
      <c r="G431" s="245"/>
      <c r="H431" s="246">
        <v>0.47452092170715332</v>
      </c>
      <c r="I431" s="246">
        <v>2.0686799287796021</v>
      </c>
      <c r="J431" s="246">
        <v>3.9921355247497559</v>
      </c>
      <c r="K431" s="246">
        <v>4.9789708852767944</v>
      </c>
      <c r="L431" s="246">
        <v>1.1218583583831787</v>
      </c>
      <c r="M431" s="247">
        <f>IF(COUNT(H431:L431)&lt;N$1,0,1)</f>
        <v>1</v>
      </c>
      <c r="N431" s="248">
        <f t="shared" si="95"/>
        <v>5</v>
      </c>
      <c r="O431" s="249">
        <f t="shared" si="96"/>
        <v>5</v>
      </c>
      <c r="P431" s="250">
        <f t="shared" si="97"/>
        <v>12.636165618896484</v>
      </c>
      <c r="Y431" s="256">
        <f t="shared" si="98"/>
        <v>117</v>
      </c>
      <c r="Z431" s="256">
        <f t="shared" si="99"/>
        <v>50</v>
      </c>
      <c r="AA431" s="256" t="str">
        <f t="shared" si="100"/>
        <v>Marker 52</v>
      </c>
      <c r="AB431" s="256">
        <f t="shared" si="101"/>
        <v>2</v>
      </c>
      <c r="AC431" s="256" t="str">
        <f t="shared" si="102"/>
        <v>H</v>
      </c>
      <c r="AD431" s="257"/>
      <c r="AE431" s="258">
        <f t="shared" si="103"/>
        <v>0.55637592857171103</v>
      </c>
      <c r="AF431" s="258">
        <f t="shared" si="104"/>
        <v>2.4255278611355306</v>
      </c>
      <c r="AG431" s="258">
        <f t="shared" si="105"/>
        <v>4.6807801467972183</v>
      </c>
      <c r="AH431" s="258">
        <f t="shared" si="106"/>
        <v>5.8378449145325231</v>
      </c>
      <c r="AI431" s="258">
        <f t="shared" si="107"/>
        <v>1.3153792747974575</v>
      </c>
      <c r="AJ431" s="258">
        <f t="shared" si="108"/>
        <v>14.81590812583444</v>
      </c>
    </row>
    <row r="432" spans="1:36" x14ac:dyDescent="0.25">
      <c r="A432" s="244">
        <v>51</v>
      </c>
      <c r="B432" s="244" t="s">
        <v>284</v>
      </c>
      <c r="C432" s="244">
        <v>2</v>
      </c>
      <c r="D432" s="244" t="s">
        <v>369</v>
      </c>
      <c r="E432" s="244">
        <v>101</v>
      </c>
      <c r="F432" s="244" t="s">
        <v>156</v>
      </c>
      <c r="G432" s="245"/>
      <c r="H432" s="246">
        <v>5.0843155384063721</v>
      </c>
      <c r="I432" s="246">
        <v>3.0439835786819458</v>
      </c>
      <c r="J432" s="246">
        <v>6.6521620750427246</v>
      </c>
      <c r="K432" s="246">
        <v>0.24107873439788818</v>
      </c>
      <c r="L432" s="246">
        <v>5.6089723110198975</v>
      </c>
      <c r="M432" s="247">
        <f>IF(COUNT(H432:L432)&lt;N$1,0,1)</f>
        <v>1</v>
      </c>
      <c r="N432" s="248">
        <f t="shared" si="95"/>
        <v>5</v>
      </c>
      <c r="O432" s="249">
        <f t="shared" si="96"/>
        <v>5</v>
      </c>
      <c r="P432" s="250">
        <f t="shared" si="97"/>
        <v>20.630512237548828</v>
      </c>
      <c r="Y432" s="256">
        <f t="shared" si="98"/>
        <v>101</v>
      </c>
      <c r="Z432" s="256">
        <f t="shared" si="99"/>
        <v>51</v>
      </c>
      <c r="AA432" s="256" t="str">
        <f t="shared" si="100"/>
        <v>Marker 42</v>
      </c>
      <c r="AB432" s="256">
        <f t="shared" si="101"/>
        <v>2</v>
      </c>
      <c r="AC432" s="256" t="str">
        <f t="shared" si="102"/>
        <v>H</v>
      </c>
      <c r="AD432" s="257"/>
      <c r="AE432" s="258">
        <f t="shared" si="103"/>
        <v>6.0605479305054972</v>
      </c>
      <c r="AF432" s="258">
        <f t="shared" si="104"/>
        <v>3.6284546541059077</v>
      </c>
      <c r="AG432" s="258">
        <f t="shared" si="105"/>
        <v>7.9294345114394504</v>
      </c>
      <c r="AH432" s="258">
        <f t="shared" si="106"/>
        <v>0.28736792864393368</v>
      </c>
      <c r="AI432" s="258">
        <f t="shared" si="107"/>
        <v>6.6859433241370345</v>
      </c>
      <c r="AJ432" s="258">
        <f t="shared" si="108"/>
        <v>24.591748348831825</v>
      </c>
    </row>
    <row r="433" spans="1:36" x14ac:dyDescent="0.25">
      <c r="A433" s="244">
        <v>51</v>
      </c>
      <c r="B433" s="244" t="s">
        <v>285</v>
      </c>
      <c r="C433" s="244">
        <v>3</v>
      </c>
      <c r="D433" s="244" t="s">
        <v>369</v>
      </c>
      <c r="E433" s="244">
        <v>103</v>
      </c>
      <c r="F433" s="244" t="s">
        <v>229</v>
      </c>
      <c r="G433" s="245"/>
      <c r="H433" s="246">
        <v>4.6926742792129517</v>
      </c>
      <c r="I433" s="246">
        <v>6.332554817199707</v>
      </c>
      <c r="J433" s="246">
        <v>4.8205059766769409</v>
      </c>
      <c r="K433" s="246">
        <v>8.5088741779327393</v>
      </c>
      <c r="L433" s="246">
        <v>1.8621045351028442</v>
      </c>
      <c r="M433" s="247">
        <f>IF(COUNT(H433:L433)&lt;N$1,0,1)</f>
        <v>1</v>
      </c>
      <c r="N433" s="248">
        <f t="shared" si="95"/>
        <v>5</v>
      </c>
      <c r="O433" s="249">
        <f t="shared" si="96"/>
        <v>5</v>
      </c>
      <c r="P433" s="250">
        <f t="shared" si="97"/>
        <v>26.216713786125183</v>
      </c>
      <c r="Y433" s="256">
        <f t="shared" si="98"/>
        <v>103</v>
      </c>
      <c r="Z433" s="256">
        <f t="shared" si="99"/>
        <v>51</v>
      </c>
      <c r="AA433" s="256" t="str">
        <f t="shared" si="100"/>
        <v>Marker 43</v>
      </c>
      <c r="AB433" s="256">
        <f t="shared" si="101"/>
        <v>3</v>
      </c>
      <c r="AC433" s="256" t="str">
        <f t="shared" si="102"/>
        <v>H</v>
      </c>
      <c r="AD433" s="257"/>
      <c r="AE433" s="258">
        <f t="shared" si="103"/>
        <v>5.593708174991578</v>
      </c>
      <c r="AF433" s="258">
        <f t="shared" si="104"/>
        <v>7.5484599062122211</v>
      </c>
      <c r="AG433" s="258">
        <f t="shared" si="105"/>
        <v>5.746084659823441</v>
      </c>
      <c r="AH433" s="258">
        <f t="shared" si="106"/>
        <v>10.142651336342027</v>
      </c>
      <c r="AI433" s="258">
        <f t="shared" si="107"/>
        <v>2.2196446505638656</v>
      </c>
      <c r="AJ433" s="258">
        <f t="shared" si="108"/>
        <v>31.250548727933133</v>
      </c>
    </row>
    <row r="434" spans="1:36" x14ac:dyDescent="0.25">
      <c r="A434" s="244">
        <v>51</v>
      </c>
      <c r="B434" s="244" t="s">
        <v>285</v>
      </c>
      <c r="C434" s="244">
        <v>1</v>
      </c>
      <c r="D434" s="244" t="s">
        <v>369</v>
      </c>
      <c r="E434" s="244">
        <v>104</v>
      </c>
      <c r="F434" s="244" t="s">
        <v>237</v>
      </c>
      <c r="G434" s="245"/>
      <c r="H434" s="246">
        <v>0.17644107341766357</v>
      </c>
      <c r="I434" s="246">
        <v>8.8717329502105713</v>
      </c>
      <c r="J434" s="246">
        <v>6.4815360307693481</v>
      </c>
      <c r="K434" s="246">
        <v>6.9400906562805176</v>
      </c>
      <c r="L434" s="246">
        <v>2.5755351781845093</v>
      </c>
      <c r="M434" s="247">
        <f>IF(COUNT(H434:L434)&lt;N$1,0,1)</f>
        <v>1</v>
      </c>
      <c r="N434" s="248">
        <f t="shared" si="95"/>
        <v>5</v>
      </c>
      <c r="O434" s="249">
        <f t="shared" si="96"/>
        <v>5</v>
      </c>
      <c r="P434" s="250">
        <f t="shared" si="97"/>
        <v>25.04533588886261</v>
      </c>
      <c r="Y434" s="256">
        <f t="shared" si="98"/>
        <v>104</v>
      </c>
      <c r="Z434" s="256">
        <f t="shared" si="99"/>
        <v>51</v>
      </c>
      <c r="AA434" s="256" t="str">
        <f t="shared" si="100"/>
        <v>Marker 43</v>
      </c>
      <c r="AB434" s="256">
        <f t="shared" si="101"/>
        <v>1</v>
      </c>
      <c r="AC434" s="256" t="str">
        <f t="shared" si="102"/>
        <v>H</v>
      </c>
      <c r="AD434" s="257"/>
      <c r="AE434" s="258">
        <f t="shared" si="103"/>
        <v>0.21031927980865645</v>
      </c>
      <c r="AF434" s="258">
        <f t="shared" si="104"/>
        <v>10.575182119449851</v>
      </c>
      <c r="AG434" s="258">
        <f t="shared" si="105"/>
        <v>7.7260467964756634</v>
      </c>
      <c r="AH434" s="258">
        <f t="shared" si="106"/>
        <v>8.2726478611956793</v>
      </c>
      <c r="AI434" s="258">
        <f t="shared" si="107"/>
        <v>3.0700601243530938</v>
      </c>
      <c r="AJ434" s="258">
        <f t="shared" si="108"/>
        <v>29.854256181282945</v>
      </c>
    </row>
    <row r="435" spans="1:36" x14ac:dyDescent="0.25">
      <c r="A435" s="244">
        <v>51</v>
      </c>
      <c r="B435" s="244" t="s">
        <v>284</v>
      </c>
      <c r="C435" s="244">
        <v>4</v>
      </c>
      <c r="D435" s="244" t="s">
        <v>369</v>
      </c>
      <c r="E435" s="244">
        <v>106</v>
      </c>
      <c r="F435" s="244" t="s">
        <v>142</v>
      </c>
      <c r="G435" s="245"/>
      <c r="H435" s="246">
        <v>4.6690797805786133</v>
      </c>
      <c r="I435" s="246">
        <v>4.5374935865402222</v>
      </c>
      <c r="J435" s="246">
        <v>5.1782238483428955</v>
      </c>
      <c r="K435" s="246">
        <v>4.3931180238723755</v>
      </c>
      <c r="L435" s="246">
        <v>7.7121806144714355</v>
      </c>
      <c r="M435" s="247">
        <f>IF(COUNT(H435:L435)&lt;N$1,0,1)</f>
        <v>1</v>
      </c>
      <c r="N435" s="248">
        <f t="shared" si="95"/>
        <v>5</v>
      </c>
      <c r="O435" s="249">
        <f t="shared" si="96"/>
        <v>5</v>
      </c>
      <c r="P435" s="250">
        <f t="shared" si="97"/>
        <v>26.490095853805542</v>
      </c>
      <c r="Y435" s="256">
        <f t="shared" si="98"/>
        <v>106</v>
      </c>
      <c r="Z435" s="256">
        <f t="shared" si="99"/>
        <v>51</v>
      </c>
      <c r="AA435" s="256" t="str">
        <f t="shared" si="100"/>
        <v>Marker 42</v>
      </c>
      <c r="AB435" s="256">
        <f t="shared" si="101"/>
        <v>4</v>
      </c>
      <c r="AC435" s="256" t="str">
        <f t="shared" si="102"/>
        <v>H</v>
      </c>
      <c r="AD435" s="257"/>
      <c r="AE435" s="258">
        <f t="shared" si="103"/>
        <v>5.5655833293187476</v>
      </c>
      <c r="AF435" s="258">
        <f t="shared" si="104"/>
        <v>5.4087314522197838</v>
      </c>
      <c r="AG435" s="258">
        <f t="shared" si="105"/>
        <v>6.1724874451056193</v>
      </c>
      <c r="AH435" s="258">
        <f t="shared" si="106"/>
        <v>5.2366345375156182</v>
      </c>
      <c r="AI435" s="258">
        <f t="shared" si="107"/>
        <v>9.1929857440298974</v>
      </c>
      <c r="AJ435" s="258">
        <f t="shared" si="108"/>
        <v>31.576422508189665</v>
      </c>
    </row>
    <row r="436" spans="1:36" x14ac:dyDescent="0.25">
      <c r="A436" s="244">
        <v>51</v>
      </c>
      <c r="B436" s="244" t="s">
        <v>309</v>
      </c>
      <c r="C436" s="244">
        <v>3</v>
      </c>
      <c r="D436" s="244" t="s">
        <v>369</v>
      </c>
      <c r="E436" s="244">
        <v>108</v>
      </c>
      <c r="F436" s="244" t="s">
        <v>214</v>
      </c>
      <c r="G436" s="245"/>
      <c r="H436" s="246">
        <v>6.6486150026321411</v>
      </c>
      <c r="I436" s="246">
        <v>5.8870959281921387</v>
      </c>
      <c r="J436" s="246">
        <v>2.389792799949646</v>
      </c>
      <c r="K436" s="246">
        <v>9.602283239364624</v>
      </c>
      <c r="L436" s="246">
        <v>9.6780687570571899</v>
      </c>
      <c r="M436" s="247">
        <f>IF(COUNT(H436:L436)&lt;N$1,0,1)</f>
        <v>1</v>
      </c>
      <c r="N436" s="248">
        <f t="shared" si="95"/>
        <v>5</v>
      </c>
      <c r="O436" s="249">
        <f t="shared" si="96"/>
        <v>5</v>
      </c>
      <c r="P436" s="250">
        <f t="shared" si="97"/>
        <v>34.20585572719574</v>
      </c>
      <c r="Y436" s="256">
        <f t="shared" si="98"/>
        <v>108</v>
      </c>
      <c r="Z436" s="256">
        <f t="shared" si="99"/>
        <v>51</v>
      </c>
      <c r="AA436" s="256" t="str">
        <f t="shared" si="100"/>
        <v>Marker 67</v>
      </c>
      <c r="AB436" s="256">
        <f t="shared" si="101"/>
        <v>3</v>
      </c>
      <c r="AC436" s="256" t="str">
        <f t="shared" si="102"/>
        <v>H</v>
      </c>
      <c r="AD436" s="257"/>
      <c r="AE436" s="258">
        <f t="shared" si="103"/>
        <v>7.925206370562881</v>
      </c>
      <c r="AF436" s="258">
        <f t="shared" si="104"/>
        <v>7.0174690722431912</v>
      </c>
      <c r="AG436" s="258">
        <f t="shared" si="105"/>
        <v>2.8486536090581542</v>
      </c>
      <c r="AH436" s="258">
        <f t="shared" si="106"/>
        <v>11.446004358867853</v>
      </c>
      <c r="AI436" s="258">
        <f t="shared" si="107"/>
        <v>11.536341348959136</v>
      </c>
      <c r="AJ436" s="258">
        <f t="shared" si="108"/>
        <v>40.773674759691218</v>
      </c>
    </row>
    <row r="437" spans="1:36" x14ac:dyDescent="0.25">
      <c r="A437" s="244">
        <v>51</v>
      </c>
      <c r="B437" s="244" t="s">
        <v>313</v>
      </c>
      <c r="C437" s="244">
        <v>2</v>
      </c>
      <c r="D437" s="244" t="s">
        <v>369</v>
      </c>
      <c r="E437" s="244">
        <v>110</v>
      </c>
      <c r="F437" s="244" t="s">
        <v>226</v>
      </c>
      <c r="G437" s="245"/>
      <c r="H437" s="246">
        <v>5.5520093441009521</v>
      </c>
      <c r="I437" s="246">
        <v>0.91092169284820557</v>
      </c>
      <c r="J437" s="246">
        <v>7.7412891387939453</v>
      </c>
      <c r="K437" s="246">
        <v>5.4038733243942261</v>
      </c>
      <c r="L437" s="246">
        <v>7.3300611972808838</v>
      </c>
      <c r="M437" s="247">
        <f>IF(COUNT(H437:L437)&lt;N$1,0,1)</f>
        <v>1</v>
      </c>
      <c r="N437" s="248">
        <f t="shared" si="95"/>
        <v>5</v>
      </c>
      <c r="O437" s="249">
        <f t="shared" si="96"/>
        <v>5</v>
      </c>
      <c r="P437" s="250">
        <f t="shared" si="97"/>
        <v>26.938154697418213</v>
      </c>
      <c r="Y437" s="256">
        <f t="shared" si="98"/>
        <v>110</v>
      </c>
      <c r="Z437" s="256">
        <f t="shared" si="99"/>
        <v>51</v>
      </c>
      <c r="AA437" s="256" t="str">
        <f t="shared" si="100"/>
        <v>Marker 71</v>
      </c>
      <c r="AB437" s="256">
        <f t="shared" si="101"/>
        <v>2</v>
      </c>
      <c r="AC437" s="256" t="str">
        <f t="shared" si="102"/>
        <v>H</v>
      </c>
      <c r="AD437" s="257"/>
      <c r="AE437" s="258">
        <f t="shared" si="103"/>
        <v>6.6180429767513811</v>
      </c>
      <c r="AF437" s="258">
        <f t="shared" si="104"/>
        <v>1.0858265067817092</v>
      </c>
      <c r="AG437" s="258">
        <f t="shared" si="105"/>
        <v>9.2276833558343281</v>
      </c>
      <c r="AH437" s="258">
        <f t="shared" si="106"/>
        <v>6.4414635648551002</v>
      </c>
      <c r="AI437" s="258">
        <f t="shared" si="107"/>
        <v>8.7374961062278249</v>
      </c>
      <c r="AJ437" s="258">
        <f t="shared" si="108"/>
        <v>32.110512510450341</v>
      </c>
    </row>
    <row r="438" spans="1:36" x14ac:dyDescent="0.25">
      <c r="A438" s="244">
        <v>51</v>
      </c>
      <c r="B438" s="244" t="s">
        <v>275</v>
      </c>
      <c r="C438" s="244">
        <v>1</v>
      </c>
      <c r="D438" s="244" t="s">
        <v>369</v>
      </c>
      <c r="E438" s="244">
        <v>112</v>
      </c>
      <c r="F438" s="244" t="s">
        <v>154</v>
      </c>
      <c r="G438" s="245"/>
      <c r="H438" s="246">
        <v>8.9238661527633667</v>
      </c>
      <c r="I438" s="246">
        <v>4.0552389621734619</v>
      </c>
      <c r="J438" s="246">
        <v>6.6536742448806763</v>
      </c>
      <c r="K438" s="246">
        <v>9.2557072639465332</v>
      </c>
      <c r="L438" s="246">
        <v>7.1325916051864624</v>
      </c>
      <c r="M438" s="247">
        <f>IF(COUNT(H438:L438)&lt;N$1,0,1)</f>
        <v>1</v>
      </c>
      <c r="N438" s="248">
        <f t="shared" si="95"/>
        <v>5</v>
      </c>
      <c r="O438" s="249">
        <f t="shared" si="96"/>
        <v>5</v>
      </c>
      <c r="P438" s="250">
        <f t="shared" si="97"/>
        <v>36.0210782289505</v>
      </c>
      <c r="Y438" s="256">
        <f t="shared" si="98"/>
        <v>112</v>
      </c>
      <c r="Z438" s="256">
        <f t="shared" si="99"/>
        <v>51</v>
      </c>
      <c r="AA438" s="256" t="str">
        <f t="shared" si="100"/>
        <v>Marker 33</v>
      </c>
      <c r="AB438" s="256">
        <f t="shared" si="101"/>
        <v>1</v>
      </c>
      <c r="AC438" s="256" t="str">
        <f t="shared" si="102"/>
        <v>H</v>
      </c>
      <c r="AD438" s="257"/>
      <c r="AE438" s="258">
        <f t="shared" si="103"/>
        <v>10.637325346095654</v>
      </c>
      <c r="AF438" s="258">
        <f t="shared" si="104"/>
        <v>4.8338797846541679</v>
      </c>
      <c r="AG438" s="258">
        <f t="shared" si="105"/>
        <v>7.9312370309158169</v>
      </c>
      <c r="AH438" s="258">
        <f t="shared" si="106"/>
        <v>11.032882809916666</v>
      </c>
      <c r="AI438" s="258">
        <f t="shared" si="107"/>
        <v>8.502110650965399</v>
      </c>
      <c r="AJ438" s="258">
        <f t="shared" si="108"/>
        <v>42.937435622547703</v>
      </c>
    </row>
    <row r="439" spans="1:36" x14ac:dyDescent="0.25">
      <c r="A439" s="244">
        <v>51</v>
      </c>
      <c r="B439" s="244" t="s">
        <v>294</v>
      </c>
      <c r="C439" s="244">
        <v>4</v>
      </c>
      <c r="D439" s="244" t="s">
        <v>369</v>
      </c>
      <c r="E439" s="244">
        <v>114</v>
      </c>
      <c r="F439" s="244" t="s">
        <v>150</v>
      </c>
      <c r="G439" s="245"/>
      <c r="H439" s="246">
        <v>4.3958902359008789</v>
      </c>
      <c r="I439" s="246">
        <v>0.92346847057342529</v>
      </c>
      <c r="J439" s="246">
        <v>9.3210804462432861</v>
      </c>
      <c r="K439" s="246">
        <v>2.0622044801712036</v>
      </c>
      <c r="L439" s="246">
        <v>4.4119524955749512</v>
      </c>
      <c r="M439" s="247">
        <f>IF(COUNT(H439:L439)&lt;N$1,0,1)</f>
        <v>1</v>
      </c>
      <c r="N439" s="248">
        <f t="shared" si="95"/>
        <v>5</v>
      </c>
      <c r="O439" s="249">
        <f t="shared" si="96"/>
        <v>5</v>
      </c>
      <c r="P439" s="250">
        <f t="shared" si="97"/>
        <v>21.114596128463745</v>
      </c>
      <c r="Y439" s="256">
        <f t="shared" si="98"/>
        <v>114</v>
      </c>
      <c r="Z439" s="256">
        <f t="shared" si="99"/>
        <v>51</v>
      </c>
      <c r="AA439" s="256" t="str">
        <f t="shared" si="100"/>
        <v>Marker 52</v>
      </c>
      <c r="AB439" s="256">
        <f t="shared" si="101"/>
        <v>4</v>
      </c>
      <c r="AC439" s="256" t="str">
        <f t="shared" si="102"/>
        <v>H</v>
      </c>
      <c r="AD439" s="257"/>
      <c r="AE439" s="258">
        <f t="shared" si="103"/>
        <v>5.2399390381402071</v>
      </c>
      <c r="AF439" s="258">
        <f t="shared" si="104"/>
        <v>1.1007823739387912</v>
      </c>
      <c r="AG439" s="258">
        <f t="shared" si="105"/>
        <v>11.110808206498824</v>
      </c>
      <c r="AH439" s="258">
        <f t="shared" si="106"/>
        <v>2.4581655092355175</v>
      </c>
      <c r="AI439" s="258">
        <f t="shared" si="107"/>
        <v>5.2590853900712782</v>
      </c>
      <c r="AJ439" s="258">
        <f t="shared" si="108"/>
        <v>25.168780517884617</v>
      </c>
    </row>
    <row r="440" spans="1:36" x14ac:dyDescent="0.25">
      <c r="A440" s="244">
        <v>51</v>
      </c>
      <c r="B440" s="244" t="s">
        <v>292</v>
      </c>
      <c r="C440" s="244">
        <v>3</v>
      </c>
      <c r="D440" s="244" t="s">
        <v>369</v>
      </c>
      <c r="E440" s="244">
        <v>116</v>
      </c>
      <c r="F440" s="244" t="s">
        <v>178</v>
      </c>
      <c r="G440" s="245"/>
      <c r="H440" s="246">
        <v>0.32600224018096924</v>
      </c>
      <c r="I440" s="246">
        <v>7.0619654655456543</v>
      </c>
      <c r="J440" s="246">
        <v>2.2440904378890991</v>
      </c>
      <c r="K440" s="246">
        <v>9.9026715755462646</v>
      </c>
      <c r="L440" s="246">
        <v>9.1870599985122681</v>
      </c>
      <c r="M440" s="247">
        <f>IF(COUNT(H440:L440)&lt;N$1,0,1)</f>
        <v>1</v>
      </c>
      <c r="N440" s="248">
        <f t="shared" si="95"/>
        <v>5</v>
      </c>
      <c r="O440" s="249">
        <f t="shared" si="96"/>
        <v>5</v>
      </c>
      <c r="P440" s="250">
        <f t="shared" si="97"/>
        <v>28.721789717674255</v>
      </c>
      <c r="Y440" s="256">
        <f t="shared" si="98"/>
        <v>116</v>
      </c>
      <c r="Z440" s="256">
        <f t="shared" si="99"/>
        <v>51</v>
      </c>
      <c r="AA440" s="256" t="str">
        <f t="shared" si="100"/>
        <v>Marker 50</v>
      </c>
      <c r="AB440" s="256">
        <f t="shared" si="101"/>
        <v>3</v>
      </c>
      <c r="AC440" s="256" t="str">
        <f t="shared" si="102"/>
        <v>H</v>
      </c>
      <c r="AD440" s="257"/>
      <c r="AE440" s="258">
        <f t="shared" si="103"/>
        <v>0.38859747927608146</v>
      </c>
      <c r="AF440" s="258">
        <f t="shared" si="104"/>
        <v>8.4179236839673095</v>
      </c>
      <c r="AG440" s="258">
        <f t="shared" si="105"/>
        <v>2.6749751380455962</v>
      </c>
      <c r="AH440" s="258">
        <f t="shared" si="106"/>
        <v>11.804069843875942</v>
      </c>
      <c r="AI440" s="258">
        <f t="shared" si="107"/>
        <v>10.951054678023636</v>
      </c>
      <c r="AJ440" s="258">
        <f t="shared" si="108"/>
        <v>34.236620823188566</v>
      </c>
    </row>
    <row r="441" spans="1:36" x14ac:dyDescent="0.25">
      <c r="A441" s="244">
        <v>52</v>
      </c>
      <c r="B441" s="244" t="s">
        <v>283</v>
      </c>
      <c r="C441" s="244">
        <v>3</v>
      </c>
      <c r="D441" s="244" t="s">
        <v>369</v>
      </c>
      <c r="E441" s="244">
        <v>100</v>
      </c>
      <c r="F441" s="244" t="s">
        <v>150</v>
      </c>
      <c r="G441" s="245"/>
      <c r="H441" s="246">
        <v>4.887731671333313</v>
      </c>
      <c r="I441" s="246">
        <v>1.462714672088623</v>
      </c>
      <c r="J441" s="246">
        <v>4.7840303182601929</v>
      </c>
      <c r="K441" s="246">
        <v>5.0562894344329834</v>
      </c>
      <c r="L441" s="246">
        <v>5.4058939218521118</v>
      </c>
      <c r="M441" s="247">
        <f>IF(COUNT(H441:L441)&lt;N$1,0,1)</f>
        <v>1</v>
      </c>
      <c r="N441" s="248">
        <f t="shared" si="95"/>
        <v>5</v>
      </c>
      <c r="O441" s="249">
        <f t="shared" si="96"/>
        <v>5</v>
      </c>
      <c r="P441" s="250">
        <f t="shared" si="97"/>
        <v>21.596660017967224</v>
      </c>
      <c r="Y441" s="256">
        <f t="shared" si="98"/>
        <v>100</v>
      </c>
      <c r="Z441" s="256">
        <f t="shared" si="99"/>
        <v>52</v>
      </c>
      <c r="AA441" s="256" t="str">
        <f t="shared" si="100"/>
        <v>Marker 41</v>
      </c>
      <c r="AB441" s="256">
        <f t="shared" si="101"/>
        <v>3</v>
      </c>
      <c r="AC441" s="256" t="str">
        <f t="shared" si="102"/>
        <v>H</v>
      </c>
      <c r="AD441" s="257"/>
      <c r="AE441" s="258">
        <f t="shared" si="103"/>
        <v>6.0113080795024141</v>
      </c>
      <c r="AF441" s="258">
        <f t="shared" si="104"/>
        <v>1.7989589276971272</v>
      </c>
      <c r="AG441" s="258">
        <f t="shared" si="105"/>
        <v>5.8837681850274519</v>
      </c>
      <c r="AH441" s="258">
        <f t="shared" si="106"/>
        <v>6.2186133718789698</v>
      </c>
      <c r="AI441" s="258">
        <f t="shared" si="107"/>
        <v>6.648583841039283</v>
      </c>
      <c r="AJ441" s="258">
        <f t="shared" si="108"/>
        <v>26.561232405145248</v>
      </c>
    </row>
    <row r="442" spans="1:36" x14ac:dyDescent="0.25">
      <c r="A442" s="244">
        <v>52</v>
      </c>
      <c r="B442" s="244" t="s">
        <v>286</v>
      </c>
      <c r="C442" s="244">
        <v>2</v>
      </c>
      <c r="D442" s="244" t="s">
        <v>369</v>
      </c>
      <c r="E442" s="244">
        <v>102</v>
      </c>
      <c r="F442" s="244" t="s">
        <v>171</v>
      </c>
      <c r="G442" s="245"/>
      <c r="H442" s="246">
        <v>1.9801366329193115</v>
      </c>
      <c r="I442" s="246">
        <v>1.2163835763931274</v>
      </c>
      <c r="J442" s="246">
        <v>8.0553722381591797</v>
      </c>
      <c r="K442" s="246">
        <v>0.77021777629852295</v>
      </c>
      <c r="L442" s="246">
        <v>2.3052465915679932</v>
      </c>
      <c r="M442" s="247">
        <f>IF(COUNT(H442:L442)&lt;N$1,0,1)</f>
        <v>1</v>
      </c>
      <c r="N442" s="248">
        <f t="shared" si="95"/>
        <v>5</v>
      </c>
      <c r="O442" s="249">
        <f t="shared" si="96"/>
        <v>5</v>
      </c>
      <c r="P442" s="250">
        <f t="shared" si="97"/>
        <v>14.327356815338135</v>
      </c>
      <c r="Y442" s="256">
        <f t="shared" si="98"/>
        <v>102</v>
      </c>
      <c r="Z442" s="256">
        <f t="shared" si="99"/>
        <v>52</v>
      </c>
      <c r="AA442" s="256" t="str">
        <f t="shared" si="100"/>
        <v>Marker 44</v>
      </c>
      <c r="AB442" s="256">
        <f t="shared" si="101"/>
        <v>2</v>
      </c>
      <c r="AC442" s="256" t="str">
        <f t="shared" si="102"/>
        <v>H</v>
      </c>
      <c r="AD442" s="257"/>
      <c r="AE442" s="258">
        <f t="shared" si="103"/>
        <v>2.4353242240770379</v>
      </c>
      <c r="AF442" s="258">
        <f t="shared" si="104"/>
        <v>1.4960020132511509</v>
      </c>
      <c r="AG442" s="258">
        <f t="shared" si="105"/>
        <v>9.9071159128169644</v>
      </c>
      <c r="AH442" s="258">
        <f t="shared" si="106"/>
        <v>0.94727302007900172</v>
      </c>
      <c r="AI442" s="258">
        <f t="shared" si="107"/>
        <v>2.8351694391107829</v>
      </c>
      <c r="AJ442" s="258">
        <f t="shared" si="108"/>
        <v>17.620884609334936</v>
      </c>
    </row>
    <row r="443" spans="1:36" x14ac:dyDescent="0.25">
      <c r="A443" s="244">
        <v>52</v>
      </c>
      <c r="B443" s="244" t="s">
        <v>284</v>
      </c>
      <c r="C443" s="244">
        <v>1</v>
      </c>
      <c r="D443" s="244" t="s">
        <v>369</v>
      </c>
      <c r="E443" s="244">
        <v>105</v>
      </c>
      <c r="F443" s="244" t="s">
        <v>153</v>
      </c>
      <c r="G443" s="245"/>
      <c r="H443" s="246">
        <v>8.6945098638534546</v>
      </c>
      <c r="I443" s="246">
        <v>5.3902804851531982</v>
      </c>
      <c r="J443" s="246">
        <v>3.2076317071914673</v>
      </c>
      <c r="K443" s="246">
        <v>0.41658878326416016</v>
      </c>
      <c r="L443" s="246">
        <v>3.6816853284835815</v>
      </c>
      <c r="M443" s="247">
        <f>IF(COUNT(H443:L443)&lt;N$1,0,1)</f>
        <v>1</v>
      </c>
      <c r="N443" s="248">
        <f t="shared" si="95"/>
        <v>5</v>
      </c>
      <c r="O443" s="249">
        <f t="shared" si="96"/>
        <v>5</v>
      </c>
      <c r="P443" s="250">
        <f t="shared" si="97"/>
        <v>21.390696167945862</v>
      </c>
      <c r="Y443" s="256">
        <f t="shared" si="98"/>
        <v>105</v>
      </c>
      <c r="Z443" s="256">
        <f t="shared" si="99"/>
        <v>52</v>
      </c>
      <c r="AA443" s="256" t="str">
        <f t="shared" si="100"/>
        <v>Marker 42</v>
      </c>
      <c r="AB443" s="256">
        <f t="shared" si="101"/>
        <v>1</v>
      </c>
      <c r="AC443" s="256" t="str">
        <f t="shared" si="102"/>
        <v>H</v>
      </c>
      <c r="AD443" s="257"/>
      <c r="AE443" s="258">
        <f t="shared" si="103"/>
        <v>10.69317648888822</v>
      </c>
      <c r="AF443" s="258">
        <f t="shared" si="104"/>
        <v>6.6293812365412794</v>
      </c>
      <c r="AG443" s="258">
        <f t="shared" si="105"/>
        <v>3.9449920114473631</v>
      </c>
      <c r="AH443" s="258">
        <f t="shared" si="106"/>
        <v>0.51235290459036165</v>
      </c>
      <c r="AI443" s="258">
        <f t="shared" si="107"/>
        <v>4.5280195905806719</v>
      </c>
      <c r="AJ443" s="258">
        <f t="shared" si="108"/>
        <v>26.307922232047893</v>
      </c>
    </row>
    <row r="444" spans="1:36" x14ac:dyDescent="0.25">
      <c r="A444" s="244">
        <v>52</v>
      </c>
      <c r="B444" s="244" t="s">
        <v>286</v>
      </c>
      <c r="C444" s="244">
        <v>4</v>
      </c>
      <c r="D444" s="244" t="s">
        <v>369</v>
      </c>
      <c r="E444" s="244">
        <v>107</v>
      </c>
      <c r="F444" s="244" t="s">
        <v>169</v>
      </c>
      <c r="G444" s="245"/>
      <c r="H444" s="246">
        <v>9.7229170799255371</v>
      </c>
      <c r="I444" s="246">
        <v>1.7319387197494507</v>
      </c>
      <c r="J444" s="246">
        <v>9.02701735496521</v>
      </c>
      <c r="K444" s="246">
        <v>9.0503507852554321</v>
      </c>
      <c r="L444" s="246">
        <v>7.6296424865722656</v>
      </c>
      <c r="M444" s="247">
        <f>IF(COUNT(H444:L444)&lt;N$1,0,1)</f>
        <v>1</v>
      </c>
      <c r="N444" s="248">
        <f t="shared" si="95"/>
        <v>5</v>
      </c>
      <c r="O444" s="249">
        <f t="shared" si="96"/>
        <v>5</v>
      </c>
      <c r="P444" s="250">
        <f t="shared" si="97"/>
        <v>37.161866426467896</v>
      </c>
      <c r="Y444" s="256">
        <f t="shared" si="98"/>
        <v>107</v>
      </c>
      <c r="Z444" s="256">
        <f t="shared" si="99"/>
        <v>52</v>
      </c>
      <c r="AA444" s="256" t="str">
        <f t="shared" si="100"/>
        <v>Marker 44</v>
      </c>
      <c r="AB444" s="256">
        <f t="shared" si="101"/>
        <v>4</v>
      </c>
      <c r="AC444" s="256" t="str">
        <f t="shared" si="102"/>
        <v>H</v>
      </c>
      <c r="AD444" s="257"/>
      <c r="AE444" s="258">
        <f t="shared" si="103"/>
        <v>11.957990726390399</v>
      </c>
      <c r="AF444" s="258">
        <f t="shared" si="104"/>
        <v>2.1300713540178626</v>
      </c>
      <c r="AG444" s="258">
        <f t="shared" si="105"/>
        <v>11.102119757917945</v>
      </c>
      <c r="AH444" s="258">
        <f t="shared" si="106"/>
        <v>11.130817003891732</v>
      </c>
      <c r="AI444" s="258">
        <f t="shared" si="107"/>
        <v>9.3835207428102496</v>
      </c>
      <c r="AJ444" s="258">
        <f t="shared" si="108"/>
        <v>45.704519585028187</v>
      </c>
    </row>
    <row r="445" spans="1:36" x14ac:dyDescent="0.25">
      <c r="A445" s="244">
        <v>52</v>
      </c>
      <c r="B445" s="244" t="s">
        <v>312</v>
      </c>
      <c r="C445" s="244">
        <v>3</v>
      </c>
      <c r="D445" s="244" t="s">
        <v>369</v>
      </c>
      <c r="E445" s="244">
        <v>109</v>
      </c>
      <c r="F445" s="244" t="s">
        <v>222</v>
      </c>
      <c r="G445" s="245"/>
      <c r="H445" s="246">
        <v>7.7331548929214478</v>
      </c>
      <c r="I445" s="246">
        <v>3.0851364135742188</v>
      </c>
      <c r="J445" s="246">
        <v>1.9406908750534058</v>
      </c>
      <c r="K445" s="246">
        <v>1.4530420303344727E-2</v>
      </c>
      <c r="L445" s="246">
        <v>3.7465029954910278</v>
      </c>
      <c r="M445" s="247">
        <f>IF(COUNT(H445:L445)&lt;N$1,0,1)</f>
        <v>1</v>
      </c>
      <c r="N445" s="248">
        <f t="shared" si="95"/>
        <v>5</v>
      </c>
      <c r="O445" s="249">
        <f t="shared" si="96"/>
        <v>5</v>
      </c>
      <c r="P445" s="250">
        <f t="shared" si="97"/>
        <v>16.520015597343445</v>
      </c>
      <c r="Y445" s="256">
        <f t="shared" si="98"/>
        <v>109</v>
      </c>
      <c r="Z445" s="256">
        <f t="shared" si="99"/>
        <v>52</v>
      </c>
      <c r="AA445" s="256" t="str">
        <f t="shared" si="100"/>
        <v>Marker 70</v>
      </c>
      <c r="AB445" s="256">
        <f t="shared" si="101"/>
        <v>3</v>
      </c>
      <c r="AC445" s="256" t="str">
        <f t="shared" si="102"/>
        <v>H</v>
      </c>
      <c r="AD445" s="257"/>
      <c r="AE445" s="258">
        <f t="shared" si="103"/>
        <v>9.5108282560817035</v>
      </c>
      <c r="AF445" s="258">
        <f t="shared" si="104"/>
        <v>3.7943378843926516</v>
      </c>
      <c r="AG445" s="258">
        <f t="shared" si="105"/>
        <v>2.3868107992603411</v>
      </c>
      <c r="AH445" s="258">
        <f t="shared" si="106"/>
        <v>1.7870627694305266E-2</v>
      </c>
      <c r="AI445" s="258">
        <f t="shared" si="107"/>
        <v>4.6077373393395913</v>
      </c>
      <c r="AJ445" s="258">
        <f t="shared" si="108"/>
        <v>20.317584906768595</v>
      </c>
    </row>
    <row r="446" spans="1:36" x14ac:dyDescent="0.25">
      <c r="A446" s="244">
        <v>52</v>
      </c>
      <c r="B446" s="244" t="s">
        <v>273</v>
      </c>
      <c r="C446" s="244">
        <v>2</v>
      </c>
      <c r="D446" s="244" t="s">
        <v>369</v>
      </c>
      <c r="E446" s="244">
        <v>111</v>
      </c>
      <c r="F446" s="244" t="s">
        <v>234</v>
      </c>
      <c r="G446" s="245"/>
      <c r="H446" s="246">
        <v>2.9347765445709229</v>
      </c>
      <c r="I446" s="246">
        <v>6.8802958726882935</v>
      </c>
      <c r="J446" s="246">
        <v>7.9801392555236816</v>
      </c>
      <c r="K446" s="246">
        <v>2.7464050054550171</v>
      </c>
      <c r="L446" s="246">
        <v>3.6252200603485107</v>
      </c>
      <c r="M446" s="247">
        <f>IF(COUNT(H446:L446)&lt;N$1,0,1)</f>
        <v>1</v>
      </c>
      <c r="N446" s="248">
        <f t="shared" si="95"/>
        <v>5</v>
      </c>
      <c r="O446" s="249">
        <f t="shared" si="96"/>
        <v>5</v>
      </c>
      <c r="P446" s="250">
        <f t="shared" si="97"/>
        <v>24.166836738586426</v>
      </c>
      <c r="Y446" s="256">
        <f t="shared" si="98"/>
        <v>111</v>
      </c>
      <c r="Z446" s="256">
        <f t="shared" si="99"/>
        <v>52</v>
      </c>
      <c r="AA446" s="256" t="str">
        <f t="shared" si="100"/>
        <v>Marker 31</v>
      </c>
      <c r="AB446" s="256">
        <f t="shared" si="101"/>
        <v>2</v>
      </c>
      <c r="AC446" s="256" t="str">
        <f t="shared" si="102"/>
        <v>H</v>
      </c>
      <c r="AD446" s="257"/>
      <c r="AE446" s="258">
        <f t="shared" si="103"/>
        <v>3.6094137608623851</v>
      </c>
      <c r="AF446" s="258">
        <f t="shared" si="104"/>
        <v>8.4619166824221068</v>
      </c>
      <c r="AG446" s="258">
        <f t="shared" si="105"/>
        <v>9.8145886083795535</v>
      </c>
      <c r="AH446" s="258">
        <f t="shared" si="106"/>
        <v>3.3777399638581289</v>
      </c>
      <c r="AI446" s="258">
        <f t="shared" si="107"/>
        <v>4.4585742639187389</v>
      </c>
      <c r="AJ446" s="258">
        <f t="shared" si="108"/>
        <v>29.722233279440914</v>
      </c>
    </row>
    <row r="447" spans="1:36" x14ac:dyDescent="0.25">
      <c r="A447" s="244">
        <v>52</v>
      </c>
      <c r="B447" s="244" t="s">
        <v>306</v>
      </c>
      <c r="C447" s="244">
        <v>1</v>
      </c>
      <c r="D447" s="244" t="s">
        <v>369</v>
      </c>
      <c r="E447" s="244">
        <v>113</v>
      </c>
      <c r="F447" s="244" t="s">
        <v>201</v>
      </c>
      <c r="G447" s="245"/>
      <c r="H447" s="246">
        <v>9.3514198064804077</v>
      </c>
      <c r="I447" s="246">
        <v>5.1578319072723389</v>
      </c>
      <c r="J447" s="246">
        <v>8.6901336908340454</v>
      </c>
      <c r="K447" s="246">
        <v>9.6136140823364258</v>
      </c>
      <c r="L447" s="246">
        <v>9.1570156812667847</v>
      </c>
      <c r="M447" s="247">
        <f>IF(COUNT(H447:L447)&lt;N$1,0,1)</f>
        <v>1</v>
      </c>
      <c r="N447" s="248">
        <f t="shared" si="95"/>
        <v>5</v>
      </c>
      <c r="O447" s="249">
        <f t="shared" si="96"/>
        <v>5</v>
      </c>
      <c r="P447" s="250">
        <f t="shared" si="97"/>
        <v>41.970015168190002</v>
      </c>
      <c r="Y447" s="256">
        <f t="shared" si="98"/>
        <v>113</v>
      </c>
      <c r="Z447" s="256">
        <f t="shared" si="99"/>
        <v>52</v>
      </c>
      <c r="AA447" s="256" t="str">
        <f t="shared" si="100"/>
        <v>Marker 64</v>
      </c>
      <c r="AB447" s="256">
        <f t="shared" si="101"/>
        <v>1</v>
      </c>
      <c r="AC447" s="256" t="str">
        <f t="shared" si="102"/>
        <v>H</v>
      </c>
      <c r="AD447" s="257"/>
      <c r="AE447" s="258">
        <f t="shared" si="103"/>
        <v>11.501094826300074</v>
      </c>
      <c r="AF447" s="258">
        <f t="shared" si="104"/>
        <v>6.3434981095113363</v>
      </c>
      <c r="AG447" s="258">
        <f t="shared" si="105"/>
        <v>10.68779433495715</v>
      </c>
      <c r="AH447" s="258">
        <f t="shared" si="106"/>
        <v>11.823561498948372</v>
      </c>
      <c r="AI447" s="258">
        <f t="shared" si="107"/>
        <v>11.262001691249461</v>
      </c>
      <c r="AJ447" s="258">
        <f t="shared" si="108"/>
        <v>51.617950460966391</v>
      </c>
    </row>
    <row r="448" spans="1:36" x14ac:dyDescent="0.25">
      <c r="A448" s="244">
        <v>52</v>
      </c>
      <c r="B448" s="244" t="s">
        <v>289</v>
      </c>
      <c r="C448" s="244">
        <v>4</v>
      </c>
      <c r="D448" s="244" t="s">
        <v>369</v>
      </c>
      <c r="E448" s="244">
        <v>115</v>
      </c>
      <c r="F448" s="244" t="s">
        <v>177</v>
      </c>
      <c r="G448" s="245"/>
      <c r="H448" s="246">
        <v>5.9649252891540527</v>
      </c>
      <c r="I448" s="246">
        <v>5.1348203420639038</v>
      </c>
      <c r="J448" s="246">
        <v>2.4316537380218506</v>
      </c>
      <c r="K448" s="246">
        <v>7.9965978860855103</v>
      </c>
      <c r="L448" s="246">
        <v>3.3104324340820313</v>
      </c>
      <c r="M448" s="247">
        <f>IF(COUNT(H448:L448)&lt;N$1,0,1)</f>
        <v>1</v>
      </c>
      <c r="N448" s="248">
        <f t="shared" si="95"/>
        <v>5</v>
      </c>
      <c r="O448" s="249">
        <f t="shared" si="96"/>
        <v>5</v>
      </c>
      <c r="P448" s="250">
        <f t="shared" si="97"/>
        <v>24.838429689407349</v>
      </c>
      <c r="Y448" s="256">
        <f t="shared" si="98"/>
        <v>115</v>
      </c>
      <c r="Z448" s="256">
        <f t="shared" si="99"/>
        <v>52</v>
      </c>
      <c r="AA448" s="256" t="str">
        <f t="shared" si="100"/>
        <v>Marker 47</v>
      </c>
      <c r="AB448" s="256">
        <f t="shared" si="101"/>
        <v>4</v>
      </c>
      <c r="AC448" s="256" t="str">
        <f t="shared" si="102"/>
        <v>H</v>
      </c>
      <c r="AD448" s="257"/>
      <c r="AE448" s="258">
        <f t="shared" si="103"/>
        <v>7.3361235835883525</v>
      </c>
      <c r="AF448" s="258">
        <f t="shared" si="104"/>
        <v>6.3151967179536186</v>
      </c>
      <c r="AG448" s="258">
        <f t="shared" si="105"/>
        <v>2.9906346634481973</v>
      </c>
      <c r="AH448" s="258">
        <f t="shared" si="106"/>
        <v>9.8348306972516042</v>
      </c>
      <c r="AI448" s="258">
        <f t="shared" si="107"/>
        <v>4.0714242466210662</v>
      </c>
      <c r="AJ448" s="258">
        <f t="shared" si="108"/>
        <v>30.548209908862841</v>
      </c>
    </row>
    <row r="449" spans="1:36" x14ac:dyDescent="0.25">
      <c r="A449" s="244">
        <v>52</v>
      </c>
      <c r="B449" s="244" t="s">
        <v>295</v>
      </c>
      <c r="C449" s="244">
        <v>3</v>
      </c>
      <c r="D449" s="244" t="s">
        <v>369</v>
      </c>
      <c r="E449" s="244">
        <v>117</v>
      </c>
      <c r="F449" s="244" t="s">
        <v>181</v>
      </c>
      <c r="G449" s="245"/>
      <c r="H449" s="246">
        <v>7.2580152750015259</v>
      </c>
      <c r="I449" s="246">
        <v>9.5300865173339844</v>
      </c>
      <c r="J449" s="246">
        <v>7.5472468137741089</v>
      </c>
      <c r="K449" s="246">
        <v>8.3706438541412354</v>
      </c>
      <c r="L449" s="246">
        <v>3.150818943977356</v>
      </c>
      <c r="M449" s="247">
        <f>IF(COUNT(H449:L449)&lt;N$1,0,1)</f>
        <v>1</v>
      </c>
      <c r="N449" s="248">
        <f t="shared" si="95"/>
        <v>5</v>
      </c>
      <c r="O449" s="249">
        <f t="shared" si="96"/>
        <v>5</v>
      </c>
      <c r="P449" s="250">
        <f t="shared" si="97"/>
        <v>35.85681140422821</v>
      </c>
      <c r="Y449" s="256">
        <f t="shared" si="98"/>
        <v>117</v>
      </c>
      <c r="Z449" s="256">
        <f t="shared" si="99"/>
        <v>52</v>
      </c>
      <c r="AA449" s="256" t="str">
        <f t="shared" si="100"/>
        <v>Marker 53</v>
      </c>
      <c r="AB449" s="256">
        <f t="shared" si="101"/>
        <v>3</v>
      </c>
      <c r="AC449" s="256" t="str">
        <f t="shared" si="102"/>
        <v>H</v>
      </c>
      <c r="AD449" s="257"/>
      <c r="AE449" s="258">
        <f t="shared" si="103"/>
        <v>8.9264650348260286</v>
      </c>
      <c r="AF449" s="258">
        <f t="shared" si="104"/>
        <v>11.720832879596122</v>
      </c>
      <c r="AG449" s="258">
        <f t="shared" si="105"/>
        <v>9.2821842114878397</v>
      </c>
      <c r="AH449" s="258">
        <f t="shared" si="106"/>
        <v>10.294861177866206</v>
      </c>
      <c r="AI449" s="258">
        <f t="shared" si="107"/>
        <v>3.8751193086288218</v>
      </c>
      <c r="AJ449" s="258">
        <f t="shared" si="108"/>
        <v>44.09946261240502</v>
      </c>
    </row>
    <row r="450" spans="1:36" x14ac:dyDescent="0.25">
      <c r="A450" s="244">
        <v>53</v>
      </c>
      <c r="B450" s="244" t="s">
        <v>284</v>
      </c>
      <c r="C450" s="244">
        <v>3</v>
      </c>
      <c r="D450" s="244" t="s">
        <v>369</v>
      </c>
      <c r="E450" s="244">
        <v>101</v>
      </c>
      <c r="F450" s="244" t="s">
        <v>166</v>
      </c>
      <c r="G450" s="245"/>
      <c r="H450" s="246">
        <v>2.9763609170913696</v>
      </c>
      <c r="I450" s="246">
        <v>4.8359870910644531</v>
      </c>
      <c r="J450" s="246">
        <v>4.2467325925827026</v>
      </c>
      <c r="K450" s="246">
        <v>0.4206240177154541</v>
      </c>
      <c r="L450" s="246">
        <v>0.55556595325469971</v>
      </c>
      <c r="M450" s="247">
        <f>IF(COUNT(H450:L450)&lt;N$1,0,1)</f>
        <v>1</v>
      </c>
      <c r="N450" s="248">
        <f t="shared" si="95"/>
        <v>5</v>
      </c>
      <c r="O450" s="249">
        <f t="shared" si="96"/>
        <v>5</v>
      </c>
      <c r="P450" s="250">
        <f t="shared" si="97"/>
        <v>13.035270571708679</v>
      </c>
      <c r="Y450" s="256">
        <f t="shared" si="98"/>
        <v>101</v>
      </c>
      <c r="Z450" s="256">
        <f t="shared" si="99"/>
        <v>53</v>
      </c>
      <c r="AA450" s="256" t="str">
        <f t="shared" si="100"/>
        <v>Marker 42</v>
      </c>
      <c r="AB450" s="256">
        <f t="shared" si="101"/>
        <v>3</v>
      </c>
      <c r="AC450" s="256" t="str">
        <f t="shared" si="102"/>
        <v>H</v>
      </c>
      <c r="AD450" s="257"/>
      <c r="AE450" s="258">
        <f t="shared" si="103"/>
        <v>3.8340945892995175</v>
      </c>
      <c r="AF450" s="258">
        <f t="shared" si="104"/>
        <v>6.2296315723337168</v>
      </c>
      <c r="AG450" s="258">
        <f t="shared" si="105"/>
        <v>5.4705645279521757</v>
      </c>
      <c r="AH450" s="258">
        <f t="shared" si="106"/>
        <v>0.54184029268475276</v>
      </c>
      <c r="AI450" s="258">
        <f t="shared" si="107"/>
        <v>0.71567006646979237</v>
      </c>
      <c r="AJ450" s="258">
        <f t="shared" si="108"/>
        <v>16.791801048739952</v>
      </c>
    </row>
    <row r="451" spans="1:36" x14ac:dyDescent="0.25">
      <c r="A451" s="244">
        <v>53</v>
      </c>
      <c r="B451" s="244" t="s">
        <v>285</v>
      </c>
      <c r="C451" s="244">
        <v>4</v>
      </c>
      <c r="D451" s="244" t="s">
        <v>369</v>
      </c>
      <c r="E451" s="244">
        <v>103</v>
      </c>
      <c r="F451" s="244" t="s">
        <v>230</v>
      </c>
      <c r="G451" s="245"/>
      <c r="H451" s="246">
        <v>2.9224085807800293</v>
      </c>
      <c r="I451" s="246">
        <v>3.2565110921859741</v>
      </c>
      <c r="J451" s="246">
        <v>1.0841596126556396</v>
      </c>
      <c r="K451" s="246">
        <v>2.9863458871841431</v>
      </c>
      <c r="L451" s="246">
        <v>5.4993915557861328</v>
      </c>
      <c r="M451" s="247">
        <f>IF(COUNT(H451:L451)&lt;N$1,0,1)</f>
        <v>1</v>
      </c>
      <c r="N451" s="248">
        <f t="shared" si="95"/>
        <v>5</v>
      </c>
      <c r="O451" s="249">
        <f t="shared" si="96"/>
        <v>5</v>
      </c>
      <c r="P451" s="250">
        <f t="shared" si="97"/>
        <v>15.748816728591919</v>
      </c>
      <c r="Y451" s="256">
        <f t="shared" si="98"/>
        <v>103</v>
      </c>
      <c r="Z451" s="256">
        <f t="shared" si="99"/>
        <v>53</v>
      </c>
      <c r="AA451" s="256" t="str">
        <f t="shared" si="100"/>
        <v>Marker 43</v>
      </c>
      <c r="AB451" s="256">
        <f t="shared" si="101"/>
        <v>4</v>
      </c>
      <c r="AC451" s="256" t="str">
        <f t="shared" si="102"/>
        <v>H</v>
      </c>
      <c r="AD451" s="257"/>
      <c r="AE451" s="258">
        <f t="shared" si="103"/>
        <v>3.764594160254263</v>
      </c>
      <c r="AF451" s="258">
        <f t="shared" si="104"/>
        <v>4.1949790050145364</v>
      </c>
      <c r="AG451" s="258">
        <f t="shared" si="105"/>
        <v>1.3965949092229806</v>
      </c>
      <c r="AH451" s="258">
        <f t="shared" si="106"/>
        <v>3.8469570481455477</v>
      </c>
      <c r="AI451" s="258">
        <f t="shared" si="107"/>
        <v>7.08421726928347</v>
      </c>
      <c r="AJ451" s="258">
        <f t="shared" si="108"/>
        <v>20.287342391920799</v>
      </c>
    </row>
    <row r="452" spans="1:36" x14ac:dyDescent="0.25">
      <c r="A452" s="244">
        <v>53</v>
      </c>
      <c r="B452" s="244" t="s">
        <v>286</v>
      </c>
      <c r="C452" s="244">
        <v>2</v>
      </c>
      <c r="D452" s="244" t="s">
        <v>369</v>
      </c>
      <c r="E452" s="244">
        <v>104</v>
      </c>
      <c r="F452" s="244" t="s">
        <v>172</v>
      </c>
      <c r="G452" s="245"/>
      <c r="H452" s="246">
        <v>4.0108764171600342</v>
      </c>
      <c r="I452" s="246">
        <v>6.5548282861709595</v>
      </c>
      <c r="J452" s="246">
        <v>2.7480459213256836</v>
      </c>
      <c r="K452" s="246">
        <v>9.5681732892990112</v>
      </c>
      <c r="L452" s="246">
        <v>2.2834503650665283</v>
      </c>
      <c r="M452" s="247">
        <f>IF(COUNT(H452:L452)&lt;N$1,0,1)</f>
        <v>1</v>
      </c>
      <c r="N452" s="248">
        <f t="shared" si="95"/>
        <v>5</v>
      </c>
      <c r="O452" s="249">
        <f t="shared" si="96"/>
        <v>5</v>
      </c>
      <c r="P452" s="250">
        <f t="shared" si="97"/>
        <v>25.165374279022217</v>
      </c>
      <c r="Y452" s="256">
        <f t="shared" si="98"/>
        <v>104</v>
      </c>
      <c r="Z452" s="256">
        <f t="shared" si="99"/>
        <v>53</v>
      </c>
      <c r="AA452" s="256" t="str">
        <f t="shared" si="100"/>
        <v>Marker 44</v>
      </c>
      <c r="AB452" s="256">
        <f t="shared" si="101"/>
        <v>2</v>
      </c>
      <c r="AC452" s="256" t="str">
        <f t="shared" si="102"/>
        <v>H</v>
      </c>
      <c r="AD452" s="257"/>
      <c r="AE452" s="258">
        <f t="shared" si="103"/>
        <v>5.1667388457749457</v>
      </c>
      <c r="AF452" s="258">
        <f t="shared" si="104"/>
        <v>8.4438118782837108</v>
      </c>
      <c r="AG452" s="258">
        <f t="shared" si="105"/>
        <v>3.5399833190922001</v>
      </c>
      <c r="AH452" s="258">
        <f t="shared" si="106"/>
        <v>12.325548701879868</v>
      </c>
      <c r="AI452" s="258">
        <f t="shared" si="107"/>
        <v>2.9414996814940437</v>
      </c>
      <c r="AJ452" s="258">
        <f t="shared" si="108"/>
        <v>32.417582426524767</v>
      </c>
    </row>
    <row r="453" spans="1:36" x14ac:dyDescent="0.25">
      <c r="A453" s="244">
        <v>53</v>
      </c>
      <c r="B453" s="244" t="s">
        <v>287</v>
      </c>
      <c r="C453" s="244">
        <v>1</v>
      </c>
      <c r="D453" s="244" t="s">
        <v>369</v>
      </c>
      <c r="E453" s="244">
        <v>106</v>
      </c>
      <c r="F453" s="244" t="s">
        <v>169</v>
      </c>
      <c r="G453" s="245"/>
      <c r="H453" s="246">
        <v>2.6688545942306519</v>
      </c>
      <c r="I453" s="246">
        <v>0.89156270027160645</v>
      </c>
      <c r="J453" s="246">
        <v>6.9308358430862427</v>
      </c>
      <c r="K453" s="246">
        <v>1.065824031829834</v>
      </c>
      <c r="L453" s="246">
        <v>8.7774366140365601</v>
      </c>
      <c r="M453" s="247">
        <f>IF(COUNT(H453:L453)&lt;N$1,0,1)</f>
        <v>1</v>
      </c>
      <c r="N453" s="248">
        <f t="shared" si="95"/>
        <v>5</v>
      </c>
      <c r="O453" s="249">
        <f t="shared" si="96"/>
        <v>5</v>
      </c>
      <c r="P453" s="250">
        <f t="shared" si="97"/>
        <v>20.334513783454895</v>
      </c>
      <c r="Y453" s="256">
        <f t="shared" si="98"/>
        <v>106</v>
      </c>
      <c r="Z453" s="256">
        <f t="shared" si="99"/>
        <v>53</v>
      </c>
      <c r="AA453" s="256" t="str">
        <f t="shared" si="100"/>
        <v>Marker 45</v>
      </c>
      <c r="AB453" s="256">
        <f t="shared" si="101"/>
        <v>1</v>
      </c>
      <c r="AC453" s="256" t="str">
        <f t="shared" si="102"/>
        <v>H</v>
      </c>
      <c r="AD453" s="257"/>
      <c r="AE453" s="258">
        <f t="shared" si="103"/>
        <v>3.4379704761634509</v>
      </c>
      <c r="AF453" s="258">
        <f t="shared" si="104"/>
        <v>1.1484950314672124</v>
      </c>
      <c r="AG453" s="258">
        <f t="shared" si="105"/>
        <v>8.9281780488062896</v>
      </c>
      <c r="AH453" s="258">
        <f t="shared" si="106"/>
        <v>1.372975343856363</v>
      </c>
      <c r="AI453" s="258">
        <f t="shared" si="107"/>
        <v>11.306935941990782</v>
      </c>
      <c r="AJ453" s="258">
        <f t="shared" si="108"/>
        <v>26.194554842284099</v>
      </c>
    </row>
    <row r="454" spans="1:36" x14ac:dyDescent="0.25">
      <c r="A454" s="244">
        <v>53</v>
      </c>
      <c r="B454" s="244" t="s">
        <v>310</v>
      </c>
      <c r="C454" s="244">
        <v>4</v>
      </c>
      <c r="D454" s="244" t="s">
        <v>369</v>
      </c>
      <c r="E454" s="244">
        <v>108</v>
      </c>
      <c r="F454" s="244" t="s">
        <v>220</v>
      </c>
      <c r="G454" s="245"/>
      <c r="H454" s="246">
        <v>8.6859416961669922</v>
      </c>
      <c r="I454" s="246">
        <v>0.83163440227508545</v>
      </c>
      <c r="J454" s="246">
        <v>6.2616217136383057</v>
      </c>
      <c r="K454" s="246">
        <v>6.245463490486145</v>
      </c>
      <c r="L454" s="246">
        <v>1.847527027130127</v>
      </c>
      <c r="M454" s="247">
        <f>IF(COUNT(H454:L454)&lt;N$1,0,1)</f>
        <v>1</v>
      </c>
      <c r="N454" s="248">
        <f t="shared" ref="N454:N517" si="109">COUNTIF(H454:L454,"&gt;"&amp;0)</f>
        <v>5</v>
      </c>
      <c r="O454" s="249">
        <f t="shared" ref="O454:O517" si="110">N454*M454</f>
        <v>5</v>
      </c>
      <c r="P454" s="250">
        <f t="shared" ref="P454:P517" si="111">IF(O454=N$1,SUM(H454:L454),"")</f>
        <v>23.872188329696655</v>
      </c>
      <c r="Y454" s="256">
        <f t="shared" ref="Y454:Y517" si="112">E454</f>
        <v>108</v>
      </c>
      <c r="Z454" s="256">
        <f t="shared" ref="Z454:Z517" si="113">A454</f>
        <v>53</v>
      </c>
      <c r="AA454" s="256" t="str">
        <f t="shared" ref="AA454:AA517" si="114">B454</f>
        <v>Marker 68</v>
      </c>
      <c r="AB454" s="256">
        <f t="shared" ref="AB454:AB517" si="115">C454</f>
        <v>4</v>
      </c>
      <c r="AC454" s="256" t="str">
        <f t="shared" ref="AC454:AC517" si="116">D454</f>
        <v>H</v>
      </c>
      <c r="AD454" s="257"/>
      <c r="AE454" s="258">
        <f t="shared" ref="AE454:AE517" si="117">IF(AND(LEN(H454)&gt;0,$M454=1),H454*VLOOKUP($Z454,$R:$W,6,FALSE),"")</f>
        <v>11.189073834765248</v>
      </c>
      <c r="AF454" s="258">
        <f t="shared" ref="AF454:AF517" si="118">IF(AND(LEN(I454)&gt;0,$M454=1),I454*VLOOKUP($Z454,$R:$W,6,FALSE),"")</f>
        <v>1.0712964760853831</v>
      </c>
      <c r="AG454" s="258">
        <f t="shared" ref="AG454:AG517" si="119">IF(AND(LEN(J454)&gt;0,$M454=1),J454*VLOOKUP($Z454,$R:$W,6,FALSE),"")</f>
        <v>8.0661084462707997</v>
      </c>
      <c r="AH454" s="258">
        <f t="shared" ref="AH454:AH517" si="120">IF(AND(LEN(K454)&gt;0,$M454=1),K454*VLOOKUP($Z454,$R:$W,6,FALSE),"")</f>
        <v>8.0452937138891727</v>
      </c>
      <c r="AI454" s="258">
        <f t="shared" ref="AI454:AI517" si="121">IF(AND(LEN(L454)&gt;0,$M454=1),L454*VLOOKUP($Z454,$R:$W,6,FALSE),"")</f>
        <v>2.3799510797321717</v>
      </c>
      <c r="AJ454" s="258">
        <f t="shared" ref="AJ454:AJ517" si="122">SUM(AE454:AI454)</f>
        <v>30.751723550742774</v>
      </c>
    </row>
    <row r="455" spans="1:36" x14ac:dyDescent="0.25">
      <c r="A455" s="244">
        <v>53</v>
      </c>
      <c r="B455" s="244" t="s">
        <v>314</v>
      </c>
      <c r="C455" s="244">
        <v>3</v>
      </c>
      <c r="D455" s="244" t="s">
        <v>369</v>
      </c>
      <c r="E455" s="244">
        <v>110</v>
      </c>
      <c r="F455" s="244" t="s">
        <v>224</v>
      </c>
      <c r="G455" s="245"/>
      <c r="H455" s="246">
        <v>8.6846762895584106</v>
      </c>
      <c r="I455" s="246">
        <v>7.5962948799133301</v>
      </c>
      <c r="J455" s="246">
        <v>8.8100475072860718</v>
      </c>
      <c r="K455" s="246">
        <v>0.69796442985534668</v>
      </c>
      <c r="L455" s="246">
        <v>0.32168924808502197</v>
      </c>
      <c r="M455" s="247">
        <f>IF(COUNT(H455:L455)&lt;N$1,0,1)</f>
        <v>1</v>
      </c>
      <c r="N455" s="248">
        <f t="shared" si="109"/>
        <v>5</v>
      </c>
      <c r="O455" s="249">
        <f t="shared" si="110"/>
        <v>5</v>
      </c>
      <c r="P455" s="250">
        <f t="shared" si="111"/>
        <v>26.110672354698181</v>
      </c>
      <c r="Y455" s="256">
        <f t="shared" si="112"/>
        <v>110</v>
      </c>
      <c r="Z455" s="256">
        <f t="shared" si="113"/>
        <v>53</v>
      </c>
      <c r="AA455" s="256" t="str">
        <f t="shared" si="114"/>
        <v>Marker 72</v>
      </c>
      <c r="AB455" s="256">
        <f t="shared" si="115"/>
        <v>3</v>
      </c>
      <c r="AC455" s="256" t="str">
        <f t="shared" si="116"/>
        <v>H</v>
      </c>
      <c r="AD455" s="257"/>
      <c r="AE455" s="258">
        <f t="shared" si="117"/>
        <v>11.187443760736468</v>
      </c>
      <c r="AF455" s="258">
        <f t="shared" si="118"/>
        <v>9.7854104085809155</v>
      </c>
      <c r="AG455" s="258">
        <f t="shared" si="119"/>
        <v>11.348944708011794</v>
      </c>
      <c r="AH455" s="258">
        <f t="shared" si="120"/>
        <v>0.89910522230854717</v>
      </c>
      <c r="AI455" s="258">
        <f t="shared" si="121"/>
        <v>0.41439430226221785</v>
      </c>
      <c r="AJ455" s="258">
        <f t="shared" si="122"/>
        <v>33.635298401899945</v>
      </c>
    </row>
    <row r="456" spans="1:36" x14ac:dyDescent="0.25">
      <c r="A456" s="244">
        <v>53</v>
      </c>
      <c r="B456" s="244" t="s">
        <v>304</v>
      </c>
      <c r="C456" s="244">
        <v>2</v>
      </c>
      <c r="D456" s="244" t="s">
        <v>369</v>
      </c>
      <c r="E456" s="244">
        <v>112</v>
      </c>
      <c r="F456" s="244" t="s">
        <v>209</v>
      </c>
      <c r="G456" s="245"/>
      <c r="H456" s="246">
        <v>5.8279883861541748</v>
      </c>
      <c r="I456" s="246">
        <v>4.6386486291885376</v>
      </c>
      <c r="J456" s="246">
        <v>7.8911161422729492</v>
      </c>
      <c r="K456" s="246">
        <v>5.9553688764572144</v>
      </c>
      <c r="L456" s="246">
        <v>7.6726448535919189</v>
      </c>
      <c r="M456" s="247">
        <f>IF(COUNT(H456:L456)&lt;N$1,0,1)</f>
        <v>1</v>
      </c>
      <c r="N456" s="248">
        <f t="shared" si="109"/>
        <v>5</v>
      </c>
      <c r="O456" s="249">
        <f t="shared" si="110"/>
        <v>5</v>
      </c>
      <c r="P456" s="250">
        <f t="shared" si="111"/>
        <v>31.985766887664795</v>
      </c>
      <c r="Y456" s="256">
        <f t="shared" si="112"/>
        <v>112</v>
      </c>
      <c r="Z456" s="256">
        <f t="shared" si="113"/>
        <v>53</v>
      </c>
      <c r="AA456" s="256" t="str">
        <f t="shared" si="114"/>
        <v>Marker 62</v>
      </c>
      <c r="AB456" s="256">
        <f t="shared" si="115"/>
        <v>2</v>
      </c>
      <c r="AC456" s="256" t="str">
        <f t="shared" si="116"/>
        <v>H</v>
      </c>
      <c r="AD456" s="257"/>
      <c r="AE456" s="258">
        <f t="shared" si="117"/>
        <v>7.5075097947767437</v>
      </c>
      <c r="AF456" s="258">
        <f t="shared" si="118"/>
        <v>5.975423715821969</v>
      </c>
      <c r="AG456" s="258">
        <f t="shared" si="119"/>
        <v>10.165193854980997</v>
      </c>
      <c r="AH456" s="258">
        <f t="shared" si="120"/>
        <v>7.6715990508372878</v>
      </c>
      <c r="AI456" s="258">
        <f t="shared" si="121"/>
        <v>9.8837630711539433</v>
      </c>
      <c r="AJ456" s="258">
        <f t="shared" si="122"/>
        <v>41.203489487570941</v>
      </c>
    </row>
    <row r="457" spans="1:36" x14ac:dyDescent="0.25">
      <c r="A457" s="244">
        <v>53</v>
      </c>
      <c r="B457" s="244" t="s">
        <v>291</v>
      </c>
      <c r="C457" s="244">
        <v>1</v>
      </c>
      <c r="D457" s="244" t="s">
        <v>369</v>
      </c>
      <c r="E457" s="244">
        <v>114</v>
      </c>
      <c r="F457" s="244" t="s">
        <v>177</v>
      </c>
      <c r="G457" s="245"/>
      <c r="H457" s="246">
        <v>9.810444712638855</v>
      </c>
      <c r="I457" s="246">
        <v>6.5175735950469971</v>
      </c>
      <c r="J457" s="246">
        <v>8.9004594087600708</v>
      </c>
      <c r="K457" s="246">
        <v>8.6139845848083496</v>
      </c>
      <c r="L457" s="246">
        <v>5.7618612051010132</v>
      </c>
      <c r="M457" s="247">
        <f>IF(COUNT(H457:L457)&lt;N$1,0,1)</f>
        <v>1</v>
      </c>
      <c r="N457" s="248">
        <f t="shared" si="109"/>
        <v>5</v>
      </c>
      <c r="O457" s="249">
        <f t="shared" si="110"/>
        <v>5</v>
      </c>
      <c r="P457" s="250">
        <f t="shared" si="111"/>
        <v>39.604323506355286</v>
      </c>
      <c r="Y457" s="256">
        <f t="shared" si="112"/>
        <v>114</v>
      </c>
      <c r="Z457" s="256">
        <f t="shared" si="113"/>
        <v>53</v>
      </c>
      <c r="AA457" s="256" t="str">
        <f t="shared" si="114"/>
        <v>Marker 49</v>
      </c>
      <c r="AB457" s="256">
        <f t="shared" si="115"/>
        <v>1</v>
      </c>
      <c r="AC457" s="256" t="str">
        <f t="shared" si="116"/>
        <v>H</v>
      </c>
      <c r="AD457" s="257"/>
      <c r="AE457" s="258">
        <f t="shared" si="117"/>
        <v>12.637638391015063</v>
      </c>
      <c r="AF457" s="258">
        <f t="shared" si="118"/>
        <v>8.3958210553817629</v>
      </c>
      <c r="AG457" s="258">
        <f t="shared" si="119"/>
        <v>11.46541169299979</v>
      </c>
      <c r="AH457" s="258">
        <f t="shared" si="120"/>
        <v>11.096379978406118</v>
      </c>
      <c r="AI457" s="258">
        <f t="shared" si="121"/>
        <v>7.4223259497579326</v>
      </c>
      <c r="AJ457" s="258">
        <f t="shared" si="122"/>
        <v>51.017577067560666</v>
      </c>
    </row>
    <row r="458" spans="1:36" x14ac:dyDescent="0.25">
      <c r="A458" s="244">
        <v>53</v>
      </c>
      <c r="B458" s="244" t="s">
        <v>293</v>
      </c>
      <c r="C458" s="244">
        <v>4</v>
      </c>
      <c r="D458" s="244" t="s">
        <v>369</v>
      </c>
      <c r="E458" s="244">
        <v>116</v>
      </c>
      <c r="F458" s="244" t="s">
        <v>230</v>
      </c>
      <c r="G458" s="245"/>
      <c r="H458" s="246">
        <v>8.9284992218017578</v>
      </c>
      <c r="I458" s="246">
        <v>3.7953680753707886</v>
      </c>
      <c r="J458" s="246">
        <v>6.2962019443511963</v>
      </c>
      <c r="K458" s="246">
        <v>9.3643790483474731</v>
      </c>
      <c r="L458" s="246">
        <v>2.8228116035461426</v>
      </c>
      <c r="M458" s="247">
        <f>IF(COUNT(H458:L458)&lt;N$1,0,1)</f>
        <v>1</v>
      </c>
      <c r="N458" s="248">
        <f t="shared" si="109"/>
        <v>5</v>
      </c>
      <c r="O458" s="249">
        <f t="shared" si="110"/>
        <v>5</v>
      </c>
      <c r="P458" s="250">
        <f t="shared" si="111"/>
        <v>31.207259893417358</v>
      </c>
      <c r="Y458" s="256">
        <f t="shared" si="112"/>
        <v>116</v>
      </c>
      <c r="Z458" s="256">
        <f t="shared" si="113"/>
        <v>53</v>
      </c>
      <c r="AA458" s="256" t="str">
        <f t="shared" si="114"/>
        <v>Marker 51</v>
      </c>
      <c r="AB458" s="256">
        <f t="shared" si="115"/>
        <v>4</v>
      </c>
      <c r="AC458" s="256" t="str">
        <f t="shared" si="116"/>
        <v>H</v>
      </c>
      <c r="AD458" s="257"/>
      <c r="AE458" s="258">
        <f t="shared" si="117"/>
        <v>11.501532075729841</v>
      </c>
      <c r="AF458" s="258">
        <f t="shared" si="118"/>
        <v>4.8891248768311071</v>
      </c>
      <c r="AG458" s="258">
        <f t="shared" si="119"/>
        <v>8.1106540773841758</v>
      </c>
      <c r="AH458" s="258">
        <f t="shared" si="120"/>
        <v>12.063024626900992</v>
      </c>
      <c r="AI458" s="258">
        <f t="shared" si="121"/>
        <v>3.636295125909931</v>
      </c>
      <c r="AJ458" s="258">
        <f t="shared" si="122"/>
        <v>40.200630782756051</v>
      </c>
    </row>
    <row r="459" spans="1:36" x14ac:dyDescent="0.25">
      <c r="A459" s="244">
        <v>54</v>
      </c>
      <c r="B459" s="244" t="s">
        <v>290</v>
      </c>
      <c r="C459" s="244">
        <v>3</v>
      </c>
      <c r="D459" s="244" t="s">
        <v>369</v>
      </c>
      <c r="E459" s="244">
        <v>118</v>
      </c>
      <c r="F459" s="244" t="s">
        <v>173</v>
      </c>
      <c r="G459" s="245"/>
      <c r="H459" s="246">
        <v>5.0775176286697388</v>
      </c>
      <c r="I459" s="246">
        <v>1.2498021125793457</v>
      </c>
      <c r="J459" s="246">
        <v>9.3534320592880249</v>
      </c>
      <c r="K459" s="246">
        <v>4.5560920238494873</v>
      </c>
      <c r="L459" s="246">
        <v>2.2824627161026001</v>
      </c>
      <c r="M459" s="247">
        <f>IF(COUNT(H459:L459)&lt;N$1,0,1)</f>
        <v>1</v>
      </c>
      <c r="N459" s="248">
        <f t="shared" si="109"/>
        <v>5</v>
      </c>
      <c r="O459" s="249">
        <f t="shared" si="110"/>
        <v>5</v>
      </c>
      <c r="P459" s="250">
        <f t="shared" si="111"/>
        <v>22.519306540489197</v>
      </c>
      <c r="Y459" s="256">
        <f t="shared" si="112"/>
        <v>118</v>
      </c>
      <c r="Z459" s="256">
        <f t="shared" si="113"/>
        <v>54</v>
      </c>
      <c r="AA459" s="256" t="str">
        <f t="shared" si="114"/>
        <v>Marker 48</v>
      </c>
      <c r="AB459" s="256">
        <f t="shared" si="115"/>
        <v>3</v>
      </c>
      <c r="AC459" s="256" t="str">
        <f t="shared" si="116"/>
        <v>H</v>
      </c>
      <c r="AD459" s="257"/>
      <c r="AE459" s="258">
        <f t="shared" si="117"/>
        <v>7.1702941186037963</v>
      </c>
      <c r="AF459" s="258">
        <f t="shared" si="118"/>
        <v>1.7649271539002214</v>
      </c>
      <c r="AG459" s="258">
        <f t="shared" si="119"/>
        <v>13.208592030244512</v>
      </c>
      <c r="AH459" s="258">
        <f t="shared" si="120"/>
        <v>6.4339549818529118</v>
      </c>
      <c r="AI459" s="258">
        <f t="shared" si="121"/>
        <v>3.2232146072313368</v>
      </c>
      <c r="AJ459" s="258">
        <f t="shared" si="122"/>
        <v>31.800982891832778</v>
      </c>
    </row>
    <row r="460" spans="1:36" x14ac:dyDescent="0.25">
      <c r="A460" s="244">
        <v>54</v>
      </c>
      <c r="B460" s="244" t="s">
        <v>293</v>
      </c>
      <c r="C460" s="244">
        <v>2</v>
      </c>
      <c r="D460" s="244" t="s">
        <v>369</v>
      </c>
      <c r="E460" s="244">
        <v>119</v>
      </c>
      <c r="F460" s="244" t="s">
        <v>235</v>
      </c>
      <c r="G460" s="245"/>
      <c r="H460" s="246">
        <v>2.2308313846588135</v>
      </c>
      <c r="I460" s="246">
        <v>5.9647876024246216</v>
      </c>
      <c r="J460" s="246">
        <v>9.8086953163146973</v>
      </c>
      <c r="K460" s="246">
        <v>1.4643073081970215E-2</v>
      </c>
      <c r="L460" s="246">
        <v>3.5587871074676514</v>
      </c>
      <c r="M460" s="247">
        <f>IF(COUNT(H460:L460)&lt;N$1,0,1)</f>
        <v>1</v>
      </c>
      <c r="N460" s="248">
        <f t="shared" si="109"/>
        <v>5</v>
      </c>
      <c r="O460" s="249">
        <f t="shared" si="110"/>
        <v>5</v>
      </c>
      <c r="P460" s="250">
        <f t="shared" si="111"/>
        <v>21.577744483947754</v>
      </c>
      <c r="Y460" s="256">
        <f t="shared" si="112"/>
        <v>119</v>
      </c>
      <c r="Z460" s="256">
        <f t="shared" si="113"/>
        <v>54</v>
      </c>
      <c r="AA460" s="256" t="str">
        <f t="shared" si="114"/>
        <v>Marker 51</v>
      </c>
      <c r="AB460" s="256">
        <f t="shared" si="115"/>
        <v>2</v>
      </c>
      <c r="AC460" s="256" t="str">
        <f t="shared" si="116"/>
        <v>H</v>
      </c>
      <c r="AD460" s="257"/>
      <c r="AE460" s="258">
        <f t="shared" si="117"/>
        <v>3.1503026334556674</v>
      </c>
      <c r="AF460" s="258">
        <f t="shared" si="118"/>
        <v>8.4232659721146543</v>
      </c>
      <c r="AG460" s="258">
        <f t="shared" si="119"/>
        <v>13.851498996405059</v>
      </c>
      <c r="AH460" s="258">
        <f t="shared" si="120"/>
        <v>2.0678439441567106E-2</v>
      </c>
      <c r="AI460" s="258">
        <f t="shared" si="121"/>
        <v>5.0255956024565638</v>
      </c>
      <c r="AJ460" s="258">
        <f t="shared" si="122"/>
        <v>30.471341643873515</v>
      </c>
    </row>
    <row r="461" spans="1:36" x14ac:dyDescent="0.25">
      <c r="A461" s="244">
        <v>54</v>
      </c>
      <c r="B461" s="244" t="s">
        <v>289</v>
      </c>
      <c r="C461" s="244">
        <v>4</v>
      </c>
      <c r="D461" s="244" t="s">
        <v>369</v>
      </c>
      <c r="E461" s="244">
        <v>120</v>
      </c>
      <c r="F461" s="244" t="s">
        <v>176</v>
      </c>
      <c r="G461" s="245"/>
      <c r="H461" s="246">
        <v>7.5528907775878906</v>
      </c>
      <c r="I461" s="246">
        <v>6.9553965330123901</v>
      </c>
      <c r="J461" s="246">
        <v>9.7165071964263916</v>
      </c>
      <c r="K461" s="246">
        <v>0.40229141712188721</v>
      </c>
      <c r="L461" s="246">
        <v>5.8125901222229004</v>
      </c>
      <c r="M461" s="247">
        <f>IF(COUNT(H461:L461)&lt;N$1,0,1)</f>
        <v>1</v>
      </c>
      <c r="N461" s="248">
        <f t="shared" si="109"/>
        <v>5</v>
      </c>
      <c r="O461" s="249">
        <f t="shared" si="110"/>
        <v>5</v>
      </c>
      <c r="P461" s="250">
        <f t="shared" si="111"/>
        <v>30.43967604637146</v>
      </c>
      <c r="Y461" s="256">
        <f t="shared" si="112"/>
        <v>120</v>
      </c>
      <c r="Z461" s="256">
        <f t="shared" si="113"/>
        <v>54</v>
      </c>
      <c r="AA461" s="256" t="str">
        <f t="shared" si="114"/>
        <v>Marker 47</v>
      </c>
      <c r="AB461" s="256">
        <f t="shared" si="115"/>
        <v>4</v>
      </c>
      <c r="AC461" s="256" t="str">
        <f t="shared" si="116"/>
        <v>H</v>
      </c>
      <c r="AD461" s="257"/>
      <c r="AE461" s="258">
        <f t="shared" si="117"/>
        <v>10.665930141769646</v>
      </c>
      <c r="AF461" s="258">
        <f t="shared" si="118"/>
        <v>9.8221695128377196</v>
      </c>
      <c r="AG461" s="258">
        <f t="shared" si="119"/>
        <v>13.721314134001451</v>
      </c>
      <c r="AH461" s="258">
        <f t="shared" si="120"/>
        <v>0.56810197287479991</v>
      </c>
      <c r="AI461" s="258">
        <f t="shared" si="121"/>
        <v>8.2083379744264171</v>
      </c>
      <c r="AJ461" s="258">
        <f t="shared" si="122"/>
        <v>42.985853735910041</v>
      </c>
    </row>
    <row r="462" spans="1:36" x14ac:dyDescent="0.25">
      <c r="A462" s="244">
        <v>54</v>
      </c>
      <c r="B462" s="244" t="s">
        <v>290</v>
      </c>
      <c r="C462" s="244">
        <v>1</v>
      </c>
      <c r="D462" s="244" t="s">
        <v>369</v>
      </c>
      <c r="E462" s="244">
        <v>121</v>
      </c>
      <c r="F462" s="244" t="s">
        <v>177</v>
      </c>
      <c r="G462" s="245"/>
      <c r="H462" s="246">
        <v>4.0537399053573608</v>
      </c>
      <c r="I462" s="246">
        <v>5.2891528606414795</v>
      </c>
      <c r="J462" s="246">
        <v>5.5813270807266235</v>
      </c>
      <c r="K462" s="246">
        <v>7.0845651626586914</v>
      </c>
      <c r="L462" s="246">
        <v>2.3105686902999878</v>
      </c>
      <c r="M462" s="247">
        <f>IF(COUNT(H462:L462)&lt;N$1,0,1)</f>
        <v>1</v>
      </c>
      <c r="N462" s="248">
        <f t="shared" si="109"/>
        <v>5</v>
      </c>
      <c r="O462" s="249">
        <f t="shared" si="110"/>
        <v>5</v>
      </c>
      <c r="P462" s="250">
        <f t="shared" si="111"/>
        <v>24.319353699684143</v>
      </c>
      <c r="Y462" s="256">
        <f t="shared" si="112"/>
        <v>121</v>
      </c>
      <c r="Z462" s="256">
        <f t="shared" si="113"/>
        <v>54</v>
      </c>
      <c r="AA462" s="256" t="str">
        <f t="shared" si="114"/>
        <v>Marker 48</v>
      </c>
      <c r="AB462" s="256">
        <f t="shared" si="115"/>
        <v>1</v>
      </c>
      <c r="AC462" s="256" t="str">
        <f t="shared" si="116"/>
        <v>H</v>
      </c>
      <c r="AD462" s="257"/>
      <c r="AE462" s="258">
        <f t="shared" si="117"/>
        <v>5.7245507603187864</v>
      </c>
      <c r="AF462" s="258">
        <f t="shared" si="118"/>
        <v>7.4691580458362639</v>
      </c>
      <c r="AG462" s="258">
        <f t="shared" si="119"/>
        <v>7.8817563360037024</v>
      </c>
      <c r="AH462" s="258">
        <f t="shared" si="120"/>
        <v>10.004576967266122</v>
      </c>
      <c r="AI462" s="258">
        <f t="shared" si="121"/>
        <v>3.2629048882354339</v>
      </c>
      <c r="AJ462" s="258">
        <f t="shared" si="122"/>
        <v>34.342946997660313</v>
      </c>
    </row>
    <row r="463" spans="1:36" x14ac:dyDescent="0.25">
      <c r="A463" s="244">
        <v>54</v>
      </c>
      <c r="B463" s="244" t="s">
        <v>295</v>
      </c>
      <c r="C463" s="244">
        <v>3</v>
      </c>
      <c r="D463" s="244" t="s">
        <v>369</v>
      </c>
      <c r="E463" s="244">
        <v>122</v>
      </c>
      <c r="F463" s="244" t="s">
        <v>195</v>
      </c>
      <c r="G463" s="245"/>
      <c r="H463" s="246">
        <v>3.0258303880691528</v>
      </c>
      <c r="I463" s="246">
        <v>9.7583794593811035</v>
      </c>
      <c r="J463" s="246">
        <v>6.7671531438827515</v>
      </c>
      <c r="K463" s="246">
        <v>3.4965693950653076</v>
      </c>
      <c r="L463" s="246">
        <v>1.9161087274551392</v>
      </c>
      <c r="M463" s="247">
        <f>IF(COUNT(H463:L463)&lt;N$1,0,1)</f>
        <v>1</v>
      </c>
      <c r="N463" s="248">
        <f t="shared" si="109"/>
        <v>5</v>
      </c>
      <c r="O463" s="249">
        <f t="shared" si="110"/>
        <v>5</v>
      </c>
      <c r="P463" s="250">
        <f t="shared" si="111"/>
        <v>24.964041113853455</v>
      </c>
      <c r="Y463" s="256">
        <f t="shared" si="112"/>
        <v>122</v>
      </c>
      <c r="Z463" s="256">
        <f t="shared" si="113"/>
        <v>54</v>
      </c>
      <c r="AA463" s="256" t="str">
        <f t="shared" si="114"/>
        <v>Marker 53</v>
      </c>
      <c r="AB463" s="256">
        <f t="shared" si="115"/>
        <v>3</v>
      </c>
      <c r="AC463" s="256" t="str">
        <f t="shared" si="116"/>
        <v>H</v>
      </c>
      <c r="AD463" s="257"/>
      <c r="AE463" s="258">
        <f t="shared" si="117"/>
        <v>4.2729726260249459</v>
      </c>
      <c r="AF463" s="258">
        <f t="shared" si="118"/>
        <v>13.780444690063245</v>
      </c>
      <c r="AG463" s="258">
        <f t="shared" si="119"/>
        <v>9.556338733970307</v>
      </c>
      <c r="AH463" s="258">
        <f t="shared" si="120"/>
        <v>4.9377339090194923</v>
      </c>
      <c r="AI463" s="258">
        <f t="shared" si="121"/>
        <v>2.7058622232054157</v>
      </c>
      <c r="AJ463" s="258">
        <f t="shared" si="122"/>
        <v>35.253352182283408</v>
      </c>
    </row>
    <row r="464" spans="1:36" x14ac:dyDescent="0.25">
      <c r="A464" s="244">
        <v>54</v>
      </c>
      <c r="B464" s="244" t="s">
        <v>294</v>
      </c>
      <c r="C464" s="244">
        <v>2</v>
      </c>
      <c r="D464" s="244" t="s">
        <v>369</v>
      </c>
      <c r="E464" s="244">
        <v>124</v>
      </c>
      <c r="F464" s="244" t="s">
        <v>145</v>
      </c>
      <c r="G464" s="245"/>
      <c r="H464" s="246">
        <v>0.99353671073913574</v>
      </c>
      <c r="I464" s="246">
        <v>2.8822380304336548</v>
      </c>
      <c r="J464" s="246">
        <v>1.9396448135375977</v>
      </c>
      <c r="K464" s="246">
        <v>7.471892237663269</v>
      </c>
      <c r="L464" s="246">
        <v>2.1367466449737549</v>
      </c>
      <c r="M464" s="247">
        <f>IF(COUNT(H464:L464)&lt;N$1,0,1)</f>
        <v>1</v>
      </c>
      <c r="N464" s="248">
        <f t="shared" si="109"/>
        <v>5</v>
      </c>
      <c r="O464" s="249">
        <f t="shared" si="110"/>
        <v>5</v>
      </c>
      <c r="P464" s="250">
        <f t="shared" si="111"/>
        <v>15.424058437347412</v>
      </c>
      <c r="Y464" s="256">
        <f t="shared" si="112"/>
        <v>124</v>
      </c>
      <c r="Z464" s="256">
        <f t="shared" si="113"/>
        <v>54</v>
      </c>
      <c r="AA464" s="256" t="str">
        <f t="shared" si="114"/>
        <v>Marker 52</v>
      </c>
      <c r="AB464" s="256">
        <f t="shared" si="115"/>
        <v>2</v>
      </c>
      <c r="AC464" s="256" t="str">
        <f t="shared" si="116"/>
        <v>H</v>
      </c>
      <c r="AD464" s="257"/>
      <c r="AE464" s="258">
        <f t="shared" si="117"/>
        <v>1.4030380502088367</v>
      </c>
      <c r="AF464" s="258">
        <f t="shared" si="118"/>
        <v>4.0701964836799691</v>
      </c>
      <c r="AG464" s="258">
        <f t="shared" si="119"/>
        <v>2.7390990668667974</v>
      </c>
      <c r="AH464" s="258">
        <f t="shared" si="120"/>
        <v>10.551546815721172</v>
      </c>
      <c r="AI464" s="258">
        <f t="shared" si="121"/>
        <v>3.0174394304201937</v>
      </c>
      <c r="AJ464" s="258">
        <f t="shared" si="122"/>
        <v>21.781319846896967</v>
      </c>
    </row>
    <row r="465" spans="1:36" x14ac:dyDescent="0.25">
      <c r="A465" s="244">
        <v>54</v>
      </c>
      <c r="B465" s="244" t="s">
        <v>288</v>
      </c>
      <c r="C465" s="244">
        <v>4</v>
      </c>
      <c r="D465" s="244" t="s">
        <v>369</v>
      </c>
      <c r="E465" s="244">
        <v>125</v>
      </c>
      <c r="F465" s="244" t="s">
        <v>171</v>
      </c>
      <c r="G465" s="245"/>
      <c r="H465" s="246">
        <v>2.7256417274475098</v>
      </c>
      <c r="I465" s="246">
        <v>4.4669288396835327</v>
      </c>
      <c r="J465" s="246">
        <v>0.59255480766296387</v>
      </c>
      <c r="K465" s="246">
        <v>4.221498966217041E-2</v>
      </c>
      <c r="L465" s="246">
        <v>2.5886201858520508</v>
      </c>
      <c r="M465" s="247">
        <f>IF(COUNT(H465:L465)&lt;N$1,0,1)</f>
        <v>1</v>
      </c>
      <c r="N465" s="248">
        <f t="shared" si="109"/>
        <v>5</v>
      </c>
      <c r="O465" s="249">
        <f t="shared" si="110"/>
        <v>5</v>
      </c>
      <c r="P465" s="250">
        <f t="shared" si="111"/>
        <v>10.415960550308228</v>
      </c>
      <c r="Y465" s="256">
        <f t="shared" si="112"/>
        <v>125</v>
      </c>
      <c r="Z465" s="256">
        <f t="shared" si="113"/>
        <v>54</v>
      </c>
      <c r="AA465" s="256" t="str">
        <f t="shared" si="114"/>
        <v>Marker 46</v>
      </c>
      <c r="AB465" s="256">
        <f t="shared" si="115"/>
        <v>4</v>
      </c>
      <c r="AC465" s="256" t="str">
        <f t="shared" si="116"/>
        <v>H</v>
      </c>
      <c r="AD465" s="257"/>
      <c r="AE465" s="258">
        <f t="shared" si="117"/>
        <v>3.8490566211698654</v>
      </c>
      <c r="AF465" s="258">
        <f t="shared" si="118"/>
        <v>6.3080418286594622</v>
      </c>
      <c r="AG465" s="258">
        <f t="shared" si="119"/>
        <v>0.83678532760688751</v>
      </c>
      <c r="AH465" s="258">
        <f t="shared" si="120"/>
        <v>5.9614542819594996E-2</v>
      </c>
      <c r="AI465" s="258">
        <f t="shared" si="121"/>
        <v>3.6555595571170625</v>
      </c>
      <c r="AJ465" s="258">
        <f t="shared" si="122"/>
        <v>14.709057877372873</v>
      </c>
    </row>
    <row r="466" spans="1:36" x14ac:dyDescent="0.25">
      <c r="A466" s="244">
        <v>54</v>
      </c>
      <c r="B466" s="244" t="s">
        <v>289</v>
      </c>
      <c r="C466" s="244">
        <v>1</v>
      </c>
      <c r="D466" s="244" t="s">
        <v>369</v>
      </c>
      <c r="E466" s="244">
        <v>126</v>
      </c>
      <c r="F466" s="244" t="s">
        <v>175</v>
      </c>
      <c r="G466" s="245"/>
      <c r="H466" s="246">
        <v>9.1382473707199097</v>
      </c>
      <c r="I466" s="246">
        <v>6.297837495803833</v>
      </c>
      <c r="J466" s="246">
        <v>6.268652081489563</v>
      </c>
      <c r="K466" s="246">
        <v>6.382453441619873</v>
      </c>
      <c r="L466" s="246">
        <v>2.8373140096664429</v>
      </c>
      <c r="M466" s="247">
        <f>IF(COUNT(H466:L466)&lt;N$1,0,1)</f>
        <v>1</v>
      </c>
      <c r="N466" s="248">
        <f t="shared" si="109"/>
        <v>5</v>
      </c>
      <c r="O466" s="249">
        <f t="shared" si="110"/>
        <v>5</v>
      </c>
      <c r="P466" s="250">
        <f t="shared" si="111"/>
        <v>30.924504399299622</v>
      </c>
      <c r="Y466" s="256">
        <f t="shared" si="112"/>
        <v>126</v>
      </c>
      <c r="Z466" s="256">
        <f t="shared" si="113"/>
        <v>54</v>
      </c>
      <c r="AA466" s="256" t="str">
        <f t="shared" si="114"/>
        <v>Marker 47</v>
      </c>
      <c r="AB466" s="256">
        <f t="shared" si="115"/>
        <v>1</v>
      </c>
      <c r="AC466" s="256" t="str">
        <f t="shared" si="116"/>
        <v>H</v>
      </c>
      <c r="AD466" s="257"/>
      <c r="AE466" s="258">
        <f t="shared" si="117"/>
        <v>12.904715683633425</v>
      </c>
      <c r="AF466" s="258">
        <f t="shared" si="118"/>
        <v>8.8935874690238119</v>
      </c>
      <c r="AG466" s="258">
        <f t="shared" si="119"/>
        <v>8.8523728401616655</v>
      </c>
      <c r="AH466" s="258">
        <f t="shared" si="120"/>
        <v>9.0130791700863657</v>
      </c>
      <c r="AI466" s="258">
        <f t="shared" si="121"/>
        <v>4.0067563411834932</v>
      </c>
      <c r="AJ466" s="258">
        <f t="shared" si="122"/>
        <v>43.670511504088765</v>
      </c>
    </row>
    <row r="467" spans="1:36" x14ac:dyDescent="0.25">
      <c r="A467" s="244">
        <v>54</v>
      </c>
      <c r="B467" s="244" t="s">
        <v>292</v>
      </c>
      <c r="C467" s="244">
        <v>1</v>
      </c>
      <c r="D467" s="244" t="s">
        <v>369</v>
      </c>
      <c r="E467" s="244">
        <v>127</v>
      </c>
      <c r="F467" s="244" t="s">
        <v>175</v>
      </c>
      <c r="G467" s="245"/>
      <c r="H467" s="246">
        <v>1.4388936758041382</v>
      </c>
      <c r="I467" s="246">
        <v>3.5780274868011475</v>
      </c>
      <c r="J467" s="246">
        <v>4.3816953897476196</v>
      </c>
      <c r="K467" s="246">
        <v>4.6824836730957031</v>
      </c>
      <c r="L467" s="246">
        <v>2.5197428464889526</v>
      </c>
      <c r="M467" s="247">
        <f>IF(COUNT(H467:L467)&lt;N$1,0,1)</f>
        <v>1</v>
      </c>
      <c r="N467" s="248">
        <f t="shared" si="109"/>
        <v>5</v>
      </c>
      <c r="O467" s="249">
        <f t="shared" si="110"/>
        <v>5</v>
      </c>
      <c r="P467" s="250">
        <f t="shared" si="111"/>
        <v>16.600843071937561</v>
      </c>
      <c r="Y467" s="256">
        <f t="shared" si="112"/>
        <v>127</v>
      </c>
      <c r="Z467" s="256">
        <f t="shared" si="113"/>
        <v>54</v>
      </c>
      <c r="AA467" s="256" t="str">
        <f t="shared" si="114"/>
        <v>Marker 50</v>
      </c>
      <c r="AB467" s="256">
        <f t="shared" si="115"/>
        <v>1</v>
      </c>
      <c r="AC467" s="256" t="str">
        <f t="shared" si="116"/>
        <v>H</v>
      </c>
      <c r="AD467" s="257"/>
      <c r="AE467" s="258">
        <f t="shared" si="117"/>
        <v>2.031955694778679</v>
      </c>
      <c r="AF467" s="258">
        <f t="shared" si="118"/>
        <v>5.0527661981814704</v>
      </c>
      <c r="AG467" s="258">
        <f t="shared" si="119"/>
        <v>6.1876781097167664</v>
      </c>
      <c r="AH467" s="258">
        <f t="shared" si="120"/>
        <v>6.6124408809689736</v>
      </c>
      <c r="AI467" s="258">
        <f t="shared" si="121"/>
        <v>3.5582933696888386</v>
      </c>
      <c r="AJ467" s="258">
        <f t="shared" si="122"/>
        <v>23.443134253334726</v>
      </c>
    </row>
    <row r="468" spans="1:36" x14ac:dyDescent="0.25">
      <c r="A468" s="244">
        <v>54</v>
      </c>
      <c r="B468" s="244" t="s">
        <v>310</v>
      </c>
      <c r="C468" s="244">
        <v>3</v>
      </c>
      <c r="D468" s="244" t="s">
        <v>369</v>
      </c>
      <c r="E468" s="244">
        <v>128</v>
      </c>
      <c r="F468" s="244" t="s">
        <v>218</v>
      </c>
      <c r="G468" s="245"/>
      <c r="H468" s="246">
        <v>8.5566216707229614</v>
      </c>
      <c r="I468" s="246">
        <v>5.3681540489196777</v>
      </c>
      <c r="J468" s="246">
        <v>8.3313840627670288</v>
      </c>
      <c r="K468" s="246">
        <v>8.6232125759124756</v>
      </c>
      <c r="L468" s="246">
        <v>2.0781713724136353</v>
      </c>
      <c r="M468" s="247">
        <f>IF(COUNT(H468:L468)&lt;N$1,0,1)</f>
        <v>1</v>
      </c>
      <c r="N468" s="248">
        <f t="shared" si="109"/>
        <v>5</v>
      </c>
      <c r="O468" s="249">
        <f t="shared" si="110"/>
        <v>5</v>
      </c>
      <c r="P468" s="250">
        <f t="shared" si="111"/>
        <v>32.957543730735779</v>
      </c>
      <c r="Y468" s="256">
        <f t="shared" si="112"/>
        <v>128</v>
      </c>
      <c r="Z468" s="256">
        <f t="shared" si="113"/>
        <v>54</v>
      </c>
      <c r="AA468" s="256" t="str">
        <f t="shared" si="114"/>
        <v>Marker 68</v>
      </c>
      <c r="AB468" s="256">
        <f t="shared" si="115"/>
        <v>3</v>
      </c>
      <c r="AC468" s="256" t="str">
        <f t="shared" si="116"/>
        <v>H</v>
      </c>
      <c r="AD468" s="257"/>
      <c r="AE468" s="258">
        <f t="shared" si="117"/>
        <v>12.083364062445742</v>
      </c>
      <c r="AF468" s="258">
        <f t="shared" si="118"/>
        <v>7.580720781231884</v>
      </c>
      <c r="AG468" s="258">
        <f t="shared" si="119"/>
        <v>11.765291332083221</v>
      </c>
      <c r="AH468" s="258">
        <f t="shared" si="120"/>
        <v>12.177401426912356</v>
      </c>
      <c r="AI468" s="258">
        <f t="shared" si="121"/>
        <v>2.9347214640734229</v>
      </c>
      <c r="AJ468" s="258">
        <f t="shared" si="122"/>
        <v>46.541499066746624</v>
      </c>
    </row>
    <row r="469" spans="1:36" x14ac:dyDescent="0.25">
      <c r="A469" s="244">
        <v>55</v>
      </c>
      <c r="B469" s="244" t="s">
        <v>294</v>
      </c>
      <c r="C469" s="244">
        <v>3</v>
      </c>
      <c r="D469" s="244" t="s">
        <v>369</v>
      </c>
      <c r="E469" s="244">
        <v>119</v>
      </c>
      <c r="F469" s="244" t="s">
        <v>149</v>
      </c>
      <c r="G469" s="245"/>
      <c r="H469" s="246">
        <v>2.3153930902481079</v>
      </c>
      <c r="I469" s="246">
        <v>2.2534608840942383</v>
      </c>
      <c r="J469" s="246">
        <v>0.69060027599334717</v>
      </c>
      <c r="K469" s="246">
        <v>1.5377998352050781E-4</v>
      </c>
      <c r="L469" s="246">
        <v>8.3578228950500488E-2</v>
      </c>
      <c r="M469" s="247">
        <f>IF(COUNT(H469:L469)&lt;N$1,0,1)</f>
        <v>1</v>
      </c>
      <c r="N469" s="248">
        <f t="shared" si="109"/>
        <v>5</v>
      </c>
      <c r="O469" s="249">
        <f t="shared" si="110"/>
        <v>5</v>
      </c>
      <c r="P469" s="250">
        <f t="shared" si="111"/>
        <v>5.3431862592697144</v>
      </c>
      <c r="Y469" s="256">
        <f t="shared" si="112"/>
        <v>119</v>
      </c>
      <c r="Z469" s="256">
        <f t="shared" si="113"/>
        <v>55</v>
      </c>
      <c r="AA469" s="256" t="str">
        <f t="shared" si="114"/>
        <v>Marker 52</v>
      </c>
      <c r="AB469" s="256">
        <f t="shared" si="115"/>
        <v>3</v>
      </c>
      <c r="AC469" s="256" t="str">
        <f t="shared" si="116"/>
        <v>H</v>
      </c>
      <c r="AD469" s="257"/>
      <c r="AE469" s="258">
        <f t="shared" si="117"/>
        <v>3.1281206172330065</v>
      </c>
      <c r="AF469" s="258">
        <f t="shared" si="118"/>
        <v>3.0444495499932382</v>
      </c>
      <c r="AG469" s="258">
        <f t="shared" si="119"/>
        <v>0.9330082959563929</v>
      </c>
      <c r="AH469" s="258">
        <f t="shared" si="120"/>
        <v>2.0775838841114705E-4</v>
      </c>
      <c r="AI469" s="258">
        <f t="shared" si="121"/>
        <v>0.11291507357131569</v>
      </c>
      <c r="AJ469" s="258">
        <f t="shared" si="122"/>
        <v>7.2187012951423641</v>
      </c>
    </row>
    <row r="470" spans="1:36" x14ac:dyDescent="0.25">
      <c r="A470" s="244">
        <v>55</v>
      </c>
      <c r="B470" s="244" t="s">
        <v>295</v>
      </c>
      <c r="C470" s="244">
        <v>2</v>
      </c>
      <c r="D470" s="244" t="s">
        <v>369</v>
      </c>
      <c r="E470" s="244">
        <v>120</v>
      </c>
      <c r="F470" s="244" t="s">
        <v>194</v>
      </c>
      <c r="G470" s="245"/>
      <c r="H470" s="246">
        <v>2.8526198863983154</v>
      </c>
      <c r="I470" s="246">
        <v>9.5999103784561157</v>
      </c>
      <c r="J470" s="246">
        <v>4.9018621444702148</v>
      </c>
      <c r="K470" s="246">
        <v>9.2395371198654175</v>
      </c>
      <c r="L470" s="246">
        <v>4.8709213733673096</v>
      </c>
      <c r="M470" s="247">
        <f>IF(COUNT(H470:L470)&lt;N$1,0,1)</f>
        <v>1</v>
      </c>
      <c r="N470" s="248">
        <f t="shared" si="109"/>
        <v>5</v>
      </c>
      <c r="O470" s="249">
        <f t="shared" si="110"/>
        <v>5</v>
      </c>
      <c r="P470" s="250">
        <f t="shared" si="111"/>
        <v>31.464850902557373</v>
      </c>
      <c r="Y470" s="256">
        <f t="shared" si="112"/>
        <v>120</v>
      </c>
      <c r="Z470" s="256">
        <f t="shared" si="113"/>
        <v>55</v>
      </c>
      <c r="AA470" s="256" t="str">
        <f t="shared" si="114"/>
        <v>Marker 53</v>
      </c>
      <c r="AB470" s="256">
        <f t="shared" si="115"/>
        <v>2</v>
      </c>
      <c r="AC470" s="256" t="str">
        <f t="shared" si="116"/>
        <v>H</v>
      </c>
      <c r="AD470" s="257"/>
      <c r="AE470" s="258">
        <f t="shared" si="117"/>
        <v>3.8539197155569203</v>
      </c>
      <c r="AF470" s="258">
        <f t="shared" si="118"/>
        <v>12.96958071824419</v>
      </c>
      <c r="AG470" s="258">
        <f t="shared" si="119"/>
        <v>6.6224677362702975</v>
      </c>
      <c r="AH470" s="258">
        <f t="shared" si="120"/>
        <v>12.48271262450888</v>
      </c>
      <c r="AI470" s="258">
        <f t="shared" si="121"/>
        <v>6.5806664264159469</v>
      </c>
      <c r="AJ470" s="258">
        <f t="shared" si="122"/>
        <v>42.509347220996233</v>
      </c>
    </row>
    <row r="471" spans="1:36" x14ac:dyDescent="0.25">
      <c r="A471" s="244">
        <v>55</v>
      </c>
      <c r="B471" s="244" t="s">
        <v>294</v>
      </c>
      <c r="C471" s="244">
        <v>4</v>
      </c>
      <c r="D471" s="244" t="s">
        <v>369</v>
      </c>
      <c r="E471" s="244">
        <v>121</v>
      </c>
      <c r="F471" s="244" t="s">
        <v>146</v>
      </c>
      <c r="G471" s="245"/>
      <c r="H471" s="246">
        <v>0.83571672439575195</v>
      </c>
      <c r="I471" s="246">
        <v>4.6972507238388062</v>
      </c>
      <c r="J471" s="246">
        <v>6.2199485301971436</v>
      </c>
      <c r="K471" s="246">
        <v>4.2049556970596313</v>
      </c>
      <c r="L471" s="246">
        <v>6.965632438659668</v>
      </c>
      <c r="M471" s="247">
        <f>IF(COUNT(H471:L471)&lt;N$1,0,1)</f>
        <v>1</v>
      </c>
      <c r="N471" s="248">
        <f t="shared" si="109"/>
        <v>5</v>
      </c>
      <c r="O471" s="249">
        <f t="shared" si="110"/>
        <v>5</v>
      </c>
      <c r="P471" s="250">
        <f t="shared" si="111"/>
        <v>22.923504114151001</v>
      </c>
      <c r="Y471" s="256">
        <f t="shared" si="112"/>
        <v>121</v>
      </c>
      <c r="Z471" s="256">
        <f t="shared" si="113"/>
        <v>55</v>
      </c>
      <c r="AA471" s="256" t="str">
        <f t="shared" si="114"/>
        <v>Marker 52</v>
      </c>
      <c r="AB471" s="256">
        <f t="shared" si="115"/>
        <v>4</v>
      </c>
      <c r="AC471" s="256" t="str">
        <f t="shared" si="116"/>
        <v>H</v>
      </c>
      <c r="AD471" s="257"/>
      <c r="AE471" s="258">
        <f t="shared" si="117"/>
        <v>1.1290621565553072</v>
      </c>
      <c r="AF471" s="258">
        <f t="shared" si="118"/>
        <v>6.3460355373084107</v>
      </c>
      <c r="AG471" s="258">
        <f t="shared" si="119"/>
        <v>8.4032164203068067</v>
      </c>
      <c r="AH471" s="258">
        <f t="shared" si="120"/>
        <v>5.6809397358589049</v>
      </c>
      <c r="AI471" s="258">
        <f t="shared" si="121"/>
        <v>9.4106432878330288</v>
      </c>
      <c r="AJ471" s="258">
        <f t="shared" si="122"/>
        <v>30.969897137862457</v>
      </c>
    </row>
    <row r="472" spans="1:36" x14ac:dyDescent="0.25">
      <c r="A472" s="244">
        <v>55</v>
      </c>
      <c r="B472" s="244" t="s">
        <v>294</v>
      </c>
      <c r="C472" s="244">
        <v>1</v>
      </c>
      <c r="D472" s="244" t="s">
        <v>369</v>
      </c>
      <c r="E472" s="244">
        <v>122</v>
      </c>
      <c r="F472" s="244" t="s">
        <v>219</v>
      </c>
      <c r="G472" s="245"/>
      <c r="H472" s="246">
        <v>5.4115074872970581</v>
      </c>
      <c r="I472" s="246">
        <v>9.2651665210723877</v>
      </c>
      <c r="J472" s="246">
        <v>2.0053368806838989</v>
      </c>
      <c r="K472" s="246">
        <v>5.2563834190368652</v>
      </c>
      <c r="L472" s="246">
        <v>7.9635709524154663</v>
      </c>
      <c r="M472" s="247">
        <f>IF(COUNT(H472:L472)&lt;N$1,0,1)</f>
        <v>1</v>
      </c>
      <c r="N472" s="248">
        <f t="shared" si="109"/>
        <v>5</v>
      </c>
      <c r="O472" s="249">
        <f t="shared" si="110"/>
        <v>5</v>
      </c>
      <c r="P472" s="250">
        <f t="shared" si="111"/>
        <v>29.901965260505676</v>
      </c>
      <c r="Y472" s="256">
        <f t="shared" si="112"/>
        <v>122</v>
      </c>
      <c r="Z472" s="256">
        <f t="shared" si="113"/>
        <v>55</v>
      </c>
      <c r="AA472" s="256" t="str">
        <f t="shared" si="114"/>
        <v>Marker 52</v>
      </c>
      <c r="AB472" s="256">
        <f t="shared" si="115"/>
        <v>1</v>
      </c>
      <c r="AC472" s="256" t="str">
        <f t="shared" si="116"/>
        <v>H</v>
      </c>
      <c r="AD472" s="257"/>
      <c r="AE472" s="258">
        <f t="shared" si="117"/>
        <v>7.3110039986820512</v>
      </c>
      <c r="AF472" s="258">
        <f t="shared" si="118"/>
        <v>12.517338217312332</v>
      </c>
      <c r="AG472" s="258">
        <f t="shared" si="119"/>
        <v>2.7092313902918521</v>
      </c>
      <c r="AH472" s="258">
        <f t="shared" si="120"/>
        <v>7.1014297375349855</v>
      </c>
      <c r="AI472" s="258">
        <f t="shared" si="121"/>
        <v>10.758868802005169</v>
      </c>
      <c r="AJ472" s="258">
        <f t="shared" si="122"/>
        <v>40.397872145826391</v>
      </c>
    </row>
    <row r="473" spans="1:36" x14ac:dyDescent="0.25">
      <c r="A473" s="244">
        <v>55</v>
      </c>
      <c r="B473" s="244" t="s">
        <v>291</v>
      </c>
      <c r="C473" s="244">
        <v>3</v>
      </c>
      <c r="D473" s="244" t="s">
        <v>369</v>
      </c>
      <c r="E473" s="244">
        <v>123</v>
      </c>
      <c r="F473" s="244" t="s">
        <v>173</v>
      </c>
      <c r="G473" s="245"/>
      <c r="H473" s="246">
        <v>7.660098671913147</v>
      </c>
      <c r="I473" s="246">
        <v>4.9791097640991211</v>
      </c>
      <c r="J473" s="246">
        <v>6.2343567609786987</v>
      </c>
      <c r="K473" s="246">
        <v>2.2067749500274658</v>
      </c>
      <c r="L473" s="246">
        <v>6.9500428438186646</v>
      </c>
      <c r="M473" s="247">
        <f>IF(COUNT(H473:L473)&lt;N$1,0,1)</f>
        <v>1</v>
      </c>
      <c r="N473" s="248">
        <f t="shared" si="109"/>
        <v>5</v>
      </c>
      <c r="O473" s="249">
        <f t="shared" si="110"/>
        <v>5</v>
      </c>
      <c r="P473" s="250">
        <f t="shared" si="111"/>
        <v>28.030382990837097</v>
      </c>
      <c r="Y473" s="256">
        <f t="shared" si="112"/>
        <v>123</v>
      </c>
      <c r="Z473" s="256">
        <f t="shared" si="113"/>
        <v>55</v>
      </c>
      <c r="AA473" s="256" t="str">
        <f t="shared" si="114"/>
        <v>Marker 49</v>
      </c>
      <c r="AB473" s="256">
        <f t="shared" si="115"/>
        <v>3</v>
      </c>
      <c r="AC473" s="256" t="str">
        <f t="shared" si="116"/>
        <v>H</v>
      </c>
      <c r="AD473" s="257"/>
      <c r="AE473" s="258">
        <f t="shared" si="117"/>
        <v>10.34887453304227</v>
      </c>
      <c r="AF473" s="258">
        <f t="shared" si="118"/>
        <v>6.7268300895186881</v>
      </c>
      <c r="AG473" s="258">
        <f t="shared" si="119"/>
        <v>8.4226820928768174</v>
      </c>
      <c r="AH473" s="258">
        <f t="shared" si="120"/>
        <v>2.9813763580138137</v>
      </c>
      <c r="AI473" s="258">
        <f t="shared" si="121"/>
        <v>9.3895815798915816</v>
      </c>
      <c r="AJ473" s="258">
        <f t="shared" si="122"/>
        <v>37.86934465334317</v>
      </c>
    </row>
    <row r="474" spans="1:36" x14ac:dyDescent="0.25">
      <c r="A474" s="244">
        <v>55</v>
      </c>
      <c r="B474" s="244" t="s">
        <v>296</v>
      </c>
      <c r="C474" s="244">
        <v>2</v>
      </c>
      <c r="D474" s="244" t="s">
        <v>369</v>
      </c>
      <c r="E474" s="244">
        <v>125</v>
      </c>
      <c r="F474" s="244" t="s">
        <v>185</v>
      </c>
      <c r="G474" s="245"/>
      <c r="H474" s="246">
        <v>1.5082466602325439</v>
      </c>
      <c r="I474" s="246">
        <v>5.3151589632034302</v>
      </c>
      <c r="J474" s="246">
        <v>5.2097296714782715</v>
      </c>
      <c r="K474" s="246">
        <v>8.4550946950912476</v>
      </c>
      <c r="L474" s="246">
        <v>9.3067681789398193</v>
      </c>
      <c r="M474" s="247">
        <f>IF(COUNT(H474:L474)&lt;N$1,0,1)</f>
        <v>1</v>
      </c>
      <c r="N474" s="248">
        <f t="shared" si="109"/>
        <v>5</v>
      </c>
      <c r="O474" s="249">
        <f t="shared" si="110"/>
        <v>5</v>
      </c>
      <c r="P474" s="250">
        <f t="shared" si="111"/>
        <v>29.794998168945313</v>
      </c>
      <c r="Y474" s="256">
        <f t="shared" si="112"/>
        <v>125</v>
      </c>
      <c r="Z474" s="256">
        <f t="shared" si="113"/>
        <v>55</v>
      </c>
      <c r="AA474" s="256" t="str">
        <f t="shared" si="114"/>
        <v>Marker 54</v>
      </c>
      <c r="AB474" s="256">
        <f t="shared" si="115"/>
        <v>2</v>
      </c>
      <c r="AC474" s="256" t="str">
        <f t="shared" si="116"/>
        <v>H</v>
      </c>
      <c r="AD474" s="257"/>
      <c r="AE474" s="258">
        <f t="shared" si="117"/>
        <v>2.0376572313432475</v>
      </c>
      <c r="AF474" s="258">
        <f t="shared" si="118"/>
        <v>7.1808361209568252</v>
      </c>
      <c r="AG474" s="258">
        <f t="shared" si="119"/>
        <v>7.0384000298694147</v>
      </c>
      <c r="AH474" s="258">
        <f t="shared" si="120"/>
        <v>11.422922590452334</v>
      </c>
      <c r="AI474" s="258">
        <f t="shared" si="121"/>
        <v>12.573542498233047</v>
      </c>
      <c r="AJ474" s="258">
        <f t="shared" si="122"/>
        <v>40.25335847085487</v>
      </c>
    </row>
    <row r="475" spans="1:36" x14ac:dyDescent="0.25">
      <c r="A475" s="244">
        <v>55</v>
      </c>
      <c r="B475" s="244" t="s">
        <v>291</v>
      </c>
      <c r="C475" s="244">
        <v>4</v>
      </c>
      <c r="D475" s="244" t="s">
        <v>369</v>
      </c>
      <c r="E475" s="244">
        <v>126</v>
      </c>
      <c r="F475" s="244" t="s">
        <v>179</v>
      </c>
      <c r="G475" s="245"/>
      <c r="H475" s="246">
        <v>0.10518550872802734</v>
      </c>
      <c r="I475" s="246">
        <v>8.08269202709198</v>
      </c>
      <c r="J475" s="246">
        <v>4.9820816516876221</v>
      </c>
      <c r="K475" s="246">
        <v>3.6631852388381958</v>
      </c>
      <c r="L475" s="246">
        <v>3.8570570945739746</v>
      </c>
      <c r="M475" s="247">
        <f>IF(COUNT(H475:L475)&lt;N$1,0,1)</f>
        <v>1</v>
      </c>
      <c r="N475" s="248">
        <f t="shared" si="109"/>
        <v>5</v>
      </c>
      <c r="O475" s="249">
        <f t="shared" si="110"/>
        <v>5</v>
      </c>
      <c r="P475" s="250">
        <f t="shared" si="111"/>
        <v>20.6902015209198</v>
      </c>
      <c r="Y475" s="256">
        <f t="shared" si="112"/>
        <v>126</v>
      </c>
      <c r="Z475" s="256">
        <f t="shared" si="113"/>
        <v>55</v>
      </c>
      <c r="AA475" s="256" t="str">
        <f t="shared" si="114"/>
        <v>Marker 49</v>
      </c>
      <c r="AB475" s="256">
        <f t="shared" si="115"/>
        <v>4</v>
      </c>
      <c r="AC475" s="256" t="str">
        <f t="shared" si="116"/>
        <v>H</v>
      </c>
      <c r="AD475" s="257"/>
      <c r="AE475" s="258">
        <f t="shared" si="117"/>
        <v>0.14210673767322457</v>
      </c>
      <c r="AF475" s="258">
        <f t="shared" si="118"/>
        <v>10.919802637046816</v>
      </c>
      <c r="AG475" s="258">
        <f t="shared" si="119"/>
        <v>6.7308451411644938</v>
      </c>
      <c r="AH475" s="258">
        <f t="shared" si="120"/>
        <v>4.9490021018960064</v>
      </c>
      <c r="AI475" s="258">
        <f t="shared" si="121"/>
        <v>5.2109250348021101</v>
      </c>
      <c r="AJ475" s="258">
        <f t="shared" si="122"/>
        <v>27.952681652582648</v>
      </c>
    </row>
    <row r="476" spans="1:36" x14ac:dyDescent="0.25">
      <c r="A476" s="244">
        <v>55</v>
      </c>
      <c r="B476" s="244" t="s">
        <v>294</v>
      </c>
      <c r="C476" s="244">
        <v>1</v>
      </c>
      <c r="D476" s="244" t="s">
        <v>369</v>
      </c>
      <c r="E476" s="244">
        <v>128</v>
      </c>
      <c r="F476" s="244" t="s">
        <v>218</v>
      </c>
      <c r="G476" s="245"/>
      <c r="H476" s="246">
        <v>2.5928020477294922E-4</v>
      </c>
      <c r="I476" s="246">
        <v>1.1776220798492432</v>
      </c>
      <c r="J476" s="246">
        <v>4.2318373918533325</v>
      </c>
      <c r="K476" s="246">
        <v>9.6852803230285645</v>
      </c>
      <c r="L476" s="246">
        <v>6.3516849279403687</v>
      </c>
      <c r="M476" s="247">
        <f>IF(COUNT(H476:L476)&lt;N$1,0,1)</f>
        <v>1</v>
      </c>
      <c r="N476" s="248">
        <f t="shared" si="109"/>
        <v>5</v>
      </c>
      <c r="O476" s="249">
        <f t="shared" si="110"/>
        <v>5</v>
      </c>
      <c r="P476" s="250">
        <f t="shared" si="111"/>
        <v>21.446684002876282</v>
      </c>
      <c r="Y476" s="256">
        <f t="shared" si="112"/>
        <v>128</v>
      </c>
      <c r="Z476" s="256">
        <f t="shared" si="113"/>
        <v>55</v>
      </c>
      <c r="AA476" s="256" t="str">
        <f t="shared" si="114"/>
        <v>Marker 52</v>
      </c>
      <c r="AB476" s="256">
        <f t="shared" si="115"/>
        <v>1</v>
      </c>
      <c r="AC476" s="256" t="str">
        <f t="shared" si="116"/>
        <v>H</v>
      </c>
      <c r="AD476" s="257"/>
      <c r="AE476" s="258">
        <f t="shared" si="117"/>
        <v>3.5029030604205027E-4</v>
      </c>
      <c r="AF476" s="258">
        <f t="shared" si="118"/>
        <v>1.5909799173195669</v>
      </c>
      <c r="AG476" s="258">
        <f t="shared" si="119"/>
        <v>5.7172571905772882</v>
      </c>
      <c r="AH476" s="258">
        <f t="shared" si="120"/>
        <v>13.084916418620017</v>
      </c>
      <c r="AI476" s="258">
        <f t="shared" si="121"/>
        <v>8.5811936905838078</v>
      </c>
      <c r="AJ476" s="258">
        <f t="shared" si="122"/>
        <v>28.974697507406724</v>
      </c>
    </row>
    <row r="477" spans="1:36" x14ac:dyDescent="0.25">
      <c r="A477" s="244">
        <v>55</v>
      </c>
      <c r="B477" s="244" t="s">
        <v>312</v>
      </c>
      <c r="C477" s="244">
        <v>3</v>
      </c>
      <c r="D477" s="244" t="s">
        <v>369</v>
      </c>
      <c r="E477" s="244">
        <v>129</v>
      </c>
      <c r="F477" s="244" t="s">
        <v>226</v>
      </c>
      <c r="G477" s="245"/>
      <c r="H477" s="246">
        <v>6.7940241098403931</v>
      </c>
      <c r="I477" s="246">
        <v>8.1388568878173828</v>
      </c>
      <c r="J477" s="246">
        <v>7.0545077323913574E-2</v>
      </c>
      <c r="K477" s="246">
        <v>5.7519209384918213</v>
      </c>
      <c r="L477" s="246">
        <v>6.1534720659255981</v>
      </c>
      <c r="M477" s="247">
        <f>IF(COUNT(H477:L477)&lt;N$1,0,1)</f>
        <v>1</v>
      </c>
      <c r="N477" s="248">
        <f t="shared" si="109"/>
        <v>5</v>
      </c>
      <c r="O477" s="249">
        <f t="shared" si="110"/>
        <v>5</v>
      </c>
      <c r="P477" s="250">
        <f t="shared" si="111"/>
        <v>26.908819079399109</v>
      </c>
      <c r="Y477" s="256">
        <f t="shared" si="112"/>
        <v>129</v>
      </c>
      <c r="Z477" s="256">
        <f t="shared" si="113"/>
        <v>55</v>
      </c>
      <c r="AA477" s="256" t="str">
        <f t="shared" si="114"/>
        <v>Marker 70</v>
      </c>
      <c r="AB477" s="256">
        <f t="shared" si="115"/>
        <v>3</v>
      </c>
      <c r="AC477" s="256" t="str">
        <f t="shared" si="116"/>
        <v>H</v>
      </c>
      <c r="AD477" s="257"/>
      <c r="AE477" s="258">
        <f t="shared" si="117"/>
        <v>9.1787986158724024</v>
      </c>
      <c r="AF477" s="258">
        <f t="shared" si="118"/>
        <v>10.995681959456094</v>
      </c>
      <c r="AG477" s="258">
        <f t="shared" si="119"/>
        <v>9.5307147520935304E-2</v>
      </c>
      <c r="AH477" s="258">
        <f t="shared" si="120"/>
        <v>7.7709061809726947</v>
      </c>
      <c r="AI477" s="258">
        <f t="shared" si="121"/>
        <v>8.3134060121629823</v>
      </c>
      <c r="AJ477" s="258">
        <f t="shared" si="122"/>
        <v>36.354099915985103</v>
      </c>
    </row>
    <row r="478" spans="1:36" x14ac:dyDescent="0.25">
      <c r="A478" s="244">
        <v>56</v>
      </c>
      <c r="B478" s="244" t="s">
        <v>295</v>
      </c>
      <c r="C478" s="244">
        <v>1</v>
      </c>
      <c r="D478" s="244" t="s">
        <v>369</v>
      </c>
      <c r="E478" s="244">
        <v>118</v>
      </c>
      <c r="F478" s="244" t="s">
        <v>198</v>
      </c>
      <c r="G478" s="245"/>
      <c r="H478" s="246">
        <v>7.6277607679367065</v>
      </c>
      <c r="I478" s="246">
        <v>2.8516054153442383E-2</v>
      </c>
      <c r="J478" s="246">
        <v>7.4789601564407349</v>
      </c>
      <c r="K478" s="246">
        <v>5.5444979667663574</v>
      </c>
      <c r="L478" s="246">
        <v>6.9722741842269897</v>
      </c>
      <c r="M478" s="247">
        <f>IF(COUNT(H478:L478)&lt;N$1,0,1)</f>
        <v>1</v>
      </c>
      <c r="N478" s="248">
        <f t="shared" si="109"/>
        <v>5</v>
      </c>
      <c r="O478" s="249">
        <f t="shared" si="110"/>
        <v>5</v>
      </c>
      <c r="P478" s="250">
        <f t="shared" si="111"/>
        <v>27.652009129524231</v>
      </c>
      <c r="Y478" s="256">
        <f t="shared" si="112"/>
        <v>118</v>
      </c>
      <c r="Z478" s="256">
        <f t="shared" si="113"/>
        <v>56</v>
      </c>
      <c r="AA478" s="256" t="str">
        <f t="shared" si="114"/>
        <v>Marker 53</v>
      </c>
      <c r="AB478" s="256">
        <f t="shared" si="115"/>
        <v>1</v>
      </c>
      <c r="AC478" s="256" t="str">
        <f t="shared" si="116"/>
        <v>H</v>
      </c>
      <c r="AD478" s="257"/>
      <c r="AE478" s="258">
        <f t="shared" si="117"/>
        <v>8.9721155521629683</v>
      </c>
      <c r="AF478" s="258">
        <f t="shared" si="118"/>
        <v>3.3541866445508425E-2</v>
      </c>
      <c r="AG478" s="258">
        <f t="shared" si="119"/>
        <v>8.7970895751834224</v>
      </c>
      <c r="AH478" s="258">
        <f t="shared" si="120"/>
        <v>6.5216880746532047</v>
      </c>
      <c r="AI478" s="258">
        <f t="shared" si="121"/>
        <v>8.2011027279725006</v>
      </c>
      <c r="AJ478" s="258">
        <f t="shared" si="122"/>
        <v>32.525537796417609</v>
      </c>
    </row>
    <row r="479" spans="1:36" x14ac:dyDescent="0.25">
      <c r="A479" s="244">
        <v>56</v>
      </c>
      <c r="B479" s="244" t="s">
        <v>295</v>
      </c>
      <c r="C479" s="244">
        <v>4</v>
      </c>
      <c r="D479" s="244" t="s">
        <v>369</v>
      </c>
      <c r="E479" s="244">
        <v>119</v>
      </c>
      <c r="F479" s="244" t="s">
        <v>185</v>
      </c>
      <c r="G479" s="245"/>
      <c r="H479" s="246">
        <v>0.17204999923706055</v>
      </c>
      <c r="I479" s="246">
        <v>5.7653993368148804</v>
      </c>
      <c r="J479" s="246">
        <v>0.7840573787689209</v>
      </c>
      <c r="K479" s="246">
        <v>2.2069650888442993</v>
      </c>
      <c r="L479" s="246">
        <v>2.8765964508056641</v>
      </c>
      <c r="M479" s="247">
        <f>IF(COUNT(H479:L479)&lt;N$1,0,1)</f>
        <v>1</v>
      </c>
      <c r="N479" s="248">
        <f t="shared" si="109"/>
        <v>5</v>
      </c>
      <c r="O479" s="249">
        <f t="shared" si="110"/>
        <v>5</v>
      </c>
      <c r="P479" s="250">
        <f t="shared" si="111"/>
        <v>11.805068254470825</v>
      </c>
      <c r="Y479" s="256">
        <f t="shared" si="112"/>
        <v>119</v>
      </c>
      <c r="Z479" s="256">
        <f t="shared" si="113"/>
        <v>56</v>
      </c>
      <c r="AA479" s="256" t="str">
        <f t="shared" si="114"/>
        <v>Marker 53</v>
      </c>
      <c r="AB479" s="256">
        <f t="shared" si="115"/>
        <v>4</v>
      </c>
      <c r="AC479" s="256" t="str">
        <f t="shared" si="116"/>
        <v>H</v>
      </c>
      <c r="AD479" s="257"/>
      <c r="AE479" s="258">
        <f t="shared" si="117"/>
        <v>0.20237295333031433</v>
      </c>
      <c r="AF479" s="258">
        <f t="shared" si="118"/>
        <v>6.7815222092051943</v>
      </c>
      <c r="AG479" s="258">
        <f t="shared" si="119"/>
        <v>0.92224358050280397</v>
      </c>
      <c r="AH479" s="258">
        <f t="shared" si="120"/>
        <v>2.5959316762967686</v>
      </c>
      <c r="AI479" s="258">
        <f t="shared" si="121"/>
        <v>3.3835822253444396</v>
      </c>
      <c r="AJ479" s="258">
        <f t="shared" si="122"/>
        <v>13.885652644679521</v>
      </c>
    </row>
    <row r="480" spans="1:36" x14ac:dyDescent="0.25">
      <c r="A480" s="244">
        <v>56</v>
      </c>
      <c r="B480" s="244" t="s">
        <v>292</v>
      </c>
      <c r="C480" s="244">
        <v>2</v>
      </c>
      <c r="D480" s="244" t="s">
        <v>369</v>
      </c>
      <c r="E480" s="244">
        <v>121</v>
      </c>
      <c r="F480" s="244" t="s">
        <v>177</v>
      </c>
      <c r="G480" s="245"/>
      <c r="H480" s="246">
        <v>6.8004047870635986</v>
      </c>
      <c r="I480" s="246">
        <v>4.7023564577102661</v>
      </c>
      <c r="J480" s="246">
        <v>1.2571215629577637</v>
      </c>
      <c r="K480" s="246">
        <v>7.685965895652771</v>
      </c>
      <c r="L480" s="246">
        <v>9.495013952255249</v>
      </c>
      <c r="M480" s="247">
        <f>IF(COUNT(H480:L480)&lt;N$1,0,1)</f>
        <v>1</v>
      </c>
      <c r="N480" s="248">
        <f t="shared" si="109"/>
        <v>5</v>
      </c>
      <c r="O480" s="249">
        <f t="shared" si="110"/>
        <v>5</v>
      </c>
      <c r="P480" s="250">
        <f t="shared" si="111"/>
        <v>29.940862655639648</v>
      </c>
      <c r="Y480" s="256">
        <f t="shared" si="112"/>
        <v>121</v>
      </c>
      <c r="Z480" s="256">
        <f t="shared" si="113"/>
        <v>56</v>
      </c>
      <c r="AA480" s="256" t="str">
        <f t="shared" si="114"/>
        <v>Marker 50</v>
      </c>
      <c r="AB480" s="256">
        <f t="shared" si="115"/>
        <v>2</v>
      </c>
      <c r="AC480" s="256" t="str">
        <f t="shared" si="116"/>
        <v>H</v>
      </c>
      <c r="AD480" s="257"/>
      <c r="AE480" s="258">
        <f t="shared" si="117"/>
        <v>7.9989422069304057</v>
      </c>
      <c r="AF480" s="258">
        <f t="shared" si="118"/>
        <v>5.5311233256530894</v>
      </c>
      <c r="AG480" s="258">
        <f t="shared" si="119"/>
        <v>1.4786829672718911</v>
      </c>
      <c r="AH480" s="258">
        <f t="shared" si="120"/>
        <v>9.0405790432824187</v>
      </c>
      <c r="AI480" s="258">
        <f t="shared" si="121"/>
        <v>11.168462795415843</v>
      </c>
      <c r="AJ480" s="258">
        <f t="shared" si="122"/>
        <v>35.217790338553648</v>
      </c>
    </row>
    <row r="481" spans="1:36" x14ac:dyDescent="0.25">
      <c r="A481" s="244">
        <v>56</v>
      </c>
      <c r="B481" s="244" t="s">
        <v>296</v>
      </c>
      <c r="C481" s="244">
        <v>4</v>
      </c>
      <c r="D481" s="244" t="s">
        <v>369</v>
      </c>
      <c r="E481" s="244">
        <v>122</v>
      </c>
      <c r="F481" s="244" t="s">
        <v>184</v>
      </c>
      <c r="G481" s="245"/>
      <c r="H481" s="246">
        <v>5.2091264724731445</v>
      </c>
      <c r="I481" s="246">
        <v>6.5501660108566284</v>
      </c>
      <c r="J481" s="246">
        <v>8.2417690753936768</v>
      </c>
      <c r="K481" s="246">
        <v>7.8977948427200317</v>
      </c>
      <c r="L481" s="246">
        <v>9.1122126579284668</v>
      </c>
      <c r="M481" s="247">
        <f>IF(COUNT(H481:L481)&lt;N$1,0,1)</f>
        <v>1</v>
      </c>
      <c r="N481" s="248">
        <f t="shared" si="109"/>
        <v>5</v>
      </c>
      <c r="O481" s="249">
        <f t="shared" si="110"/>
        <v>5</v>
      </c>
      <c r="P481" s="250">
        <f t="shared" si="111"/>
        <v>37.011069059371948</v>
      </c>
      <c r="Y481" s="256">
        <f t="shared" si="112"/>
        <v>122</v>
      </c>
      <c r="Z481" s="256">
        <f t="shared" si="113"/>
        <v>56</v>
      </c>
      <c r="AA481" s="256" t="str">
        <f t="shared" si="114"/>
        <v>Marker 54</v>
      </c>
      <c r="AB481" s="256">
        <f t="shared" si="115"/>
        <v>4</v>
      </c>
      <c r="AC481" s="256" t="str">
        <f t="shared" si="116"/>
        <v>H</v>
      </c>
      <c r="AD481" s="257"/>
      <c r="AE481" s="258">
        <f t="shared" si="117"/>
        <v>6.1272090274931825</v>
      </c>
      <c r="AF481" s="258">
        <f t="shared" si="118"/>
        <v>7.7046000947343387</v>
      </c>
      <c r="AG481" s="258">
        <f t="shared" si="119"/>
        <v>9.6943397608257289</v>
      </c>
      <c r="AH481" s="258">
        <f t="shared" si="120"/>
        <v>9.2897417855605262</v>
      </c>
      <c r="AI481" s="258">
        <f t="shared" si="121"/>
        <v>10.718194682570129</v>
      </c>
      <c r="AJ481" s="258">
        <f t="shared" si="122"/>
        <v>43.534085351183904</v>
      </c>
    </row>
    <row r="482" spans="1:36" x14ac:dyDescent="0.25">
      <c r="A482" s="244">
        <v>56</v>
      </c>
      <c r="B482" s="244" t="s">
        <v>296</v>
      </c>
      <c r="C482" s="244">
        <v>1</v>
      </c>
      <c r="D482" s="244" t="s">
        <v>369</v>
      </c>
      <c r="E482" s="244">
        <v>123</v>
      </c>
      <c r="F482" s="244" t="s">
        <v>194</v>
      </c>
      <c r="G482" s="245"/>
      <c r="H482" s="246">
        <v>1.7964738607406616</v>
      </c>
      <c r="I482" s="246">
        <v>4.1361463069915771</v>
      </c>
      <c r="J482" s="246">
        <v>7.8147608041763306</v>
      </c>
      <c r="K482" s="246">
        <v>9.0610218048095703</v>
      </c>
      <c r="L482" s="246">
        <v>5.3509253263473511</v>
      </c>
      <c r="M482" s="247">
        <f>IF(COUNT(H482:L482)&lt;N$1,0,1)</f>
        <v>1</v>
      </c>
      <c r="N482" s="248">
        <f t="shared" si="109"/>
        <v>5</v>
      </c>
      <c r="O482" s="249">
        <f t="shared" si="110"/>
        <v>5</v>
      </c>
      <c r="P482" s="250">
        <f t="shared" si="111"/>
        <v>28.159328103065491</v>
      </c>
      <c r="Y482" s="256">
        <f t="shared" si="112"/>
        <v>123</v>
      </c>
      <c r="Z482" s="256">
        <f t="shared" si="113"/>
        <v>56</v>
      </c>
      <c r="AA482" s="256" t="str">
        <f t="shared" si="114"/>
        <v>Marker 54</v>
      </c>
      <c r="AB482" s="256">
        <f t="shared" si="115"/>
        <v>1</v>
      </c>
      <c r="AC482" s="256" t="str">
        <f t="shared" si="116"/>
        <v>H</v>
      </c>
      <c r="AD482" s="257"/>
      <c r="AE482" s="258">
        <f t="shared" si="117"/>
        <v>2.1130934169774012</v>
      </c>
      <c r="AF482" s="258">
        <f t="shared" si="118"/>
        <v>4.8651214604123885</v>
      </c>
      <c r="AG482" s="258">
        <f t="shared" si="119"/>
        <v>9.1920734119392122</v>
      </c>
      <c r="AH482" s="258">
        <f t="shared" si="120"/>
        <v>10.657981696954852</v>
      </c>
      <c r="AI482" s="258">
        <f t="shared" si="121"/>
        <v>6.2939992219984289</v>
      </c>
      <c r="AJ482" s="258">
        <f t="shared" si="122"/>
        <v>33.122269208282283</v>
      </c>
    </row>
    <row r="483" spans="1:36" x14ac:dyDescent="0.25">
      <c r="A483" s="244">
        <v>56</v>
      </c>
      <c r="B483" s="244" t="s">
        <v>294</v>
      </c>
      <c r="C483" s="244">
        <v>3</v>
      </c>
      <c r="D483" s="244" t="s">
        <v>369</v>
      </c>
      <c r="E483" s="244">
        <v>124</v>
      </c>
      <c r="F483" s="244" t="s">
        <v>152</v>
      </c>
      <c r="G483" s="245"/>
      <c r="H483" s="246">
        <v>6.2323933839797974</v>
      </c>
      <c r="I483" s="246">
        <v>4.0498232841491699</v>
      </c>
      <c r="J483" s="246">
        <v>7.1594232320785522</v>
      </c>
      <c r="K483" s="246">
        <v>7.5199544429779053</v>
      </c>
      <c r="L483" s="246">
        <v>9.2453676462173462</v>
      </c>
      <c r="M483" s="247">
        <f>IF(COUNT(H483:L483)&lt;N$1,0,1)</f>
        <v>1</v>
      </c>
      <c r="N483" s="248">
        <f t="shared" si="109"/>
        <v>5</v>
      </c>
      <c r="O483" s="249">
        <f t="shared" si="110"/>
        <v>5</v>
      </c>
      <c r="P483" s="250">
        <f t="shared" si="111"/>
        <v>34.206961989402771</v>
      </c>
      <c r="Y483" s="256">
        <f t="shared" si="112"/>
        <v>124</v>
      </c>
      <c r="Z483" s="256">
        <f t="shared" si="113"/>
        <v>56</v>
      </c>
      <c r="AA483" s="256" t="str">
        <f t="shared" si="114"/>
        <v>Marker 52</v>
      </c>
      <c r="AB483" s="256">
        <f t="shared" si="115"/>
        <v>3</v>
      </c>
      <c r="AC483" s="256" t="str">
        <f t="shared" si="116"/>
        <v>H</v>
      </c>
      <c r="AD483" s="257"/>
      <c r="AE483" s="258">
        <f t="shared" si="117"/>
        <v>7.3308216275807982</v>
      </c>
      <c r="AF483" s="258">
        <f t="shared" si="118"/>
        <v>4.7635844354168366</v>
      </c>
      <c r="AG483" s="258">
        <f t="shared" si="119"/>
        <v>8.421235861913944</v>
      </c>
      <c r="AH483" s="258">
        <f t="shared" si="120"/>
        <v>8.845308900222566</v>
      </c>
      <c r="AI483" s="258">
        <f t="shared" si="121"/>
        <v>10.8748175733006</v>
      </c>
      <c r="AJ483" s="258">
        <f t="shared" si="122"/>
        <v>40.235768398434743</v>
      </c>
    </row>
    <row r="484" spans="1:36" x14ac:dyDescent="0.25">
      <c r="A484" s="244">
        <v>56</v>
      </c>
      <c r="B484" s="244" t="s">
        <v>289</v>
      </c>
      <c r="C484" s="244">
        <v>2</v>
      </c>
      <c r="D484" s="244" t="s">
        <v>369</v>
      </c>
      <c r="E484" s="244">
        <v>126</v>
      </c>
      <c r="F484" s="244" t="s">
        <v>179</v>
      </c>
      <c r="G484" s="245"/>
      <c r="H484" s="246">
        <v>2.4589383602142334</v>
      </c>
      <c r="I484" s="246">
        <v>8.5104471445083618</v>
      </c>
      <c r="J484" s="246">
        <v>9.9817752838134766</v>
      </c>
      <c r="K484" s="246">
        <v>3.5652273893356323</v>
      </c>
      <c r="L484" s="246">
        <v>8.197561502456665</v>
      </c>
      <c r="M484" s="247">
        <f>IF(COUNT(H484:L484)&lt;N$1,0,1)</f>
        <v>1</v>
      </c>
      <c r="N484" s="248">
        <f t="shared" si="109"/>
        <v>5</v>
      </c>
      <c r="O484" s="249">
        <f t="shared" si="110"/>
        <v>5</v>
      </c>
      <c r="P484" s="250">
        <f t="shared" si="111"/>
        <v>32.713949680328369</v>
      </c>
      <c r="Y484" s="256">
        <f t="shared" si="112"/>
        <v>126</v>
      </c>
      <c r="Z484" s="256">
        <f t="shared" si="113"/>
        <v>56</v>
      </c>
      <c r="AA484" s="256" t="str">
        <f t="shared" si="114"/>
        <v>Marker 47</v>
      </c>
      <c r="AB484" s="256">
        <f t="shared" si="115"/>
        <v>2</v>
      </c>
      <c r="AC484" s="256" t="str">
        <f t="shared" si="116"/>
        <v>H</v>
      </c>
      <c r="AD484" s="257"/>
      <c r="AE484" s="258">
        <f t="shared" si="117"/>
        <v>2.8923139797757345</v>
      </c>
      <c r="AF484" s="258">
        <f t="shared" si="118"/>
        <v>10.01037099931999</v>
      </c>
      <c r="AG484" s="258">
        <f t="shared" si="119"/>
        <v>11.74101338344988</v>
      </c>
      <c r="AH484" s="258">
        <f t="shared" si="120"/>
        <v>4.1935809315514483</v>
      </c>
      <c r="AI484" s="258">
        <f t="shared" si="121"/>
        <v>9.6423408236882668</v>
      </c>
      <c r="AJ484" s="258">
        <f t="shared" si="122"/>
        <v>38.479620117785323</v>
      </c>
    </row>
    <row r="485" spans="1:36" x14ac:dyDescent="0.25">
      <c r="A485" s="244">
        <v>56</v>
      </c>
      <c r="B485" s="244" t="s">
        <v>293</v>
      </c>
      <c r="C485" s="244">
        <v>3</v>
      </c>
      <c r="D485" s="244" t="s">
        <v>369</v>
      </c>
      <c r="E485" s="244">
        <v>127</v>
      </c>
      <c r="F485" s="244" t="s">
        <v>236</v>
      </c>
      <c r="G485" s="245"/>
      <c r="H485" s="246">
        <v>4.958539605140686</v>
      </c>
      <c r="I485" s="246">
        <v>2.4685525894165039</v>
      </c>
      <c r="J485" s="246">
        <v>5.6117314100265503</v>
      </c>
      <c r="K485" s="246">
        <v>8.5375416278839111</v>
      </c>
      <c r="L485" s="246">
        <v>4.5690709352493286</v>
      </c>
      <c r="M485" s="247">
        <f>IF(COUNT(H485:L485)&lt;N$1,0,1)</f>
        <v>1</v>
      </c>
      <c r="N485" s="248">
        <f t="shared" si="109"/>
        <v>5</v>
      </c>
      <c r="O485" s="249">
        <f t="shared" si="110"/>
        <v>5</v>
      </c>
      <c r="P485" s="250">
        <f t="shared" si="111"/>
        <v>26.14543616771698</v>
      </c>
      <c r="Y485" s="256">
        <f t="shared" si="112"/>
        <v>127</v>
      </c>
      <c r="Z485" s="256">
        <f t="shared" si="113"/>
        <v>56</v>
      </c>
      <c r="AA485" s="256" t="str">
        <f t="shared" si="114"/>
        <v>Marker 51</v>
      </c>
      <c r="AB485" s="256">
        <f t="shared" si="115"/>
        <v>3</v>
      </c>
      <c r="AC485" s="256" t="str">
        <f t="shared" si="116"/>
        <v>H</v>
      </c>
      <c r="AD485" s="257"/>
      <c r="AE485" s="258">
        <f t="shared" si="117"/>
        <v>5.8324574748472138</v>
      </c>
      <c r="AF485" s="258">
        <f t="shared" si="118"/>
        <v>2.903622668914275</v>
      </c>
      <c r="AG485" s="258">
        <f t="shared" si="119"/>
        <v>6.6007710768936398</v>
      </c>
      <c r="AH485" s="258">
        <f t="shared" si="120"/>
        <v>10.042240750229515</v>
      </c>
      <c r="AI485" s="258">
        <f t="shared" si="121"/>
        <v>5.3743468947539048</v>
      </c>
      <c r="AJ485" s="258">
        <f t="shared" si="122"/>
        <v>30.75343886563855</v>
      </c>
    </row>
    <row r="486" spans="1:36" x14ac:dyDescent="0.25">
      <c r="A486" s="244">
        <v>56</v>
      </c>
      <c r="B486" s="244" t="s">
        <v>311</v>
      </c>
      <c r="C486" s="244">
        <v>4</v>
      </c>
      <c r="D486" s="244" t="s">
        <v>369</v>
      </c>
      <c r="E486" s="244">
        <v>128</v>
      </c>
      <c r="F486" s="244" t="s">
        <v>213</v>
      </c>
      <c r="G486" s="245"/>
      <c r="H486" s="246">
        <v>3.0969619750976563</v>
      </c>
      <c r="I486" s="246">
        <v>2.7645891904830933</v>
      </c>
      <c r="J486" s="246">
        <v>4.9647104740142822</v>
      </c>
      <c r="K486" s="246">
        <v>6.6303378343582153</v>
      </c>
      <c r="L486" s="246">
        <v>1.210482120513916</v>
      </c>
      <c r="M486" s="247">
        <f>IF(COUNT(H486:L486)&lt;N$1,0,1)</f>
        <v>1</v>
      </c>
      <c r="N486" s="248">
        <f t="shared" si="109"/>
        <v>5</v>
      </c>
      <c r="O486" s="249">
        <f t="shared" si="110"/>
        <v>5</v>
      </c>
      <c r="P486" s="250">
        <f t="shared" si="111"/>
        <v>18.667081594467163</v>
      </c>
      <c r="Y486" s="256">
        <f t="shared" si="112"/>
        <v>128</v>
      </c>
      <c r="Z486" s="256">
        <f t="shared" si="113"/>
        <v>56</v>
      </c>
      <c r="AA486" s="256" t="str">
        <f t="shared" si="114"/>
        <v>Marker 69</v>
      </c>
      <c r="AB486" s="256">
        <f t="shared" si="115"/>
        <v>4</v>
      </c>
      <c r="AC486" s="256" t="str">
        <f t="shared" si="116"/>
        <v>H</v>
      </c>
      <c r="AD486" s="257"/>
      <c r="AE486" s="258">
        <f t="shared" si="117"/>
        <v>3.6427860739983799</v>
      </c>
      <c r="AF486" s="258">
        <f t="shared" si="118"/>
        <v>3.2518342441387915</v>
      </c>
      <c r="AG486" s="258">
        <f t="shared" si="119"/>
        <v>5.8397159285763713</v>
      </c>
      <c r="AH486" s="258">
        <f t="shared" si="120"/>
        <v>7.7989018021905396</v>
      </c>
      <c r="AI486" s="258">
        <f t="shared" si="121"/>
        <v>1.4238235557584062</v>
      </c>
      <c r="AJ486" s="258">
        <f t="shared" si="122"/>
        <v>21.957061604662488</v>
      </c>
    </row>
    <row r="487" spans="1:36" x14ac:dyDescent="0.25">
      <c r="A487" s="244">
        <v>56</v>
      </c>
      <c r="B487" s="244" t="s">
        <v>311</v>
      </c>
      <c r="C487" s="244">
        <v>1</v>
      </c>
      <c r="D487" s="244" t="s">
        <v>369</v>
      </c>
      <c r="E487" s="244">
        <v>129</v>
      </c>
      <c r="F487" s="244" t="s">
        <v>214</v>
      </c>
      <c r="G487" s="245"/>
      <c r="H487" s="246">
        <v>5.613970160484314</v>
      </c>
      <c r="I487" s="246">
        <v>7.3467433452606201</v>
      </c>
      <c r="J487" s="246">
        <v>9.1937118768692017</v>
      </c>
      <c r="K487" s="246">
        <v>6.891942024230957</v>
      </c>
      <c r="L487" s="246">
        <v>0.95484435558319092</v>
      </c>
      <c r="M487" s="247">
        <f>IF(COUNT(H487:L487)&lt;N$1,0,1)</f>
        <v>1</v>
      </c>
      <c r="N487" s="248">
        <f t="shared" si="109"/>
        <v>5</v>
      </c>
      <c r="O487" s="249">
        <f t="shared" si="110"/>
        <v>5</v>
      </c>
      <c r="P487" s="250">
        <f t="shared" si="111"/>
        <v>30.001211762428284</v>
      </c>
      <c r="Y487" s="256">
        <f t="shared" si="112"/>
        <v>129</v>
      </c>
      <c r="Z487" s="256">
        <f t="shared" si="113"/>
        <v>56</v>
      </c>
      <c r="AA487" s="256" t="str">
        <f t="shared" si="114"/>
        <v>Marker 69</v>
      </c>
      <c r="AB487" s="256">
        <f t="shared" si="115"/>
        <v>1</v>
      </c>
      <c r="AC487" s="256" t="str">
        <f t="shared" si="116"/>
        <v>H</v>
      </c>
      <c r="AD487" s="257"/>
      <c r="AE487" s="258">
        <f t="shared" si="117"/>
        <v>6.603404395951566</v>
      </c>
      <c r="AF487" s="258">
        <f t="shared" si="118"/>
        <v>8.6415702105970329</v>
      </c>
      <c r="AG487" s="258">
        <f t="shared" si="119"/>
        <v>10.814057732289909</v>
      </c>
      <c r="AH487" s="258">
        <f t="shared" si="120"/>
        <v>8.1066124255145482</v>
      </c>
      <c r="AI487" s="258">
        <f t="shared" si="121"/>
        <v>1.1231309100089046</v>
      </c>
      <c r="AJ487" s="258">
        <f t="shared" si="122"/>
        <v>35.288775674361958</v>
      </c>
    </row>
    <row r="488" spans="1:36" x14ac:dyDescent="0.25">
      <c r="A488" s="244">
        <v>57</v>
      </c>
      <c r="B488" s="244" t="s">
        <v>292</v>
      </c>
      <c r="C488" s="244">
        <v>4</v>
      </c>
      <c r="D488" s="244" t="s">
        <v>369</v>
      </c>
      <c r="E488" s="244">
        <v>118</v>
      </c>
      <c r="F488" s="244" t="s">
        <v>173</v>
      </c>
      <c r="G488" s="245"/>
      <c r="H488" s="246">
        <v>3.4752988815307617</v>
      </c>
      <c r="I488" s="246">
        <v>3.6559456586837769</v>
      </c>
      <c r="J488" s="246">
        <v>1.2115395069122314</v>
      </c>
      <c r="K488" s="246">
        <v>6.1271554231643677</v>
      </c>
      <c r="L488" s="246">
        <v>3.008115291595459</v>
      </c>
      <c r="M488" s="247">
        <f>IF(COUNT(H488:L488)&lt;N$1,0,1)</f>
        <v>1</v>
      </c>
      <c r="N488" s="248">
        <f t="shared" si="109"/>
        <v>5</v>
      </c>
      <c r="O488" s="249">
        <f t="shared" si="110"/>
        <v>5</v>
      </c>
      <c r="P488" s="250">
        <f t="shared" si="111"/>
        <v>17.478054761886597</v>
      </c>
      <c r="Y488" s="256">
        <f t="shared" si="112"/>
        <v>118</v>
      </c>
      <c r="Z488" s="256">
        <f t="shared" si="113"/>
        <v>57</v>
      </c>
      <c r="AA488" s="256" t="str">
        <f t="shared" si="114"/>
        <v>Marker 50</v>
      </c>
      <c r="AB488" s="256">
        <f t="shared" si="115"/>
        <v>4</v>
      </c>
      <c r="AC488" s="256" t="str">
        <f t="shared" si="116"/>
        <v>H</v>
      </c>
      <c r="AD488" s="257"/>
      <c r="AE488" s="258">
        <f t="shared" si="117"/>
        <v>4.2531799747569004</v>
      </c>
      <c r="AF488" s="258">
        <f t="shared" si="118"/>
        <v>4.4742611770600398</v>
      </c>
      <c r="AG488" s="258">
        <f t="shared" si="119"/>
        <v>1.4827201184941712</v>
      </c>
      <c r="AH488" s="258">
        <f t="shared" si="120"/>
        <v>7.4986053391031655</v>
      </c>
      <c r="AI488" s="258">
        <f t="shared" si="121"/>
        <v>3.6814260171886088</v>
      </c>
      <c r="AJ488" s="258">
        <f t="shared" si="122"/>
        <v>21.390192626602886</v>
      </c>
    </row>
    <row r="489" spans="1:36" x14ac:dyDescent="0.25">
      <c r="A489" s="244">
        <v>57</v>
      </c>
      <c r="B489" s="244" t="s">
        <v>293</v>
      </c>
      <c r="C489" s="244">
        <v>1</v>
      </c>
      <c r="D489" s="244" t="s">
        <v>369</v>
      </c>
      <c r="E489" s="244">
        <v>119</v>
      </c>
      <c r="F489" s="244" t="s">
        <v>229</v>
      </c>
      <c r="G489" s="245"/>
      <c r="H489" s="246">
        <v>4.3568128347396851</v>
      </c>
      <c r="I489" s="246">
        <v>3.7109887599945068</v>
      </c>
      <c r="J489" s="246">
        <v>7.3226553201675415</v>
      </c>
      <c r="K489" s="246">
        <v>5.8400726318359375</v>
      </c>
      <c r="L489" s="246">
        <v>9.1055697202682495</v>
      </c>
      <c r="M489" s="247">
        <f>IF(COUNT(H489:L489)&lt;N$1,0,1)</f>
        <v>1</v>
      </c>
      <c r="N489" s="248">
        <f t="shared" si="109"/>
        <v>5</v>
      </c>
      <c r="O489" s="249">
        <f t="shared" si="110"/>
        <v>5</v>
      </c>
      <c r="P489" s="250">
        <f t="shared" si="111"/>
        <v>30.33609926700592</v>
      </c>
      <c r="Y489" s="256">
        <f t="shared" si="112"/>
        <v>119</v>
      </c>
      <c r="Z489" s="256">
        <f t="shared" si="113"/>
        <v>57</v>
      </c>
      <c r="AA489" s="256" t="str">
        <f t="shared" si="114"/>
        <v>Marker 51</v>
      </c>
      <c r="AB489" s="256">
        <f t="shared" si="115"/>
        <v>1</v>
      </c>
      <c r="AC489" s="256" t="str">
        <f t="shared" si="116"/>
        <v>H</v>
      </c>
      <c r="AD489" s="257"/>
      <c r="AE489" s="258">
        <f t="shared" si="117"/>
        <v>5.3320044503097943</v>
      </c>
      <c r="AF489" s="258">
        <f t="shared" si="118"/>
        <v>4.5416246540511738</v>
      </c>
      <c r="AG489" s="258">
        <f t="shared" si="119"/>
        <v>8.9616956789815578</v>
      </c>
      <c r="AH489" s="258">
        <f t="shared" si="120"/>
        <v>7.1472643981370831</v>
      </c>
      <c r="AI489" s="258">
        <f t="shared" si="121"/>
        <v>11.143682345945274</v>
      </c>
      <c r="AJ489" s="258">
        <f t="shared" si="122"/>
        <v>37.126271527424883</v>
      </c>
    </row>
    <row r="490" spans="1:36" x14ac:dyDescent="0.25">
      <c r="A490" s="244">
        <v>57</v>
      </c>
      <c r="B490" s="244" t="s">
        <v>296</v>
      </c>
      <c r="C490" s="244">
        <v>3</v>
      </c>
      <c r="D490" s="244" t="s">
        <v>369</v>
      </c>
      <c r="E490" s="244">
        <v>120</v>
      </c>
      <c r="F490" s="244" t="s">
        <v>188</v>
      </c>
      <c r="G490" s="245"/>
      <c r="H490" s="246">
        <v>3.9185410737991333</v>
      </c>
      <c r="I490" s="246">
        <v>3.3253645896911621</v>
      </c>
      <c r="J490" s="246">
        <v>2.3308461904525757</v>
      </c>
      <c r="K490" s="246">
        <v>3.011544942855835</v>
      </c>
      <c r="L490" s="246">
        <v>9.7530180215835571</v>
      </c>
      <c r="M490" s="247">
        <f>IF(COUNT(H490:L490)&lt;N$1,0,1)</f>
        <v>1</v>
      </c>
      <c r="N490" s="248">
        <f t="shared" si="109"/>
        <v>5</v>
      </c>
      <c r="O490" s="249">
        <f t="shared" si="110"/>
        <v>5</v>
      </c>
      <c r="P490" s="250">
        <f t="shared" si="111"/>
        <v>22.339314818382263</v>
      </c>
      <c r="Y490" s="256">
        <f t="shared" si="112"/>
        <v>120</v>
      </c>
      <c r="Z490" s="256">
        <f t="shared" si="113"/>
        <v>57</v>
      </c>
      <c r="AA490" s="256" t="str">
        <f t="shared" si="114"/>
        <v>Marker 54</v>
      </c>
      <c r="AB490" s="256">
        <f t="shared" si="115"/>
        <v>3</v>
      </c>
      <c r="AC490" s="256" t="str">
        <f t="shared" si="116"/>
        <v>H</v>
      </c>
      <c r="AD490" s="257"/>
      <c r="AE490" s="258">
        <f t="shared" si="117"/>
        <v>4.7956336975552167</v>
      </c>
      <c r="AF490" s="258">
        <f t="shared" si="118"/>
        <v>4.0696856770518766</v>
      </c>
      <c r="AG490" s="258">
        <f t="shared" si="119"/>
        <v>2.8525628095344446</v>
      </c>
      <c r="AH490" s="258">
        <f t="shared" si="120"/>
        <v>3.6856233321702216</v>
      </c>
      <c r="AI490" s="258">
        <f t="shared" si="121"/>
        <v>11.936049921718128</v>
      </c>
      <c r="AJ490" s="258">
        <f t="shared" si="122"/>
        <v>27.339555438029887</v>
      </c>
    </row>
    <row r="491" spans="1:36" x14ac:dyDescent="0.25">
      <c r="A491" s="244">
        <v>57</v>
      </c>
      <c r="B491" s="244" t="s">
        <v>295</v>
      </c>
      <c r="C491" s="244">
        <v>2</v>
      </c>
      <c r="D491" s="244" t="s">
        <v>369</v>
      </c>
      <c r="E491" s="244">
        <v>122</v>
      </c>
      <c r="F491" s="244" t="s">
        <v>192</v>
      </c>
      <c r="G491" s="245"/>
      <c r="H491" s="246">
        <v>1.8360269069671631</v>
      </c>
      <c r="I491" s="246">
        <v>6.1116033792495728</v>
      </c>
      <c r="J491" s="246">
        <v>9.9810409545898438</v>
      </c>
      <c r="K491" s="246">
        <v>5.1592272520065308</v>
      </c>
      <c r="L491" s="246">
        <v>8.6401712894439697</v>
      </c>
      <c r="M491" s="247">
        <f>IF(COUNT(H491:L491)&lt;N$1,0,1)</f>
        <v>1</v>
      </c>
      <c r="N491" s="248">
        <f t="shared" si="109"/>
        <v>5</v>
      </c>
      <c r="O491" s="249">
        <f t="shared" si="110"/>
        <v>5</v>
      </c>
      <c r="P491" s="250">
        <f t="shared" si="111"/>
        <v>31.72806978225708</v>
      </c>
      <c r="Y491" s="256">
        <f t="shared" si="112"/>
        <v>122</v>
      </c>
      <c r="Z491" s="256">
        <f t="shared" si="113"/>
        <v>57</v>
      </c>
      <c r="AA491" s="256" t="str">
        <f t="shared" si="114"/>
        <v>Marker 53</v>
      </c>
      <c r="AB491" s="256">
        <f t="shared" si="115"/>
        <v>2</v>
      </c>
      <c r="AC491" s="256" t="str">
        <f t="shared" si="116"/>
        <v>H</v>
      </c>
      <c r="AD491" s="257"/>
      <c r="AE491" s="258">
        <f t="shared" si="117"/>
        <v>2.2469874218093109</v>
      </c>
      <c r="AF491" s="258">
        <f t="shared" si="118"/>
        <v>7.4795722590718414</v>
      </c>
      <c r="AG491" s="258">
        <f t="shared" si="119"/>
        <v>12.215111552244851</v>
      </c>
      <c r="AH491" s="258">
        <f t="shared" si="120"/>
        <v>6.3140244282497457</v>
      </c>
      <c r="AI491" s="258">
        <f t="shared" si="121"/>
        <v>10.57411312219171</v>
      </c>
      <c r="AJ491" s="258">
        <f t="shared" si="122"/>
        <v>38.829808783567458</v>
      </c>
    </row>
    <row r="492" spans="1:36" x14ac:dyDescent="0.25">
      <c r="A492" s="244">
        <v>57</v>
      </c>
      <c r="B492" s="244" t="s">
        <v>291</v>
      </c>
      <c r="C492" s="244">
        <v>4</v>
      </c>
      <c r="D492" s="244" t="s">
        <v>369</v>
      </c>
      <c r="E492" s="244">
        <v>123</v>
      </c>
      <c r="F492" s="244" t="s">
        <v>178</v>
      </c>
      <c r="G492" s="245"/>
      <c r="H492" s="246">
        <v>9.1136717796325684</v>
      </c>
      <c r="I492" s="246">
        <v>0.31748712062835693</v>
      </c>
      <c r="J492" s="246">
        <v>2.9969346523284912</v>
      </c>
      <c r="K492" s="246">
        <v>7.9609113931655884</v>
      </c>
      <c r="L492" s="246">
        <v>8.4370231628417969</v>
      </c>
      <c r="M492" s="247">
        <f>IF(COUNT(H492:L492)&lt;N$1,0,1)</f>
        <v>1</v>
      </c>
      <c r="N492" s="248">
        <f t="shared" si="109"/>
        <v>5</v>
      </c>
      <c r="O492" s="249">
        <f t="shared" si="110"/>
        <v>5</v>
      </c>
      <c r="P492" s="250">
        <f t="shared" si="111"/>
        <v>28.826028108596802</v>
      </c>
      <c r="Y492" s="256">
        <f t="shared" si="112"/>
        <v>123</v>
      </c>
      <c r="Z492" s="256">
        <f t="shared" si="113"/>
        <v>57</v>
      </c>
      <c r="AA492" s="256" t="str">
        <f t="shared" si="114"/>
        <v>Marker 49</v>
      </c>
      <c r="AB492" s="256">
        <f t="shared" si="115"/>
        <v>4</v>
      </c>
      <c r="AC492" s="256" t="str">
        <f t="shared" si="116"/>
        <v>H</v>
      </c>
      <c r="AD492" s="257"/>
      <c r="AE492" s="258">
        <f t="shared" si="117"/>
        <v>11.153597900784527</v>
      </c>
      <c r="AF492" s="258">
        <f t="shared" si="118"/>
        <v>0.38855071455177331</v>
      </c>
      <c r="AG492" s="258">
        <f t="shared" si="119"/>
        <v>3.6677427995269665</v>
      </c>
      <c r="AH492" s="258">
        <f t="shared" si="120"/>
        <v>9.7428135168944117</v>
      </c>
      <c r="AI492" s="258">
        <f t="shared" si="121"/>
        <v>10.325494061377819</v>
      </c>
      <c r="AJ492" s="258">
        <f t="shared" si="122"/>
        <v>35.278198993135497</v>
      </c>
    </row>
    <row r="493" spans="1:36" x14ac:dyDescent="0.25">
      <c r="A493" s="244">
        <v>57</v>
      </c>
      <c r="B493" s="244" t="s">
        <v>293</v>
      </c>
      <c r="C493" s="244">
        <v>1</v>
      </c>
      <c r="D493" s="244" t="s">
        <v>369</v>
      </c>
      <c r="E493" s="244">
        <v>124</v>
      </c>
      <c r="F493" s="244" t="s">
        <v>228</v>
      </c>
      <c r="G493" s="245"/>
      <c r="H493" s="246">
        <v>7.7795618772506714</v>
      </c>
      <c r="I493" s="246">
        <v>6.8143236637115479</v>
      </c>
      <c r="J493" s="246">
        <v>0.39790451526641846</v>
      </c>
      <c r="K493" s="246">
        <v>1.9585633277893066</v>
      </c>
      <c r="L493" s="246">
        <v>7.2173827886581421</v>
      </c>
      <c r="M493" s="247">
        <f>IF(COUNT(H493:L493)&lt;N$1,0,1)</f>
        <v>1</v>
      </c>
      <c r="N493" s="248">
        <f t="shared" si="109"/>
        <v>5</v>
      </c>
      <c r="O493" s="249">
        <f t="shared" si="110"/>
        <v>5</v>
      </c>
      <c r="P493" s="250">
        <f t="shared" si="111"/>
        <v>24.167736172676086</v>
      </c>
      <c r="Y493" s="256">
        <f t="shared" si="112"/>
        <v>124</v>
      </c>
      <c r="Z493" s="256">
        <f t="shared" si="113"/>
        <v>57</v>
      </c>
      <c r="AA493" s="256" t="str">
        <f t="shared" si="114"/>
        <v>Marker 51</v>
      </c>
      <c r="AB493" s="256">
        <f t="shared" si="115"/>
        <v>1</v>
      </c>
      <c r="AC493" s="256" t="str">
        <f t="shared" si="116"/>
        <v>H</v>
      </c>
      <c r="AD493" s="257"/>
      <c r="AE493" s="258">
        <f t="shared" si="117"/>
        <v>9.5208722808124548</v>
      </c>
      <c r="AF493" s="258">
        <f t="shared" si="118"/>
        <v>8.3395834246187519</v>
      </c>
      <c r="AG493" s="258">
        <f t="shared" si="119"/>
        <v>0.48696804904764052</v>
      </c>
      <c r="AH493" s="258">
        <f t="shared" si="120"/>
        <v>2.3969513440459984</v>
      </c>
      <c r="AI493" s="258">
        <f t="shared" si="121"/>
        <v>8.8328598469651389</v>
      </c>
      <c r="AJ493" s="258">
        <f t="shared" si="122"/>
        <v>29.577234945489984</v>
      </c>
    </row>
    <row r="494" spans="1:36" x14ac:dyDescent="0.25">
      <c r="A494" s="244">
        <v>57</v>
      </c>
      <c r="B494" s="244" t="s">
        <v>296</v>
      </c>
      <c r="C494" s="244">
        <v>3</v>
      </c>
      <c r="D494" s="244" t="s">
        <v>369</v>
      </c>
      <c r="E494" s="244">
        <v>125</v>
      </c>
      <c r="F494" s="244" t="s">
        <v>191</v>
      </c>
      <c r="G494" s="245"/>
      <c r="H494" s="246">
        <v>6.863442063331604</v>
      </c>
      <c r="I494" s="246">
        <v>8.23333740234375</v>
      </c>
      <c r="J494" s="246">
        <v>8.878900408744812</v>
      </c>
      <c r="K494" s="246">
        <v>2.051464319229126</v>
      </c>
      <c r="L494" s="246">
        <v>9.0810137987136841</v>
      </c>
      <c r="M494" s="247">
        <f>IF(COUNT(H494:L494)&lt;N$1,0,1)</f>
        <v>1</v>
      </c>
      <c r="N494" s="248">
        <f t="shared" si="109"/>
        <v>5</v>
      </c>
      <c r="O494" s="249">
        <f t="shared" si="110"/>
        <v>5</v>
      </c>
      <c r="P494" s="250">
        <f t="shared" si="111"/>
        <v>35.108157992362976</v>
      </c>
      <c r="Y494" s="256">
        <f t="shared" si="112"/>
        <v>125</v>
      </c>
      <c r="Z494" s="256">
        <f t="shared" si="113"/>
        <v>57</v>
      </c>
      <c r="AA494" s="256" t="str">
        <f t="shared" si="114"/>
        <v>Marker 54</v>
      </c>
      <c r="AB494" s="256">
        <f t="shared" si="115"/>
        <v>3</v>
      </c>
      <c r="AC494" s="256" t="str">
        <f t="shared" si="116"/>
        <v>H</v>
      </c>
      <c r="AD494" s="257"/>
      <c r="AE494" s="258">
        <f t="shared" si="117"/>
        <v>8.3996960655102644</v>
      </c>
      <c r="AF494" s="258">
        <f t="shared" si="118"/>
        <v>10.076217027308209</v>
      </c>
      <c r="AG494" s="258">
        <f t="shared" si="119"/>
        <v>10.866277319923807</v>
      </c>
      <c r="AH494" s="258">
        <f t="shared" si="120"/>
        <v>2.5106464965771274</v>
      </c>
      <c r="AI494" s="258">
        <f t="shared" si="121"/>
        <v>11.113630037531566</v>
      </c>
      <c r="AJ494" s="258">
        <f t="shared" si="122"/>
        <v>42.966466946850971</v>
      </c>
    </row>
    <row r="495" spans="1:36" x14ac:dyDescent="0.25">
      <c r="A495" s="244">
        <v>57</v>
      </c>
      <c r="B495" s="244" t="s">
        <v>292</v>
      </c>
      <c r="C495" s="244">
        <v>2</v>
      </c>
      <c r="D495" s="244" t="s">
        <v>369</v>
      </c>
      <c r="E495" s="244">
        <v>127</v>
      </c>
      <c r="F495" s="244" t="s">
        <v>179</v>
      </c>
      <c r="G495" s="245"/>
      <c r="H495" s="246">
        <v>2.1640932559967041</v>
      </c>
      <c r="I495" s="246">
        <v>5.6376582384109497</v>
      </c>
      <c r="J495" s="246">
        <v>2.3721146583557129</v>
      </c>
      <c r="K495" s="246">
        <v>7.5782912969589233</v>
      </c>
      <c r="L495" s="246">
        <v>5.106123685836792</v>
      </c>
      <c r="M495" s="247">
        <f>IF(COUNT(H495:L495)&lt;N$1,0,1)</f>
        <v>1</v>
      </c>
      <c r="N495" s="248">
        <f t="shared" si="109"/>
        <v>5</v>
      </c>
      <c r="O495" s="249">
        <f t="shared" si="110"/>
        <v>5</v>
      </c>
      <c r="P495" s="250">
        <f t="shared" si="111"/>
        <v>22.858281135559082</v>
      </c>
      <c r="Y495" s="256">
        <f t="shared" si="112"/>
        <v>127</v>
      </c>
      <c r="Z495" s="256">
        <f t="shared" si="113"/>
        <v>57</v>
      </c>
      <c r="AA495" s="256" t="str">
        <f t="shared" si="114"/>
        <v>Marker 50</v>
      </c>
      <c r="AB495" s="256">
        <f t="shared" si="115"/>
        <v>2</v>
      </c>
      <c r="AC495" s="256" t="str">
        <f t="shared" si="116"/>
        <v>H</v>
      </c>
      <c r="AD495" s="257"/>
      <c r="AE495" s="258">
        <f t="shared" si="117"/>
        <v>2.6484853285071814</v>
      </c>
      <c r="AF495" s="258">
        <f t="shared" si="118"/>
        <v>6.8995433030413649</v>
      </c>
      <c r="AG495" s="258">
        <f t="shared" si="119"/>
        <v>2.9030684573241419</v>
      </c>
      <c r="AH495" s="258">
        <f t="shared" si="120"/>
        <v>9.2745510201709802</v>
      </c>
      <c r="AI495" s="258">
        <f t="shared" si="121"/>
        <v>6.2490346153097356</v>
      </c>
      <c r="AJ495" s="258">
        <f t="shared" si="122"/>
        <v>27.974682724353404</v>
      </c>
    </row>
    <row r="496" spans="1:36" x14ac:dyDescent="0.25">
      <c r="A496" s="244">
        <v>57</v>
      </c>
      <c r="B496" s="244" t="s">
        <v>309</v>
      </c>
      <c r="C496" s="244">
        <v>2</v>
      </c>
      <c r="D496" s="244" t="s">
        <v>369</v>
      </c>
      <c r="E496" s="244">
        <v>128</v>
      </c>
      <c r="F496" s="244" t="s">
        <v>211</v>
      </c>
      <c r="G496" s="245"/>
      <c r="H496" s="246">
        <v>6.6472709178924561</v>
      </c>
      <c r="I496" s="246">
        <v>6.7511135339736938</v>
      </c>
      <c r="J496" s="246">
        <v>7.8427839279174805</v>
      </c>
      <c r="K496" s="246">
        <v>7.2331780195236206</v>
      </c>
      <c r="L496" s="246">
        <v>0.4407799243927002</v>
      </c>
      <c r="M496" s="247">
        <f>IF(COUNT(H496:L496)&lt;N$1,0,1)</f>
        <v>1</v>
      </c>
      <c r="N496" s="248">
        <f t="shared" si="109"/>
        <v>5</v>
      </c>
      <c r="O496" s="249">
        <f t="shared" si="110"/>
        <v>5</v>
      </c>
      <c r="P496" s="250">
        <f t="shared" si="111"/>
        <v>28.915126323699951</v>
      </c>
      <c r="Y496" s="256">
        <f t="shared" si="112"/>
        <v>128</v>
      </c>
      <c r="Z496" s="256">
        <f t="shared" si="113"/>
        <v>57</v>
      </c>
      <c r="AA496" s="256" t="str">
        <f t="shared" si="114"/>
        <v>Marker 67</v>
      </c>
      <c r="AB496" s="256">
        <f t="shared" si="115"/>
        <v>2</v>
      </c>
      <c r="AC496" s="256" t="str">
        <f t="shared" si="116"/>
        <v>H</v>
      </c>
      <c r="AD496" s="257"/>
      <c r="AE496" s="258">
        <f t="shared" si="117"/>
        <v>8.1351390250242748</v>
      </c>
      <c r="AF496" s="258">
        <f t="shared" si="118"/>
        <v>8.2622248816077963</v>
      </c>
      <c r="AG496" s="258">
        <f t="shared" si="119"/>
        <v>9.5982454130308543</v>
      </c>
      <c r="AH496" s="258">
        <f t="shared" si="120"/>
        <v>8.852190546828318</v>
      </c>
      <c r="AI496" s="258">
        <f t="shared" si="121"/>
        <v>0.53944032200077663</v>
      </c>
      <c r="AJ496" s="258">
        <f t="shared" si="122"/>
        <v>35.387240188492022</v>
      </c>
    </row>
    <row r="497" spans="1:36" x14ac:dyDescent="0.25">
      <c r="A497" s="244">
        <v>57</v>
      </c>
      <c r="B497" s="244" t="s">
        <v>313</v>
      </c>
      <c r="C497" s="244">
        <v>4</v>
      </c>
      <c r="D497" s="244" t="s">
        <v>369</v>
      </c>
      <c r="E497" s="244">
        <v>129</v>
      </c>
      <c r="F497" s="244" t="s">
        <v>223</v>
      </c>
      <c r="G497" s="245"/>
      <c r="H497" s="246">
        <v>6.9867825508117676</v>
      </c>
      <c r="I497" s="246">
        <v>5.2479594945907593</v>
      </c>
      <c r="J497" s="246">
        <v>7.5561034679412842</v>
      </c>
      <c r="K497" s="246">
        <v>1.2316471338272095</v>
      </c>
      <c r="L497" s="246">
        <v>2.7800893783569336</v>
      </c>
      <c r="M497" s="247">
        <f>IF(COUNT(H497:L497)&lt;N$1,0,1)</f>
        <v>1</v>
      </c>
      <c r="N497" s="248">
        <f t="shared" si="109"/>
        <v>5</v>
      </c>
      <c r="O497" s="249">
        <f t="shared" si="110"/>
        <v>5</v>
      </c>
      <c r="P497" s="250">
        <f t="shared" si="111"/>
        <v>23.802582025527954</v>
      </c>
      <c r="Y497" s="256">
        <f t="shared" si="112"/>
        <v>129</v>
      </c>
      <c r="Z497" s="256">
        <f t="shared" si="113"/>
        <v>57</v>
      </c>
      <c r="AA497" s="256" t="str">
        <f t="shared" si="114"/>
        <v>Marker 71</v>
      </c>
      <c r="AB497" s="256">
        <f t="shared" si="115"/>
        <v>4</v>
      </c>
      <c r="AC497" s="256" t="str">
        <f t="shared" si="116"/>
        <v>H</v>
      </c>
      <c r="AD497" s="257"/>
      <c r="AE497" s="258">
        <f t="shared" si="117"/>
        <v>8.5506440297890425</v>
      </c>
      <c r="AF497" s="258">
        <f t="shared" si="118"/>
        <v>6.4226177349377398</v>
      </c>
      <c r="AG497" s="258">
        <f t="shared" si="119"/>
        <v>9.2473968578160033</v>
      </c>
      <c r="AH497" s="258">
        <f t="shared" si="120"/>
        <v>1.5073284641501852</v>
      </c>
      <c r="AI497" s="258">
        <f t="shared" si="121"/>
        <v>3.4023607393600246</v>
      </c>
      <c r="AJ497" s="258">
        <f t="shared" si="122"/>
        <v>29.130347826052994</v>
      </c>
    </row>
    <row r="498" spans="1:36" x14ac:dyDescent="0.25">
      <c r="A498" s="244">
        <v>58</v>
      </c>
      <c r="B498" s="244" t="s">
        <v>288</v>
      </c>
      <c r="C498" s="244">
        <v>2</v>
      </c>
      <c r="D498" s="244" t="s">
        <v>369</v>
      </c>
      <c r="E498" s="244">
        <v>118</v>
      </c>
      <c r="F498" s="244" t="s">
        <v>172</v>
      </c>
      <c r="G498" s="245"/>
      <c r="H498" s="246">
        <v>5.1907765865325928</v>
      </c>
      <c r="I498" s="246">
        <v>4.9047762155532837</v>
      </c>
      <c r="J498" s="246">
        <v>7.0292568206787109</v>
      </c>
      <c r="K498" s="246">
        <v>3.7313765287399292</v>
      </c>
      <c r="L498" s="246">
        <v>3.7733328342437744</v>
      </c>
      <c r="M498" s="247">
        <f>IF(COUNT(H498:L498)&lt;N$1,0,1)</f>
        <v>1</v>
      </c>
      <c r="N498" s="248">
        <f t="shared" si="109"/>
        <v>5</v>
      </c>
      <c r="O498" s="249">
        <f t="shared" si="110"/>
        <v>5</v>
      </c>
      <c r="P498" s="250">
        <f t="shared" si="111"/>
        <v>24.629518985748291</v>
      </c>
      <c r="Y498" s="256">
        <f t="shared" si="112"/>
        <v>118</v>
      </c>
      <c r="Z498" s="256">
        <f t="shared" si="113"/>
        <v>58</v>
      </c>
      <c r="AA498" s="256" t="str">
        <f t="shared" si="114"/>
        <v>Marker 46</v>
      </c>
      <c r="AB498" s="256">
        <f t="shared" si="115"/>
        <v>2</v>
      </c>
      <c r="AC498" s="256" t="str">
        <f t="shared" si="116"/>
        <v>H</v>
      </c>
      <c r="AD498" s="257"/>
      <c r="AE498" s="258">
        <f t="shared" si="117"/>
        <v>6.8477775667552097</v>
      </c>
      <c r="AF498" s="258">
        <f t="shared" si="118"/>
        <v>6.4704800869220378</v>
      </c>
      <c r="AG498" s="258">
        <f t="shared" si="119"/>
        <v>9.2731379139857122</v>
      </c>
      <c r="AH498" s="258">
        <f t="shared" si="120"/>
        <v>4.9225074631251946</v>
      </c>
      <c r="AI498" s="258">
        <f t="shared" si="121"/>
        <v>4.977857070804049</v>
      </c>
      <c r="AJ498" s="258">
        <f t="shared" si="122"/>
        <v>32.491760101592199</v>
      </c>
    </row>
    <row r="499" spans="1:36" x14ac:dyDescent="0.25">
      <c r="A499" s="244">
        <v>58</v>
      </c>
      <c r="B499" s="244" t="s">
        <v>295</v>
      </c>
      <c r="C499" s="244">
        <v>1</v>
      </c>
      <c r="D499" s="244" t="s">
        <v>369</v>
      </c>
      <c r="E499" s="244">
        <v>120</v>
      </c>
      <c r="F499" s="244" t="s">
        <v>187</v>
      </c>
      <c r="G499" s="245"/>
      <c r="H499" s="246">
        <v>2.9276388883590698</v>
      </c>
      <c r="I499" s="246">
        <v>5.9697020053863525</v>
      </c>
      <c r="J499" s="246">
        <v>9.1329413652420044</v>
      </c>
      <c r="K499" s="246">
        <v>7.1499371528625488</v>
      </c>
      <c r="L499" s="246">
        <v>7.4538081884384155</v>
      </c>
      <c r="M499" s="247">
        <f>IF(COUNT(H499:L499)&lt;N$1,0,1)</f>
        <v>1</v>
      </c>
      <c r="N499" s="248">
        <f t="shared" si="109"/>
        <v>5</v>
      </c>
      <c r="O499" s="249">
        <f t="shared" si="110"/>
        <v>5</v>
      </c>
      <c r="P499" s="250">
        <f t="shared" si="111"/>
        <v>32.634027600288391</v>
      </c>
      <c r="Y499" s="256">
        <f t="shared" si="112"/>
        <v>120</v>
      </c>
      <c r="Z499" s="256">
        <f t="shared" si="113"/>
        <v>58</v>
      </c>
      <c r="AA499" s="256" t="str">
        <f t="shared" si="114"/>
        <v>Marker 53</v>
      </c>
      <c r="AB499" s="256">
        <f t="shared" si="115"/>
        <v>1</v>
      </c>
      <c r="AC499" s="256" t="str">
        <f t="shared" si="116"/>
        <v>H</v>
      </c>
      <c r="AD499" s="257"/>
      <c r="AE499" s="258">
        <f t="shared" si="117"/>
        <v>3.8622004952552231</v>
      </c>
      <c r="AF499" s="258">
        <f t="shared" si="118"/>
        <v>7.8753517496319949</v>
      </c>
      <c r="AG499" s="258">
        <f t="shared" si="119"/>
        <v>12.048361156913414</v>
      </c>
      <c r="AH499" s="258">
        <f t="shared" si="120"/>
        <v>9.4323418515277577</v>
      </c>
      <c r="AI499" s="258">
        <f t="shared" si="121"/>
        <v>9.8332146739107937</v>
      </c>
      <c r="AJ499" s="258">
        <f t="shared" si="122"/>
        <v>43.051469927239189</v>
      </c>
    </row>
    <row r="500" spans="1:36" x14ac:dyDescent="0.25">
      <c r="A500" s="244">
        <v>58</v>
      </c>
      <c r="B500" s="244" t="s">
        <v>293</v>
      </c>
      <c r="C500" s="244">
        <v>3</v>
      </c>
      <c r="D500" s="244" t="s">
        <v>369</v>
      </c>
      <c r="E500" s="244">
        <v>121</v>
      </c>
      <c r="F500" s="244" t="s">
        <v>234</v>
      </c>
      <c r="G500" s="245"/>
      <c r="H500" s="246">
        <v>2.6561266183853149</v>
      </c>
      <c r="I500" s="246">
        <v>1.7830181121826172</v>
      </c>
      <c r="J500" s="246">
        <v>5.4466551542282104</v>
      </c>
      <c r="K500" s="246">
        <v>0.69780945777893066</v>
      </c>
      <c r="L500" s="246">
        <v>8.09315025806427</v>
      </c>
      <c r="M500" s="247">
        <f>IF(COUNT(H500:L500)&lt;N$1,0,1)</f>
        <v>1</v>
      </c>
      <c r="N500" s="248">
        <f t="shared" si="109"/>
        <v>5</v>
      </c>
      <c r="O500" s="249">
        <f t="shared" si="110"/>
        <v>5</v>
      </c>
      <c r="P500" s="250">
        <f t="shared" si="111"/>
        <v>18.676759600639343</v>
      </c>
      <c r="Y500" s="256">
        <f t="shared" si="112"/>
        <v>121</v>
      </c>
      <c r="Z500" s="256">
        <f t="shared" si="113"/>
        <v>58</v>
      </c>
      <c r="AA500" s="256" t="str">
        <f t="shared" si="114"/>
        <v>Marker 51</v>
      </c>
      <c r="AB500" s="256">
        <f t="shared" si="115"/>
        <v>3</v>
      </c>
      <c r="AC500" s="256" t="str">
        <f t="shared" si="116"/>
        <v>H</v>
      </c>
      <c r="AD500" s="257"/>
      <c r="AE500" s="258">
        <f t="shared" si="117"/>
        <v>3.504016011598408</v>
      </c>
      <c r="AF500" s="258">
        <f t="shared" si="118"/>
        <v>2.3521935930358278</v>
      </c>
      <c r="AG500" s="258">
        <f t="shared" si="119"/>
        <v>7.1853377538427381</v>
      </c>
      <c r="AH500" s="258">
        <f t="shared" si="120"/>
        <v>0.9205643647322046</v>
      </c>
      <c r="AI500" s="258">
        <f t="shared" si="121"/>
        <v>10.676647676445642</v>
      </c>
      <c r="AJ500" s="258">
        <f t="shared" si="122"/>
        <v>24.63875939965482</v>
      </c>
    </row>
    <row r="501" spans="1:36" x14ac:dyDescent="0.25">
      <c r="A501" s="244">
        <v>58</v>
      </c>
      <c r="B501" s="244" t="s">
        <v>289</v>
      </c>
      <c r="C501" s="244">
        <v>2</v>
      </c>
      <c r="D501" s="244" t="s">
        <v>369</v>
      </c>
      <c r="E501" s="244">
        <v>123</v>
      </c>
      <c r="F501" s="244" t="s">
        <v>180</v>
      </c>
      <c r="G501" s="245"/>
      <c r="H501" s="246">
        <v>5.7701551914215088</v>
      </c>
      <c r="I501" s="246">
        <v>8.5206443071365356</v>
      </c>
      <c r="J501" s="246">
        <v>2.6196408271789551</v>
      </c>
      <c r="K501" s="246">
        <v>0.14625966548919678</v>
      </c>
      <c r="L501" s="246">
        <v>7.4705779552459717</v>
      </c>
      <c r="M501" s="247">
        <f>IF(COUNT(H501:L501)&lt;N$1,0,1)</f>
        <v>1</v>
      </c>
      <c r="N501" s="248">
        <f t="shared" si="109"/>
        <v>5</v>
      </c>
      <c r="O501" s="249">
        <f t="shared" si="110"/>
        <v>5</v>
      </c>
      <c r="P501" s="250">
        <f t="shared" si="111"/>
        <v>24.527277946472168</v>
      </c>
      <c r="Y501" s="256">
        <f t="shared" si="112"/>
        <v>123</v>
      </c>
      <c r="Z501" s="256">
        <f t="shared" si="113"/>
        <v>58</v>
      </c>
      <c r="AA501" s="256" t="str">
        <f t="shared" si="114"/>
        <v>Marker 47</v>
      </c>
      <c r="AB501" s="256">
        <f t="shared" si="115"/>
        <v>2</v>
      </c>
      <c r="AC501" s="256" t="str">
        <f t="shared" si="116"/>
        <v>H</v>
      </c>
      <c r="AD501" s="257"/>
      <c r="AE501" s="258">
        <f t="shared" si="117"/>
        <v>7.6121055525733174</v>
      </c>
      <c r="AF501" s="258">
        <f t="shared" si="118"/>
        <v>11.240606481136536</v>
      </c>
      <c r="AG501" s="258">
        <f t="shared" si="119"/>
        <v>3.4558832171382399</v>
      </c>
      <c r="AH501" s="258">
        <f t="shared" si="120"/>
        <v>0.19294871192425458</v>
      </c>
      <c r="AI501" s="258">
        <f t="shared" si="121"/>
        <v>9.8553376898083442</v>
      </c>
      <c r="AJ501" s="258">
        <f t="shared" si="122"/>
        <v>32.356881652580697</v>
      </c>
    </row>
    <row r="502" spans="1:36" x14ac:dyDescent="0.25">
      <c r="A502" s="244">
        <v>58</v>
      </c>
      <c r="B502" s="244" t="s">
        <v>295</v>
      </c>
      <c r="C502" s="244">
        <v>4</v>
      </c>
      <c r="D502" s="244" t="s">
        <v>369</v>
      </c>
      <c r="E502" s="244">
        <v>124</v>
      </c>
      <c r="F502" s="244" t="s">
        <v>184</v>
      </c>
      <c r="G502" s="245"/>
      <c r="H502" s="246">
        <v>2.3107528686523438E-2</v>
      </c>
      <c r="I502" s="246">
        <v>6.7029494047164917</v>
      </c>
      <c r="J502" s="246">
        <v>8.9992392063140869</v>
      </c>
      <c r="K502" s="246">
        <v>6.9779235124588013</v>
      </c>
      <c r="L502" s="246">
        <v>2.8142094612121582</v>
      </c>
      <c r="M502" s="247">
        <f>IF(COUNT(H502:L502)&lt;N$1,0,1)</f>
        <v>1</v>
      </c>
      <c r="N502" s="248">
        <f t="shared" si="109"/>
        <v>5</v>
      </c>
      <c r="O502" s="249">
        <f t="shared" si="110"/>
        <v>5</v>
      </c>
      <c r="P502" s="250">
        <f t="shared" si="111"/>
        <v>25.517429113388062</v>
      </c>
      <c r="Y502" s="256">
        <f t="shared" si="112"/>
        <v>124</v>
      </c>
      <c r="Z502" s="256">
        <f t="shared" si="113"/>
        <v>58</v>
      </c>
      <c r="AA502" s="256" t="str">
        <f t="shared" si="114"/>
        <v>Marker 53</v>
      </c>
      <c r="AB502" s="256">
        <f t="shared" si="115"/>
        <v>4</v>
      </c>
      <c r="AC502" s="256" t="str">
        <f t="shared" si="116"/>
        <v>H</v>
      </c>
      <c r="AD502" s="257"/>
      <c r="AE502" s="258">
        <f t="shared" si="117"/>
        <v>3.0483919684246675E-2</v>
      </c>
      <c r="AF502" s="258">
        <f t="shared" si="118"/>
        <v>8.8426665643442579</v>
      </c>
      <c r="AG502" s="258">
        <f t="shared" si="119"/>
        <v>11.871978561887316</v>
      </c>
      <c r="AH502" s="258">
        <f t="shared" si="120"/>
        <v>9.2054179744746101</v>
      </c>
      <c r="AI502" s="258">
        <f t="shared" si="121"/>
        <v>3.7125620984415835</v>
      </c>
      <c r="AJ502" s="258">
        <f t="shared" si="122"/>
        <v>33.663109118832011</v>
      </c>
    </row>
    <row r="503" spans="1:36" x14ac:dyDescent="0.25">
      <c r="A503" s="244">
        <v>58</v>
      </c>
      <c r="B503" s="244" t="s">
        <v>296</v>
      </c>
      <c r="C503" s="244">
        <v>1</v>
      </c>
      <c r="D503" s="244" t="s">
        <v>369</v>
      </c>
      <c r="E503" s="244">
        <v>125</v>
      </c>
      <c r="F503" s="244" t="s">
        <v>182</v>
      </c>
      <c r="G503" s="245"/>
      <c r="H503" s="246">
        <v>2.8633350133895874</v>
      </c>
      <c r="I503" s="246">
        <v>9.4170081615447998</v>
      </c>
      <c r="J503" s="246">
        <v>1.5278393030166626</v>
      </c>
      <c r="K503" s="246">
        <v>4.2547941207885742</v>
      </c>
      <c r="L503" s="246">
        <v>5.7705849409103394</v>
      </c>
      <c r="M503" s="247">
        <f>IF(COUNT(H503:L503)&lt;N$1,0,1)</f>
        <v>1</v>
      </c>
      <c r="N503" s="248">
        <f t="shared" si="109"/>
        <v>5</v>
      </c>
      <c r="O503" s="249">
        <f t="shared" si="110"/>
        <v>5</v>
      </c>
      <c r="P503" s="250">
        <f t="shared" si="111"/>
        <v>23.833561539649963</v>
      </c>
      <c r="Y503" s="256">
        <f t="shared" si="112"/>
        <v>125</v>
      </c>
      <c r="Z503" s="256">
        <f t="shared" si="113"/>
        <v>58</v>
      </c>
      <c r="AA503" s="256" t="str">
        <f t="shared" si="114"/>
        <v>Marker 54</v>
      </c>
      <c r="AB503" s="256">
        <f t="shared" si="115"/>
        <v>1</v>
      </c>
      <c r="AC503" s="256" t="str">
        <f t="shared" si="116"/>
        <v>H</v>
      </c>
      <c r="AD503" s="257"/>
      <c r="AE503" s="258">
        <f t="shared" si="117"/>
        <v>3.7773695214826462</v>
      </c>
      <c r="AF503" s="258">
        <f t="shared" si="118"/>
        <v>12.423107825885678</v>
      </c>
      <c r="AG503" s="258">
        <f t="shared" si="119"/>
        <v>2.0155565415681225</v>
      </c>
      <c r="AH503" s="258">
        <f t="shared" si="120"/>
        <v>5.6130105478033192</v>
      </c>
      <c r="AI503" s="258">
        <f t="shared" si="121"/>
        <v>7.6126724867998012</v>
      </c>
      <c r="AJ503" s="258">
        <f t="shared" si="122"/>
        <v>31.44171692353957</v>
      </c>
    </row>
    <row r="504" spans="1:36" x14ac:dyDescent="0.25">
      <c r="A504" s="244">
        <v>58</v>
      </c>
      <c r="B504" s="244" t="s">
        <v>291</v>
      </c>
      <c r="C504" s="244">
        <v>3</v>
      </c>
      <c r="D504" s="244" t="s">
        <v>369</v>
      </c>
      <c r="E504" s="244">
        <v>126</v>
      </c>
      <c r="F504" s="244" t="s">
        <v>174</v>
      </c>
      <c r="G504" s="245"/>
      <c r="H504" s="246">
        <v>2.7487874031066895E-2</v>
      </c>
      <c r="I504" s="246">
        <v>1.7319226264953613</v>
      </c>
      <c r="J504" s="246">
        <v>1.910976767539978</v>
      </c>
      <c r="K504" s="246">
        <v>4.8717391490936279</v>
      </c>
      <c r="L504" s="246">
        <v>7.3706775903701782</v>
      </c>
      <c r="M504" s="247">
        <f>IF(COUNT(H504:L504)&lt;N$1,0,1)</f>
        <v>1</v>
      </c>
      <c r="N504" s="248">
        <f t="shared" si="109"/>
        <v>5</v>
      </c>
      <c r="O504" s="249">
        <f t="shared" si="110"/>
        <v>5</v>
      </c>
      <c r="P504" s="250">
        <f t="shared" si="111"/>
        <v>15.912804007530212</v>
      </c>
      <c r="Y504" s="256">
        <f t="shared" si="112"/>
        <v>126</v>
      </c>
      <c r="Z504" s="256">
        <f t="shared" si="113"/>
        <v>58</v>
      </c>
      <c r="AA504" s="256" t="str">
        <f t="shared" si="114"/>
        <v>Marker 49</v>
      </c>
      <c r="AB504" s="256">
        <f t="shared" si="115"/>
        <v>3</v>
      </c>
      <c r="AC504" s="256" t="str">
        <f t="shared" si="116"/>
        <v>H</v>
      </c>
      <c r="AD504" s="257"/>
      <c r="AE504" s="258">
        <f t="shared" si="117"/>
        <v>3.6262559948369889E-2</v>
      </c>
      <c r="AF504" s="258">
        <f t="shared" si="118"/>
        <v>2.2847873938248195</v>
      </c>
      <c r="AG504" s="258">
        <f t="shared" si="119"/>
        <v>2.5209992418671936</v>
      </c>
      <c r="AH504" s="258">
        <f t="shared" si="120"/>
        <v>6.426896919971492</v>
      </c>
      <c r="AI504" s="258">
        <f t="shared" si="121"/>
        <v>9.7235471058556477</v>
      </c>
      <c r="AJ504" s="258">
        <f t="shared" si="122"/>
        <v>20.992493221467523</v>
      </c>
    </row>
    <row r="505" spans="1:36" x14ac:dyDescent="0.25">
      <c r="A505" s="244">
        <v>58</v>
      </c>
      <c r="B505" s="244" t="s">
        <v>294</v>
      </c>
      <c r="C505" s="244">
        <v>4</v>
      </c>
      <c r="D505" s="244" t="s">
        <v>369</v>
      </c>
      <c r="E505" s="244">
        <v>127</v>
      </c>
      <c r="F505" s="244" t="s">
        <v>147</v>
      </c>
      <c r="G505" s="245"/>
      <c r="H505" s="246">
        <v>6.4226031303405762</v>
      </c>
      <c r="I505" s="246">
        <v>7.8926461935043335</v>
      </c>
      <c r="J505" s="246">
        <v>1.7655980587005615</v>
      </c>
      <c r="K505" s="246">
        <v>7.1724992990493774</v>
      </c>
      <c r="L505" s="246">
        <v>4.2495250701904297</v>
      </c>
      <c r="M505" s="247">
        <f>IF(COUNT(H505:L505)&lt;N$1,0,1)</f>
        <v>1</v>
      </c>
      <c r="N505" s="248">
        <f t="shared" si="109"/>
        <v>5</v>
      </c>
      <c r="O505" s="249">
        <f t="shared" si="110"/>
        <v>5</v>
      </c>
      <c r="P505" s="250">
        <f t="shared" si="111"/>
        <v>27.502871751785278</v>
      </c>
      <c r="Y505" s="256">
        <f t="shared" si="112"/>
        <v>127</v>
      </c>
      <c r="Z505" s="256">
        <f t="shared" si="113"/>
        <v>58</v>
      </c>
      <c r="AA505" s="256" t="str">
        <f t="shared" si="114"/>
        <v>Marker 52</v>
      </c>
      <c r="AB505" s="256">
        <f t="shared" si="115"/>
        <v>4</v>
      </c>
      <c r="AC505" s="256" t="str">
        <f t="shared" si="116"/>
        <v>H</v>
      </c>
      <c r="AD505" s="257"/>
      <c r="AE505" s="258">
        <f t="shared" si="117"/>
        <v>8.4728280832245808</v>
      </c>
      <c r="AF505" s="258">
        <f t="shared" si="118"/>
        <v>10.412138655021174</v>
      </c>
      <c r="AG505" s="258">
        <f t="shared" si="119"/>
        <v>2.3292127057914049</v>
      </c>
      <c r="AH505" s="258">
        <f t="shared" si="120"/>
        <v>9.4621062915764522</v>
      </c>
      <c r="AI505" s="258">
        <f t="shared" si="121"/>
        <v>5.6060595095756902</v>
      </c>
      <c r="AJ505" s="258">
        <f t="shared" si="122"/>
        <v>36.282345245189305</v>
      </c>
    </row>
    <row r="506" spans="1:36" x14ac:dyDescent="0.25">
      <c r="A506" s="244">
        <v>58</v>
      </c>
      <c r="B506" s="244" t="s">
        <v>311</v>
      </c>
      <c r="C506" s="244">
        <v>2</v>
      </c>
      <c r="D506" s="244" t="s">
        <v>369</v>
      </c>
      <c r="E506" s="244">
        <v>129</v>
      </c>
      <c r="F506" s="244" t="s">
        <v>221</v>
      </c>
      <c r="G506" s="245"/>
      <c r="H506" s="246">
        <v>6.6683590412139893</v>
      </c>
      <c r="I506" s="246">
        <v>7.6961499452590942</v>
      </c>
      <c r="J506" s="246">
        <v>4.4827723503112793</v>
      </c>
      <c r="K506" s="246">
        <v>1.3879197835922241</v>
      </c>
      <c r="L506" s="246">
        <v>8.2524335384368896</v>
      </c>
      <c r="M506" s="247">
        <f>IF(COUNT(H506:L506)&lt;N$1,0,1)</f>
        <v>1</v>
      </c>
      <c r="N506" s="248">
        <f t="shared" si="109"/>
        <v>5</v>
      </c>
      <c r="O506" s="249">
        <f t="shared" si="110"/>
        <v>5</v>
      </c>
      <c r="P506" s="250">
        <f t="shared" si="111"/>
        <v>28.487634658813477</v>
      </c>
      <c r="Y506" s="256">
        <f t="shared" si="112"/>
        <v>129</v>
      </c>
      <c r="Z506" s="256">
        <f t="shared" si="113"/>
        <v>58</v>
      </c>
      <c r="AA506" s="256" t="str">
        <f t="shared" si="114"/>
        <v>Marker 69</v>
      </c>
      <c r="AB506" s="256">
        <f t="shared" si="115"/>
        <v>2</v>
      </c>
      <c r="AC506" s="256" t="str">
        <f t="shared" si="116"/>
        <v>H</v>
      </c>
      <c r="AD506" s="257"/>
      <c r="AE506" s="258">
        <f t="shared" si="117"/>
        <v>8.7970342564863362</v>
      </c>
      <c r="AF506" s="258">
        <f t="shared" si="118"/>
        <v>10.152916826022338</v>
      </c>
      <c r="AG506" s="258">
        <f t="shared" si="119"/>
        <v>5.9137640438957</v>
      </c>
      <c r="AH506" s="258">
        <f t="shared" si="120"/>
        <v>1.8309718786967293</v>
      </c>
      <c r="AI506" s="258">
        <f t="shared" si="121"/>
        <v>10.886777404803572</v>
      </c>
      <c r="AJ506" s="258">
        <f t="shared" si="122"/>
        <v>37.581464409904676</v>
      </c>
    </row>
    <row r="507" spans="1:36" x14ac:dyDescent="0.25">
      <c r="A507" s="244">
        <v>59</v>
      </c>
      <c r="B507" s="244" t="s">
        <v>313</v>
      </c>
      <c r="C507" s="244">
        <v>1</v>
      </c>
      <c r="D507" s="244" t="s">
        <v>369</v>
      </c>
      <c r="E507" s="244">
        <v>130</v>
      </c>
      <c r="F507" s="244" t="s">
        <v>224</v>
      </c>
      <c r="G507" s="245"/>
      <c r="H507" s="246">
        <v>7.2845429182052612</v>
      </c>
      <c r="I507" s="246">
        <v>5.6968414783477783</v>
      </c>
      <c r="J507" s="246">
        <v>6.5579682588577271</v>
      </c>
      <c r="K507" s="246">
        <v>5.5520534515380859E-2</v>
      </c>
      <c r="L507" s="246">
        <v>8.1950658559799194</v>
      </c>
      <c r="M507" s="247">
        <f>IF(COUNT(H507:L507)&lt;N$1,0,1)</f>
        <v>1</v>
      </c>
      <c r="N507" s="248">
        <f t="shared" si="109"/>
        <v>5</v>
      </c>
      <c r="O507" s="249">
        <f t="shared" si="110"/>
        <v>5</v>
      </c>
      <c r="P507" s="250">
        <f t="shared" si="111"/>
        <v>27.789939045906067</v>
      </c>
      <c r="Y507" s="256">
        <f t="shared" si="112"/>
        <v>130</v>
      </c>
      <c r="Z507" s="256">
        <f t="shared" si="113"/>
        <v>59</v>
      </c>
      <c r="AA507" s="256" t="str">
        <f t="shared" si="114"/>
        <v>Marker 71</v>
      </c>
      <c r="AB507" s="256">
        <f t="shared" si="115"/>
        <v>1</v>
      </c>
      <c r="AC507" s="256" t="str">
        <f t="shared" si="116"/>
        <v>H</v>
      </c>
      <c r="AD507" s="257"/>
      <c r="AE507" s="258">
        <f t="shared" si="117"/>
        <v>9.3337929497636765</v>
      </c>
      <c r="AF507" s="258">
        <f t="shared" si="118"/>
        <v>7.2994475320662087</v>
      </c>
      <c r="AG507" s="258">
        <f t="shared" si="119"/>
        <v>8.40282205577026</v>
      </c>
      <c r="AH507" s="258">
        <f t="shared" si="120"/>
        <v>7.1139284845403744E-2</v>
      </c>
      <c r="AI507" s="258">
        <f t="shared" si="121"/>
        <v>10.500459502851001</v>
      </c>
      <c r="AJ507" s="258">
        <f t="shared" si="122"/>
        <v>35.607661325296547</v>
      </c>
    </row>
    <row r="508" spans="1:36" x14ac:dyDescent="0.25">
      <c r="A508" s="244">
        <v>59</v>
      </c>
      <c r="B508" s="244" t="s">
        <v>298</v>
      </c>
      <c r="C508" s="244">
        <v>3</v>
      </c>
      <c r="D508" s="244" t="s">
        <v>369</v>
      </c>
      <c r="E508" s="244">
        <v>131</v>
      </c>
      <c r="F508" s="244" t="s">
        <v>198</v>
      </c>
      <c r="G508" s="245"/>
      <c r="H508" s="246">
        <v>2.3747783899307251</v>
      </c>
      <c r="I508" s="246">
        <v>0.22960186004638672</v>
      </c>
      <c r="J508" s="246">
        <v>2.2992867231369019</v>
      </c>
      <c r="K508" s="246">
        <v>8.5627663135528564</v>
      </c>
      <c r="L508" s="246">
        <v>4.2297250032424927</v>
      </c>
      <c r="M508" s="247">
        <f>IF(COUNT(H508:L508)&lt;N$1,0,1)</f>
        <v>1</v>
      </c>
      <c r="N508" s="248">
        <f t="shared" si="109"/>
        <v>5</v>
      </c>
      <c r="O508" s="249">
        <f t="shared" si="110"/>
        <v>5</v>
      </c>
      <c r="P508" s="250">
        <f t="shared" si="111"/>
        <v>17.696158289909363</v>
      </c>
      <c r="Y508" s="256">
        <f t="shared" si="112"/>
        <v>131</v>
      </c>
      <c r="Z508" s="256">
        <f t="shared" si="113"/>
        <v>59</v>
      </c>
      <c r="AA508" s="256" t="str">
        <f t="shared" si="114"/>
        <v>Marker 56</v>
      </c>
      <c r="AB508" s="256">
        <f t="shared" si="115"/>
        <v>3</v>
      </c>
      <c r="AC508" s="256" t="str">
        <f t="shared" si="116"/>
        <v>H</v>
      </c>
      <c r="AD508" s="257"/>
      <c r="AE508" s="258">
        <f t="shared" si="117"/>
        <v>3.0428387947019795</v>
      </c>
      <c r="AF508" s="258">
        <f t="shared" si="118"/>
        <v>0.29419227075974025</v>
      </c>
      <c r="AG508" s="258">
        <f t="shared" si="119"/>
        <v>2.9461102016800167</v>
      </c>
      <c r="AH508" s="258">
        <f t="shared" si="120"/>
        <v>10.971599556119399</v>
      </c>
      <c r="AI508" s="258">
        <f t="shared" si="121"/>
        <v>5.4196094192867639</v>
      </c>
      <c r="AJ508" s="258">
        <f t="shared" si="122"/>
        <v>22.674350242547902</v>
      </c>
    </row>
    <row r="509" spans="1:36" x14ac:dyDescent="0.25">
      <c r="A509" s="244">
        <v>59</v>
      </c>
      <c r="B509" s="244" t="s">
        <v>300</v>
      </c>
      <c r="C509" s="244">
        <v>2</v>
      </c>
      <c r="D509" s="244" t="s">
        <v>369</v>
      </c>
      <c r="E509" s="244">
        <v>132</v>
      </c>
      <c r="F509" s="244" t="s">
        <v>192</v>
      </c>
      <c r="G509" s="245"/>
      <c r="H509" s="246">
        <v>6.2591350078582764</v>
      </c>
      <c r="I509" s="246">
        <v>1.8705993890762329</v>
      </c>
      <c r="J509" s="246">
        <v>0.61909198760986328</v>
      </c>
      <c r="K509" s="246">
        <v>4.4999569654464722</v>
      </c>
      <c r="L509" s="246">
        <v>1.8533337116241455</v>
      </c>
      <c r="M509" s="247">
        <f>IF(COUNT(H509:L509)&lt;N$1,0,1)</f>
        <v>1</v>
      </c>
      <c r="N509" s="248">
        <f t="shared" si="109"/>
        <v>5</v>
      </c>
      <c r="O509" s="249">
        <f t="shared" si="110"/>
        <v>5</v>
      </c>
      <c r="P509" s="250">
        <f t="shared" si="111"/>
        <v>15.10211706161499</v>
      </c>
      <c r="Y509" s="256">
        <f t="shared" si="112"/>
        <v>132</v>
      </c>
      <c r="Z509" s="256">
        <f t="shared" si="113"/>
        <v>59</v>
      </c>
      <c r="AA509" s="256" t="str">
        <f t="shared" si="114"/>
        <v>Marker 58</v>
      </c>
      <c r="AB509" s="256">
        <f t="shared" si="115"/>
        <v>2</v>
      </c>
      <c r="AC509" s="256" t="str">
        <f t="shared" si="116"/>
        <v>H</v>
      </c>
      <c r="AD509" s="257"/>
      <c r="AE509" s="258">
        <f t="shared" si="117"/>
        <v>8.019922576331016</v>
      </c>
      <c r="AF509" s="258">
        <f t="shared" si="118"/>
        <v>2.3968267584719869</v>
      </c>
      <c r="AG509" s="258">
        <f t="shared" si="119"/>
        <v>0.79325175156381711</v>
      </c>
      <c r="AH509" s="258">
        <f t="shared" si="120"/>
        <v>5.7658616429254899</v>
      </c>
      <c r="AI509" s="258">
        <f t="shared" si="121"/>
        <v>2.3747039897156332</v>
      </c>
      <c r="AJ509" s="258">
        <f t="shared" si="122"/>
        <v>19.350566719007944</v>
      </c>
    </row>
    <row r="510" spans="1:36" x14ac:dyDescent="0.25">
      <c r="A510" s="244">
        <v>59</v>
      </c>
      <c r="B510" s="244" t="s">
        <v>297</v>
      </c>
      <c r="C510" s="244">
        <v>1</v>
      </c>
      <c r="D510" s="244" t="s">
        <v>369</v>
      </c>
      <c r="E510" s="244">
        <v>133</v>
      </c>
      <c r="F510" s="244" t="s">
        <v>187</v>
      </c>
      <c r="G510" s="245"/>
      <c r="H510" s="246">
        <v>2.6572078466415405</v>
      </c>
      <c r="I510" s="246">
        <v>8.0236709117889404</v>
      </c>
      <c r="J510" s="246">
        <v>1.7430073022842407</v>
      </c>
      <c r="K510" s="246">
        <v>5.5038213729858398</v>
      </c>
      <c r="L510" s="246">
        <v>6.3399094343185425</v>
      </c>
      <c r="M510" s="247">
        <f>IF(COUNT(H510:L510)&lt;N$1,0,1)</f>
        <v>1</v>
      </c>
      <c r="N510" s="248">
        <f t="shared" si="109"/>
        <v>5</v>
      </c>
      <c r="O510" s="249">
        <f t="shared" si="110"/>
        <v>5</v>
      </c>
      <c r="P510" s="250">
        <f t="shared" si="111"/>
        <v>24.267616868019104</v>
      </c>
      <c r="Y510" s="256">
        <f t="shared" si="112"/>
        <v>133</v>
      </c>
      <c r="Z510" s="256">
        <f t="shared" si="113"/>
        <v>59</v>
      </c>
      <c r="AA510" s="256" t="str">
        <f t="shared" si="114"/>
        <v>Marker 55</v>
      </c>
      <c r="AB510" s="256">
        <f t="shared" si="115"/>
        <v>1</v>
      </c>
      <c r="AC510" s="256" t="str">
        <f t="shared" si="116"/>
        <v>H</v>
      </c>
      <c r="AD510" s="257"/>
      <c r="AE510" s="258">
        <f t="shared" si="117"/>
        <v>3.4047198490732642</v>
      </c>
      <c r="AF510" s="258">
        <f t="shared" si="118"/>
        <v>10.280848617215771</v>
      </c>
      <c r="AG510" s="258">
        <f t="shared" si="119"/>
        <v>2.2333411240928642</v>
      </c>
      <c r="AH510" s="258">
        <f t="shared" si="120"/>
        <v>7.0521280064872753</v>
      </c>
      <c r="AI510" s="258">
        <f t="shared" si="121"/>
        <v>8.1234200477141325</v>
      </c>
      <c r="AJ510" s="258">
        <f t="shared" si="122"/>
        <v>31.094457644583308</v>
      </c>
    </row>
    <row r="511" spans="1:36" x14ac:dyDescent="0.25">
      <c r="A511" s="244">
        <v>59</v>
      </c>
      <c r="B511" s="244" t="s">
        <v>299</v>
      </c>
      <c r="C511" s="244">
        <v>3</v>
      </c>
      <c r="D511" s="244" t="s">
        <v>369</v>
      </c>
      <c r="E511" s="244">
        <v>134</v>
      </c>
      <c r="F511" s="244" t="s">
        <v>198</v>
      </c>
      <c r="G511" s="245"/>
      <c r="H511" s="246">
        <v>3.847087025642395</v>
      </c>
      <c r="I511" s="246">
        <v>8.105156421661377</v>
      </c>
      <c r="J511" s="246">
        <v>9.2951816320419312</v>
      </c>
      <c r="K511" s="246">
        <v>3.2074058055877686</v>
      </c>
      <c r="L511" s="246">
        <v>0.89883387088775635</v>
      </c>
      <c r="M511" s="247">
        <f>IF(COUNT(H511:L511)&lt;N$1,0,1)</f>
        <v>1</v>
      </c>
      <c r="N511" s="248">
        <f t="shared" si="109"/>
        <v>5</v>
      </c>
      <c r="O511" s="249">
        <f t="shared" si="110"/>
        <v>5</v>
      </c>
      <c r="P511" s="250">
        <f t="shared" si="111"/>
        <v>25.353664755821228</v>
      </c>
      <c r="Y511" s="256">
        <f t="shared" si="112"/>
        <v>134</v>
      </c>
      <c r="Z511" s="256">
        <f t="shared" si="113"/>
        <v>59</v>
      </c>
      <c r="AA511" s="256" t="str">
        <f t="shared" si="114"/>
        <v>Marker 57</v>
      </c>
      <c r="AB511" s="256">
        <f t="shared" si="115"/>
        <v>3</v>
      </c>
      <c r="AC511" s="256" t="str">
        <f t="shared" si="116"/>
        <v>H</v>
      </c>
      <c r="AD511" s="257"/>
      <c r="AE511" s="258">
        <f t="shared" si="117"/>
        <v>4.929329699922361</v>
      </c>
      <c r="AF511" s="258">
        <f t="shared" si="118"/>
        <v>10.385257210327971</v>
      </c>
      <c r="AG511" s="258">
        <f t="shared" si="119"/>
        <v>11.910054173351103</v>
      </c>
      <c r="AH511" s="258">
        <f t="shared" si="120"/>
        <v>4.109696659265758</v>
      </c>
      <c r="AI511" s="258">
        <f t="shared" si="121"/>
        <v>1.1516891782096763</v>
      </c>
      <c r="AJ511" s="258">
        <f t="shared" si="122"/>
        <v>32.486026921076871</v>
      </c>
    </row>
    <row r="512" spans="1:36" x14ac:dyDescent="0.25">
      <c r="A512" s="244">
        <v>59</v>
      </c>
      <c r="B512" s="244" t="s">
        <v>301</v>
      </c>
      <c r="C512" s="244">
        <v>2</v>
      </c>
      <c r="D512" s="244" t="s">
        <v>369</v>
      </c>
      <c r="E512" s="244">
        <v>135</v>
      </c>
      <c r="F512" s="244" t="s">
        <v>231</v>
      </c>
      <c r="G512" s="245"/>
      <c r="H512" s="246">
        <v>9.2970621585845947</v>
      </c>
      <c r="I512" s="246">
        <v>6.2114077806472778</v>
      </c>
      <c r="J512" s="246">
        <v>4.7328972816467285</v>
      </c>
      <c r="K512" s="246">
        <v>8.2498496770858765</v>
      </c>
      <c r="L512" s="246">
        <v>9.8297297954559326</v>
      </c>
      <c r="M512" s="247">
        <f>IF(COUNT(H512:L512)&lt;N$1,0,1)</f>
        <v>1</v>
      </c>
      <c r="N512" s="248">
        <f t="shared" si="109"/>
        <v>5</v>
      </c>
      <c r="O512" s="249">
        <f t="shared" si="110"/>
        <v>5</v>
      </c>
      <c r="P512" s="250">
        <f t="shared" si="111"/>
        <v>38.32094669342041</v>
      </c>
      <c r="Y512" s="256">
        <f t="shared" si="112"/>
        <v>135</v>
      </c>
      <c r="Z512" s="256">
        <f t="shared" si="113"/>
        <v>59</v>
      </c>
      <c r="AA512" s="256" t="str">
        <f t="shared" si="114"/>
        <v>Marker 59</v>
      </c>
      <c r="AB512" s="256">
        <f t="shared" si="115"/>
        <v>2</v>
      </c>
      <c r="AC512" s="256" t="str">
        <f t="shared" si="116"/>
        <v>H</v>
      </c>
      <c r="AD512" s="257"/>
      <c r="AE512" s="258">
        <f t="shared" si="117"/>
        <v>11.912463719918794</v>
      </c>
      <c r="AF512" s="258">
        <f t="shared" si="118"/>
        <v>7.9587689717938703</v>
      </c>
      <c r="AG512" s="258">
        <f t="shared" si="119"/>
        <v>6.064331527100645</v>
      </c>
      <c r="AH512" s="258">
        <f t="shared" si="120"/>
        <v>10.570654825871472</v>
      </c>
      <c r="AI512" s="258">
        <f t="shared" si="121"/>
        <v>12.594978668272192</v>
      </c>
      <c r="AJ512" s="258">
        <f t="shared" si="122"/>
        <v>49.101197712956974</v>
      </c>
    </row>
    <row r="513" spans="1:36" x14ac:dyDescent="0.25">
      <c r="A513" s="244">
        <v>59</v>
      </c>
      <c r="B513" s="244" t="s">
        <v>297</v>
      </c>
      <c r="C513" s="244">
        <v>1</v>
      </c>
      <c r="D513" s="244" t="s">
        <v>369</v>
      </c>
      <c r="E513" s="244">
        <v>136</v>
      </c>
      <c r="F513" s="244" t="s">
        <v>195</v>
      </c>
      <c r="G513" s="245"/>
      <c r="H513" s="246">
        <v>7.9542273283004761</v>
      </c>
      <c r="I513" s="246">
        <v>6.2414991855621338</v>
      </c>
      <c r="J513" s="246">
        <v>2.2628623247146606</v>
      </c>
      <c r="K513" s="246">
        <v>5.9242367744445801</v>
      </c>
      <c r="L513" s="246">
        <v>6.6387218236923218</v>
      </c>
      <c r="M513" s="247">
        <f>IF(COUNT(H513:L513)&lt;N$1,0,1)</f>
        <v>1</v>
      </c>
      <c r="N513" s="248">
        <f t="shared" si="109"/>
        <v>5</v>
      </c>
      <c r="O513" s="249">
        <f t="shared" si="110"/>
        <v>5</v>
      </c>
      <c r="P513" s="250">
        <f t="shared" si="111"/>
        <v>29.021547436714172</v>
      </c>
      <c r="Y513" s="256">
        <f t="shared" si="112"/>
        <v>136</v>
      </c>
      <c r="Z513" s="256">
        <f t="shared" si="113"/>
        <v>59</v>
      </c>
      <c r="AA513" s="256" t="str">
        <f t="shared" si="114"/>
        <v>Marker 55</v>
      </c>
      <c r="AB513" s="256">
        <f t="shared" si="115"/>
        <v>1</v>
      </c>
      <c r="AC513" s="256" t="str">
        <f t="shared" si="116"/>
        <v>H</v>
      </c>
      <c r="AD513" s="257"/>
      <c r="AE513" s="258">
        <f t="shared" si="117"/>
        <v>10.191869523091546</v>
      </c>
      <c r="AF513" s="258">
        <f t="shared" si="118"/>
        <v>7.9973255354927177</v>
      </c>
      <c r="AG513" s="258">
        <f t="shared" si="119"/>
        <v>2.8994390794132734</v>
      </c>
      <c r="AH513" s="258">
        <f t="shared" si="120"/>
        <v>7.5908124996901041</v>
      </c>
      <c r="AI513" s="258">
        <f t="shared" si="121"/>
        <v>8.5062927968427999</v>
      </c>
      <c r="AJ513" s="258">
        <f t="shared" si="122"/>
        <v>37.18573943453044</v>
      </c>
    </row>
    <row r="514" spans="1:36" x14ac:dyDescent="0.25">
      <c r="A514" s="244">
        <v>60</v>
      </c>
      <c r="B514" s="244" t="s">
        <v>314</v>
      </c>
      <c r="C514" s="244">
        <v>2</v>
      </c>
      <c r="D514" s="244" t="s">
        <v>369</v>
      </c>
      <c r="E514" s="244">
        <v>130</v>
      </c>
      <c r="F514" s="244" t="s">
        <v>217</v>
      </c>
      <c r="G514" s="245"/>
      <c r="H514" s="246">
        <v>7.2548234462738037</v>
      </c>
      <c r="I514" s="246">
        <v>1.5153700113296509</v>
      </c>
      <c r="J514" s="246">
        <v>8.7892723083496094</v>
      </c>
      <c r="K514" s="246">
        <v>3.6759394407272339</v>
      </c>
      <c r="L514" s="246">
        <v>8.2658159732818604</v>
      </c>
      <c r="M514" s="247">
        <f>IF(COUNT(H514:L514)&lt;N$1,0,1)</f>
        <v>1</v>
      </c>
      <c r="N514" s="248">
        <f t="shared" si="109"/>
        <v>5</v>
      </c>
      <c r="O514" s="249">
        <f t="shared" si="110"/>
        <v>5</v>
      </c>
      <c r="P514" s="250">
        <f t="shared" si="111"/>
        <v>29.501221179962158</v>
      </c>
      <c r="Y514" s="256">
        <f t="shared" si="112"/>
        <v>130</v>
      </c>
      <c r="Z514" s="256">
        <f t="shared" si="113"/>
        <v>60</v>
      </c>
      <c r="AA514" s="256" t="str">
        <f t="shared" si="114"/>
        <v>Marker 72</v>
      </c>
      <c r="AB514" s="256">
        <f t="shared" si="115"/>
        <v>2</v>
      </c>
      <c r="AC514" s="256" t="str">
        <f t="shared" si="116"/>
        <v>H</v>
      </c>
      <c r="AD514" s="257"/>
      <c r="AE514" s="258">
        <f t="shared" si="117"/>
        <v>9.2829072515287425</v>
      </c>
      <c r="AF514" s="258">
        <f t="shared" si="118"/>
        <v>1.9389912616200564</v>
      </c>
      <c r="AG514" s="258">
        <f t="shared" si="119"/>
        <v>11.246310851126958</v>
      </c>
      <c r="AH514" s="258">
        <f t="shared" si="120"/>
        <v>4.7035472528326912</v>
      </c>
      <c r="AI514" s="258">
        <f t="shared" si="121"/>
        <v>10.576522448329253</v>
      </c>
      <c r="AJ514" s="258">
        <f t="shared" si="122"/>
        <v>37.7482790654377</v>
      </c>
    </row>
    <row r="515" spans="1:36" x14ac:dyDescent="0.25">
      <c r="A515" s="244">
        <v>60</v>
      </c>
      <c r="B515" s="244" t="s">
        <v>298</v>
      </c>
      <c r="C515" s="244">
        <v>1</v>
      </c>
      <c r="D515" s="244" t="s">
        <v>369</v>
      </c>
      <c r="E515" s="244">
        <v>131</v>
      </c>
      <c r="F515" s="244" t="s">
        <v>188</v>
      </c>
      <c r="G515" s="245"/>
      <c r="H515" s="246">
        <v>2.3856347799301147</v>
      </c>
      <c r="I515" s="246">
        <v>4.7319447994232178</v>
      </c>
      <c r="J515" s="246">
        <v>8.9375215768814087</v>
      </c>
      <c r="K515" s="246">
        <v>6.9622707366943359</v>
      </c>
      <c r="L515" s="246">
        <v>7.8385847806930542</v>
      </c>
      <c r="M515" s="247">
        <f>IF(COUNT(H515:L515)&lt;N$1,0,1)</f>
        <v>1</v>
      </c>
      <c r="N515" s="248">
        <f t="shared" si="109"/>
        <v>5</v>
      </c>
      <c r="O515" s="249">
        <f t="shared" si="110"/>
        <v>5</v>
      </c>
      <c r="P515" s="250">
        <f t="shared" si="111"/>
        <v>30.855956673622131</v>
      </c>
      <c r="Y515" s="256">
        <f t="shared" si="112"/>
        <v>131</v>
      </c>
      <c r="Z515" s="256">
        <f t="shared" si="113"/>
        <v>60</v>
      </c>
      <c r="AA515" s="256" t="str">
        <f t="shared" si="114"/>
        <v>Marker 56</v>
      </c>
      <c r="AB515" s="256">
        <f t="shared" si="115"/>
        <v>1</v>
      </c>
      <c r="AC515" s="256" t="str">
        <f t="shared" si="116"/>
        <v>H</v>
      </c>
      <c r="AD515" s="257"/>
      <c r="AE515" s="258">
        <f t="shared" si="117"/>
        <v>3.0525382956751059</v>
      </c>
      <c r="AF515" s="258">
        <f t="shared" si="118"/>
        <v>6.0547586054572733</v>
      </c>
      <c r="AG515" s="258">
        <f t="shared" si="119"/>
        <v>11.436003159985901</v>
      </c>
      <c r="AH515" s="258">
        <f t="shared" si="120"/>
        <v>8.9085715162319072</v>
      </c>
      <c r="AI515" s="258">
        <f t="shared" si="121"/>
        <v>10.0298588988808</v>
      </c>
      <c r="AJ515" s="258">
        <f t="shared" si="122"/>
        <v>39.481730476230993</v>
      </c>
    </row>
    <row r="516" spans="1:36" x14ac:dyDescent="0.25">
      <c r="A516" s="244">
        <v>60</v>
      </c>
      <c r="B516" s="244" t="s">
        <v>300</v>
      </c>
      <c r="C516" s="244">
        <v>3</v>
      </c>
      <c r="D516" s="244" t="s">
        <v>369</v>
      </c>
      <c r="E516" s="244">
        <v>132</v>
      </c>
      <c r="F516" s="244" t="s">
        <v>193</v>
      </c>
      <c r="G516" s="245"/>
      <c r="H516" s="246">
        <v>4.6802884340286255</v>
      </c>
      <c r="I516" s="246">
        <v>5.9131693840026855</v>
      </c>
      <c r="J516" s="246">
        <v>9.9482911825180054</v>
      </c>
      <c r="K516" s="246">
        <v>4.0166318416595459</v>
      </c>
      <c r="L516" s="246">
        <v>5.1654917001724243</v>
      </c>
      <c r="M516" s="247">
        <f>IF(COUNT(H516:L516)&lt;N$1,0,1)</f>
        <v>1</v>
      </c>
      <c r="N516" s="248">
        <f t="shared" si="109"/>
        <v>5</v>
      </c>
      <c r="O516" s="249">
        <f t="shared" si="110"/>
        <v>5</v>
      </c>
      <c r="P516" s="250">
        <f t="shared" si="111"/>
        <v>29.723872542381287</v>
      </c>
      <c r="Y516" s="256">
        <f t="shared" si="112"/>
        <v>132</v>
      </c>
      <c r="Z516" s="256">
        <f t="shared" si="113"/>
        <v>60</v>
      </c>
      <c r="AA516" s="256" t="str">
        <f t="shared" si="114"/>
        <v>Marker 58</v>
      </c>
      <c r="AB516" s="256">
        <f t="shared" si="115"/>
        <v>3</v>
      </c>
      <c r="AC516" s="256" t="str">
        <f t="shared" si="116"/>
        <v>H</v>
      </c>
      <c r="AD516" s="257"/>
      <c r="AE516" s="258">
        <f t="shared" si="117"/>
        <v>5.9886617179919597</v>
      </c>
      <c r="AF516" s="258">
        <f t="shared" si="118"/>
        <v>7.5661941825020422</v>
      </c>
      <c r="AG516" s="258">
        <f t="shared" si="119"/>
        <v>12.729333117809755</v>
      </c>
      <c r="AH516" s="258">
        <f t="shared" si="120"/>
        <v>5.139480116337408</v>
      </c>
      <c r="AI516" s="258">
        <f t="shared" si="121"/>
        <v>6.6095034174636513</v>
      </c>
      <c r="AJ516" s="258">
        <f t="shared" si="122"/>
        <v>38.033172552104816</v>
      </c>
    </row>
    <row r="517" spans="1:36" x14ac:dyDescent="0.25">
      <c r="A517" s="244">
        <v>60</v>
      </c>
      <c r="B517" s="244" t="s">
        <v>297</v>
      </c>
      <c r="C517" s="244">
        <v>2</v>
      </c>
      <c r="D517" s="244" t="s">
        <v>369</v>
      </c>
      <c r="E517" s="244">
        <v>133</v>
      </c>
      <c r="F517" s="244" t="s">
        <v>189</v>
      </c>
      <c r="G517" s="245"/>
      <c r="H517" s="246">
        <v>6.8510544300079346</v>
      </c>
      <c r="I517" s="246">
        <v>8.1343919038772583</v>
      </c>
      <c r="J517" s="246">
        <v>0.20906209945678711</v>
      </c>
      <c r="K517" s="246">
        <v>3.0860036611557007</v>
      </c>
      <c r="L517" s="246">
        <v>6.52732253074646</v>
      </c>
      <c r="M517" s="247">
        <f>IF(COUNT(H517:L517)&lt;N$1,0,1)</f>
        <v>1</v>
      </c>
      <c r="N517" s="248">
        <f t="shared" si="109"/>
        <v>5</v>
      </c>
      <c r="O517" s="249">
        <f t="shared" si="110"/>
        <v>5</v>
      </c>
      <c r="P517" s="250">
        <f t="shared" si="111"/>
        <v>24.807834625244141</v>
      </c>
      <c r="Y517" s="256">
        <f t="shared" si="112"/>
        <v>133</v>
      </c>
      <c r="Z517" s="256">
        <f t="shared" si="113"/>
        <v>60</v>
      </c>
      <c r="AA517" s="256" t="str">
        <f t="shared" si="114"/>
        <v>Marker 55</v>
      </c>
      <c r="AB517" s="256">
        <f t="shared" si="115"/>
        <v>2</v>
      </c>
      <c r="AC517" s="256" t="str">
        <f t="shared" si="116"/>
        <v>H</v>
      </c>
      <c r="AD517" s="257"/>
      <c r="AE517" s="258">
        <f t="shared" si="117"/>
        <v>8.7662647230379651</v>
      </c>
      <c r="AF517" s="258">
        <f t="shared" si="118"/>
        <v>10.408358818168411</v>
      </c>
      <c r="AG517" s="258">
        <f t="shared" si="119"/>
        <v>0.26750534915691293</v>
      </c>
      <c r="AH517" s="258">
        <f t="shared" si="120"/>
        <v>3.9486950959640668</v>
      </c>
      <c r="AI517" s="258">
        <f t="shared" si="121"/>
        <v>8.3520336645621018</v>
      </c>
      <c r="AJ517" s="258">
        <f t="shared" si="122"/>
        <v>31.742857650889455</v>
      </c>
    </row>
    <row r="518" spans="1:36" x14ac:dyDescent="0.25">
      <c r="A518" s="244">
        <v>60</v>
      </c>
      <c r="B518" s="244" t="s">
        <v>299</v>
      </c>
      <c r="C518" s="244">
        <v>1</v>
      </c>
      <c r="D518" s="244" t="s">
        <v>369</v>
      </c>
      <c r="E518" s="244">
        <v>134</v>
      </c>
      <c r="F518" s="244" t="s">
        <v>186</v>
      </c>
      <c r="G518" s="245"/>
      <c r="H518" s="246">
        <v>0.82695662975311279</v>
      </c>
      <c r="I518" s="246">
        <v>4.5324909687042236</v>
      </c>
      <c r="J518" s="246">
        <v>1.6623479127883911</v>
      </c>
      <c r="K518" s="246">
        <v>9.9083971977233887</v>
      </c>
      <c r="L518" s="246">
        <v>3.138388991355896</v>
      </c>
      <c r="M518" s="247">
        <f>IF(COUNT(H518:L518)&lt;N$1,0,1)</f>
        <v>1</v>
      </c>
      <c r="N518" s="248">
        <f t="shared" ref="N518:N581" si="123">COUNTIF(H518:L518,"&gt;"&amp;0)</f>
        <v>5</v>
      </c>
      <c r="O518" s="249">
        <f t="shared" ref="O518:O581" si="124">N518*M518</f>
        <v>5</v>
      </c>
      <c r="P518" s="250">
        <f t="shared" ref="P518:P581" si="125">IF(O518=N$1,SUM(H518:L518),"")</f>
        <v>20.068581700325012</v>
      </c>
      <c r="Y518" s="256">
        <f t="shared" ref="Y518:Y581" si="126">E518</f>
        <v>134</v>
      </c>
      <c r="Z518" s="256">
        <f t="shared" ref="Z518:Z581" si="127">A518</f>
        <v>60</v>
      </c>
      <c r="AA518" s="256" t="str">
        <f t="shared" ref="AA518:AA581" si="128">B518</f>
        <v>Marker 57</v>
      </c>
      <c r="AB518" s="256">
        <f t="shared" ref="AB518:AB581" si="129">C518</f>
        <v>1</v>
      </c>
      <c r="AC518" s="256" t="str">
        <f t="shared" ref="AC518:AC581" si="130">D518</f>
        <v>H</v>
      </c>
      <c r="AD518" s="257"/>
      <c r="AE518" s="258">
        <f t="shared" ref="AE518:AE581" si="131">IF(AND(LEN(H518)&gt;0,$M518=1),H518*VLOOKUP($Z518,$R:$W,6,FALSE),"")</f>
        <v>1.0581321174642435</v>
      </c>
      <c r="AF518" s="258">
        <f t="shared" ref="AF518:AF581" si="132">IF(AND(LEN(I518)&gt;0,$M518=1),I518*VLOOKUP($Z518,$R:$W,6,FALSE),"")</f>
        <v>5.7995475137969379</v>
      </c>
      <c r="AG518" s="258">
        <f t="shared" ref="AG518:AG581" si="133">IF(AND(LEN(J518)&gt;0,$M518=1),J518*VLOOKUP($Z518,$R:$W,6,FALSE),"")</f>
        <v>2.1270567931067785</v>
      </c>
      <c r="AH518" s="258">
        <f t="shared" ref="AH518:AH581" si="134">IF(AND(LEN(K518)&gt;0,$M518=1),K518*VLOOKUP($Z518,$R:$W,6,FALSE),"")</f>
        <v>12.678286781053961</v>
      </c>
      <c r="AI518" s="258">
        <f t="shared" ref="AI518:AI581" si="135">IF(AND(LEN(L518)&gt;0,$M518=1),L518*VLOOKUP($Z518,$R:$W,6,FALSE),"")</f>
        <v>4.0157247301364718</v>
      </c>
      <c r="AJ518" s="258">
        <f t="shared" ref="AJ518:AJ581" si="136">SUM(AE518:AI518)</f>
        <v>25.678747935558395</v>
      </c>
    </row>
    <row r="519" spans="1:36" x14ac:dyDescent="0.25">
      <c r="A519" s="244">
        <v>60</v>
      </c>
      <c r="B519" s="244" t="s">
        <v>297</v>
      </c>
      <c r="C519" s="244">
        <v>3</v>
      </c>
      <c r="D519" s="244" t="s">
        <v>369</v>
      </c>
      <c r="E519" s="244">
        <v>135</v>
      </c>
      <c r="F519" s="244" t="s">
        <v>181</v>
      </c>
      <c r="G519" s="245"/>
      <c r="H519" s="246">
        <v>0.57287752628326416</v>
      </c>
      <c r="I519" s="246">
        <v>6.2700700759887695</v>
      </c>
      <c r="J519" s="246">
        <v>2.2735852003097534</v>
      </c>
      <c r="K519" s="246">
        <v>4.3527615070343018</v>
      </c>
      <c r="L519" s="246">
        <v>9.7210675477981567</v>
      </c>
      <c r="M519" s="247">
        <f>IF(COUNT(H519:L519)&lt;N$1,0,1)</f>
        <v>1</v>
      </c>
      <c r="N519" s="248">
        <f t="shared" si="123"/>
        <v>5</v>
      </c>
      <c r="O519" s="249">
        <f t="shared" si="124"/>
        <v>5</v>
      </c>
      <c r="P519" s="250">
        <f t="shared" si="125"/>
        <v>23.190361857414246</v>
      </c>
      <c r="Y519" s="256">
        <f t="shared" si="126"/>
        <v>135</v>
      </c>
      <c r="Z519" s="256">
        <f t="shared" si="127"/>
        <v>60</v>
      </c>
      <c r="AA519" s="256" t="str">
        <f t="shared" si="128"/>
        <v>Marker 55</v>
      </c>
      <c r="AB519" s="256">
        <f t="shared" si="129"/>
        <v>3</v>
      </c>
      <c r="AC519" s="256" t="str">
        <f t="shared" si="130"/>
        <v>H</v>
      </c>
      <c r="AD519" s="257"/>
      <c r="AE519" s="258">
        <f t="shared" si="131"/>
        <v>0.73302527378583637</v>
      </c>
      <c r="AF519" s="258">
        <f t="shared" si="132"/>
        <v>8.0228663601571579</v>
      </c>
      <c r="AG519" s="258">
        <f t="shared" si="133"/>
        <v>2.909165288338472</v>
      </c>
      <c r="AH519" s="258">
        <f t="shared" si="134"/>
        <v>5.569574732873372</v>
      </c>
      <c r="AI519" s="258">
        <f t="shared" si="135"/>
        <v>12.438589181436917</v>
      </c>
      <c r="AJ519" s="258">
        <f t="shared" si="136"/>
        <v>29.673220836591753</v>
      </c>
    </row>
    <row r="520" spans="1:36" x14ac:dyDescent="0.25">
      <c r="A520" s="244">
        <v>60</v>
      </c>
      <c r="B520" s="244" t="s">
        <v>298</v>
      </c>
      <c r="C520" s="244">
        <v>2</v>
      </c>
      <c r="D520" s="244" t="s">
        <v>369</v>
      </c>
      <c r="E520" s="244">
        <v>136</v>
      </c>
      <c r="F520" s="244" t="s">
        <v>190</v>
      </c>
      <c r="G520" s="245"/>
      <c r="H520" s="246">
        <v>8.7744414806365967</v>
      </c>
      <c r="I520" s="246">
        <v>1.404758095741272</v>
      </c>
      <c r="J520" s="246">
        <v>0.77638149261474609</v>
      </c>
      <c r="K520" s="246">
        <v>7.7487915754318237</v>
      </c>
      <c r="L520" s="246">
        <v>0.94472050666809082</v>
      </c>
      <c r="M520" s="247">
        <f>IF(COUNT(H520:L520)&lt;N$1,0,1)</f>
        <v>1</v>
      </c>
      <c r="N520" s="248">
        <f t="shared" si="123"/>
        <v>5</v>
      </c>
      <c r="O520" s="249">
        <f t="shared" si="124"/>
        <v>5</v>
      </c>
      <c r="P520" s="250">
        <f t="shared" si="125"/>
        <v>19.649093151092529</v>
      </c>
      <c r="Y520" s="256">
        <f t="shared" si="126"/>
        <v>136</v>
      </c>
      <c r="Z520" s="256">
        <f t="shared" si="127"/>
        <v>60</v>
      </c>
      <c r="AA520" s="256" t="str">
        <f t="shared" si="128"/>
        <v>Marker 56</v>
      </c>
      <c r="AB520" s="256">
        <f t="shared" si="129"/>
        <v>2</v>
      </c>
      <c r="AC520" s="256" t="str">
        <f t="shared" si="130"/>
        <v>H</v>
      </c>
      <c r="AD520" s="257"/>
      <c r="AE520" s="258">
        <f t="shared" si="131"/>
        <v>11.227334069797564</v>
      </c>
      <c r="AF520" s="258">
        <f t="shared" si="132"/>
        <v>1.7974578168815454</v>
      </c>
      <c r="AG520" s="258">
        <f t="shared" si="133"/>
        <v>0.99341871530282488</v>
      </c>
      <c r="AH520" s="258">
        <f t="shared" si="134"/>
        <v>9.9149640289462866</v>
      </c>
      <c r="AI520" s="258">
        <f t="shared" si="135"/>
        <v>1.2088168522586744</v>
      </c>
      <c r="AJ520" s="258">
        <f t="shared" si="136"/>
        <v>25.141991483186896</v>
      </c>
    </row>
    <row r="521" spans="1:36" x14ac:dyDescent="0.25">
      <c r="A521" s="244">
        <v>61</v>
      </c>
      <c r="B521" s="244" t="s">
        <v>277</v>
      </c>
      <c r="C521" s="244">
        <v>4</v>
      </c>
      <c r="D521" s="244" t="s">
        <v>367</v>
      </c>
      <c r="E521" s="244">
        <v>81</v>
      </c>
      <c r="F521" s="244" t="s">
        <v>160</v>
      </c>
      <c r="G521" s="245"/>
      <c r="H521" s="246">
        <v>5.6345868110656738</v>
      </c>
      <c r="I521" s="246">
        <v>2.7811092138290405</v>
      </c>
      <c r="J521" s="246">
        <v>4.5269668102264404</v>
      </c>
      <c r="K521" s="246">
        <v>1.6081196069717407</v>
      </c>
      <c r="L521" s="246">
        <v>7.7834844589233398</v>
      </c>
      <c r="M521" s="247">
        <f>IF(COUNT(H521:L521)&lt;N$1,0,1)</f>
        <v>1</v>
      </c>
      <c r="N521" s="248">
        <f t="shared" si="123"/>
        <v>5</v>
      </c>
      <c r="O521" s="249">
        <f t="shared" si="124"/>
        <v>5</v>
      </c>
      <c r="P521" s="250">
        <f t="shared" si="125"/>
        <v>22.334266901016235</v>
      </c>
      <c r="Y521" s="256">
        <f t="shared" si="126"/>
        <v>81</v>
      </c>
      <c r="Z521" s="256">
        <f t="shared" si="127"/>
        <v>61</v>
      </c>
      <c r="AA521" s="256" t="str">
        <f t="shared" si="128"/>
        <v>Marker 35</v>
      </c>
      <c r="AB521" s="256">
        <f t="shared" si="129"/>
        <v>4</v>
      </c>
      <c r="AC521" s="256" t="str">
        <f t="shared" si="130"/>
        <v>L</v>
      </c>
      <c r="AD521" s="257"/>
      <c r="AE521" s="258">
        <f t="shared" si="131"/>
        <v>7.1087530023339278</v>
      </c>
      <c r="AF521" s="258">
        <f t="shared" si="132"/>
        <v>3.5087255084613003</v>
      </c>
      <c r="AG521" s="258">
        <f t="shared" si="133"/>
        <v>5.7113484950597151</v>
      </c>
      <c r="AH521" s="258">
        <f t="shared" si="134"/>
        <v>2.0288488699334328</v>
      </c>
      <c r="AI521" s="258">
        <f t="shared" si="135"/>
        <v>9.8198626396752573</v>
      </c>
      <c r="AJ521" s="258">
        <f t="shared" si="136"/>
        <v>28.177538515463635</v>
      </c>
    </row>
    <row r="522" spans="1:36" x14ac:dyDescent="0.25">
      <c r="A522" s="244">
        <v>61</v>
      </c>
      <c r="B522" s="244" t="s">
        <v>296</v>
      </c>
      <c r="C522" s="244">
        <v>3</v>
      </c>
      <c r="D522" s="244" t="s">
        <v>369</v>
      </c>
      <c r="E522" s="244">
        <v>130</v>
      </c>
      <c r="F522" s="244" t="s">
        <v>196</v>
      </c>
      <c r="G522" s="245"/>
      <c r="H522" s="246">
        <v>8.621552586555481</v>
      </c>
      <c r="I522" s="246">
        <v>9.5532441139221191</v>
      </c>
      <c r="J522" s="246">
        <v>7.6364654302597046</v>
      </c>
      <c r="K522" s="246">
        <v>0.12691378593444824</v>
      </c>
      <c r="L522" s="246">
        <v>4.3102318048477173</v>
      </c>
      <c r="M522" s="247">
        <f>IF(COUNT(H522:L522)&lt;N$1,0,1)</f>
        <v>1</v>
      </c>
      <c r="N522" s="248">
        <f t="shared" si="123"/>
        <v>5</v>
      </c>
      <c r="O522" s="249">
        <f t="shared" si="124"/>
        <v>5</v>
      </c>
      <c r="P522" s="250">
        <f t="shared" si="125"/>
        <v>30.24840772151947</v>
      </c>
      <c r="Y522" s="256">
        <f t="shared" si="126"/>
        <v>130</v>
      </c>
      <c r="Z522" s="256">
        <f t="shared" si="127"/>
        <v>61</v>
      </c>
      <c r="AA522" s="256" t="str">
        <f t="shared" si="128"/>
        <v>Marker 54</v>
      </c>
      <c r="AB522" s="256">
        <f t="shared" si="129"/>
        <v>3</v>
      </c>
      <c r="AC522" s="256" t="str">
        <f t="shared" si="130"/>
        <v>H</v>
      </c>
      <c r="AD522" s="257"/>
      <c r="AE522" s="258">
        <f t="shared" si="131"/>
        <v>10.877192931714648</v>
      </c>
      <c r="AF522" s="258">
        <f t="shared" si="132"/>
        <v>12.05264113483924</v>
      </c>
      <c r="AG522" s="258">
        <f t="shared" si="133"/>
        <v>9.6343793031934535</v>
      </c>
      <c r="AH522" s="258">
        <f t="shared" si="134"/>
        <v>0.16011799747716388</v>
      </c>
      <c r="AI522" s="258">
        <f t="shared" si="135"/>
        <v>5.4379095239587514</v>
      </c>
      <c r="AJ522" s="258">
        <f t="shared" si="136"/>
        <v>38.162240891183259</v>
      </c>
    </row>
    <row r="523" spans="1:36" x14ac:dyDescent="0.25">
      <c r="A523" s="244">
        <v>61</v>
      </c>
      <c r="B523" s="244" t="s">
        <v>298</v>
      </c>
      <c r="C523" s="244">
        <v>2</v>
      </c>
      <c r="D523" s="244" t="s">
        <v>369</v>
      </c>
      <c r="E523" s="244">
        <v>131</v>
      </c>
      <c r="F523" s="244" t="s">
        <v>197</v>
      </c>
      <c r="G523" s="245"/>
      <c r="H523" s="246">
        <v>9.7329580783843994</v>
      </c>
      <c r="I523" s="246">
        <v>2.3548918962478638</v>
      </c>
      <c r="J523" s="246">
        <v>3.9489293098449707</v>
      </c>
      <c r="K523" s="246">
        <v>7.6623004674911499</v>
      </c>
      <c r="L523" s="246">
        <v>0.4107367992401123</v>
      </c>
      <c r="M523" s="247">
        <f>IF(COUNT(H523:L523)&lt;N$1,0,1)</f>
        <v>1</v>
      </c>
      <c r="N523" s="248">
        <f t="shared" si="123"/>
        <v>5</v>
      </c>
      <c r="O523" s="249">
        <f t="shared" si="124"/>
        <v>5</v>
      </c>
      <c r="P523" s="250">
        <f t="shared" si="125"/>
        <v>24.109816551208496</v>
      </c>
      <c r="Y523" s="256">
        <f t="shared" si="126"/>
        <v>131</v>
      </c>
      <c r="Z523" s="256">
        <f t="shared" si="127"/>
        <v>61</v>
      </c>
      <c r="AA523" s="256" t="str">
        <f t="shared" si="128"/>
        <v>Marker 56</v>
      </c>
      <c r="AB523" s="256">
        <f t="shared" si="129"/>
        <v>2</v>
      </c>
      <c r="AC523" s="256" t="str">
        <f t="shared" si="130"/>
        <v>H</v>
      </c>
      <c r="AD523" s="257"/>
      <c r="AE523" s="258">
        <f t="shared" si="131"/>
        <v>12.279373320759886</v>
      </c>
      <c r="AF523" s="258">
        <f t="shared" si="132"/>
        <v>2.9709977677063644</v>
      </c>
      <c r="AG523" s="258">
        <f t="shared" si="133"/>
        <v>4.9820801468946767</v>
      </c>
      <c r="AH523" s="258">
        <f t="shared" si="134"/>
        <v>9.6669735118981208</v>
      </c>
      <c r="AI523" s="258">
        <f t="shared" si="135"/>
        <v>0.5181970839517418</v>
      </c>
      <c r="AJ523" s="258">
        <f t="shared" si="136"/>
        <v>30.417621831210788</v>
      </c>
    </row>
    <row r="524" spans="1:36" x14ac:dyDescent="0.25">
      <c r="A524" s="244">
        <v>61</v>
      </c>
      <c r="B524" s="244" t="s">
        <v>300</v>
      </c>
      <c r="C524" s="244">
        <v>1</v>
      </c>
      <c r="D524" s="244" t="s">
        <v>369</v>
      </c>
      <c r="E524" s="244">
        <v>132</v>
      </c>
      <c r="F524" s="244" t="s">
        <v>183</v>
      </c>
      <c r="G524" s="245"/>
      <c r="H524" s="246">
        <v>9.3162935972213745</v>
      </c>
      <c r="I524" s="246">
        <v>9.8799097537994385</v>
      </c>
      <c r="J524" s="246">
        <v>8.1738024950027466</v>
      </c>
      <c r="K524" s="246">
        <v>7.7129006385803223</v>
      </c>
      <c r="L524" s="246">
        <v>2.7082771062850952</v>
      </c>
      <c r="M524" s="247">
        <f>IF(COUNT(H524:L524)&lt;N$1,0,1)</f>
        <v>1</v>
      </c>
      <c r="N524" s="248">
        <f t="shared" si="123"/>
        <v>5</v>
      </c>
      <c r="O524" s="249">
        <f t="shared" si="124"/>
        <v>5</v>
      </c>
      <c r="P524" s="250">
        <f t="shared" si="125"/>
        <v>37.791183590888977</v>
      </c>
      <c r="Y524" s="256">
        <f t="shared" si="126"/>
        <v>132</v>
      </c>
      <c r="Z524" s="256">
        <f t="shared" si="127"/>
        <v>61</v>
      </c>
      <c r="AA524" s="256" t="str">
        <f t="shared" si="128"/>
        <v>Marker 58</v>
      </c>
      <c r="AB524" s="256">
        <f t="shared" si="129"/>
        <v>1</v>
      </c>
      <c r="AC524" s="256" t="str">
        <f t="shared" si="130"/>
        <v>H</v>
      </c>
      <c r="AD524" s="257"/>
      <c r="AE524" s="258">
        <f t="shared" si="131"/>
        <v>11.753697706779352</v>
      </c>
      <c r="AF524" s="258">
        <f t="shared" si="132"/>
        <v>12.464771682491238</v>
      </c>
      <c r="AG524" s="258">
        <f t="shared" si="133"/>
        <v>10.312298838438835</v>
      </c>
      <c r="AH524" s="258">
        <f t="shared" si="134"/>
        <v>9.7308121091564601</v>
      </c>
      <c r="AI524" s="258">
        <f t="shared" si="135"/>
        <v>3.4168384756530492</v>
      </c>
      <c r="AJ524" s="258">
        <f t="shared" si="136"/>
        <v>47.678418812518935</v>
      </c>
    </row>
    <row r="525" spans="1:36" x14ac:dyDescent="0.25">
      <c r="A525" s="244">
        <v>61</v>
      </c>
      <c r="B525" s="244" t="s">
        <v>297</v>
      </c>
      <c r="C525" s="244">
        <v>3</v>
      </c>
      <c r="D525" s="244" t="s">
        <v>369</v>
      </c>
      <c r="E525" s="244">
        <v>133</v>
      </c>
      <c r="F525" s="244" t="s">
        <v>197</v>
      </c>
      <c r="G525" s="245"/>
      <c r="H525" s="246">
        <v>1.8619352579116821</v>
      </c>
      <c r="I525" s="246">
        <v>3.2573890686035156</v>
      </c>
      <c r="J525" s="246">
        <v>3.7481516599655151</v>
      </c>
      <c r="K525" s="246">
        <v>7.6194918155670166</v>
      </c>
      <c r="L525" s="246">
        <v>1.8495875597000122</v>
      </c>
      <c r="M525" s="247">
        <f>IF(COUNT(H525:L525)&lt;N$1,0,1)</f>
        <v>1</v>
      </c>
      <c r="N525" s="248">
        <f t="shared" si="123"/>
        <v>5</v>
      </c>
      <c r="O525" s="249">
        <f t="shared" si="124"/>
        <v>5</v>
      </c>
      <c r="P525" s="250">
        <f t="shared" si="125"/>
        <v>18.336555361747742</v>
      </c>
      <c r="Y525" s="256">
        <f t="shared" si="126"/>
        <v>133</v>
      </c>
      <c r="Z525" s="256">
        <f t="shared" si="127"/>
        <v>61</v>
      </c>
      <c r="AA525" s="256" t="str">
        <f t="shared" si="128"/>
        <v>Marker 55</v>
      </c>
      <c r="AB525" s="256">
        <f t="shared" si="129"/>
        <v>3</v>
      </c>
      <c r="AC525" s="256" t="str">
        <f t="shared" si="130"/>
        <v>H</v>
      </c>
      <c r="AD525" s="257"/>
      <c r="AE525" s="258">
        <f t="shared" si="131"/>
        <v>2.3490698251089195</v>
      </c>
      <c r="AF525" s="258">
        <f t="shared" si="132"/>
        <v>4.1096135524488355</v>
      </c>
      <c r="AG525" s="258">
        <f t="shared" si="133"/>
        <v>4.7287734237505559</v>
      </c>
      <c r="AH525" s="258">
        <f t="shared" si="134"/>
        <v>9.6129649140903979</v>
      </c>
      <c r="AI525" s="258">
        <f t="shared" si="135"/>
        <v>2.3334916221851953</v>
      </c>
      <c r="AJ525" s="258">
        <f t="shared" si="136"/>
        <v>23.133913337583905</v>
      </c>
    </row>
    <row r="526" spans="1:36" x14ac:dyDescent="0.25">
      <c r="A526" s="244">
        <v>61</v>
      </c>
      <c r="B526" s="244" t="s">
        <v>299</v>
      </c>
      <c r="C526" s="244">
        <v>2</v>
      </c>
      <c r="D526" s="244" t="s">
        <v>369</v>
      </c>
      <c r="E526" s="244">
        <v>134</v>
      </c>
      <c r="F526" s="244" t="s">
        <v>189</v>
      </c>
      <c r="G526" s="245"/>
      <c r="H526" s="246">
        <v>8.918994665145874</v>
      </c>
      <c r="I526" s="246">
        <v>7.0404344797134399</v>
      </c>
      <c r="J526" s="246">
        <v>0.66134452819824219</v>
      </c>
      <c r="K526" s="246">
        <v>2.7179259061813354</v>
      </c>
      <c r="L526" s="246">
        <v>7.1652472019195557</v>
      </c>
      <c r="M526" s="247">
        <f>IF(COUNT(H526:L526)&lt;N$1,0,1)</f>
        <v>1</v>
      </c>
      <c r="N526" s="248">
        <f t="shared" si="123"/>
        <v>5</v>
      </c>
      <c r="O526" s="249">
        <f t="shared" si="124"/>
        <v>5</v>
      </c>
      <c r="P526" s="250">
        <f t="shared" si="125"/>
        <v>26.503946781158447</v>
      </c>
      <c r="Y526" s="256">
        <f t="shared" si="126"/>
        <v>134</v>
      </c>
      <c r="Z526" s="256">
        <f t="shared" si="127"/>
        <v>61</v>
      </c>
      <c r="AA526" s="256" t="str">
        <f t="shared" si="128"/>
        <v>Marker 57</v>
      </c>
      <c r="AB526" s="256">
        <f t="shared" si="129"/>
        <v>2</v>
      </c>
      <c r="AC526" s="256" t="str">
        <f t="shared" si="130"/>
        <v>H</v>
      </c>
      <c r="AD526" s="257"/>
      <c r="AE526" s="258">
        <f t="shared" si="131"/>
        <v>11.252454213526365</v>
      </c>
      <c r="AF526" s="258">
        <f t="shared" si="132"/>
        <v>8.8824099128454943</v>
      </c>
      <c r="AG526" s="258">
        <f t="shared" si="133"/>
        <v>0.83437083464105899</v>
      </c>
      <c r="AH526" s="258">
        <f t="shared" si="134"/>
        <v>3.4290116726471243</v>
      </c>
      <c r="AI526" s="258">
        <f t="shared" si="135"/>
        <v>9.0398771493018959</v>
      </c>
      <c r="AJ526" s="258">
        <f t="shared" si="136"/>
        <v>33.438123782961938</v>
      </c>
    </row>
    <row r="527" spans="1:36" x14ac:dyDescent="0.25">
      <c r="A527" s="244">
        <v>61</v>
      </c>
      <c r="B527" s="244" t="s">
        <v>301</v>
      </c>
      <c r="C527" s="244">
        <v>1</v>
      </c>
      <c r="D527" s="244" t="s">
        <v>369</v>
      </c>
      <c r="E527" s="244">
        <v>135</v>
      </c>
      <c r="F527" s="244" t="s">
        <v>230</v>
      </c>
      <c r="G527" s="245"/>
      <c r="H527" s="246">
        <v>6.2382596731185913</v>
      </c>
      <c r="I527" s="246">
        <v>2.7932107448577881</v>
      </c>
      <c r="J527" s="246">
        <v>5.8963018655776978</v>
      </c>
      <c r="K527" s="246">
        <v>2.6581954956054688</v>
      </c>
      <c r="L527" s="246">
        <v>1.0340136289596558</v>
      </c>
      <c r="M527" s="247">
        <f>IF(COUNT(H527:L527)&lt;N$1,0,1)</f>
        <v>1</v>
      </c>
      <c r="N527" s="248">
        <f t="shared" si="123"/>
        <v>5</v>
      </c>
      <c r="O527" s="249">
        <f t="shared" si="124"/>
        <v>5</v>
      </c>
      <c r="P527" s="250">
        <f t="shared" si="125"/>
        <v>18.619981408119202</v>
      </c>
      <c r="Y527" s="256">
        <f t="shared" si="126"/>
        <v>135</v>
      </c>
      <c r="Z527" s="256">
        <f t="shared" si="127"/>
        <v>61</v>
      </c>
      <c r="AA527" s="256" t="str">
        <f t="shared" si="128"/>
        <v>Marker 59</v>
      </c>
      <c r="AB527" s="256">
        <f t="shared" si="129"/>
        <v>1</v>
      </c>
      <c r="AC527" s="256" t="str">
        <f t="shared" si="130"/>
        <v>H</v>
      </c>
      <c r="AD527" s="257"/>
      <c r="AE527" s="258">
        <f t="shared" si="131"/>
        <v>7.8703636429080444</v>
      </c>
      <c r="AF527" s="258">
        <f t="shared" si="132"/>
        <v>3.5239931399519535</v>
      </c>
      <c r="AG527" s="258">
        <f t="shared" si="133"/>
        <v>7.4389400669585415</v>
      </c>
      <c r="AH527" s="258">
        <f t="shared" si="134"/>
        <v>3.3536541087743039</v>
      </c>
      <c r="AI527" s="258">
        <f t="shared" si="135"/>
        <v>1.304540640830226</v>
      </c>
      <c r="AJ527" s="258">
        <f t="shared" si="136"/>
        <v>23.491491599423068</v>
      </c>
    </row>
    <row r="528" spans="1:36" x14ac:dyDescent="0.25">
      <c r="A528" s="244">
        <v>61</v>
      </c>
      <c r="B528" s="244" t="s">
        <v>299</v>
      </c>
      <c r="C528" s="244">
        <v>3</v>
      </c>
      <c r="D528" s="244" t="s">
        <v>369</v>
      </c>
      <c r="E528" s="244">
        <v>136</v>
      </c>
      <c r="F528" s="244" t="s">
        <v>183</v>
      </c>
      <c r="G528" s="245"/>
      <c r="H528" s="246">
        <v>0.89245617389678955</v>
      </c>
      <c r="I528" s="246">
        <v>6.8176817893981934</v>
      </c>
      <c r="J528" s="246">
        <v>8.6117070913314819</v>
      </c>
      <c r="K528" s="246">
        <v>3.8955247402191162</v>
      </c>
      <c r="L528" s="246">
        <v>7.9213911294937134</v>
      </c>
      <c r="M528" s="247">
        <f>IF(COUNT(H528:L528)&lt;N$1,0,1)</f>
        <v>1</v>
      </c>
      <c r="N528" s="248">
        <f t="shared" si="123"/>
        <v>5</v>
      </c>
      <c r="O528" s="249">
        <f t="shared" si="124"/>
        <v>5</v>
      </c>
      <c r="P528" s="250">
        <f t="shared" si="125"/>
        <v>28.138760924339294</v>
      </c>
      <c r="Y528" s="256">
        <f t="shared" si="126"/>
        <v>136</v>
      </c>
      <c r="Z528" s="256">
        <f t="shared" si="127"/>
        <v>61</v>
      </c>
      <c r="AA528" s="256" t="str">
        <f t="shared" si="128"/>
        <v>Marker 57</v>
      </c>
      <c r="AB528" s="256">
        <f t="shared" si="129"/>
        <v>3</v>
      </c>
      <c r="AC528" s="256" t="str">
        <f t="shared" si="130"/>
        <v>H</v>
      </c>
      <c r="AD528" s="257"/>
      <c r="AE528" s="258">
        <f t="shared" si="131"/>
        <v>1.1259477790245209</v>
      </c>
      <c r="AF528" s="258">
        <f t="shared" si="132"/>
        <v>8.6013788613854878</v>
      </c>
      <c r="AG528" s="258">
        <f t="shared" si="133"/>
        <v>10.864771578369693</v>
      </c>
      <c r="AH528" s="258">
        <f t="shared" si="134"/>
        <v>4.9147034416639448</v>
      </c>
      <c r="AI528" s="258">
        <f t="shared" si="135"/>
        <v>9.9938495692108429</v>
      </c>
      <c r="AJ528" s="258">
        <f t="shared" si="136"/>
        <v>35.500651229654494</v>
      </c>
    </row>
    <row r="529" spans="1:36" x14ac:dyDescent="0.25">
      <c r="A529" s="244">
        <v>62</v>
      </c>
      <c r="B529" s="244" t="s">
        <v>245</v>
      </c>
      <c r="C529" s="244">
        <v>3</v>
      </c>
      <c r="D529" s="244" t="s">
        <v>367</v>
      </c>
      <c r="E529" s="244">
        <v>1</v>
      </c>
      <c r="F529" s="244" t="s">
        <v>84</v>
      </c>
      <c r="G529" s="245"/>
      <c r="H529" s="246">
        <v>4.0056329965591431</v>
      </c>
      <c r="I529" s="246">
        <v>6.1915302276611328</v>
      </c>
      <c r="J529" s="246">
        <v>6.8500250577926636</v>
      </c>
      <c r="K529" s="246">
        <v>2.6009809970855713</v>
      </c>
      <c r="L529" s="246">
        <v>4.0437918901443481</v>
      </c>
      <c r="M529" s="247">
        <f>IF(COUNT(H529:L529)&lt;N$1,0,1)</f>
        <v>1</v>
      </c>
      <c r="N529" s="248">
        <f t="shared" si="123"/>
        <v>5</v>
      </c>
      <c r="O529" s="249">
        <f t="shared" si="124"/>
        <v>5</v>
      </c>
      <c r="P529" s="250">
        <f t="shared" si="125"/>
        <v>23.691961169242859</v>
      </c>
      <c r="Y529" s="256">
        <f t="shared" si="126"/>
        <v>1</v>
      </c>
      <c r="Z529" s="256">
        <f t="shared" si="127"/>
        <v>62</v>
      </c>
      <c r="AA529" s="256" t="str">
        <f t="shared" si="128"/>
        <v>Marker 3</v>
      </c>
      <c r="AB529" s="256">
        <f t="shared" si="129"/>
        <v>3</v>
      </c>
      <c r="AC529" s="256" t="str">
        <f t="shared" si="130"/>
        <v>L</v>
      </c>
      <c r="AD529" s="257"/>
      <c r="AE529" s="258">
        <f t="shared" si="131"/>
        <v>5.2915914051348309</v>
      </c>
      <c r="AF529" s="258">
        <f t="shared" si="132"/>
        <v>8.1792436215369104</v>
      </c>
      <c r="AG529" s="258">
        <f t="shared" si="133"/>
        <v>9.0491399865915518</v>
      </c>
      <c r="AH529" s="258">
        <f t="shared" si="134"/>
        <v>3.435993437471629</v>
      </c>
      <c r="AI529" s="258">
        <f t="shared" si="135"/>
        <v>5.3420007345712461</v>
      </c>
      <c r="AJ529" s="258">
        <f t="shared" si="136"/>
        <v>31.297969185306169</v>
      </c>
    </row>
    <row r="530" spans="1:36" x14ac:dyDescent="0.25">
      <c r="A530" s="244">
        <v>62</v>
      </c>
      <c r="B530" s="244" t="s">
        <v>269</v>
      </c>
      <c r="C530" s="244">
        <v>4</v>
      </c>
      <c r="D530" s="244" t="s">
        <v>367</v>
      </c>
      <c r="E530" s="244">
        <v>82</v>
      </c>
      <c r="F530" s="244" t="s">
        <v>133</v>
      </c>
      <c r="G530" s="245"/>
      <c r="H530" s="246">
        <v>1.3822031021118164</v>
      </c>
      <c r="I530" s="246">
        <v>2.6989048719406128</v>
      </c>
      <c r="J530" s="246">
        <v>5.7916462421417236</v>
      </c>
      <c r="K530" s="246">
        <v>7.2598820924758911</v>
      </c>
      <c r="L530" s="246">
        <v>4.9907946586608887</v>
      </c>
      <c r="M530" s="247">
        <f>IF(COUNT(H530:L530)&lt;N$1,0,1)</f>
        <v>1</v>
      </c>
      <c r="N530" s="248">
        <f t="shared" si="123"/>
        <v>5</v>
      </c>
      <c r="O530" s="249">
        <f t="shared" si="124"/>
        <v>5</v>
      </c>
      <c r="P530" s="250">
        <f t="shared" si="125"/>
        <v>22.123430967330933</v>
      </c>
      <c r="Y530" s="256">
        <f t="shared" si="126"/>
        <v>82</v>
      </c>
      <c r="Z530" s="256">
        <f t="shared" si="127"/>
        <v>62</v>
      </c>
      <c r="AA530" s="256" t="str">
        <f t="shared" si="128"/>
        <v>Marker 27</v>
      </c>
      <c r="AB530" s="256">
        <f t="shared" si="129"/>
        <v>4</v>
      </c>
      <c r="AC530" s="256" t="str">
        <f t="shared" si="130"/>
        <v>L</v>
      </c>
      <c r="AD530" s="257"/>
      <c r="AE530" s="258">
        <f t="shared" si="131"/>
        <v>1.8259421323841687</v>
      </c>
      <c r="AF530" s="258">
        <f t="shared" si="132"/>
        <v>3.5653545484335045</v>
      </c>
      <c r="AG530" s="258">
        <f t="shared" si="133"/>
        <v>7.6509818804729539</v>
      </c>
      <c r="AH530" s="258">
        <f t="shared" si="134"/>
        <v>9.5905764996038076</v>
      </c>
      <c r="AI530" s="258">
        <f t="shared" si="135"/>
        <v>6.5930269056721977</v>
      </c>
      <c r="AJ530" s="258">
        <f t="shared" si="136"/>
        <v>29.225881966566632</v>
      </c>
    </row>
    <row r="531" spans="1:36" x14ac:dyDescent="0.25">
      <c r="A531" s="244">
        <v>62</v>
      </c>
      <c r="B531" s="244" t="s">
        <v>299</v>
      </c>
      <c r="C531" s="244">
        <v>1</v>
      </c>
      <c r="D531" s="244" t="s">
        <v>369</v>
      </c>
      <c r="E531" s="244">
        <v>137</v>
      </c>
      <c r="F531" s="244" t="s">
        <v>196</v>
      </c>
      <c r="G531" s="245"/>
      <c r="H531" s="246">
        <v>6.8446105718612671</v>
      </c>
      <c r="I531" s="246">
        <v>2.8931033611297607</v>
      </c>
      <c r="J531" s="246">
        <v>4.8397880792617798</v>
      </c>
      <c r="K531" s="246">
        <v>3.0982446670532227</v>
      </c>
      <c r="L531" s="246">
        <v>2.902342677116394</v>
      </c>
      <c r="M531" s="247">
        <f>IF(COUNT(H531:L531)&lt;N$1,0,1)</f>
        <v>1</v>
      </c>
      <c r="N531" s="248">
        <f t="shared" si="123"/>
        <v>5</v>
      </c>
      <c r="O531" s="249">
        <f t="shared" si="124"/>
        <v>5</v>
      </c>
      <c r="P531" s="250">
        <f t="shared" si="125"/>
        <v>20.578089356422424</v>
      </c>
      <c r="Y531" s="256">
        <f t="shared" si="126"/>
        <v>137</v>
      </c>
      <c r="Z531" s="256">
        <f t="shared" si="127"/>
        <v>62</v>
      </c>
      <c r="AA531" s="256" t="str">
        <f t="shared" si="128"/>
        <v>Marker 57</v>
      </c>
      <c r="AB531" s="256">
        <f t="shared" si="129"/>
        <v>1</v>
      </c>
      <c r="AC531" s="256" t="str">
        <f t="shared" si="130"/>
        <v>H</v>
      </c>
      <c r="AD531" s="257"/>
      <c r="AE531" s="258">
        <f t="shared" si="131"/>
        <v>9.0419872476255971</v>
      </c>
      <c r="AF531" s="258">
        <f t="shared" si="132"/>
        <v>3.8218980353595891</v>
      </c>
      <c r="AG531" s="258">
        <f t="shared" si="133"/>
        <v>6.393541551334061</v>
      </c>
      <c r="AH531" s="258">
        <f t="shared" si="134"/>
        <v>4.0928973935621995</v>
      </c>
      <c r="AI531" s="258">
        <f t="shared" si="135"/>
        <v>3.8341035182648358</v>
      </c>
      <c r="AJ531" s="258">
        <f t="shared" si="136"/>
        <v>27.184427746146284</v>
      </c>
    </row>
    <row r="532" spans="1:36" x14ac:dyDescent="0.25">
      <c r="A532" s="244">
        <v>62</v>
      </c>
      <c r="B532" s="244" t="s">
        <v>298</v>
      </c>
      <c r="C532" s="244">
        <v>3</v>
      </c>
      <c r="D532" s="244" t="s">
        <v>369</v>
      </c>
      <c r="E532" s="244">
        <v>138</v>
      </c>
      <c r="F532" s="244" t="s">
        <v>184</v>
      </c>
      <c r="G532" s="245"/>
      <c r="H532" s="246">
        <v>3.2431536912918091</v>
      </c>
      <c r="I532" s="246">
        <v>4.7704720497131348</v>
      </c>
      <c r="J532" s="246">
        <v>4.7386878728866577</v>
      </c>
      <c r="K532" s="246">
        <v>0.55852770805358887</v>
      </c>
      <c r="L532" s="246">
        <v>7.8005462884902954</v>
      </c>
      <c r="M532" s="247">
        <f>IF(COUNT(H532:L532)&lt;N$1,0,1)</f>
        <v>1</v>
      </c>
      <c r="N532" s="248">
        <f t="shared" si="123"/>
        <v>5</v>
      </c>
      <c r="O532" s="249">
        <f t="shared" si="124"/>
        <v>5</v>
      </c>
      <c r="P532" s="250">
        <f t="shared" si="125"/>
        <v>21.111387610435486</v>
      </c>
      <c r="Y532" s="256">
        <f t="shared" si="126"/>
        <v>138</v>
      </c>
      <c r="Z532" s="256">
        <f t="shared" si="127"/>
        <v>62</v>
      </c>
      <c r="AA532" s="256" t="str">
        <f t="shared" si="128"/>
        <v>Marker 56</v>
      </c>
      <c r="AB532" s="256">
        <f t="shared" si="129"/>
        <v>3</v>
      </c>
      <c r="AC532" s="256" t="str">
        <f t="shared" si="130"/>
        <v>H</v>
      </c>
      <c r="AD532" s="257"/>
      <c r="AE532" s="258">
        <f t="shared" si="131"/>
        <v>4.2843276488666824</v>
      </c>
      <c r="AF532" s="258">
        <f t="shared" si="132"/>
        <v>6.3019724768550063</v>
      </c>
      <c r="AG532" s="258">
        <f t="shared" si="133"/>
        <v>6.2599843873174112</v>
      </c>
      <c r="AH532" s="258">
        <f t="shared" si="134"/>
        <v>0.73783604788676727</v>
      </c>
      <c r="AI532" s="258">
        <f t="shared" si="135"/>
        <v>10.304814178180838</v>
      </c>
      <c r="AJ532" s="258">
        <f t="shared" si="136"/>
        <v>27.888934739106706</v>
      </c>
    </row>
    <row r="533" spans="1:36" x14ac:dyDescent="0.25">
      <c r="A533" s="244">
        <v>62</v>
      </c>
      <c r="B533" s="244" t="s">
        <v>300</v>
      </c>
      <c r="C533" s="244">
        <v>2</v>
      </c>
      <c r="D533" s="244" t="s">
        <v>369</v>
      </c>
      <c r="E533" s="244">
        <v>139</v>
      </c>
      <c r="F533" s="244" t="s">
        <v>181</v>
      </c>
      <c r="G533" s="245"/>
      <c r="H533" s="246">
        <v>4.17671799659729</v>
      </c>
      <c r="I533" s="246">
        <v>7.2462683916091919</v>
      </c>
      <c r="J533" s="246">
        <v>4.6068310737609863</v>
      </c>
      <c r="K533" s="246">
        <v>9.692501425743103</v>
      </c>
      <c r="L533" s="246">
        <v>2.3084151744842529</v>
      </c>
      <c r="M533" s="247">
        <f>IF(COUNT(H533:L533)&lt;N$1,0,1)</f>
        <v>1</v>
      </c>
      <c r="N533" s="248">
        <f t="shared" si="123"/>
        <v>5</v>
      </c>
      <c r="O533" s="249">
        <f t="shared" si="124"/>
        <v>5</v>
      </c>
      <c r="P533" s="250">
        <f t="shared" si="125"/>
        <v>28.030734062194824</v>
      </c>
      <c r="Y533" s="256">
        <f t="shared" si="126"/>
        <v>139</v>
      </c>
      <c r="Z533" s="256">
        <f t="shared" si="127"/>
        <v>62</v>
      </c>
      <c r="AA533" s="256" t="str">
        <f t="shared" si="128"/>
        <v>Marker 58</v>
      </c>
      <c r="AB533" s="256">
        <f t="shared" si="129"/>
        <v>2</v>
      </c>
      <c r="AC533" s="256" t="str">
        <f t="shared" si="130"/>
        <v>H</v>
      </c>
      <c r="AD533" s="257"/>
      <c r="AE533" s="258">
        <f t="shared" si="131"/>
        <v>5.5176011061051939</v>
      </c>
      <c r="AF533" s="258">
        <f t="shared" si="132"/>
        <v>9.5725922902266181</v>
      </c>
      <c r="AG533" s="258">
        <f t="shared" si="133"/>
        <v>6.085796610863266</v>
      </c>
      <c r="AH533" s="258">
        <f t="shared" si="134"/>
        <v>12.804157865380223</v>
      </c>
      <c r="AI533" s="258">
        <f t="shared" si="135"/>
        <v>3.0495030141994031</v>
      </c>
      <c r="AJ533" s="258">
        <f t="shared" si="136"/>
        <v>37.029650886774704</v>
      </c>
    </row>
    <row r="534" spans="1:36" x14ac:dyDescent="0.25">
      <c r="A534" s="244">
        <v>62</v>
      </c>
      <c r="B534" s="244" t="s">
        <v>301</v>
      </c>
      <c r="C534" s="244">
        <v>1</v>
      </c>
      <c r="D534" s="244" t="s">
        <v>369</v>
      </c>
      <c r="E534" s="244">
        <v>140</v>
      </c>
      <c r="F534" s="244" t="s">
        <v>232</v>
      </c>
      <c r="G534" s="245"/>
      <c r="H534" s="246">
        <v>0.64062297344207764</v>
      </c>
      <c r="I534" s="246">
        <v>6.0827028751373291</v>
      </c>
      <c r="J534" s="246">
        <v>9.0380793809890747</v>
      </c>
      <c r="K534" s="246">
        <v>6.7021012306213379</v>
      </c>
      <c r="L534" s="246">
        <v>0.99458158016204834</v>
      </c>
      <c r="M534" s="247">
        <f>IF(COUNT(H534:L534)&lt;N$1,0,1)</f>
        <v>1</v>
      </c>
      <c r="N534" s="248">
        <f t="shared" si="123"/>
        <v>5</v>
      </c>
      <c r="O534" s="249">
        <f t="shared" si="124"/>
        <v>5</v>
      </c>
      <c r="P534" s="250">
        <f t="shared" si="125"/>
        <v>23.458088040351868</v>
      </c>
      <c r="Y534" s="256">
        <f t="shared" si="126"/>
        <v>140</v>
      </c>
      <c r="Z534" s="256">
        <f t="shared" si="127"/>
        <v>62</v>
      </c>
      <c r="AA534" s="256" t="str">
        <f t="shared" si="128"/>
        <v>Marker 59</v>
      </c>
      <c r="AB534" s="256">
        <f t="shared" si="129"/>
        <v>1</v>
      </c>
      <c r="AC534" s="256" t="str">
        <f t="shared" si="130"/>
        <v>H</v>
      </c>
      <c r="AD534" s="257"/>
      <c r="AE534" s="258">
        <f t="shared" si="131"/>
        <v>0.84628697214896365</v>
      </c>
      <c r="AF534" s="258">
        <f t="shared" si="132"/>
        <v>8.0354786076793729</v>
      </c>
      <c r="AG534" s="258">
        <f t="shared" si="133"/>
        <v>11.939641802544248</v>
      </c>
      <c r="AH534" s="258">
        <f t="shared" si="134"/>
        <v>8.8537270635537144</v>
      </c>
      <c r="AI534" s="258">
        <f t="shared" si="135"/>
        <v>1.3138795655547539</v>
      </c>
      <c r="AJ534" s="258">
        <f t="shared" si="136"/>
        <v>30.98901401148105</v>
      </c>
    </row>
    <row r="535" spans="1:36" x14ac:dyDescent="0.25">
      <c r="A535" s="244">
        <v>62</v>
      </c>
      <c r="B535" s="244" t="s">
        <v>303</v>
      </c>
      <c r="C535" s="244">
        <v>4</v>
      </c>
      <c r="D535" s="244" t="s">
        <v>367</v>
      </c>
      <c r="E535" s="244">
        <v>143</v>
      </c>
      <c r="F535" s="244" t="s">
        <v>210</v>
      </c>
      <c r="G535" s="245"/>
      <c r="H535" s="246">
        <v>9.4876742362976074</v>
      </c>
      <c r="I535" s="246">
        <v>7.9552453756332397</v>
      </c>
      <c r="J535" s="246">
        <v>3.8043630123138428</v>
      </c>
      <c r="K535" s="246">
        <v>4.3765169382095337</v>
      </c>
      <c r="L535" s="246">
        <v>2.6765346527099609</v>
      </c>
      <c r="M535" s="247">
        <f>IF(COUNT(H535:L535)&lt;N$1,0,1)</f>
        <v>1</v>
      </c>
      <c r="N535" s="248">
        <f t="shared" si="123"/>
        <v>5</v>
      </c>
      <c r="O535" s="249">
        <f t="shared" si="124"/>
        <v>5</v>
      </c>
      <c r="P535" s="250">
        <f t="shared" si="125"/>
        <v>28.300334215164185</v>
      </c>
      <c r="Y535" s="256">
        <f t="shared" si="126"/>
        <v>143</v>
      </c>
      <c r="Z535" s="256">
        <f t="shared" si="127"/>
        <v>62</v>
      </c>
      <c r="AA535" s="256" t="str">
        <f t="shared" si="128"/>
        <v>Marker 61</v>
      </c>
      <c r="AB535" s="256">
        <f t="shared" si="129"/>
        <v>4</v>
      </c>
      <c r="AC535" s="256" t="str">
        <f t="shared" si="130"/>
        <v>L</v>
      </c>
      <c r="AD535" s="257"/>
      <c r="AE535" s="258">
        <f t="shared" si="131"/>
        <v>12.5335734668248</v>
      </c>
      <c r="AF535" s="258">
        <f t="shared" si="132"/>
        <v>10.509177473722639</v>
      </c>
      <c r="AG535" s="258">
        <f t="shared" si="133"/>
        <v>5.0257062080488959</v>
      </c>
      <c r="AH535" s="258">
        <f t="shared" si="134"/>
        <v>5.7815430007067636</v>
      </c>
      <c r="AI535" s="258">
        <f t="shared" si="135"/>
        <v>3.5358026499161954</v>
      </c>
      <c r="AJ535" s="258">
        <f t="shared" si="136"/>
        <v>37.385802799219292</v>
      </c>
    </row>
    <row r="536" spans="1:36" x14ac:dyDescent="0.25">
      <c r="A536" s="244">
        <v>62</v>
      </c>
      <c r="B536" s="244" t="s">
        <v>304</v>
      </c>
      <c r="C536" s="244">
        <v>4</v>
      </c>
      <c r="D536" s="244" t="s">
        <v>367</v>
      </c>
      <c r="E536" s="244">
        <v>150</v>
      </c>
      <c r="F536" s="244" t="s">
        <v>206</v>
      </c>
      <c r="G536" s="245"/>
      <c r="H536" s="246">
        <v>9.3259000778198242</v>
      </c>
      <c r="I536" s="246">
        <v>8.3697670698165894</v>
      </c>
      <c r="J536" s="246">
        <v>0.27320027351379395</v>
      </c>
      <c r="K536" s="246">
        <v>9.3327981233596802</v>
      </c>
      <c r="L536" s="246">
        <v>2.2193121910095215</v>
      </c>
      <c r="M536" s="247">
        <f>IF(COUNT(H536:L536)&lt;N$1,0,1)</f>
        <v>1</v>
      </c>
      <c r="N536" s="248">
        <f t="shared" si="123"/>
        <v>5</v>
      </c>
      <c r="O536" s="249">
        <f t="shared" si="124"/>
        <v>5</v>
      </c>
      <c r="P536" s="250">
        <f t="shared" si="125"/>
        <v>29.520977735519409</v>
      </c>
      <c r="Y536" s="256">
        <f t="shared" si="126"/>
        <v>150</v>
      </c>
      <c r="Z536" s="256">
        <f t="shared" si="127"/>
        <v>62</v>
      </c>
      <c r="AA536" s="256" t="str">
        <f t="shared" si="128"/>
        <v>Marker 62</v>
      </c>
      <c r="AB536" s="256">
        <f t="shared" si="129"/>
        <v>4</v>
      </c>
      <c r="AC536" s="256" t="str">
        <f t="shared" si="130"/>
        <v>L</v>
      </c>
      <c r="AD536" s="257"/>
      <c r="AE536" s="258">
        <f t="shared" si="131"/>
        <v>12.319863736724887</v>
      </c>
      <c r="AF536" s="258">
        <f t="shared" si="132"/>
        <v>11.056776176865625</v>
      </c>
      <c r="AG536" s="258">
        <f t="shared" si="133"/>
        <v>0.3609078066932016</v>
      </c>
      <c r="AH536" s="258">
        <f t="shared" si="134"/>
        <v>12.328976313569118</v>
      </c>
      <c r="AI536" s="258">
        <f t="shared" si="135"/>
        <v>2.9317946315463299</v>
      </c>
      <c r="AJ536" s="258">
        <f t="shared" si="136"/>
        <v>38.998318665399161</v>
      </c>
    </row>
    <row r="537" spans="1:36" x14ac:dyDescent="0.25">
      <c r="A537" s="244">
        <v>63</v>
      </c>
      <c r="B537" s="244" t="s">
        <v>246</v>
      </c>
      <c r="C537" s="244">
        <v>4</v>
      </c>
      <c r="D537" s="244" t="s">
        <v>367</v>
      </c>
      <c r="E537" s="244">
        <v>2</v>
      </c>
      <c r="F537" s="244" t="s">
        <v>87</v>
      </c>
      <c r="G537" s="245"/>
      <c r="H537" s="246">
        <v>8.6477899551391602</v>
      </c>
      <c r="I537" s="246">
        <v>7.7380818128585815</v>
      </c>
      <c r="J537" s="246">
        <v>0.16630291938781738</v>
      </c>
      <c r="K537" s="246">
        <v>5.6593495607376099</v>
      </c>
      <c r="L537" s="246">
        <v>5.2220797538757324</v>
      </c>
      <c r="M537" s="247">
        <f>IF(COUNT(H537:L537)&lt;N$1,0,1)</f>
        <v>1</v>
      </c>
      <c r="N537" s="248">
        <f t="shared" si="123"/>
        <v>5</v>
      </c>
      <c r="O537" s="249">
        <f t="shared" si="124"/>
        <v>5</v>
      </c>
      <c r="P537" s="250">
        <f t="shared" si="125"/>
        <v>27.433604001998901</v>
      </c>
      <c r="Y537" s="256">
        <f t="shared" si="126"/>
        <v>2</v>
      </c>
      <c r="Z537" s="256">
        <f t="shared" si="127"/>
        <v>63</v>
      </c>
      <c r="AA537" s="256" t="str">
        <f t="shared" si="128"/>
        <v>Marker 4</v>
      </c>
      <c r="AB537" s="256">
        <f t="shared" si="129"/>
        <v>4</v>
      </c>
      <c r="AC537" s="256" t="str">
        <f t="shared" si="130"/>
        <v>L</v>
      </c>
      <c r="AD537" s="257"/>
      <c r="AE537" s="258">
        <f t="shared" si="131"/>
        <v>11.797846676276087</v>
      </c>
      <c r="AF537" s="258">
        <f t="shared" si="132"/>
        <v>10.556766904627828</v>
      </c>
      <c r="AG537" s="258">
        <f t="shared" si="133"/>
        <v>0.22688066603521001</v>
      </c>
      <c r="AH537" s="258">
        <f t="shared" si="134"/>
        <v>7.7208325770394266</v>
      </c>
      <c r="AI537" s="258">
        <f t="shared" si="135"/>
        <v>7.1242822255296145</v>
      </c>
      <c r="AJ537" s="258">
        <f t="shared" si="136"/>
        <v>37.426609049508166</v>
      </c>
    </row>
    <row r="538" spans="1:36" x14ac:dyDescent="0.25">
      <c r="A538" s="244">
        <v>63</v>
      </c>
      <c r="B538" s="244" t="s">
        <v>275</v>
      </c>
      <c r="C538" s="244">
        <v>4</v>
      </c>
      <c r="D538" s="244" t="s">
        <v>367</v>
      </c>
      <c r="E538" s="244">
        <v>83</v>
      </c>
      <c r="F538" s="244" t="s">
        <v>138</v>
      </c>
      <c r="G538" s="245"/>
      <c r="H538" s="246">
        <v>1.8123221397399902</v>
      </c>
      <c r="I538" s="246">
        <v>4.0770047903060913</v>
      </c>
      <c r="J538" s="246">
        <v>6.1519753932952881</v>
      </c>
      <c r="K538" s="246">
        <v>5.1950079202651978</v>
      </c>
      <c r="L538" s="246">
        <v>6.6370773315429688</v>
      </c>
      <c r="M538" s="247">
        <f>IF(COUNT(H538:L538)&lt;N$1,0,1)</f>
        <v>1</v>
      </c>
      <c r="N538" s="248">
        <f t="shared" si="123"/>
        <v>5</v>
      </c>
      <c r="O538" s="249">
        <f t="shared" si="124"/>
        <v>5</v>
      </c>
      <c r="P538" s="250">
        <f t="shared" si="125"/>
        <v>23.873387575149536</v>
      </c>
      <c r="Y538" s="256">
        <f t="shared" si="126"/>
        <v>83</v>
      </c>
      <c r="Z538" s="256">
        <f t="shared" si="127"/>
        <v>63</v>
      </c>
      <c r="AA538" s="256" t="str">
        <f t="shared" si="128"/>
        <v>Marker 33</v>
      </c>
      <c r="AB538" s="256">
        <f t="shared" si="129"/>
        <v>4</v>
      </c>
      <c r="AC538" s="256" t="str">
        <f t="shared" si="130"/>
        <v>L</v>
      </c>
      <c r="AD538" s="257"/>
      <c r="AE538" s="258">
        <f t="shared" si="131"/>
        <v>2.4724812748217286</v>
      </c>
      <c r="AF538" s="258">
        <f t="shared" si="132"/>
        <v>5.5621005671963486</v>
      </c>
      <c r="AG538" s="258">
        <f t="shared" si="133"/>
        <v>8.3929030217932876</v>
      </c>
      <c r="AH538" s="258">
        <f t="shared" si="134"/>
        <v>7.0873491658878338</v>
      </c>
      <c r="AI538" s="258">
        <f t="shared" si="135"/>
        <v>9.0547089074010145</v>
      </c>
      <c r="AJ538" s="258">
        <f t="shared" si="136"/>
        <v>32.569542937100209</v>
      </c>
    </row>
    <row r="539" spans="1:36" x14ac:dyDescent="0.25">
      <c r="A539" s="244">
        <v>63</v>
      </c>
      <c r="B539" s="244" t="s">
        <v>300</v>
      </c>
      <c r="C539" s="244">
        <v>2</v>
      </c>
      <c r="D539" s="244" t="s">
        <v>369</v>
      </c>
      <c r="E539" s="244">
        <v>137</v>
      </c>
      <c r="F539" s="244" t="s">
        <v>186</v>
      </c>
      <c r="G539" s="245"/>
      <c r="H539" s="246">
        <v>9.1266453266143799</v>
      </c>
      <c r="I539" s="246">
        <v>5.4189473390579224</v>
      </c>
      <c r="J539" s="246">
        <v>6.0214114189147949</v>
      </c>
      <c r="K539" s="246">
        <v>2.6509088277816772</v>
      </c>
      <c r="L539" s="246">
        <v>6.8267476558685303</v>
      </c>
      <c r="M539" s="247">
        <f>IF(COUNT(H539:L539)&lt;N$1,0,1)</f>
        <v>1</v>
      </c>
      <c r="N539" s="248">
        <f t="shared" si="123"/>
        <v>5</v>
      </c>
      <c r="O539" s="249">
        <f t="shared" si="124"/>
        <v>5</v>
      </c>
      <c r="P539" s="250">
        <f t="shared" si="125"/>
        <v>30.044660568237305</v>
      </c>
      <c r="Y539" s="256">
        <f t="shared" si="126"/>
        <v>137</v>
      </c>
      <c r="Z539" s="256">
        <f t="shared" si="127"/>
        <v>63</v>
      </c>
      <c r="AA539" s="256" t="str">
        <f t="shared" si="128"/>
        <v>Marker 58</v>
      </c>
      <c r="AB539" s="256">
        <f t="shared" si="129"/>
        <v>2</v>
      </c>
      <c r="AC539" s="256" t="str">
        <f t="shared" si="130"/>
        <v>H</v>
      </c>
      <c r="AD539" s="257"/>
      <c r="AE539" s="258">
        <f t="shared" si="131"/>
        <v>12.451130611487597</v>
      </c>
      <c r="AF539" s="258">
        <f t="shared" si="132"/>
        <v>7.3928610875922773</v>
      </c>
      <c r="AG539" s="258">
        <f t="shared" si="133"/>
        <v>8.2147796215746105</v>
      </c>
      <c r="AH539" s="258">
        <f t="shared" si="134"/>
        <v>3.616532786433956</v>
      </c>
      <c r="AI539" s="258">
        <f t="shared" si="135"/>
        <v>9.3134688237542935</v>
      </c>
      <c r="AJ539" s="258">
        <f t="shared" si="136"/>
        <v>40.988772930842735</v>
      </c>
    </row>
    <row r="540" spans="1:36" x14ac:dyDescent="0.25">
      <c r="A540" s="244">
        <v>63</v>
      </c>
      <c r="B540" s="244" t="s">
        <v>297</v>
      </c>
      <c r="C540" s="244">
        <v>1</v>
      </c>
      <c r="D540" s="244" t="s">
        <v>369</v>
      </c>
      <c r="E540" s="244">
        <v>138</v>
      </c>
      <c r="F540" s="244" t="s">
        <v>191</v>
      </c>
      <c r="G540" s="245"/>
      <c r="H540" s="246">
        <v>3.2420510053634644</v>
      </c>
      <c r="I540" s="246">
        <v>2.3750984668731689</v>
      </c>
      <c r="J540" s="246">
        <v>2.8708535432815552</v>
      </c>
      <c r="K540" s="246">
        <v>2.0738959312438965</v>
      </c>
      <c r="L540" s="246">
        <v>9.2688459157943726</v>
      </c>
      <c r="M540" s="247">
        <f>IF(COUNT(H540:L540)&lt;N$1,0,1)</f>
        <v>1</v>
      </c>
      <c r="N540" s="248">
        <f t="shared" si="123"/>
        <v>5</v>
      </c>
      <c r="O540" s="249">
        <f t="shared" si="124"/>
        <v>5</v>
      </c>
      <c r="P540" s="250">
        <f t="shared" si="125"/>
        <v>19.830744862556458</v>
      </c>
      <c r="Y540" s="256">
        <f t="shared" si="126"/>
        <v>138</v>
      </c>
      <c r="Z540" s="256">
        <f t="shared" si="127"/>
        <v>63</v>
      </c>
      <c r="AA540" s="256" t="str">
        <f t="shared" si="128"/>
        <v>Marker 55</v>
      </c>
      <c r="AB540" s="256">
        <f t="shared" si="129"/>
        <v>1</v>
      </c>
      <c r="AC540" s="256" t="str">
        <f t="shared" si="130"/>
        <v>H</v>
      </c>
      <c r="AD540" s="257"/>
      <c r="AE540" s="258">
        <f t="shared" si="131"/>
        <v>4.4230052853231436</v>
      </c>
      <c r="AF540" s="258">
        <f t="shared" si="132"/>
        <v>3.2402553367494611</v>
      </c>
      <c r="AG540" s="258">
        <f t="shared" si="133"/>
        <v>3.9165948883334889</v>
      </c>
      <c r="AH540" s="258">
        <f t="shared" si="134"/>
        <v>2.8293363213369784</v>
      </c>
      <c r="AI540" s="258">
        <f t="shared" si="135"/>
        <v>12.645129396972054</v>
      </c>
      <c r="AJ540" s="258">
        <f t="shared" si="136"/>
        <v>27.054321228715125</v>
      </c>
    </row>
    <row r="541" spans="1:36" x14ac:dyDescent="0.25">
      <c r="A541" s="244">
        <v>63</v>
      </c>
      <c r="B541" s="244" t="s">
        <v>300</v>
      </c>
      <c r="C541" s="244">
        <v>3</v>
      </c>
      <c r="D541" s="244" t="s">
        <v>369</v>
      </c>
      <c r="E541" s="244">
        <v>139</v>
      </c>
      <c r="F541" s="244" t="s">
        <v>182</v>
      </c>
      <c r="G541" s="245"/>
      <c r="H541" s="246">
        <v>2.7168995141983032</v>
      </c>
      <c r="I541" s="246">
        <v>1.0977697372436523</v>
      </c>
      <c r="J541" s="246">
        <v>4.011189341545105</v>
      </c>
      <c r="K541" s="246">
        <v>0.47783970832824707</v>
      </c>
      <c r="L541" s="246">
        <v>7.3321610689163208</v>
      </c>
      <c r="M541" s="247">
        <f>IF(COUNT(H541:L541)&lt;N$1,0,1)</f>
        <v>1</v>
      </c>
      <c r="N541" s="248">
        <f t="shared" si="123"/>
        <v>5</v>
      </c>
      <c r="O541" s="249">
        <f t="shared" si="124"/>
        <v>5</v>
      </c>
      <c r="P541" s="250">
        <f t="shared" si="125"/>
        <v>15.635859370231628</v>
      </c>
      <c r="Y541" s="256">
        <f t="shared" si="126"/>
        <v>139</v>
      </c>
      <c r="Z541" s="256">
        <f t="shared" si="127"/>
        <v>63</v>
      </c>
      <c r="AA541" s="256" t="str">
        <f t="shared" si="128"/>
        <v>Marker 58</v>
      </c>
      <c r="AB541" s="256">
        <f t="shared" si="129"/>
        <v>3</v>
      </c>
      <c r="AC541" s="256" t="str">
        <f t="shared" si="130"/>
        <v>H</v>
      </c>
      <c r="AD541" s="257"/>
      <c r="AE541" s="258">
        <f t="shared" si="131"/>
        <v>3.706561337594926</v>
      </c>
      <c r="AF541" s="258">
        <f t="shared" si="132"/>
        <v>1.4976449605092295</v>
      </c>
      <c r="AG541" s="258">
        <f t="shared" si="133"/>
        <v>5.4723110860178679</v>
      </c>
      <c r="AH541" s="258">
        <f t="shared" si="134"/>
        <v>0.651898305108918</v>
      </c>
      <c r="AI541" s="258">
        <f t="shared" si="135"/>
        <v>10.00298487192423</v>
      </c>
      <c r="AJ541" s="258">
        <f t="shared" si="136"/>
        <v>21.331400561155171</v>
      </c>
    </row>
    <row r="542" spans="1:36" x14ac:dyDescent="0.25">
      <c r="A542" s="244">
        <v>63</v>
      </c>
      <c r="B542" s="244" t="s">
        <v>297</v>
      </c>
      <c r="C542" s="244">
        <v>2</v>
      </c>
      <c r="D542" s="244" t="s">
        <v>369</v>
      </c>
      <c r="E542" s="244">
        <v>140</v>
      </c>
      <c r="F542" s="244" t="s">
        <v>183</v>
      </c>
      <c r="G542" s="245"/>
      <c r="H542" s="246">
        <v>5.638502836227417</v>
      </c>
      <c r="I542" s="246">
        <v>1.017652153968811</v>
      </c>
      <c r="J542" s="246">
        <v>1.3224649429321289</v>
      </c>
      <c r="K542" s="246">
        <v>7.9562443494796753</v>
      </c>
      <c r="L542" s="246">
        <v>4.7852528095245361</v>
      </c>
      <c r="M542" s="247">
        <f>IF(COUNT(H542:L542)&lt;N$1,0,1)</f>
        <v>1</v>
      </c>
      <c r="N542" s="248">
        <f t="shared" si="123"/>
        <v>5</v>
      </c>
      <c r="O542" s="249">
        <f t="shared" si="124"/>
        <v>5</v>
      </c>
      <c r="P542" s="250">
        <f t="shared" si="125"/>
        <v>20.720117092132568</v>
      </c>
      <c r="Y542" s="256">
        <f t="shared" si="126"/>
        <v>140</v>
      </c>
      <c r="Z542" s="256">
        <f t="shared" si="127"/>
        <v>63</v>
      </c>
      <c r="AA542" s="256" t="str">
        <f t="shared" si="128"/>
        <v>Marker 55</v>
      </c>
      <c r="AB542" s="256">
        <f t="shared" si="129"/>
        <v>2</v>
      </c>
      <c r="AC542" s="256" t="str">
        <f t="shared" si="130"/>
        <v>H</v>
      </c>
      <c r="AD542" s="257"/>
      <c r="AE542" s="258">
        <f t="shared" si="131"/>
        <v>7.6923921939184581</v>
      </c>
      <c r="AF542" s="258">
        <f t="shared" si="132"/>
        <v>1.3883436282088719</v>
      </c>
      <c r="AG542" s="258">
        <f t="shared" si="133"/>
        <v>1.8041879731585586</v>
      </c>
      <c r="AH542" s="258">
        <f t="shared" si="134"/>
        <v>10.85439764854218</v>
      </c>
      <c r="AI542" s="258">
        <f t="shared" si="135"/>
        <v>6.528336054281672</v>
      </c>
      <c r="AJ542" s="258">
        <f t="shared" si="136"/>
        <v>28.267657498109742</v>
      </c>
    </row>
    <row r="543" spans="1:36" x14ac:dyDescent="0.25">
      <c r="A543" s="244">
        <v>63</v>
      </c>
      <c r="B543" s="244" t="s">
        <v>302</v>
      </c>
      <c r="C543" s="244">
        <v>4</v>
      </c>
      <c r="D543" s="244" t="s">
        <v>367</v>
      </c>
      <c r="E543" s="244">
        <v>144</v>
      </c>
      <c r="F543" s="244" t="s">
        <v>202</v>
      </c>
      <c r="G543" s="245"/>
      <c r="H543" s="246">
        <v>4.0850067138671875</v>
      </c>
      <c r="I543" s="246">
        <v>2.1832674741744995</v>
      </c>
      <c r="J543" s="246">
        <v>9.5602381229400635</v>
      </c>
      <c r="K543" s="246">
        <v>4.2890673875808716</v>
      </c>
      <c r="L543" s="246">
        <v>3.8983559608459473</v>
      </c>
      <c r="M543" s="247">
        <f>IF(COUNT(H543:L543)&lt;N$1,0,1)</f>
        <v>1</v>
      </c>
      <c r="N543" s="248">
        <f t="shared" si="123"/>
        <v>5</v>
      </c>
      <c r="O543" s="249">
        <f t="shared" si="124"/>
        <v>5</v>
      </c>
      <c r="P543" s="250">
        <f t="shared" si="125"/>
        <v>24.015935659408569</v>
      </c>
      <c r="Y543" s="256">
        <f t="shared" si="126"/>
        <v>144</v>
      </c>
      <c r="Z543" s="256">
        <f t="shared" si="127"/>
        <v>63</v>
      </c>
      <c r="AA543" s="256" t="str">
        <f t="shared" si="128"/>
        <v>Marker 60</v>
      </c>
      <c r="AB543" s="256">
        <f t="shared" si="129"/>
        <v>4</v>
      </c>
      <c r="AC543" s="256" t="str">
        <f t="shared" si="130"/>
        <v>L</v>
      </c>
      <c r="AD543" s="257"/>
      <c r="AE543" s="258">
        <f t="shared" si="131"/>
        <v>5.5730172832334892</v>
      </c>
      <c r="AF543" s="258">
        <f t="shared" si="132"/>
        <v>2.9785477037753529</v>
      </c>
      <c r="AG543" s="258">
        <f t="shared" si="133"/>
        <v>13.042664559181162</v>
      </c>
      <c r="AH543" s="258">
        <f t="shared" si="134"/>
        <v>5.8514093988630957</v>
      </c>
      <c r="AI543" s="258">
        <f t="shared" si="135"/>
        <v>5.3183768516805205</v>
      </c>
      <c r="AJ543" s="258">
        <f t="shared" si="136"/>
        <v>32.764015796733617</v>
      </c>
    </row>
    <row r="544" spans="1:36" x14ac:dyDescent="0.25">
      <c r="A544" s="244">
        <v>63</v>
      </c>
      <c r="B544" s="244" t="s">
        <v>296</v>
      </c>
      <c r="C544" s="244">
        <v>4</v>
      </c>
      <c r="D544" s="244" t="s">
        <v>367</v>
      </c>
      <c r="E544" s="244">
        <v>151</v>
      </c>
      <c r="F544" s="244" t="s">
        <v>190</v>
      </c>
      <c r="G544" s="245"/>
      <c r="H544" s="246">
        <v>4.427192211151123</v>
      </c>
      <c r="I544" s="246">
        <v>1.5155977010726929</v>
      </c>
      <c r="J544" s="246">
        <v>7.9865872859954834</v>
      </c>
      <c r="K544" s="246">
        <v>7.2400003671646118</v>
      </c>
      <c r="L544" s="246">
        <v>7.8556156158447266</v>
      </c>
      <c r="M544" s="247">
        <f>IF(COUNT(H544:L544)&lt;N$1,0,1)</f>
        <v>1</v>
      </c>
      <c r="N544" s="248">
        <f t="shared" si="123"/>
        <v>5</v>
      </c>
      <c r="O544" s="249">
        <f t="shared" si="124"/>
        <v>5</v>
      </c>
      <c r="P544" s="250">
        <f t="shared" si="125"/>
        <v>29.024993181228638</v>
      </c>
      <c r="Y544" s="256">
        <f t="shared" si="126"/>
        <v>151</v>
      </c>
      <c r="Z544" s="256">
        <f t="shared" si="127"/>
        <v>63</v>
      </c>
      <c r="AA544" s="256" t="str">
        <f t="shared" si="128"/>
        <v>Marker 54</v>
      </c>
      <c r="AB544" s="256">
        <f t="shared" si="129"/>
        <v>4</v>
      </c>
      <c r="AC544" s="256" t="str">
        <f t="shared" si="130"/>
        <v>L</v>
      </c>
      <c r="AD544" s="257"/>
      <c r="AE544" s="258">
        <f t="shared" si="131"/>
        <v>6.0398477743466605</v>
      </c>
      <c r="AF544" s="258">
        <f t="shared" si="132"/>
        <v>2.0676715545740163</v>
      </c>
      <c r="AG544" s="258">
        <f t="shared" si="133"/>
        <v>10.895793347857095</v>
      </c>
      <c r="AH544" s="258">
        <f t="shared" si="134"/>
        <v>9.8772535770517749</v>
      </c>
      <c r="AI544" s="258">
        <f t="shared" si="135"/>
        <v>10.71711374400569</v>
      </c>
      <c r="AJ544" s="258">
        <f t="shared" si="136"/>
        <v>39.597679997835243</v>
      </c>
    </row>
    <row r="545" spans="1:36" x14ac:dyDescent="0.25">
      <c r="A545" s="244">
        <v>64</v>
      </c>
      <c r="B545" s="244" t="s">
        <v>245</v>
      </c>
      <c r="C545" s="244">
        <v>4</v>
      </c>
      <c r="D545" s="244" t="s">
        <v>367</v>
      </c>
      <c r="E545" s="244">
        <v>3</v>
      </c>
      <c r="F545" s="244" t="s">
        <v>94</v>
      </c>
      <c r="G545" s="245"/>
      <c r="H545" s="246">
        <v>3.652493953704834</v>
      </c>
      <c r="I545" s="246">
        <v>9.7674268484115601</v>
      </c>
      <c r="J545" s="246">
        <v>5.4478967189788818</v>
      </c>
      <c r="K545" s="246">
        <v>8.2056814432144165</v>
      </c>
      <c r="L545" s="246">
        <v>4.9097442626953125</v>
      </c>
      <c r="M545" s="247">
        <f>IF(COUNT(H545:L545)&lt;N$1,0,1)</f>
        <v>1</v>
      </c>
      <c r="N545" s="248">
        <f t="shared" si="123"/>
        <v>5</v>
      </c>
      <c r="O545" s="249">
        <f t="shared" si="124"/>
        <v>5</v>
      </c>
      <c r="P545" s="250">
        <f t="shared" si="125"/>
        <v>31.983243227005005</v>
      </c>
      <c r="Y545" s="256">
        <f t="shared" si="126"/>
        <v>3</v>
      </c>
      <c r="Z545" s="256">
        <f t="shared" si="127"/>
        <v>64</v>
      </c>
      <c r="AA545" s="256" t="str">
        <f t="shared" si="128"/>
        <v>Marker 3</v>
      </c>
      <c r="AB545" s="256">
        <f t="shared" si="129"/>
        <v>4</v>
      </c>
      <c r="AC545" s="256" t="str">
        <f t="shared" si="130"/>
        <v>L</v>
      </c>
      <c r="AD545" s="257"/>
      <c r="AE545" s="258">
        <f t="shared" si="131"/>
        <v>5.3844476109366761</v>
      </c>
      <c r="AF545" s="258">
        <f t="shared" si="132"/>
        <v>14.398982948509067</v>
      </c>
      <c r="AG545" s="258">
        <f t="shared" si="133"/>
        <v>8.0312013777274913</v>
      </c>
      <c r="AH545" s="258">
        <f t="shared" si="134"/>
        <v>12.096683089155309</v>
      </c>
      <c r="AI545" s="258">
        <f t="shared" si="135"/>
        <v>7.23786571604444</v>
      </c>
      <c r="AJ545" s="258">
        <f t="shared" si="136"/>
        <v>47.149180742372984</v>
      </c>
    </row>
    <row r="546" spans="1:36" x14ac:dyDescent="0.25">
      <c r="A546" s="244">
        <v>64</v>
      </c>
      <c r="B546" s="244" t="s">
        <v>280</v>
      </c>
      <c r="C546" s="244">
        <v>4</v>
      </c>
      <c r="D546" s="244" t="s">
        <v>367</v>
      </c>
      <c r="E546" s="244">
        <v>84</v>
      </c>
      <c r="F546" s="244" t="s">
        <v>145</v>
      </c>
      <c r="G546" s="245"/>
      <c r="H546" s="246">
        <v>2.4455738067626953</v>
      </c>
      <c r="I546" s="246">
        <v>3.4785193204879761</v>
      </c>
      <c r="J546" s="246">
        <v>6.5436232089996338</v>
      </c>
      <c r="K546" s="246">
        <v>0.73149025440216064</v>
      </c>
      <c r="L546" s="246">
        <v>2.3933529853820801</v>
      </c>
      <c r="M546" s="247">
        <f>IF(COUNT(H546:L546)&lt;N$1,0,1)</f>
        <v>1</v>
      </c>
      <c r="N546" s="248">
        <f t="shared" si="123"/>
        <v>5</v>
      </c>
      <c r="O546" s="249">
        <f t="shared" si="124"/>
        <v>5</v>
      </c>
      <c r="P546" s="250">
        <f t="shared" si="125"/>
        <v>15.592559576034546</v>
      </c>
      <c r="Y546" s="256">
        <f t="shared" si="126"/>
        <v>84</v>
      </c>
      <c r="Z546" s="256">
        <f t="shared" si="127"/>
        <v>64</v>
      </c>
      <c r="AA546" s="256" t="str">
        <f t="shared" si="128"/>
        <v>Marker 38</v>
      </c>
      <c r="AB546" s="256">
        <f t="shared" si="129"/>
        <v>4</v>
      </c>
      <c r="AC546" s="256" t="str">
        <f t="shared" si="130"/>
        <v>L</v>
      </c>
      <c r="AD546" s="257"/>
      <c r="AE546" s="258">
        <f t="shared" si="131"/>
        <v>3.6052254180560506</v>
      </c>
      <c r="AF546" s="258">
        <f t="shared" si="132"/>
        <v>5.127977015759396</v>
      </c>
      <c r="AG546" s="258">
        <f t="shared" si="133"/>
        <v>9.6465036769819061</v>
      </c>
      <c r="AH546" s="258">
        <f t="shared" si="134"/>
        <v>1.0783511219078306</v>
      </c>
      <c r="AI546" s="258">
        <f t="shared" si="135"/>
        <v>3.5282423263691238</v>
      </c>
      <c r="AJ546" s="258">
        <f t="shared" si="136"/>
        <v>22.986299559074304</v>
      </c>
    </row>
    <row r="547" spans="1:36" x14ac:dyDescent="0.25">
      <c r="A547" s="244">
        <v>64</v>
      </c>
      <c r="B547" s="244" t="s">
        <v>301</v>
      </c>
      <c r="C547" s="244">
        <v>3</v>
      </c>
      <c r="D547" s="244" t="s">
        <v>369</v>
      </c>
      <c r="E547" s="244">
        <v>137</v>
      </c>
      <c r="F547" s="244" t="s">
        <v>227</v>
      </c>
      <c r="G547" s="245"/>
      <c r="H547" s="246">
        <v>3.9812380075454712</v>
      </c>
      <c r="I547" s="246">
        <v>7.8467464447021484</v>
      </c>
      <c r="J547" s="246">
        <v>7.1382826566696167</v>
      </c>
      <c r="K547" s="246">
        <v>5.9744894504547119</v>
      </c>
      <c r="L547" s="246">
        <v>1.2084227800369263</v>
      </c>
      <c r="M547" s="247">
        <f>IF(COUNT(H547:L547)&lt;N$1,0,1)</f>
        <v>1</v>
      </c>
      <c r="N547" s="248">
        <f t="shared" si="123"/>
        <v>5</v>
      </c>
      <c r="O547" s="249">
        <f t="shared" si="124"/>
        <v>5</v>
      </c>
      <c r="P547" s="250">
        <f t="shared" si="125"/>
        <v>26.149179339408875</v>
      </c>
      <c r="Y547" s="256">
        <f t="shared" si="126"/>
        <v>137</v>
      </c>
      <c r="Z547" s="256">
        <f t="shared" si="127"/>
        <v>64</v>
      </c>
      <c r="AA547" s="256" t="str">
        <f t="shared" si="128"/>
        <v>Marker 59</v>
      </c>
      <c r="AB547" s="256">
        <f t="shared" si="129"/>
        <v>3</v>
      </c>
      <c r="AC547" s="256" t="str">
        <f t="shared" si="130"/>
        <v>H</v>
      </c>
      <c r="AD547" s="257"/>
      <c r="AE547" s="258">
        <f t="shared" si="131"/>
        <v>5.8690767869867519</v>
      </c>
      <c r="AF547" s="258">
        <f t="shared" si="132"/>
        <v>11.56754690995354</v>
      </c>
      <c r="AG547" s="258">
        <f t="shared" si="133"/>
        <v>10.523141032967059</v>
      </c>
      <c r="AH547" s="258">
        <f t="shared" si="134"/>
        <v>8.8074958797500376</v>
      </c>
      <c r="AI547" s="258">
        <f t="shared" si="135"/>
        <v>1.7814373503264405</v>
      </c>
      <c r="AJ547" s="258">
        <f t="shared" si="136"/>
        <v>38.548697959983826</v>
      </c>
    </row>
    <row r="548" spans="1:36" x14ac:dyDescent="0.25">
      <c r="A548" s="244">
        <v>64</v>
      </c>
      <c r="B548" s="244" t="s">
        <v>298</v>
      </c>
      <c r="C548" s="244">
        <v>2</v>
      </c>
      <c r="D548" s="244" t="s">
        <v>369</v>
      </c>
      <c r="E548" s="244">
        <v>138</v>
      </c>
      <c r="F548" s="244" t="s">
        <v>182</v>
      </c>
      <c r="G548" s="245"/>
      <c r="H548" s="246">
        <v>2.6467645168304443</v>
      </c>
      <c r="I548" s="246">
        <v>9.499703049659729</v>
      </c>
      <c r="J548" s="246">
        <v>2.355804443359375</v>
      </c>
      <c r="K548" s="246">
        <v>0.41774928569793701</v>
      </c>
      <c r="L548" s="246">
        <v>5.716167688369751</v>
      </c>
      <c r="M548" s="247">
        <f>IF(COUNT(H548:L548)&lt;N$1,0,1)</f>
        <v>1</v>
      </c>
      <c r="N548" s="248">
        <f t="shared" si="123"/>
        <v>5</v>
      </c>
      <c r="O548" s="249">
        <f t="shared" si="124"/>
        <v>5</v>
      </c>
      <c r="P548" s="250">
        <f t="shared" si="125"/>
        <v>20.636188983917236</v>
      </c>
      <c r="Y548" s="256">
        <f t="shared" si="126"/>
        <v>138</v>
      </c>
      <c r="Z548" s="256">
        <f t="shared" si="127"/>
        <v>64</v>
      </c>
      <c r="AA548" s="256" t="str">
        <f t="shared" si="128"/>
        <v>Marker 56</v>
      </c>
      <c r="AB548" s="256">
        <f t="shared" si="129"/>
        <v>2</v>
      </c>
      <c r="AC548" s="256" t="str">
        <f t="shared" si="130"/>
        <v>H</v>
      </c>
      <c r="AD548" s="257"/>
      <c r="AE548" s="258">
        <f t="shared" si="131"/>
        <v>3.9018175142778992</v>
      </c>
      <c r="AF548" s="258">
        <f t="shared" si="132"/>
        <v>14.004308847236979</v>
      </c>
      <c r="AG548" s="258">
        <f t="shared" si="133"/>
        <v>3.4728888720031734</v>
      </c>
      <c r="AH548" s="258">
        <f t="shared" si="134"/>
        <v>0.61583925171598919</v>
      </c>
      <c r="AI548" s="258">
        <f t="shared" si="135"/>
        <v>8.4266821091206658</v>
      </c>
      <c r="AJ548" s="258">
        <f t="shared" si="136"/>
        <v>30.421536594354709</v>
      </c>
    </row>
    <row r="549" spans="1:36" x14ac:dyDescent="0.25">
      <c r="A549" s="244">
        <v>64</v>
      </c>
      <c r="B549" s="244" t="s">
        <v>299</v>
      </c>
      <c r="C549" s="244">
        <v>1</v>
      </c>
      <c r="D549" s="244" t="s">
        <v>369</v>
      </c>
      <c r="E549" s="244">
        <v>139</v>
      </c>
      <c r="F549" s="244" t="s">
        <v>191</v>
      </c>
      <c r="G549" s="245"/>
      <c r="H549" s="246">
        <v>7.0983308553695679</v>
      </c>
      <c r="I549" s="246">
        <v>5.4571378231048584</v>
      </c>
      <c r="J549" s="246">
        <v>2.1720987558364868</v>
      </c>
      <c r="K549" s="246">
        <v>1.0280704498291016</v>
      </c>
      <c r="L549" s="246">
        <v>4.3325918912887573</v>
      </c>
      <c r="M549" s="247">
        <f>IF(COUNT(H549:L549)&lt;N$1,0,1)</f>
        <v>1</v>
      </c>
      <c r="N549" s="248">
        <f t="shared" si="123"/>
        <v>5</v>
      </c>
      <c r="O549" s="249">
        <f t="shared" si="124"/>
        <v>5</v>
      </c>
      <c r="P549" s="250">
        <f t="shared" si="125"/>
        <v>20.088229775428772</v>
      </c>
      <c r="Y549" s="256">
        <f t="shared" si="126"/>
        <v>139</v>
      </c>
      <c r="Z549" s="256">
        <f t="shared" si="127"/>
        <v>64</v>
      </c>
      <c r="AA549" s="256" t="str">
        <f t="shared" si="128"/>
        <v>Marker 57</v>
      </c>
      <c r="AB549" s="256">
        <f t="shared" si="129"/>
        <v>1</v>
      </c>
      <c r="AC549" s="256" t="str">
        <f t="shared" si="130"/>
        <v>H</v>
      </c>
      <c r="AD549" s="257"/>
      <c r="AE549" s="258">
        <f t="shared" si="131"/>
        <v>10.464244732579084</v>
      </c>
      <c r="AF549" s="258">
        <f t="shared" si="132"/>
        <v>8.044824464216946</v>
      </c>
      <c r="AG549" s="258">
        <f t="shared" si="133"/>
        <v>3.2020729136920676</v>
      </c>
      <c r="AH549" s="258">
        <f t="shared" si="134"/>
        <v>1.5155648572236469</v>
      </c>
      <c r="AI549" s="258">
        <f t="shared" si="135"/>
        <v>6.3870370092058479</v>
      </c>
      <c r="AJ549" s="258">
        <f t="shared" si="136"/>
        <v>29.613743976917593</v>
      </c>
    </row>
    <row r="550" spans="1:36" x14ac:dyDescent="0.25">
      <c r="A550" s="244">
        <v>64</v>
      </c>
      <c r="B550" s="244" t="s">
        <v>297</v>
      </c>
      <c r="C550" s="244">
        <v>3</v>
      </c>
      <c r="D550" s="244" t="s">
        <v>369</v>
      </c>
      <c r="E550" s="244">
        <v>140</v>
      </c>
      <c r="F550" s="244" t="s">
        <v>196</v>
      </c>
      <c r="G550" s="245"/>
      <c r="H550" s="246">
        <v>5.9821873903274536</v>
      </c>
      <c r="I550" s="246">
        <v>1.7145037651062012</v>
      </c>
      <c r="J550" s="246">
        <v>3.4231942892074585</v>
      </c>
      <c r="K550" s="246">
        <v>0.95520377159118652</v>
      </c>
      <c r="L550" s="246">
        <v>2.2599321603775024</v>
      </c>
      <c r="M550" s="247">
        <f>IF(COUNT(H550:L550)&lt;N$1,0,1)</f>
        <v>1</v>
      </c>
      <c r="N550" s="248">
        <f t="shared" si="123"/>
        <v>5</v>
      </c>
      <c r="O550" s="249">
        <f t="shared" si="124"/>
        <v>5</v>
      </c>
      <c r="P550" s="250">
        <f t="shared" si="125"/>
        <v>14.335021376609802</v>
      </c>
      <c r="Y550" s="256">
        <f t="shared" si="126"/>
        <v>140</v>
      </c>
      <c r="Z550" s="256">
        <f t="shared" si="127"/>
        <v>64</v>
      </c>
      <c r="AA550" s="256" t="str">
        <f t="shared" si="128"/>
        <v>Marker 55</v>
      </c>
      <c r="AB550" s="256">
        <f t="shared" si="129"/>
        <v>3</v>
      </c>
      <c r="AC550" s="256" t="str">
        <f t="shared" si="130"/>
        <v>H</v>
      </c>
      <c r="AD550" s="257"/>
      <c r="AE550" s="258">
        <f t="shared" si="131"/>
        <v>8.8188440584143368</v>
      </c>
      <c r="AF550" s="258">
        <f t="shared" si="132"/>
        <v>2.527493766992845</v>
      </c>
      <c r="AG550" s="258">
        <f t="shared" si="133"/>
        <v>5.0464177479606862</v>
      </c>
      <c r="AH550" s="258">
        <f t="shared" si="134"/>
        <v>1.4081459767195288</v>
      </c>
      <c r="AI550" s="258">
        <f t="shared" si="135"/>
        <v>3.3315555004494239</v>
      </c>
      <c r="AJ550" s="258">
        <f t="shared" si="136"/>
        <v>21.132457050536821</v>
      </c>
    </row>
    <row r="551" spans="1:36" x14ac:dyDescent="0.25">
      <c r="A551" s="244">
        <v>64</v>
      </c>
      <c r="B551" s="244" t="s">
        <v>304</v>
      </c>
      <c r="C551" s="244">
        <v>4</v>
      </c>
      <c r="D551" s="244" t="s">
        <v>367</v>
      </c>
      <c r="E551" s="244">
        <v>145</v>
      </c>
      <c r="F551" s="244" t="s">
        <v>199</v>
      </c>
      <c r="G551" s="245"/>
      <c r="H551" s="246">
        <v>2.8997540473937988</v>
      </c>
      <c r="I551" s="246">
        <v>3.0168575048446655</v>
      </c>
      <c r="J551" s="246">
        <v>7.7259719371795654</v>
      </c>
      <c r="K551" s="246">
        <v>0.29235422611236572</v>
      </c>
      <c r="L551" s="246">
        <v>6.8870306015014648</v>
      </c>
      <c r="M551" s="247">
        <f>IF(COUNT(H551:L551)&lt;N$1,0,1)</f>
        <v>1</v>
      </c>
      <c r="N551" s="248">
        <f t="shared" si="123"/>
        <v>5</v>
      </c>
      <c r="O551" s="249">
        <f t="shared" si="124"/>
        <v>5</v>
      </c>
      <c r="P551" s="250">
        <f t="shared" si="125"/>
        <v>20.82196831703186</v>
      </c>
      <c r="Y551" s="256">
        <f t="shared" si="126"/>
        <v>145</v>
      </c>
      <c r="Z551" s="256">
        <f t="shared" si="127"/>
        <v>64</v>
      </c>
      <c r="AA551" s="256" t="str">
        <f t="shared" si="128"/>
        <v>Marker 62</v>
      </c>
      <c r="AB551" s="256">
        <f t="shared" si="129"/>
        <v>4</v>
      </c>
      <c r="AC551" s="256" t="str">
        <f t="shared" si="130"/>
        <v>L</v>
      </c>
      <c r="AD551" s="257"/>
      <c r="AE551" s="258">
        <f t="shared" si="131"/>
        <v>4.2747705952959025</v>
      </c>
      <c r="AF551" s="258">
        <f t="shared" si="132"/>
        <v>4.4474026214390721</v>
      </c>
      <c r="AG551" s="258">
        <f t="shared" si="133"/>
        <v>11.389503081069879</v>
      </c>
      <c r="AH551" s="258">
        <f t="shared" si="134"/>
        <v>0.43098387958760198</v>
      </c>
      <c r="AI551" s="258">
        <f t="shared" si="135"/>
        <v>10.152749310122223</v>
      </c>
      <c r="AJ551" s="258">
        <f t="shared" si="136"/>
        <v>30.695409487514681</v>
      </c>
    </row>
    <row r="552" spans="1:36" x14ac:dyDescent="0.25">
      <c r="A552" s="244">
        <v>64</v>
      </c>
      <c r="B552" s="244" t="s">
        <v>307</v>
      </c>
      <c r="C552" s="244">
        <v>4</v>
      </c>
      <c r="D552" s="244" t="s">
        <v>367</v>
      </c>
      <c r="E552" s="244">
        <v>152</v>
      </c>
      <c r="F552" s="244" t="s">
        <v>214</v>
      </c>
      <c r="G552" s="245"/>
      <c r="H552" s="246">
        <v>7.6539802551269531</v>
      </c>
      <c r="I552" s="246">
        <v>1.4177531003952026</v>
      </c>
      <c r="J552" s="246">
        <v>2.0325624942779541</v>
      </c>
      <c r="K552" s="246">
        <v>6.3447505235671997</v>
      </c>
      <c r="L552" s="246">
        <v>9.3133378028869629</v>
      </c>
      <c r="M552" s="247">
        <f>IF(COUNT(H552:L552)&lt;N$1,0,1)</f>
        <v>1</v>
      </c>
      <c r="N552" s="248">
        <f t="shared" si="123"/>
        <v>5</v>
      </c>
      <c r="O552" s="249">
        <f t="shared" si="124"/>
        <v>5</v>
      </c>
      <c r="P552" s="250">
        <f t="shared" si="125"/>
        <v>26.762384176254272</v>
      </c>
      <c r="Y552" s="256">
        <f t="shared" si="126"/>
        <v>152</v>
      </c>
      <c r="Z552" s="256">
        <f t="shared" si="127"/>
        <v>64</v>
      </c>
      <c r="AA552" s="256" t="str">
        <f t="shared" si="128"/>
        <v>Marker 65</v>
      </c>
      <c r="AB552" s="256">
        <f t="shared" si="129"/>
        <v>4</v>
      </c>
      <c r="AC552" s="256" t="str">
        <f t="shared" si="130"/>
        <v>L</v>
      </c>
      <c r="AD552" s="257"/>
      <c r="AE552" s="258">
        <f t="shared" si="131"/>
        <v>11.283374105813861</v>
      </c>
      <c r="AF552" s="258">
        <f t="shared" si="132"/>
        <v>2.0900287286109824</v>
      </c>
      <c r="AG552" s="258">
        <f t="shared" si="133"/>
        <v>2.9963708099484641</v>
      </c>
      <c r="AH552" s="258">
        <f t="shared" si="134"/>
        <v>9.3533287752490608</v>
      </c>
      <c r="AI552" s="258">
        <f t="shared" si="135"/>
        <v>13.729572209622731</v>
      </c>
      <c r="AJ552" s="258">
        <f t="shared" si="136"/>
        <v>39.452674629245095</v>
      </c>
    </row>
    <row r="553" spans="1:36" x14ac:dyDescent="0.25">
      <c r="A553" s="244">
        <v>65</v>
      </c>
      <c r="B553" s="244" t="s">
        <v>255</v>
      </c>
      <c r="C553" s="244">
        <v>3</v>
      </c>
      <c r="D553" s="244" t="s">
        <v>367</v>
      </c>
      <c r="E553" s="244">
        <v>33</v>
      </c>
      <c r="F553" s="244" t="s">
        <v>104</v>
      </c>
      <c r="G553" s="245"/>
      <c r="H553" s="246">
        <v>9.0191370248794556</v>
      </c>
      <c r="I553" s="246">
        <v>1.2291431427001953</v>
      </c>
      <c r="J553" s="246">
        <v>1.5028113126754761</v>
      </c>
      <c r="K553" s="246">
        <v>9.3457472324371338</v>
      </c>
      <c r="L553" s="246">
        <v>1.7001181840896606</v>
      </c>
      <c r="M553" s="247">
        <f>IF(COUNT(H553:L553)&lt;N$1,0,1)</f>
        <v>1</v>
      </c>
      <c r="N553" s="248">
        <f t="shared" si="123"/>
        <v>5</v>
      </c>
      <c r="O553" s="249">
        <f t="shared" si="124"/>
        <v>5</v>
      </c>
      <c r="P553" s="250">
        <f t="shared" si="125"/>
        <v>22.796956896781921</v>
      </c>
      <c r="Y553" s="256">
        <f t="shared" si="126"/>
        <v>33</v>
      </c>
      <c r="Z553" s="256">
        <f t="shared" si="127"/>
        <v>65</v>
      </c>
      <c r="AA553" s="256" t="str">
        <f t="shared" si="128"/>
        <v>Marker 13</v>
      </c>
      <c r="AB553" s="256">
        <f t="shared" si="129"/>
        <v>3</v>
      </c>
      <c r="AC553" s="256" t="str">
        <f t="shared" si="130"/>
        <v>L</v>
      </c>
      <c r="AD553" s="257"/>
      <c r="AE553" s="258">
        <f t="shared" si="131"/>
        <v>11.100968213066738</v>
      </c>
      <c r="AF553" s="258">
        <f t="shared" si="132"/>
        <v>1.5128585937639847</v>
      </c>
      <c r="AG553" s="258">
        <f t="shared" si="133"/>
        <v>1.8496958817931397</v>
      </c>
      <c r="AH553" s="258">
        <f t="shared" si="134"/>
        <v>11.502967819255156</v>
      </c>
      <c r="AI553" s="258">
        <f t="shared" si="135"/>
        <v>2.0925458686318508</v>
      </c>
      <c r="AJ553" s="258">
        <f t="shared" si="136"/>
        <v>28.059036376510871</v>
      </c>
    </row>
    <row r="554" spans="1:36" x14ac:dyDescent="0.25">
      <c r="A554" s="244">
        <v>65</v>
      </c>
      <c r="B554" s="244" t="s">
        <v>264</v>
      </c>
      <c r="C554" s="244">
        <v>4</v>
      </c>
      <c r="D554" s="244" t="s">
        <v>367</v>
      </c>
      <c r="E554" s="244">
        <v>46</v>
      </c>
      <c r="F554" s="244" t="s">
        <v>117</v>
      </c>
      <c r="G554" s="245"/>
      <c r="H554" s="246">
        <v>6.6017293930053711</v>
      </c>
      <c r="I554" s="246">
        <v>7.9289978742599487</v>
      </c>
      <c r="J554" s="246">
        <v>7.4353516101837158</v>
      </c>
      <c r="K554" s="246">
        <v>0.32681286334991455</v>
      </c>
      <c r="L554" s="246">
        <v>1.7958617210388184</v>
      </c>
      <c r="M554" s="247">
        <f>IF(COUNT(H554:L554)&lt;N$1,0,1)</f>
        <v>1</v>
      </c>
      <c r="N554" s="248">
        <f t="shared" si="123"/>
        <v>5</v>
      </c>
      <c r="O554" s="249">
        <f t="shared" si="124"/>
        <v>5</v>
      </c>
      <c r="P554" s="250">
        <f t="shared" si="125"/>
        <v>24.088753461837769</v>
      </c>
      <c r="Y554" s="256">
        <f t="shared" si="126"/>
        <v>46</v>
      </c>
      <c r="Z554" s="256">
        <f t="shared" si="127"/>
        <v>65</v>
      </c>
      <c r="AA554" s="256" t="str">
        <f t="shared" si="128"/>
        <v>Marker 22</v>
      </c>
      <c r="AB554" s="256">
        <f t="shared" si="129"/>
        <v>4</v>
      </c>
      <c r="AC554" s="256" t="str">
        <f t="shared" si="130"/>
        <v>L</v>
      </c>
      <c r="AD554" s="257"/>
      <c r="AE554" s="258">
        <f t="shared" si="131"/>
        <v>8.1255654438846374</v>
      </c>
      <c r="AF554" s="258">
        <f t="shared" si="132"/>
        <v>9.7591990365408439</v>
      </c>
      <c r="AG554" s="258">
        <f t="shared" si="133"/>
        <v>9.1516074819505473</v>
      </c>
      <c r="AH554" s="258">
        <f t="shared" si="134"/>
        <v>0.40224903975413479</v>
      </c>
      <c r="AI554" s="258">
        <f t="shared" si="135"/>
        <v>2.2103892894987589</v>
      </c>
      <c r="AJ554" s="258">
        <f t="shared" si="136"/>
        <v>29.649010291628926</v>
      </c>
    </row>
    <row r="555" spans="1:36" x14ac:dyDescent="0.25">
      <c r="A555" s="244">
        <v>65</v>
      </c>
      <c r="B555" s="244" t="s">
        <v>272</v>
      </c>
      <c r="C555" s="244">
        <v>3</v>
      </c>
      <c r="D555" s="244" t="s">
        <v>367</v>
      </c>
      <c r="E555" s="244">
        <v>88</v>
      </c>
      <c r="F555" s="244" t="s">
        <v>228</v>
      </c>
      <c r="G555" s="245"/>
      <c r="H555" s="246">
        <v>6.0937577486038208</v>
      </c>
      <c r="I555" s="246">
        <v>7.9715895652770996</v>
      </c>
      <c r="J555" s="246">
        <v>4.8765462636947632</v>
      </c>
      <c r="K555" s="246">
        <v>5.9213197231292725</v>
      </c>
      <c r="L555" s="246">
        <v>9.3830686807632446</v>
      </c>
      <c r="M555" s="247">
        <f>IF(COUNT(H555:L555)&lt;N$1,0,1)</f>
        <v>1</v>
      </c>
      <c r="N555" s="248">
        <f t="shared" si="123"/>
        <v>5</v>
      </c>
      <c r="O555" s="249">
        <f t="shared" si="124"/>
        <v>5</v>
      </c>
      <c r="P555" s="250">
        <f t="shared" si="125"/>
        <v>34.246281981468201</v>
      </c>
      <c r="Y555" s="256">
        <f t="shared" si="126"/>
        <v>88</v>
      </c>
      <c r="Z555" s="256">
        <f t="shared" si="127"/>
        <v>65</v>
      </c>
      <c r="AA555" s="256" t="str">
        <f t="shared" si="128"/>
        <v>Marker 30</v>
      </c>
      <c r="AB555" s="256">
        <f t="shared" si="129"/>
        <v>3</v>
      </c>
      <c r="AC555" s="256" t="str">
        <f t="shared" si="130"/>
        <v>L</v>
      </c>
      <c r="AD555" s="257"/>
      <c r="AE555" s="258">
        <f t="shared" si="131"/>
        <v>7.5003418707106597</v>
      </c>
      <c r="AF555" s="258">
        <f t="shared" si="132"/>
        <v>9.8116219021451574</v>
      </c>
      <c r="AG555" s="258">
        <f t="shared" si="133"/>
        <v>6.0021690449423524</v>
      </c>
      <c r="AH555" s="258">
        <f t="shared" si="134"/>
        <v>7.2881010505261434</v>
      </c>
      <c r="AI555" s="258">
        <f t="shared" si="135"/>
        <v>11.548903944894549</v>
      </c>
      <c r="AJ555" s="258">
        <f t="shared" si="136"/>
        <v>42.151137813218867</v>
      </c>
    </row>
    <row r="556" spans="1:36" x14ac:dyDescent="0.25">
      <c r="A556" s="244">
        <v>65</v>
      </c>
      <c r="B556" s="244" t="s">
        <v>281</v>
      </c>
      <c r="C556" s="244">
        <v>4</v>
      </c>
      <c r="D556" s="244" t="s">
        <v>367</v>
      </c>
      <c r="E556" s="244">
        <v>89</v>
      </c>
      <c r="F556" s="244" t="s">
        <v>141</v>
      </c>
      <c r="G556" s="245"/>
      <c r="H556" s="246">
        <v>0.14258623123168945</v>
      </c>
      <c r="I556" s="246">
        <v>5.7610172033309937</v>
      </c>
      <c r="J556" s="246">
        <v>6.0755240917205811</v>
      </c>
      <c r="K556" s="246">
        <v>5.4976040124893188</v>
      </c>
      <c r="L556" s="246">
        <v>0.50956249237060547</v>
      </c>
      <c r="M556" s="247">
        <f>IF(COUNT(H556:L556)&lt;N$1,0,1)</f>
        <v>1</v>
      </c>
      <c r="N556" s="248">
        <f t="shared" si="123"/>
        <v>5</v>
      </c>
      <c r="O556" s="249">
        <f t="shared" si="124"/>
        <v>5</v>
      </c>
      <c r="P556" s="250">
        <f t="shared" si="125"/>
        <v>17.986294031143188</v>
      </c>
      <c r="Y556" s="256">
        <f t="shared" si="126"/>
        <v>89</v>
      </c>
      <c r="Z556" s="256">
        <f t="shared" si="127"/>
        <v>65</v>
      </c>
      <c r="AA556" s="256" t="str">
        <f t="shared" si="128"/>
        <v>Marker 39</v>
      </c>
      <c r="AB556" s="256">
        <f t="shared" si="129"/>
        <v>4</v>
      </c>
      <c r="AC556" s="256" t="str">
        <f t="shared" si="130"/>
        <v>L</v>
      </c>
      <c r="AD556" s="257"/>
      <c r="AE556" s="258">
        <f t="shared" si="131"/>
        <v>0.17549852232621155</v>
      </c>
      <c r="AF556" s="258">
        <f t="shared" si="132"/>
        <v>7.0907968991592911</v>
      </c>
      <c r="AG556" s="258">
        <f t="shared" si="133"/>
        <v>7.4778994524493054</v>
      </c>
      <c r="AH556" s="258">
        <f t="shared" si="134"/>
        <v>6.7665816831835706</v>
      </c>
      <c r="AI556" s="258">
        <f t="shared" si="135"/>
        <v>0.62718162666485899</v>
      </c>
      <c r="AJ556" s="258">
        <f t="shared" si="136"/>
        <v>22.13795818378324</v>
      </c>
    </row>
    <row r="557" spans="1:36" x14ac:dyDescent="0.25">
      <c r="A557" s="244">
        <v>65</v>
      </c>
      <c r="B557" s="244" t="s">
        <v>274</v>
      </c>
      <c r="C557" s="244">
        <v>3</v>
      </c>
      <c r="D557" s="244" t="s">
        <v>367</v>
      </c>
      <c r="E557" s="244">
        <v>91</v>
      </c>
      <c r="F557" s="244" t="s">
        <v>152</v>
      </c>
      <c r="G557" s="245"/>
      <c r="H557" s="246">
        <v>8.8257938623428345</v>
      </c>
      <c r="I557" s="246">
        <v>8.9038991928100586</v>
      </c>
      <c r="J557" s="246">
        <v>2.1943634748458862</v>
      </c>
      <c r="K557" s="246">
        <v>1.1236298084259033</v>
      </c>
      <c r="L557" s="246">
        <v>9.8088532686233521</v>
      </c>
      <c r="M557" s="247">
        <f>IF(COUNT(H557:L557)&lt;N$1,0,1)</f>
        <v>1</v>
      </c>
      <c r="N557" s="248">
        <f t="shared" si="123"/>
        <v>5</v>
      </c>
      <c r="O557" s="249">
        <f t="shared" si="124"/>
        <v>5</v>
      </c>
      <c r="P557" s="250">
        <f t="shared" si="125"/>
        <v>30.856539607048035</v>
      </c>
      <c r="Y557" s="256">
        <f t="shared" si="126"/>
        <v>91</v>
      </c>
      <c r="Z557" s="256">
        <f t="shared" si="127"/>
        <v>65</v>
      </c>
      <c r="AA557" s="256" t="str">
        <f t="shared" si="128"/>
        <v>Marker 32</v>
      </c>
      <c r="AB557" s="256">
        <f t="shared" si="129"/>
        <v>3</v>
      </c>
      <c r="AC557" s="256" t="str">
        <f t="shared" si="130"/>
        <v>L</v>
      </c>
      <c r="AD557" s="257"/>
      <c r="AE557" s="258">
        <f t="shared" si="131"/>
        <v>10.862996853322205</v>
      </c>
      <c r="AF557" s="258">
        <f t="shared" si="132"/>
        <v>10.959130750434086</v>
      </c>
      <c r="AG557" s="258">
        <f t="shared" si="133"/>
        <v>2.7008747194972829</v>
      </c>
      <c r="AH557" s="258">
        <f t="shared" si="134"/>
        <v>1.3829902741450957</v>
      </c>
      <c r="AI557" s="258">
        <f t="shared" si="135"/>
        <v>12.072969735491842</v>
      </c>
      <c r="AJ557" s="258">
        <f t="shared" si="136"/>
        <v>37.978962332890518</v>
      </c>
    </row>
    <row r="558" spans="1:36" x14ac:dyDescent="0.25">
      <c r="A558" s="244">
        <v>65</v>
      </c>
      <c r="B558" s="244" t="s">
        <v>298</v>
      </c>
      <c r="C558" s="244">
        <v>1</v>
      </c>
      <c r="D558" s="244" t="s">
        <v>369</v>
      </c>
      <c r="E558" s="244">
        <v>141</v>
      </c>
      <c r="F558" s="244" t="s">
        <v>193</v>
      </c>
      <c r="G558" s="245"/>
      <c r="H558" s="246">
        <v>3.5277408361434937</v>
      </c>
      <c r="I558" s="246">
        <v>5.9003531932830811</v>
      </c>
      <c r="J558" s="246">
        <v>6.6481167078018188</v>
      </c>
      <c r="K558" s="246">
        <v>5.1830244064331055</v>
      </c>
      <c r="L558" s="246">
        <v>4.1187065839767456</v>
      </c>
      <c r="M558" s="247">
        <f>IF(COUNT(H558:L558)&lt;N$1,0,1)</f>
        <v>1</v>
      </c>
      <c r="N558" s="248">
        <f t="shared" si="123"/>
        <v>5</v>
      </c>
      <c r="O558" s="249">
        <f t="shared" si="124"/>
        <v>5</v>
      </c>
      <c r="P558" s="250">
        <f t="shared" si="125"/>
        <v>25.377941727638245</v>
      </c>
      <c r="Y558" s="256">
        <f t="shared" si="126"/>
        <v>141</v>
      </c>
      <c r="Z558" s="256">
        <f t="shared" si="127"/>
        <v>65</v>
      </c>
      <c r="AA558" s="256" t="str">
        <f t="shared" si="128"/>
        <v>Marker 56</v>
      </c>
      <c r="AB558" s="256">
        <f t="shared" si="129"/>
        <v>1</v>
      </c>
      <c r="AC558" s="256" t="str">
        <f t="shared" si="130"/>
        <v>H</v>
      </c>
      <c r="AD558" s="257"/>
      <c r="AE558" s="258">
        <f t="shared" si="131"/>
        <v>4.3420272669035986</v>
      </c>
      <c r="AF558" s="258">
        <f t="shared" si="132"/>
        <v>7.262294947268277</v>
      </c>
      <c r="AG558" s="258">
        <f t="shared" si="133"/>
        <v>8.1826600534492115</v>
      </c>
      <c r="AH558" s="258">
        <f t="shared" si="134"/>
        <v>6.3793896272611521</v>
      </c>
      <c r="AI558" s="258">
        <f t="shared" si="135"/>
        <v>5.0694019551483231</v>
      </c>
      <c r="AJ558" s="258">
        <f t="shared" si="136"/>
        <v>31.235773850030562</v>
      </c>
    </row>
    <row r="559" spans="1:36" x14ac:dyDescent="0.25">
      <c r="A559" s="244">
        <v>65</v>
      </c>
      <c r="B559" s="244" t="s">
        <v>301</v>
      </c>
      <c r="C559" s="244">
        <v>2</v>
      </c>
      <c r="D559" s="244" t="s">
        <v>369</v>
      </c>
      <c r="E559" s="244">
        <v>142</v>
      </c>
      <c r="F559" s="244" t="s">
        <v>229</v>
      </c>
      <c r="G559" s="245"/>
      <c r="H559" s="246">
        <v>6.1334455013275146</v>
      </c>
      <c r="I559" s="246">
        <v>5.8072382211685181</v>
      </c>
      <c r="J559" s="246">
        <v>3.1304645538330078</v>
      </c>
      <c r="K559" s="246">
        <v>9.0019720792770386</v>
      </c>
      <c r="L559" s="246">
        <v>7.2388899326324463</v>
      </c>
      <c r="M559" s="247">
        <f>IF(COUNT(H559:L559)&lt;N$1,0,1)</f>
        <v>1</v>
      </c>
      <c r="N559" s="248">
        <f t="shared" si="123"/>
        <v>5</v>
      </c>
      <c r="O559" s="249">
        <f t="shared" si="124"/>
        <v>5</v>
      </c>
      <c r="P559" s="250">
        <f t="shared" si="125"/>
        <v>31.312010288238525</v>
      </c>
      <c r="Y559" s="256">
        <f t="shared" si="126"/>
        <v>142</v>
      </c>
      <c r="Z559" s="256">
        <f t="shared" si="127"/>
        <v>65</v>
      </c>
      <c r="AA559" s="256" t="str">
        <f t="shared" si="128"/>
        <v>Marker 59</v>
      </c>
      <c r="AB559" s="256">
        <f t="shared" si="129"/>
        <v>2</v>
      </c>
      <c r="AC559" s="256" t="str">
        <f t="shared" si="130"/>
        <v>H</v>
      </c>
      <c r="AD559" s="257"/>
      <c r="AE559" s="258">
        <f t="shared" si="131"/>
        <v>7.5491905000438706</v>
      </c>
      <c r="AF559" s="258">
        <f t="shared" si="132"/>
        <v>7.1476868264743505</v>
      </c>
      <c r="AG559" s="258">
        <f t="shared" si="133"/>
        <v>3.8530501763495306</v>
      </c>
      <c r="AH559" s="258">
        <f t="shared" si="134"/>
        <v>11.079841190050477</v>
      </c>
      <c r="AI559" s="258">
        <f t="shared" si="135"/>
        <v>8.9097977798065031</v>
      </c>
      <c r="AJ559" s="258">
        <f t="shared" si="136"/>
        <v>38.539566472724729</v>
      </c>
    </row>
    <row r="560" spans="1:36" x14ac:dyDescent="0.25">
      <c r="A560" s="244">
        <v>65</v>
      </c>
      <c r="B560" s="244" t="s">
        <v>303</v>
      </c>
      <c r="C560" s="244">
        <v>3</v>
      </c>
      <c r="D560" s="244" t="s">
        <v>369</v>
      </c>
      <c r="E560" s="244">
        <v>143</v>
      </c>
      <c r="F560" s="244" t="s">
        <v>206</v>
      </c>
      <c r="G560" s="245"/>
      <c r="H560" s="246">
        <v>4.4709068536758423</v>
      </c>
      <c r="I560" s="246">
        <v>7.7205133438110352</v>
      </c>
      <c r="J560" s="246">
        <v>8.4886616468429565</v>
      </c>
      <c r="K560" s="246">
        <v>4.0083134174346924</v>
      </c>
      <c r="L560" s="246">
        <v>5.8520680665969849</v>
      </c>
      <c r="M560" s="247">
        <f>IF(COUNT(H560:L560)&lt;N$1,0,1)</f>
        <v>1</v>
      </c>
      <c r="N560" s="248">
        <f t="shared" si="123"/>
        <v>5</v>
      </c>
      <c r="O560" s="249">
        <f t="shared" si="124"/>
        <v>5</v>
      </c>
      <c r="P560" s="250">
        <f t="shared" si="125"/>
        <v>30.540463328361511</v>
      </c>
      <c r="Y560" s="256">
        <f t="shared" si="126"/>
        <v>143</v>
      </c>
      <c r="Z560" s="256">
        <f t="shared" si="127"/>
        <v>65</v>
      </c>
      <c r="AA560" s="256" t="str">
        <f t="shared" si="128"/>
        <v>Marker 61</v>
      </c>
      <c r="AB560" s="256">
        <f t="shared" si="129"/>
        <v>3</v>
      </c>
      <c r="AC560" s="256" t="str">
        <f t="shared" si="130"/>
        <v>H</v>
      </c>
      <c r="AD560" s="257"/>
      <c r="AE560" s="258">
        <f t="shared" si="131"/>
        <v>5.5028984180336353</v>
      </c>
      <c r="AF560" s="258">
        <f t="shared" si="132"/>
        <v>9.5025913212965492</v>
      </c>
      <c r="AG560" s="258">
        <f t="shared" si="133"/>
        <v>10.448046509676114</v>
      </c>
      <c r="AH560" s="258">
        <f t="shared" si="134"/>
        <v>4.9335274219925864</v>
      </c>
      <c r="AI560" s="258">
        <f t="shared" si="135"/>
        <v>7.2028644657235725</v>
      </c>
      <c r="AJ560" s="258">
        <f t="shared" si="136"/>
        <v>37.589928136722456</v>
      </c>
    </row>
    <row r="561" spans="1:36" x14ac:dyDescent="0.25">
      <c r="A561" s="244">
        <v>65</v>
      </c>
      <c r="B561" s="244" t="s">
        <v>304</v>
      </c>
      <c r="C561" s="244">
        <v>1</v>
      </c>
      <c r="D561" s="244" t="s">
        <v>369</v>
      </c>
      <c r="E561" s="244">
        <v>144</v>
      </c>
      <c r="F561" s="244" t="s">
        <v>201</v>
      </c>
      <c r="G561" s="245"/>
      <c r="H561" s="246">
        <v>4.6020430326461792</v>
      </c>
      <c r="I561" s="246">
        <v>7.7238333225250244</v>
      </c>
      <c r="J561" s="246">
        <v>3.5385161638259888</v>
      </c>
      <c r="K561" s="246">
        <v>4.9293065071105957</v>
      </c>
      <c r="L561" s="246">
        <v>1.1274188756942749</v>
      </c>
      <c r="M561" s="247">
        <f>IF(COUNT(H561:L561)&lt;N$1,0,1)</f>
        <v>1</v>
      </c>
      <c r="N561" s="248">
        <f t="shared" si="123"/>
        <v>5</v>
      </c>
      <c r="O561" s="249">
        <f t="shared" si="124"/>
        <v>5</v>
      </c>
      <c r="P561" s="250">
        <f t="shared" si="125"/>
        <v>21.921117901802063</v>
      </c>
      <c r="Y561" s="256">
        <f t="shared" si="126"/>
        <v>144</v>
      </c>
      <c r="Z561" s="256">
        <f t="shared" si="127"/>
        <v>65</v>
      </c>
      <c r="AA561" s="256" t="str">
        <f t="shared" si="128"/>
        <v>Marker 62</v>
      </c>
      <c r="AB561" s="256">
        <f t="shared" si="129"/>
        <v>1</v>
      </c>
      <c r="AC561" s="256" t="str">
        <f t="shared" si="130"/>
        <v>H</v>
      </c>
      <c r="AD561" s="257"/>
      <c r="AE561" s="258">
        <f t="shared" si="131"/>
        <v>5.6643039438968152</v>
      </c>
      <c r="AF561" s="258">
        <f t="shared" si="132"/>
        <v>9.5066776300055071</v>
      </c>
      <c r="AG561" s="258">
        <f t="shared" si="133"/>
        <v>4.3552897963184192</v>
      </c>
      <c r="AH561" s="258">
        <f t="shared" si="134"/>
        <v>6.0671076065206044</v>
      </c>
      <c r="AI561" s="258">
        <f t="shared" si="135"/>
        <v>1.3876539481958763</v>
      </c>
      <c r="AJ561" s="258">
        <f t="shared" si="136"/>
        <v>26.981032924937221</v>
      </c>
    </row>
    <row r="562" spans="1:36" x14ac:dyDescent="0.25">
      <c r="A562" s="244">
        <v>65</v>
      </c>
      <c r="B562" s="244" t="s">
        <v>303</v>
      </c>
      <c r="C562" s="244">
        <v>2</v>
      </c>
      <c r="D562" s="244" t="s">
        <v>369</v>
      </c>
      <c r="E562" s="244">
        <v>145</v>
      </c>
      <c r="F562" s="244" t="s">
        <v>200</v>
      </c>
      <c r="G562" s="245"/>
      <c r="H562" s="246">
        <v>0.73776364326477051</v>
      </c>
      <c r="I562" s="246">
        <v>8.1832486391067505</v>
      </c>
      <c r="J562" s="246">
        <v>4.9355387687683105</v>
      </c>
      <c r="K562" s="246">
        <v>4.2874330282211304</v>
      </c>
      <c r="L562" s="246">
        <v>6.7804563045501709</v>
      </c>
      <c r="M562" s="247">
        <f>IF(COUNT(H562:L562)&lt;N$1,0,1)</f>
        <v>1</v>
      </c>
      <c r="N562" s="248">
        <f t="shared" si="123"/>
        <v>5</v>
      </c>
      <c r="O562" s="249">
        <f t="shared" si="124"/>
        <v>5</v>
      </c>
      <c r="P562" s="250">
        <f t="shared" si="125"/>
        <v>24.924440383911133</v>
      </c>
      <c r="Y562" s="256">
        <f t="shared" si="126"/>
        <v>145</v>
      </c>
      <c r="Z562" s="256">
        <f t="shared" si="127"/>
        <v>65</v>
      </c>
      <c r="AA562" s="256" t="str">
        <f t="shared" si="128"/>
        <v>Marker 61</v>
      </c>
      <c r="AB562" s="256">
        <f t="shared" si="129"/>
        <v>2</v>
      </c>
      <c r="AC562" s="256" t="str">
        <f t="shared" si="130"/>
        <v>H</v>
      </c>
      <c r="AD562" s="257"/>
      <c r="AE562" s="258">
        <f t="shared" si="131"/>
        <v>0.90805702696905055</v>
      </c>
      <c r="AF562" s="258">
        <f t="shared" si="132"/>
        <v>10.0721369208336</v>
      </c>
      <c r="AG562" s="258">
        <f t="shared" si="133"/>
        <v>6.074778422294548</v>
      </c>
      <c r="AH562" s="258">
        <f t="shared" si="134"/>
        <v>5.2770744729395389</v>
      </c>
      <c r="AI562" s="258">
        <f t="shared" si="135"/>
        <v>8.3455467745158707</v>
      </c>
      <c r="AJ562" s="258">
        <f t="shared" si="136"/>
        <v>30.677593617552606</v>
      </c>
    </row>
    <row r="563" spans="1:36" x14ac:dyDescent="0.25">
      <c r="A563" s="244">
        <v>66</v>
      </c>
      <c r="B563" s="244" t="s">
        <v>258</v>
      </c>
      <c r="C563" s="244">
        <v>3</v>
      </c>
      <c r="D563" s="244" t="s">
        <v>367</v>
      </c>
      <c r="E563" s="244">
        <v>34</v>
      </c>
      <c r="F563" s="244" t="s">
        <v>103</v>
      </c>
      <c r="G563" s="245"/>
      <c r="H563" s="246">
        <v>7.8058940172195435</v>
      </c>
      <c r="I563" s="246">
        <v>8.0158448219299316</v>
      </c>
      <c r="J563" s="246">
        <v>4.2017883062362671</v>
      </c>
      <c r="K563" s="246">
        <v>4.5715701580047607</v>
      </c>
      <c r="L563" s="246">
        <v>8.5543876886367798</v>
      </c>
      <c r="M563" s="247">
        <f>IF(COUNT(H563:L563)&lt;N$1,0,1)</f>
        <v>1</v>
      </c>
      <c r="N563" s="248">
        <f t="shared" si="123"/>
        <v>5</v>
      </c>
      <c r="O563" s="249">
        <f t="shared" si="124"/>
        <v>5</v>
      </c>
      <c r="P563" s="250">
        <f t="shared" si="125"/>
        <v>33.149484992027283</v>
      </c>
      <c r="Y563" s="256">
        <f t="shared" si="126"/>
        <v>34</v>
      </c>
      <c r="Z563" s="256">
        <f t="shared" si="127"/>
        <v>66</v>
      </c>
      <c r="AA563" s="256" t="str">
        <f t="shared" si="128"/>
        <v>Marker 16</v>
      </c>
      <c r="AB563" s="256">
        <f t="shared" si="129"/>
        <v>3</v>
      </c>
      <c r="AC563" s="256" t="str">
        <f t="shared" si="130"/>
        <v>L</v>
      </c>
      <c r="AD563" s="257"/>
      <c r="AE563" s="258">
        <f t="shared" si="131"/>
        <v>10.431996035220056</v>
      </c>
      <c r="AF563" s="258">
        <f t="shared" si="132"/>
        <v>10.712579650306107</v>
      </c>
      <c r="AG563" s="258">
        <f t="shared" si="133"/>
        <v>5.6153771566455433</v>
      </c>
      <c r="AH563" s="258">
        <f t="shared" si="134"/>
        <v>6.1095630632227529</v>
      </c>
      <c r="AI563" s="258">
        <f t="shared" si="135"/>
        <v>11.432302085415857</v>
      </c>
      <c r="AJ563" s="258">
        <f t="shared" si="136"/>
        <v>44.301817990810314</v>
      </c>
    </row>
    <row r="564" spans="1:36" x14ac:dyDescent="0.25">
      <c r="A564" s="244">
        <v>66</v>
      </c>
      <c r="B564" s="244" t="s">
        <v>279</v>
      </c>
      <c r="C564" s="244">
        <v>4</v>
      </c>
      <c r="D564" s="244" t="s">
        <v>367</v>
      </c>
      <c r="E564" s="244">
        <v>35</v>
      </c>
      <c r="F564" s="244" t="s">
        <v>157</v>
      </c>
      <c r="G564" s="245"/>
      <c r="H564" s="246">
        <v>9.0355658531188965</v>
      </c>
      <c r="I564" s="246">
        <v>7.1338361501693726</v>
      </c>
      <c r="J564" s="246">
        <v>2.8017938137054443</v>
      </c>
      <c r="K564" s="246">
        <v>7.784615159034729</v>
      </c>
      <c r="L564" s="246">
        <v>1.251068115234375</v>
      </c>
      <c r="M564" s="247">
        <f>IF(COUNT(H564:L564)&lt;N$1,0,1)</f>
        <v>1</v>
      </c>
      <c r="N564" s="248">
        <f t="shared" si="123"/>
        <v>5</v>
      </c>
      <c r="O564" s="249">
        <f t="shared" si="124"/>
        <v>5</v>
      </c>
      <c r="P564" s="250">
        <f t="shared" si="125"/>
        <v>28.006879091262817</v>
      </c>
      <c r="Y564" s="256">
        <f t="shared" si="126"/>
        <v>35</v>
      </c>
      <c r="Z564" s="256">
        <f t="shared" si="127"/>
        <v>66</v>
      </c>
      <c r="AA564" s="256" t="str">
        <f t="shared" si="128"/>
        <v>Marker 37</v>
      </c>
      <c r="AB564" s="256">
        <f t="shared" si="129"/>
        <v>4</v>
      </c>
      <c r="AC564" s="256" t="str">
        <f t="shared" si="130"/>
        <v>L</v>
      </c>
      <c r="AD564" s="257"/>
      <c r="AE564" s="258">
        <f t="shared" si="131"/>
        <v>12.075360868053531</v>
      </c>
      <c r="AF564" s="258">
        <f t="shared" si="132"/>
        <v>9.533840745250707</v>
      </c>
      <c r="AG564" s="258">
        <f t="shared" si="133"/>
        <v>3.7443887774549092</v>
      </c>
      <c r="AH564" s="258">
        <f t="shared" si="134"/>
        <v>10.40355842593042</v>
      </c>
      <c r="AI564" s="258">
        <f t="shared" si="135"/>
        <v>1.6719593667458015</v>
      </c>
      <c r="AJ564" s="258">
        <f t="shared" si="136"/>
        <v>37.429108183435368</v>
      </c>
    </row>
    <row r="565" spans="1:36" x14ac:dyDescent="0.25">
      <c r="A565" s="244">
        <v>66</v>
      </c>
      <c r="B565" s="244" t="s">
        <v>263</v>
      </c>
      <c r="C565" s="244">
        <v>4</v>
      </c>
      <c r="D565" s="244" t="s">
        <v>367</v>
      </c>
      <c r="E565" s="244">
        <v>48</v>
      </c>
      <c r="F565" s="244" t="s">
        <v>142</v>
      </c>
      <c r="G565" s="245"/>
      <c r="H565" s="246">
        <v>4.90478515625</v>
      </c>
      <c r="I565" s="246">
        <v>5.427057147026062</v>
      </c>
      <c r="J565" s="246">
        <v>2.719494104385376</v>
      </c>
      <c r="K565" s="246">
        <v>6.1394244432449341</v>
      </c>
      <c r="L565" s="246">
        <v>4.3629097938537598</v>
      </c>
      <c r="M565" s="247">
        <f>IF(COUNT(H565:L565)&lt;N$1,0,1)</f>
        <v>1</v>
      </c>
      <c r="N565" s="248">
        <f t="shared" si="123"/>
        <v>5</v>
      </c>
      <c r="O565" s="249">
        <f t="shared" si="124"/>
        <v>5</v>
      </c>
      <c r="P565" s="250">
        <f t="shared" si="125"/>
        <v>23.553670644760132</v>
      </c>
      <c r="Y565" s="256">
        <f t="shared" si="126"/>
        <v>48</v>
      </c>
      <c r="Z565" s="256">
        <f t="shared" si="127"/>
        <v>66</v>
      </c>
      <c r="AA565" s="256" t="str">
        <f t="shared" si="128"/>
        <v>Marker 21</v>
      </c>
      <c r="AB565" s="256">
        <f t="shared" si="129"/>
        <v>4</v>
      </c>
      <c r="AC565" s="256" t="str">
        <f t="shared" si="130"/>
        <v>L</v>
      </c>
      <c r="AD565" s="257"/>
      <c r="AE565" s="258">
        <f t="shared" si="131"/>
        <v>6.5548800932646722</v>
      </c>
      <c r="AF565" s="258">
        <f t="shared" si="132"/>
        <v>7.2528577144139614</v>
      </c>
      <c r="AG565" s="258">
        <f t="shared" si="133"/>
        <v>3.6344013449541883</v>
      </c>
      <c r="AH565" s="258">
        <f t="shared" si="134"/>
        <v>8.2048835545524845</v>
      </c>
      <c r="AI565" s="258">
        <f t="shared" si="135"/>
        <v>5.8307040258429224</v>
      </c>
      <c r="AJ565" s="258">
        <f t="shared" si="136"/>
        <v>31.477726733028231</v>
      </c>
    </row>
    <row r="566" spans="1:36" x14ac:dyDescent="0.25">
      <c r="A566" s="244">
        <v>66</v>
      </c>
      <c r="B566" s="244" t="s">
        <v>280</v>
      </c>
      <c r="C566" s="244">
        <v>3</v>
      </c>
      <c r="D566" s="244" t="s">
        <v>367</v>
      </c>
      <c r="E566" s="244">
        <v>89</v>
      </c>
      <c r="F566" s="244" t="s">
        <v>163</v>
      </c>
      <c r="G566" s="245"/>
      <c r="H566" s="246">
        <v>0.34770071506500244</v>
      </c>
      <c r="I566" s="246">
        <v>8.6301708221435547</v>
      </c>
      <c r="J566" s="246">
        <v>5.1395720243453979</v>
      </c>
      <c r="K566" s="246">
        <v>0.91593384742736816</v>
      </c>
      <c r="L566" s="246">
        <v>9.5481520891189575</v>
      </c>
      <c r="M566" s="247">
        <f>IF(COUNT(H566:L566)&lt;N$1,0,1)</f>
        <v>1</v>
      </c>
      <c r="N566" s="248">
        <f t="shared" si="123"/>
        <v>5</v>
      </c>
      <c r="O566" s="249">
        <f t="shared" si="124"/>
        <v>5</v>
      </c>
      <c r="P566" s="250">
        <f t="shared" si="125"/>
        <v>24.581529498100281</v>
      </c>
      <c r="Y566" s="256">
        <f t="shared" si="126"/>
        <v>89</v>
      </c>
      <c r="Z566" s="256">
        <f t="shared" si="127"/>
        <v>66</v>
      </c>
      <c r="AA566" s="256" t="str">
        <f t="shared" si="128"/>
        <v>Marker 38</v>
      </c>
      <c r="AB566" s="256">
        <f t="shared" si="129"/>
        <v>3</v>
      </c>
      <c r="AC566" s="256" t="str">
        <f t="shared" si="130"/>
        <v>L</v>
      </c>
      <c r="AD566" s="257"/>
      <c r="AE566" s="258">
        <f t="shared" si="131"/>
        <v>0.46467611179446883</v>
      </c>
      <c r="AF566" s="258">
        <f t="shared" si="132"/>
        <v>11.533580599643088</v>
      </c>
      <c r="AG566" s="258">
        <f t="shared" si="133"/>
        <v>6.8686552574790287</v>
      </c>
      <c r="AH566" s="258">
        <f t="shared" si="134"/>
        <v>1.2240773758659935</v>
      </c>
      <c r="AI566" s="258">
        <f t="shared" si="135"/>
        <v>12.760394199260059</v>
      </c>
      <c r="AJ566" s="258">
        <f t="shared" si="136"/>
        <v>32.851383544042633</v>
      </c>
    </row>
    <row r="567" spans="1:36" x14ac:dyDescent="0.25">
      <c r="A567" s="244">
        <v>66</v>
      </c>
      <c r="B567" s="244" t="s">
        <v>270</v>
      </c>
      <c r="C567" s="244">
        <v>4</v>
      </c>
      <c r="D567" s="244" t="s">
        <v>367</v>
      </c>
      <c r="E567" s="244">
        <v>90</v>
      </c>
      <c r="F567" s="244" t="s">
        <v>133</v>
      </c>
      <c r="G567" s="245"/>
      <c r="H567" s="246">
        <v>2.224736213684082</v>
      </c>
      <c r="I567" s="246">
        <v>8.2377117872238159</v>
      </c>
      <c r="J567" s="246">
        <v>4.9760067462921143</v>
      </c>
      <c r="K567" s="246">
        <v>2.3044568300247192</v>
      </c>
      <c r="L567" s="246">
        <v>2.0641016960144043</v>
      </c>
      <c r="M567" s="247">
        <f>IF(COUNT(H567:L567)&lt;N$1,0,1)</f>
        <v>1</v>
      </c>
      <c r="N567" s="248">
        <f t="shared" si="123"/>
        <v>5</v>
      </c>
      <c r="O567" s="249">
        <f t="shared" si="124"/>
        <v>5</v>
      </c>
      <c r="P567" s="250">
        <f t="shared" si="125"/>
        <v>19.807013273239136</v>
      </c>
      <c r="Y567" s="256">
        <f t="shared" si="126"/>
        <v>90</v>
      </c>
      <c r="Z567" s="256">
        <f t="shared" si="127"/>
        <v>66</v>
      </c>
      <c r="AA567" s="256" t="str">
        <f t="shared" si="128"/>
        <v>Marker 28</v>
      </c>
      <c r="AB567" s="256">
        <f t="shared" si="129"/>
        <v>4</v>
      </c>
      <c r="AC567" s="256" t="str">
        <f t="shared" si="130"/>
        <v>L</v>
      </c>
      <c r="AD567" s="257"/>
      <c r="AE567" s="258">
        <f t="shared" si="131"/>
        <v>2.9731942695309179</v>
      </c>
      <c r="AF567" s="258">
        <f t="shared" si="132"/>
        <v>11.009088326594354</v>
      </c>
      <c r="AG567" s="258">
        <f t="shared" si="133"/>
        <v>6.6500624443576291</v>
      </c>
      <c r="AH567" s="258">
        <f t="shared" si="134"/>
        <v>3.079734936334265</v>
      </c>
      <c r="AI567" s="258">
        <f t="shared" si="135"/>
        <v>2.7585181994032761</v>
      </c>
      <c r="AJ567" s="258">
        <f t="shared" si="136"/>
        <v>26.470598176220442</v>
      </c>
    </row>
    <row r="568" spans="1:36" x14ac:dyDescent="0.25">
      <c r="A568" s="244">
        <v>66</v>
      </c>
      <c r="B568" s="244" t="s">
        <v>299</v>
      </c>
      <c r="C568" s="244">
        <v>3</v>
      </c>
      <c r="D568" s="244" t="s">
        <v>369</v>
      </c>
      <c r="E568" s="244">
        <v>141</v>
      </c>
      <c r="F568" s="244" t="s">
        <v>197</v>
      </c>
      <c r="G568" s="245"/>
      <c r="H568" s="246">
        <v>7.5659948587417603</v>
      </c>
      <c r="I568" s="246">
        <v>8.6647415161132813</v>
      </c>
      <c r="J568" s="246">
        <v>9.9675005674362183</v>
      </c>
      <c r="K568" s="246">
        <v>1.6372263431549072</v>
      </c>
      <c r="L568" s="246">
        <v>1.7690402269363403</v>
      </c>
      <c r="M568" s="247">
        <f>IF(COUNT(H568:L568)&lt;N$1,0,1)</f>
        <v>1</v>
      </c>
      <c r="N568" s="248">
        <f t="shared" si="123"/>
        <v>5</v>
      </c>
      <c r="O568" s="249">
        <f t="shared" si="124"/>
        <v>5</v>
      </c>
      <c r="P568" s="250">
        <f t="shared" si="125"/>
        <v>29.604503512382507</v>
      </c>
      <c r="Y568" s="256">
        <f t="shared" si="126"/>
        <v>141</v>
      </c>
      <c r="Z568" s="256">
        <f t="shared" si="127"/>
        <v>66</v>
      </c>
      <c r="AA568" s="256" t="str">
        <f t="shared" si="128"/>
        <v>Marker 57</v>
      </c>
      <c r="AB568" s="256">
        <f t="shared" si="129"/>
        <v>3</v>
      </c>
      <c r="AC568" s="256" t="str">
        <f t="shared" si="130"/>
        <v>H</v>
      </c>
      <c r="AD568" s="257"/>
      <c r="AE568" s="258">
        <f t="shared" si="131"/>
        <v>10.111388675630989</v>
      </c>
      <c r="AF568" s="258">
        <f t="shared" si="132"/>
        <v>11.579781757592636</v>
      </c>
      <c r="AG568" s="258">
        <f t="shared" si="133"/>
        <v>13.320822210904966</v>
      </c>
      <c r="AH568" s="258">
        <f t="shared" si="134"/>
        <v>2.1880310804723875</v>
      </c>
      <c r="AI568" s="258">
        <f t="shared" si="135"/>
        <v>2.3641905197321935</v>
      </c>
      <c r="AJ568" s="258">
        <f t="shared" si="136"/>
        <v>39.564214244333165</v>
      </c>
    </row>
    <row r="569" spans="1:36" x14ac:dyDescent="0.25">
      <c r="A569" s="244">
        <v>66</v>
      </c>
      <c r="B569" s="244" t="s">
        <v>300</v>
      </c>
      <c r="C569" s="244">
        <v>1</v>
      </c>
      <c r="D569" s="244" t="s">
        <v>369</v>
      </c>
      <c r="E569" s="244">
        <v>142</v>
      </c>
      <c r="F569" s="244" t="s">
        <v>188</v>
      </c>
      <c r="G569" s="245"/>
      <c r="H569" s="246">
        <v>0.50638854503631592</v>
      </c>
      <c r="I569" s="246">
        <v>1.2949764728546143</v>
      </c>
      <c r="J569" s="246">
        <v>3.9725476503372192</v>
      </c>
      <c r="K569" s="246">
        <v>5.1848292350769043</v>
      </c>
      <c r="L569" s="246">
        <v>0.68799912929534912</v>
      </c>
      <c r="M569" s="247">
        <f>IF(COUNT(H569:L569)&lt;N$1,0,1)</f>
        <v>1</v>
      </c>
      <c r="N569" s="248">
        <f t="shared" si="123"/>
        <v>5</v>
      </c>
      <c r="O569" s="249">
        <f t="shared" si="124"/>
        <v>5</v>
      </c>
      <c r="P569" s="250">
        <f t="shared" si="125"/>
        <v>11.646741032600403</v>
      </c>
      <c r="Y569" s="256">
        <f t="shared" si="126"/>
        <v>142</v>
      </c>
      <c r="Z569" s="256">
        <f t="shared" si="127"/>
        <v>66</v>
      </c>
      <c r="AA569" s="256" t="str">
        <f t="shared" si="128"/>
        <v>Marker 58</v>
      </c>
      <c r="AB569" s="256">
        <f t="shared" si="129"/>
        <v>1</v>
      </c>
      <c r="AC569" s="256" t="str">
        <f t="shared" si="130"/>
        <v>H</v>
      </c>
      <c r="AD569" s="257"/>
      <c r="AE569" s="258">
        <f t="shared" si="131"/>
        <v>0.6767505787865381</v>
      </c>
      <c r="AF569" s="258">
        <f t="shared" si="132"/>
        <v>1.7306396167718605</v>
      </c>
      <c r="AG569" s="258">
        <f t="shared" si="133"/>
        <v>5.3090140919953335</v>
      </c>
      <c r="AH569" s="258">
        <f t="shared" si="134"/>
        <v>6.9291381492368087</v>
      </c>
      <c r="AI569" s="258">
        <f t="shared" si="135"/>
        <v>0.91945959978591285</v>
      </c>
      <c r="AJ569" s="258">
        <f t="shared" si="136"/>
        <v>15.565002036576455</v>
      </c>
    </row>
    <row r="570" spans="1:36" x14ac:dyDescent="0.25">
      <c r="A570" s="244">
        <v>66</v>
      </c>
      <c r="B570" s="244" t="s">
        <v>303</v>
      </c>
      <c r="C570" s="244">
        <v>2</v>
      </c>
      <c r="D570" s="244" t="s">
        <v>369</v>
      </c>
      <c r="E570" s="244">
        <v>143</v>
      </c>
      <c r="F570" s="244" t="s">
        <v>199</v>
      </c>
      <c r="G570" s="245"/>
      <c r="H570" s="246">
        <v>0.19223809242248535</v>
      </c>
      <c r="I570" s="246">
        <v>7.998536229133606</v>
      </c>
      <c r="J570" s="246">
        <v>5.9535431861877441</v>
      </c>
      <c r="K570" s="246">
        <v>4.8418182134628296</v>
      </c>
      <c r="L570" s="246">
        <v>9.2921054363250732</v>
      </c>
      <c r="M570" s="247">
        <f>IF(COUNT(H570:L570)&lt;N$1,0,1)</f>
        <v>1</v>
      </c>
      <c r="N570" s="248">
        <f t="shared" si="123"/>
        <v>5</v>
      </c>
      <c r="O570" s="249">
        <f t="shared" si="124"/>
        <v>5</v>
      </c>
      <c r="P570" s="250">
        <f t="shared" si="125"/>
        <v>28.278241157531738</v>
      </c>
      <c r="Y570" s="256">
        <f t="shared" si="126"/>
        <v>143</v>
      </c>
      <c r="Z570" s="256">
        <f t="shared" si="127"/>
        <v>66</v>
      </c>
      <c r="AA570" s="256" t="str">
        <f t="shared" si="128"/>
        <v>Marker 61</v>
      </c>
      <c r="AB570" s="256">
        <f t="shared" si="129"/>
        <v>2</v>
      </c>
      <c r="AC570" s="256" t="str">
        <f t="shared" si="130"/>
        <v>H</v>
      </c>
      <c r="AD570" s="257"/>
      <c r="AE570" s="258">
        <f t="shared" si="131"/>
        <v>0.25691189421041694</v>
      </c>
      <c r="AF570" s="258">
        <f t="shared" si="132"/>
        <v>10.689448005035469</v>
      </c>
      <c r="AG570" s="258">
        <f t="shared" si="133"/>
        <v>7.9564670974029621</v>
      </c>
      <c r="AH570" s="258">
        <f t="shared" si="134"/>
        <v>6.470729463489703</v>
      </c>
      <c r="AI570" s="258">
        <f t="shared" si="135"/>
        <v>12.418206916050108</v>
      </c>
      <c r="AJ570" s="258">
        <f t="shared" si="136"/>
        <v>37.791763376188662</v>
      </c>
    </row>
    <row r="571" spans="1:36" x14ac:dyDescent="0.25">
      <c r="A571" s="244">
        <v>66</v>
      </c>
      <c r="B571" s="244" t="s">
        <v>301</v>
      </c>
      <c r="C571" s="244">
        <v>3</v>
      </c>
      <c r="D571" s="244" t="s">
        <v>369</v>
      </c>
      <c r="E571" s="244">
        <v>144</v>
      </c>
      <c r="F571" s="244" t="s">
        <v>237</v>
      </c>
      <c r="G571" s="245"/>
      <c r="H571" s="246">
        <v>1.2385445833206177</v>
      </c>
      <c r="I571" s="246">
        <v>6.736447811126709</v>
      </c>
      <c r="J571" s="246">
        <v>5.9843152761459351</v>
      </c>
      <c r="K571" s="246">
        <v>0.39098143577575684</v>
      </c>
      <c r="L571" s="246">
        <v>2.5951772928237915</v>
      </c>
      <c r="M571" s="247">
        <f>IF(COUNT(H571:L571)&lt;N$1,0,1)</f>
        <v>1</v>
      </c>
      <c r="N571" s="248">
        <f t="shared" si="123"/>
        <v>5</v>
      </c>
      <c r="O571" s="249">
        <f t="shared" si="124"/>
        <v>5</v>
      </c>
      <c r="P571" s="250">
        <f t="shared" si="125"/>
        <v>16.94546639919281</v>
      </c>
      <c r="Y571" s="256">
        <f t="shared" si="126"/>
        <v>144</v>
      </c>
      <c r="Z571" s="256">
        <f t="shared" si="127"/>
        <v>66</v>
      </c>
      <c r="AA571" s="256" t="str">
        <f t="shared" si="128"/>
        <v>Marker 59</v>
      </c>
      <c r="AB571" s="256">
        <f t="shared" si="129"/>
        <v>3</v>
      </c>
      <c r="AC571" s="256" t="str">
        <f t="shared" si="130"/>
        <v>H</v>
      </c>
      <c r="AD571" s="257"/>
      <c r="AE571" s="258">
        <f t="shared" si="131"/>
        <v>1.6552225989927334</v>
      </c>
      <c r="AF571" s="258">
        <f t="shared" si="132"/>
        <v>9.0027608243357164</v>
      </c>
      <c r="AG571" s="258">
        <f t="shared" si="133"/>
        <v>7.9975917039798814</v>
      </c>
      <c r="AH571" s="258">
        <f t="shared" si="134"/>
        <v>0.52251757183223679</v>
      </c>
      <c r="AI571" s="258">
        <f t="shared" si="135"/>
        <v>3.4682611843959243</v>
      </c>
      <c r="AJ571" s="258">
        <f t="shared" si="136"/>
        <v>22.646353883536491</v>
      </c>
    </row>
    <row r="572" spans="1:36" x14ac:dyDescent="0.25">
      <c r="A572" s="244">
        <v>66</v>
      </c>
      <c r="B572" s="244" t="s">
        <v>302</v>
      </c>
      <c r="C572" s="244">
        <v>1</v>
      </c>
      <c r="D572" s="244" t="s">
        <v>369</v>
      </c>
      <c r="E572" s="244">
        <v>145</v>
      </c>
      <c r="F572" s="244" t="s">
        <v>209</v>
      </c>
      <c r="G572" s="245"/>
      <c r="H572" s="246">
        <v>0.55816113948822021</v>
      </c>
      <c r="I572" s="246">
        <v>3.4907329082489014</v>
      </c>
      <c r="J572" s="246">
        <v>7.8320556879043579</v>
      </c>
      <c r="K572" s="246">
        <v>9.7659730911254883</v>
      </c>
      <c r="L572" s="246">
        <v>5.9655636548995972</v>
      </c>
      <c r="M572" s="247">
        <f>IF(COUNT(H572:L572)&lt;N$1,0,1)</f>
        <v>1</v>
      </c>
      <c r="N572" s="248">
        <f t="shared" si="123"/>
        <v>5</v>
      </c>
      <c r="O572" s="249">
        <f t="shared" si="124"/>
        <v>5</v>
      </c>
      <c r="P572" s="250">
        <f t="shared" si="125"/>
        <v>27.612486481666565</v>
      </c>
      <c r="Y572" s="256">
        <f t="shared" si="126"/>
        <v>145</v>
      </c>
      <c r="Z572" s="256">
        <f t="shared" si="127"/>
        <v>66</v>
      </c>
      <c r="AA572" s="256" t="str">
        <f t="shared" si="128"/>
        <v>Marker 60</v>
      </c>
      <c r="AB572" s="256">
        <f t="shared" si="129"/>
        <v>1</v>
      </c>
      <c r="AC572" s="256" t="str">
        <f t="shared" si="130"/>
        <v>H</v>
      </c>
      <c r="AD572" s="257"/>
      <c r="AE572" s="258">
        <f t="shared" si="131"/>
        <v>0.74594079567443039</v>
      </c>
      <c r="AF572" s="258">
        <f t="shared" si="132"/>
        <v>4.6651045707940364</v>
      </c>
      <c r="AG572" s="258">
        <f t="shared" si="133"/>
        <v>10.466959159784221</v>
      </c>
      <c r="AH572" s="258">
        <f t="shared" si="134"/>
        <v>13.05149574692483</v>
      </c>
      <c r="AI572" s="258">
        <f t="shared" si="135"/>
        <v>7.9725315586506955</v>
      </c>
      <c r="AJ572" s="258">
        <f t="shared" si="136"/>
        <v>36.902031831828211</v>
      </c>
    </row>
    <row r="573" spans="1:36" x14ac:dyDescent="0.25">
      <c r="A573" s="244">
        <v>67</v>
      </c>
      <c r="B573" s="244" t="s">
        <v>258</v>
      </c>
      <c r="C573" s="244">
        <v>4</v>
      </c>
      <c r="D573" s="244" t="s">
        <v>367</v>
      </c>
      <c r="E573" s="244">
        <v>34</v>
      </c>
      <c r="F573" s="244" t="s">
        <v>113</v>
      </c>
      <c r="G573" s="245"/>
      <c r="H573" s="246">
        <v>5.7044458389282227</v>
      </c>
      <c r="I573" s="246">
        <v>3.833739161491394</v>
      </c>
      <c r="J573" s="246">
        <v>8.2455873489379883E-2</v>
      </c>
      <c r="K573" s="246">
        <v>1.3015156984329224</v>
      </c>
      <c r="L573" s="246">
        <v>2.1237063407897949</v>
      </c>
      <c r="M573" s="247">
        <f>IF(COUNT(H573:L573)&lt;N$1,0,1)</f>
        <v>1</v>
      </c>
      <c r="N573" s="248">
        <f t="shared" si="123"/>
        <v>5</v>
      </c>
      <c r="O573" s="249">
        <f t="shared" si="124"/>
        <v>5</v>
      </c>
      <c r="P573" s="250">
        <f t="shared" si="125"/>
        <v>13.045862913131714</v>
      </c>
      <c r="Y573" s="256">
        <f t="shared" si="126"/>
        <v>34</v>
      </c>
      <c r="Z573" s="256">
        <f t="shared" si="127"/>
        <v>67</v>
      </c>
      <c r="AA573" s="256" t="str">
        <f t="shared" si="128"/>
        <v>Marker 16</v>
      </c>
      <c r="AB573" s="256">
        <f t="shared" si="129"/>
        <v>4</v>
      </c>
      <c r="AC573" s="256" t="str">
        <f t="shared" si="130"/>
        <v>L</v>
      </c>
      <c r="AD573" s="257"/>
      <c r="AE573" s="258">
        <f t="shared" si="131"/>
        <v>7.4063861518598619</v>
      </c>
      <c r="AF573" s="258">
        <f t="shared" si="132"/>
        <v>4.9775479401952785</v>
      </c>
      <c r="AG573" s="258">
        <f t="shared" si="133"/>
        <v>0.10705685649317918</v>
      </c>
      <c r="AH573" s="258">
        <f t="shared" si="134"/>
        <v>1.6898272185388881</v>
      </c>
      <c r="AI573" s="258">
        <f t="shared" si="135"/>
        <v>2.7573211626806775</v>
      </c>
      <c r="AJ573" s="258">
        <f t="shared" si="136"/>
        <v>16.938139329767885</v>
      </c>
    </row>
    <row r="574" spans="1:36" x14ac:dyDescent="0.25">
      <c r="A574" s="244">
        <v>67</v>
      </c>
      <c r="B574" s="244" t="s">
        <v>278</v>
      </c>
      <c r="C574" s="244">
        <v>3</v>
      </c>
      <c r="D574" s="244" t="s">
        <v>367</v>
      </c>
      <c r="E574" s="244">
        <v>35</v>
      </c>
      <c r="F574" s="244" t="s">
        <v>161</v>
      </c>
      <c r="G574" s="245"/>
      <c r="H574" s="246">
        <v>7.8347545862197876</v>
      </c>
      <c r="I574" s="246">
        <v>6.1152982711791992</v>
      </c>
      <c r="J574" s="246">
        <v>7.8453224897384644</v>
      </c>
      <c r="K574" s="246">
        <v>2.3152840137481689</v>
      </c>
      <c r="L574" s="246">
        <v>1.8002969026565552</v>
      </c>
      <c r="M574" s="247">
        <f>IF(COUNT(H574:L574)&lt;N$1,0,1)</f>
        <v>1</v>
      </c>
      <c r="N574" s="248">
        <f t="shared" si="123"/>
        <v>5</v>
      </c>
      <c r="O574" s="249">
        <f t="shared" si="124"/>
        <v>5</v>
      </c>
      <c r="P574" s="250">
        <f t="shared" si="125"/>
        <v>25.910956263542175</v>
      </c>
      <c r="Y574" s="256">
        <f t="shared" si="126"/>
        <v>35</v>
      </c>
      <c r="Z574" s="256">
        <f t="shared" si="127"/>
        <v>67</v>
      </c>
      <c r="AA574" s="256" t="str">
        <f t="shared" si="128"/>
        <v>Marker 36</v>
      </c>
      <c r="AB574" s="256">
        <f t="shared" si="129"/>
        <v>3</v>
      </c>
      <c r="AC574" s="256" t="str">
        <f t="shared" si="130"/>
        <v>L</v>
      </c>
      <c r="AD574" s="257"/>
      <c r="AE574" s="258">
        <f t="shared" si="131"/>
        <v>10.172279570893638</v>
      </c>
      <c r="AF574" s="258">
        <f t="shared" si="132"/>
        <v>7.9398177682871811</v>
      </c>
      <c r="AG574" s="258">
        <f t="shared" si="133"/>
        <v>10.186000443434979</v>
      </c>
      <c r="AH574" s="258">
        <f t="shared" si="134"/>
        <v>3.0060566689978043</v>
      </c>
      <c r="AI574" s="258">
        <f t="shared" si="135"/>
        <v>2.3374214473349979</v>
      </c>
      <c r="AJ574" s="258">
        <f t="shared" si="136"/>
        <v>33.641575898948602</v>
      </c>
    </row>
    <row r="575" spans="1:36" x14ac:dyDescent="0.25">
      <c r="A575" s="244">
        <v>67</v>
      </c>
      <c r="B575" s="244" t="s">
        <v>273</v>
      </c>
      <c r="C575" s="244">
        <v>4</v>
      </c>
      <c r="D575" s="244" t="s">
        <v>367</v>
      </c>
      <c r="E575" s="244">
        <v>88</v>
      </c>
      <c r="F575" s="244" t="s">
        <v>233</v>
      </c>
      <c r="G575" s="245"/>
      <c r="H575" s="246">
        <v>3.5846138000488281</v>
      </c>
      <c r="I575" s="246">
        <v>4.0946024656295776</v>
      </c>
      <c r="J575" s="246">
        <v>2.5957643985748291</v>
      </c>
      <c r="K575" s="246">
        <v>8.8738948106765747</v>
      </c>
      <c r="L575" s="246">
        <v>9.0696549415588379</v>
      </c>
      <c r="M575" s="247">
        <f>IF(COUNT(H575:L575)&lt;N$1,0,1)</f>
        <v>1</v>
      </c>
      <c r="N575" s="248">
        <f t="shared" si="123"/>
        <v>5</v>
      </c>
      <c r="O575" s="249">
        <f t="shared" si="124"/>
        <v>5</v>
      </c>
      <c r="P575" s="250">
        <f t="shared" si="125"/>
        <v>28.218530416488647</v>
      </c>
      <c r="Y575" s="256">
        <f t="shared" si="126"/>
        <v>88</v>
      </c>
      <c r="Z575" s="256">
        <f t="shared" si="127"/>
        <v>67</v>
      </c>
      <c r="AA575" s="256" t="str">
        <f t="shared" si="128"/>
        <v>Marker 31</v>
      </c>
      <c r="AB575" s="256">
        <f t="shared" si="129"/>
        <v>4</v>
      </c>
      <c r="AC575" s="256" t="str">
        <f t="shared" si="130"/>
        <v>L</v>
      </c>
      <c r="AD575" s="257"/>
      <c r="AE575" s="258">
        <f t="shared" si="131"/>
        <v>4.6540952018987971</v>
      </c>
      <c r="AF575" s="258">
        <f t="shared" si="132"/>
        <v>5.3162406752744236</v>
      </c>
      <c r="AG575" s="258">
        <f t="shared" si="133"/>
        <v>3.3702193057735443</v>
      </c>
      <c r="AH575" s="258">
        <f t="shared" si="134"/>
        <v>11.521450723634972</v>
      </c>
      <c r="AI575" s="258">
        <f t="shared" si="135"/>
        <v>11.77561653805264</v>
      </c>
      <c r="AJ575" s="258">
        <f t="shared" si="136"/>
        <v>36.637622444634374</v>
      </c>
    </row>
    <row r="576" spans="1:36" x14ac:dyDescent="0.25">
      <c r="A576" s="244">
        <v>67</v>
      </c>
      <c r="B576" s="244" t="s">
        <v>268</v>
      </c>
      <c r="C576" s="244">
        <v>3</v>
      </c>
      <c r="D576" s="244" t="s">
        <v>367</v>
      </c>
      <c r="E576" s="244">
        <v>90</v>
      </c>
      <c r="F576" s="244" t="s">
        <v>134</v>
      </c>
      <c r="G576" s="245"/>
      <c r="H576" s="246">
        <v>4.6517306566238403</v>
      </c>
      <c r="I576" s="246">
        <v>3.552553653717041</v>
      </c>
      <c r="J576" s="246">
        <v>9.369005560874939</v>
      </c>
      <c r="K576" s="246">
        <v>3.7378871440887451</v>
      </c>
      <c r="L576" s="246">
        <v>7.0515304803848267</v>
      </c>
      <c r="M576" s="247">
        <f>IF(COUNT(H576:L576)&lt;N$1,0,1)</f>
        <v>1</v>
      </c>
      <c r="N576" s="248">
        <f t="shared" si="123"/>
        <v>5</v>
      </c>
      <c r="O576" s="249">
        <f t="shared" si="124"/>
        <v>5</v>
      </c>
      <c r="P576" s="250">
        <f t="shared" si="125"/>
        <v>28.362707495689392</v>
      </c>
      <c r="Y576" s="256">
        <f t="shared" si="126"/>
        <v>90</v>
      </c>
      <c r="Z576" s="256">
        <f t="shared" si="127"/>
        <v>67</v>
      </c>
      <c r="AA576" s="256" t="str">
        <f t="shared" si="128"/>
        <v>Marker 26</v>
      </c>
      <c r="AB576" s="256">
        <f t="shared" si="129"/>
        <v>3</v>
      </c>
      <c r="AC576" s="256" t="str">
        <f t="shared" si="130"/>
        <v>L</v>
      </c>
      <c r="AD576" s="257"/>
      <c r="AE576" s="258">
        <f t="shared" si="131"/>
        <v>6.0395899076278878</v>
      </c>
      <c r="AF576" s="258">
        <f t="shared" si="132"/>
        <v>4.6124698047045687</v>
      </c>
      <c r="AG576" s="258">
        <f t="shared" si="133"/>
        <v>12.16427940628841</v>
      </c>
      <c r="AH576" s="258">
        <f t="shared" si="134"/>
        <v>4.8530981558754416</v>
      </c>
      <c r="AI576" s="258">
        <f t="shared" si="135"/>
        <v>9.1553779585279447</v>
      </c>
      <c r="AJ576" s="258">
        <f t="shared" si="136"/>
        <v>36.824815233024253</v>
      </c>
    </row>
    <row r="577" spans="1:36" x14ac:dyDescent="0.25">
      <c r="A577" s="244">
        <v>67</v>
      </c>
      <c r="B577" s="244" t="s">
        <v>278</v>
      </c>
      <c r="C577" s="244">
        <v>4</v>
      </c>
      <c r="D577" s="244" t="s">
        <v>367</v>
      </c>
      <c r="E577" s="244">
        <v>91</v>
      </c>
      <c r="F577" s="244" t="s">
        <v>140</v>
      </c>
      <c r="G577" s="245"/>
      <c r="H577" s="246">
        <v>1.7091155052185059</v>
      </c>
      <c r="I577" s="246">
        <v>9.0155309438705444</v>
      </c>
      <c r="J577" s="246">
        <v>7.4496781826019287</v>
      </c>
      <c r="K577" s="246">
        <v>2.9620558023452759</v>
      </c>
      <c r="L577" s="246">
        <v>8.3554649353027344</v>
      </c>
      <c r="M577" s="247">
        <f>IF(COUNT(H577:L577)&lt;N$1,0,1)</f>
        <v>1</v>
      </c>
      <c r="N577" s="248">
        <f t="shared" si="123"/>
        <v>5</v>
      </c>
      <c r="O577" s="249">
        <f t="shared" si="124"/>
        <v>5</v>
      </c>
      <c r="P577" s="250">
        <f t="shared" si="125"/>
        <v>29.491845369338989</v>
      </c>
      <c r="Y577" s="256">
        <f t="shared" si="126"/>
        <v>91</v>
      </c>
      <c r="Z577" s="256">
        <f t="shared" si="127"/>
        <v>67</v>
      </c>
      <c r="AA577" s="256" t="str">
        <f t="shared" si="128"/>
        <v>Marker 36</v>
      </c>
      <c r="AB577" s="256">
        <f t="shared" si="129"/>
        <v>4</v>
      </c>
      <c r="AC577" s="256" t="str">
        <f t="shared" si="130"/>
        <v>L</v>
      </c>
      <c r="AD577" s="257"/>
      <c r="AE577" s="258">
        <f t="shared" si="131"/>
        <v>2.2190357779183731</v>
      </c>
      <c r="AF577" s="258">
        <f t="shared" si="132"/>
        <v>11.705344466359662</v>
      </c>
      <c r="AG577" s="258">
        <f t="shared" si="133"/>
        <v>9.6723143466293369</v>
      </c>
      <c r="AH577" s="258">
        <f t="shared" si="134"/>
        <v>3.8457949632576476</v>
      </c>
      <c r="AI577" s="258">
        <f t="shared" si="135"/>
        <v>10.848345577561631</v>
      </c>
      <c r="AJ577" s="258">
        <f t="shared" si="136"/>
        <v>38.290835131726652</v>
      </c>
    </row>
    <row r="578" spans="1:36" x14ac:dyDescent="0.25">
      <c r="A578" s="244">
        <v>67</v>
      </c>
      <c r="B578" s="244" t="s">
        <v>299</v>
      </c>
      <c r="C578" s="244">
        <v>2</v>
      </c>
      <c r="D578" s="244" t="s">
        <v>369</v>
      </c>
      <c r="E578" s="244">
        <v>141</v>
      </c>
      <c r="F578" s="244" t="s">
        <v>185</v>
      </c>
      <c r="G578" s="245"/>
      <c r="H578" s="246">
        <v>3.0654442310333252</v>
      </c>
      <c r="I578" s="246">
        <v>0.83887875080108643</v>
      </c>
      <c r="J578" s="246">
        <v>8.0526328086853027</v>
      </c>
      <c r="K578" s="246">
        <v>1.6841977834701538</v>
      </c>
      <c r="L578" s="246">
        <v>4.3460214138031006</v>
      </c>
      <c r="M578" s="247">
        <f>IF(COUNT(H578:L578)&lt;N$1,0,1)</f>
        <v>1</v>
      </c>
      <c r="N578" s="248">
        <f t="shared" si="123"/>
        <v>5</v>
      </c>
      <c r="O578" s="249">
        <f t="shared" si="124"/>
        <v>5</v>
      </c>
      <c r="P578" s="250">
        <f t="shared" si="125"/>
        <v>17.987174987792969</v>
      </c>
      <c r="Y578" s="256">
        <f t="shared" si="126"/>
        <v>141</v>
      </c>
      <c r="Z578" s="256">
        <f t="shared" si="127"/>
        <v>67</v>
      </c>
      <c r="AA578" s="256" t="str">
        <f t="shared" si="128"/>
        <v>Marker 57</v>
      </c>
      <c r="AB578" s="256">
        <f t="shared" si="129"/>
        <v>2</v>
      </c>
      <c r="AC578" s="256" t="str">
        <f t="shared" si="130"/>
        <v>H</v>
      </c>
      <c r="AD578" s="257"/>
      <c r="AE578" s="258">
        <f t="shared" si="131"/>
        <v>3.9800296721354496</v>
      </c>
      <c r="AF578" s="258">
        <f t="shared" si="132"/>
        <v>1.0891610050223572</v>
      </c>
      <c r="AG578" s="258">
        <f t="shared" si="133"/>
        <v>10.455162482788131</v>
      </c>
      <c r="AH578" s="258">
        <f t="shared" si="134"/>
        <v>2.1866837713424694</v>
      </c>
      <c r="AI578" s="258">
        <f t="shared" si="135"/>
        <v>5.6426712995009156</v>
      </c>
      <c r="AJ578" s="258">
        <f t="shared" si="136"/>
        <v>23.353708230789323</v>
      </c>
    </row>
    <row r="579" spans="1:36" x14ac:dyDescent="0.25">
      <c r="A579" s="244">
        <v>67</v>
      </c>
      <c r="B579" s="244" t="s">
        <v>301</v>
      </c>
      <c r="C579" s="244">
        <v>3</v>
      </c>
      <c r="D579" s="244" t="s">
        <v>369</v>
      </c>
      <c r="E579" s="244">
        <v>142</v>
      </c>
      <c r="F579" s="244" t="s">
        <v>236</v>
      </c>
      <c r="G579" s="245"/>
      <c r="H579" s="246">
        <v>6.8488150835037231</v>
      </c>
      <c r="I579" s="246">
        <v>9.4320034980773926</v>
      </c>
      <c r="J579" s="246">
        <v>4.3185466527938843</v>
      </c>
      <c r="K579" s="246">
        <v>1.1255919933319092</v>
      </c>
      <c r="L579" s="246">
        <v>8.1794315576553345</v>
      </c>
      <c r="M579" s="247">
        <f>IF(COUNT(H579:L579)&lt;N$1,0,1)</f>
        <v>1</v>
      </c>
      <c r="N579" s="248">
        <f t="shared" si="123"/>
        <v>5</v>
      </c>
      <c r="O579" s="249">
        <f t="shared" si="124"/>
        <v>5</v>
      </c>
      <c r="P579" s="250">
        <f t="shared" si="125"/>
        <v>29.904388785362244</v>
      </c>
      <c r="Y579" s="256">
        <f t="shared" si="126"/>
        <v>142</v>
      </c>
      <c r="Z579" s="256">
        <f t="shared" si="127"/>
        <v>67</v>
      </c>
      <c r="AA579" s="256" t="str">
        <f t="shared" si="128"/>
        <v>Marker 59</v>
      </c>
      <c r="AB579" s="256">
        <f t="shared" si="129"/>
        <v>3</v>
      </c>
      <c r="AC579" s="256" t="str">
        <f t="shared" si="130"/>
        <v>H</v>
      </c>
      <c r="AD579" s="257"/>
      <c r="AE579" s="258">
        <f t="shared" si="131"/>
        <v>8.8921817514602548</v>
      </c>
      <c r="AF579" s="258">
        <f t="shared" si="132"/>
        <v>12.246072986745938</v>
      </c>
      <c r="AG579" s="258">
        <f t="shared" si="133"/>
        <v>5.6069993525300683</v>
      </c>
      <c r="AH579" s="258">
        <f t="shared" si="134"/>
        <v>1.461416093245633</v>
      </c>
      <c r="AI579" s="258">
        <f t="shared" si="135"/>
        <v>10.619792058554467</v>
      </c>
      <c r="AJ579" s="258">
        <f t="shared" si="136"/>
        <v>38.826462242536358</v>
      </c>
    </row>
    <row r="580" spans="1:36" x14ac:dyDescent="0.25">
      <c r="A580" s="244">
        <v>67</v>
      </c>
      <c r="B580" s="244" t="s">
        <v>302</v>
      </c>
      <c r="C580" s="244">
        <v>1</v>
      </c>
      <c r="D580" s="244" t="s">
        <v>369</v>
      </c>
      <c r="E580" s="244">
        <v>143</v>
      </c>
      <c r="F580" s="244" t="s">
        <v>208</v>
      </c>
      <c r="G580" s="245"/>
      <c r="H580" s="246">
        <v>1.5674108266830444</v>
      </c>
      <c r="I580" s="246">
        <v>2.9190385341644287</v>
      </c>
      <c r="J580" s="246">
        <v>7.1789747476577759</v>
      </c>
      <c r="K580" s="246">
        <v>3.8297080993652344</v>
      </c>
      <c r="L580" s="246">
        <v>2.4608820676803589</v>
      </c>
      <c r="M580" s="247">
        <f>IF(COUNT(H580:L580)&lt;N$1,0,1)</f>
        <v>1</v>
      </c>
      <c r="N580" s="248">
        <f t="shared" si="123"/>
        <v>5</v>
      </c>
      <c r="O580" s="249">
        <f t="shared" si="124"/>
        <v>5</v>
      </c>
      <c r="P580" s="250">
        <f t="shared" si="125"/>
        <v>17.956014275550842</v>
      </c>
      <c r="Y580" s="256">
        <f t="shared" si="126"/>
        <v>143</v>
      </c>
      <c r="Z580" s="256">
        <f t="shared" si="127"/>
        <v>67</v>
      </c>
      <c r="AA580" s="256" t="str">
        <f t="shared" si="128"/>
        <v>Marker 60</v>
      </c>
      <c r="AB580" s="256">
        <f t="shared" si="129"/>
        <v>1</v>
      </c>
      <c r="AC580" s="256" t="str">
        <f t="shared" si="130"/>
        <v>H</v>
      </c>
      <c r="AD580" s="257"/>
      <c r="AE580" s="258">
        <f t="shared" si="131"/>
        <v>2.0350530391224897</v>
      </c>
      <c r="AF580" s="258">
        <f t="shared" si="132"/>
        <v>3.7899433506134774</v>
      </c>
      <c r="AG580" s="258">
        <f t="shared" si="133"/>
        <v>9.320845645121258</v>
      </c>
      <c r="AH580" s="258">
        <f t="shared" si="134"/>
        <v>4.9723141973302418</v>
      </c>
      <c r="AI580" s="258">
        <f t="shared" si="135"/>
        <v>3.1950943846374575</v>
      </c>
      <c r="AJ580" s="258">
        <f t="shared" si="136"/>
        <v>23.313250616824924</v>
      </c>
    </row>
    <row r="581" spans="1:36" x14ac:dyDescent="0.25">
      <c r="A581" s="244">
        <v>67</v>
      </c>
      <c r="B581" s="244" t="s">
        <v>304</v>
      </c>
      <c r="C581" s="244">
        <v>2</v>
      </c>
      <c r="D581" s="244" t="s">
        <v>369</v>
      </c>
      <c r="E581" s="244">
        <v>144</v>
      </c>
      <c r="F581" s="244" t="s">
        <v>210</v>
      </c>
      <c r="G581" s="245"/>
      <c r="H581" s="246">
        <v>0.7966315746307373</v>
      </c>
      <c r="I581" s="246">
        <v>8.8733440637588501</v>
      </c>
      <c r="J581" s="246">
        <v>7.7651548385620117</v>
      </c>
      <c r="K581" s="246">
        <v>8.5988777875900269</v>
      </c>
      <c r="L581" s="246">
        <v>2.9452431201934814</v>
      </c>
      <c r="M581" s="247">
        <f>IF(COUNT(H581:L581)&lt;N$1,0,1)</f>
        <v>1</v>
      </c>
      <c r="N581" s="248">
        <f t="shared" si="123"/>
        <v>5</v>
      </c>
      <c r="O581" s="249">
        <f t="shared" si="124"/>
        <v>5</v>
      </c>
      <c r="P581" s="250">
        <f t="shared" si="125"/>
        <v>28.979251384735107</v>
      </c>
      <c r="Y581" s="256">
        <f t="shared" si="126"/>
        <v>144</v>
      </c>
      <c r="Z581" s="256">
        <f t="shared" si="127"/>
        <v>67</v>
      </c>
      <c r="AA581" s="256" t="str">
        <f t="shared" si="128"/>
        <v>Marker 62</v>
      </c>
      <c r="AB581" s="256">
        <f t="shared" si="129"/>
        <v>2</v>
      </c>
      <c r="AC581" s="256" t="str">
        <f t="shared" si="130"/>
        <v>H</v>
      </c>
      <c r="AD581" s="257"/>
      <c r="AE581" s="258">
        <f t="shared" si="131"/>
        <v>1.0343092438910697</v>
      </c>
      <c r="AF581" s="258">
        <f t="shared" si="132"/>
        <v>11.520735659549908</v>
      </c>
      <c r="AG581" s="258">
        <f t="shared" si="133"/>
        <v>10.081914507961891</v>
      </c>
      <c r="AH581" s="258">
        <f t="shared" si="134"/>
        <v>11.164381460672764</v>
      </c>
      <c r="AI581" s="258">
        <f t="shared" si="135"/>
        <v>3.823966161691172</v>
      </c>
      <c r="AJ581" s="258">
        <f t="shared" si="136"/>
        <v>37.625307033766809</v>
      </c>
    </row>
    <row r="582" spans="1:36" x14ac:dyDescent="0.25">
      <c r="A582" s="244">
        <v>67</v>
      </c>
      <c r="B582" s="244" t="s">
        <v>303</v>
      </c>
      <c r="C582" s="244">
        <v>3</v>
      </c>
      <c r="D582" s="244" t="s">
        <v>369</v>
      </c>
      <c r="E582" s="244">
        <v>145</v>
      </c>
      <c r="F582" s="244" t="s">
        <v>204</v>
      </c>
      <c r="G582" s="245"/>
      <c r="H582" s="246">
        <v>9.5302683115005493</v>
      </c>
      <c r="I582" s="246">
        <v>4.9691867828369141</v>
      </c>
      <c r="J582" s="246">
        <v>4.4623678922653198</v>
      </c>
      <c r="K582" s="246">
        <v>7.9280149936676025</v>
      </c>
      <c r="L582" s="246">
        <v>3.5705024003982544</v>
      </c>
      <c r="M582" s="247">
        <f>IF(COUNT(H582:L582)&lt;N$1,0,1)</f>
        <v>1</v>
      </c>
      <c r="N582" s="248">
        <f t="shared" ref="N582:N632" si="137">COUNTIF(H582:L582,"&gt;"&amp;0)</f>
        <v>5</v>
      </c>
      <c r="O582" s="249">
        <f t="shared" ref="O582:O632" si="138">N582*M582</f>
        <v>5</v>
      </c>
      <c r="P582" s="250">
        <f t="shared" ref="P582:P632" si="139">IF(O582=N$1,SUM(H582:L582),"")</f>
        <v>30.46034038066864</v>
      </c>
      <c r="Y582" s="256">
        <f t="shared" ref="Y582:Y632" si="140">E582</f>
        <v>145</v>
      </c>
      <c r="Z582" s="256">
        <f t="shared" ref="Z582:Z632" si="141">A582</f>
        <v>67</v>
      </c>
      <c r="AA582" s="256" t="str">
        <f t="shared" ref="AA582:AA632" si="142">B582</f>
        <v>Marker 61</v>
      </c>
      <c r="AB582" s="256">
        <f t="shared" ref="AB582:AB632" si="143">C582</f>
        <v>3</v>
      </c>
      <c r="AC582" s="256" t="str">
        <f t="shared" ref="AC582:AC632" si="144">D582</f>
        <v>H</v>
      </c>
      <c r="AD582" s="257"/>
      <c r="AE582" s="258">
        <f t="shared" ref="AE582:AE632" si="145">IF(AND(LEN(H582)&gt;0,$M582=1),H582*VLOOKUP($Z582,$R:$W,6,FALSE),"")</f>
        <v>12.373655432771773</v>
      </c>
      <c r="AF582" s="258">
        <f t="shared" ref="AF582:AF632" si="146">IF(AND(LEN(I582)&gt;0,$M582=1),I582*VLOOKUP($Z582,$R:$W,6,FALSE),"")</f>
        <v>6.4517601207207242</v>
      </c>
      <c r="AG582" s="258">
        <f t="shared" ref="AG582:AG632" si="147">IF(AND(LEN(J582)&gt;0,$M582=1),J582*VLOOKUP($Z582,$R:$W,6,FALSE),"")</f>
        <v>5.7937301352286195</v>
      </c>
      <c r="AH582" s="258">
        <f t="shared" ref="AH582:AH632" si="148">IF(AND(LEN(K582)&gt;0,$M582=1),K582*VLOOKUP($Z582,$R:$W,6,FALSE),"")</f>
        <v>10.293364529843496</v>
      </c>
      <c r="AI582" s="258">
        <f t="shared" ref="AI582:AI632" si="149">IF(AND(LEN(L582)&gt;0,$M582=1),L582*VLOOKUP($Z582,$R:$W,6,FALSE),"")</f>
        <v>4.6357736194162102</v>
      </c>
      <c r="AJ582" s="258">
        <f t="shared" ref="AJ582:AJ632" si="150">SUM(AE582:AI582)</f>
        <v>39.548283837980826</v>
      </c>
    </row>
    <row r="583" spans="1:36" x14ac:dyDescent="0.25">
      <c r="A583" s="244">
        <v>68</v>
      </c>
      <c r="B583" s="244" t="s">
        <v>309</v>
      </c>
      <c r="C583" s="244">
        <v>4</v>
      </c>
      <c r="D583" s="244" t="s">
        <v>367</v>
      </c>
      <c r="E583" s="244">
        <v>95</v>
      </c>
      <c r="F583" s="244" t="s">
        <v>217</v>
      </c>
      <c r="G583" s="245"/>
      <c r="H583" s="246">
        <v>3.7983202934265137</v>
      </c>
      <c r="I583" s="246">
        <v>7.249869704246521</v>
      </c>
      <c r="J583" s="246">
        <v>9.240802526473999</v>
      </c>
      <c r="K583" s="246">
        <v>8.1062608957290649</v>
      </c>
      <c r="L583" s="246">
        <v>1.3701152801513672</v>
      </c>
      <c r="M583" s="247">
        <f>IF(COUNT(H583:L583)&lt;N$1,0,1)</f>
        <v>1</v>
      </c>
      <c r="N583" s="248">
        <f t="shared" si="137"/>
        <v>5</v>
      </c>
      <c r="O583" s="249">
        <f t="shared" si="138"/>
        <v>5</v>
      </c>
      <c r="P583" s="250">
        <f t="shared" si="139"/>
        <v>29.765368700027466</v>
      </c>
      <c r="Y583" s="256">
        <f t="shared" si="140"/>
        <v>95</v>
      </c>
      <c r="Z583" s="256">
        <f t="shared" si="141"/>
        <v>68</v>
      </c>
      <c r="AA583" s="256" t="str">
        <f t="shared" si="142"/>
        <v>Marker 67</v>
      </c>
      <c r="AB583" s="256">
        <f t="shared" si="143"/>
        <v>4</v>
      </c>
      <c r="AC583" s="256" t="str">
        <f t="shared" si="144"/>
        <v>L</v>
      </c>
      <c r="AD583" s="257"/>
      <c r="AE583" s="258">
        <f t="shared" si="145"/>
        <v>5.2556981659834747</v>
      </c>
      <c r="AF583" s="258">
        <f t="shared" si="146"/>
        <v>10.031572896622226</v>
      </c>
      <c r="AG583" s="258">
        <f t="shared" si="147"/>
        <v>12.786406921674333</v>
      </c>
      <c r="AH583" s="258">
        <f t="shared" si="148"/>
        <v>11.216552905345729</v>
      </c>
      <c r="AI583" s="258">
        <f t="shared" si="149"/>
        <v>1.8958149415518193</v>
      </c>
      <c r="AJ583" s="258">
        <f t="shared" si="150"/>
        <v>41.18604583117758</v>
      </c>
    </row>
    <row r="584" spans="1:36" x14ac:dyDescent="0.25">
      <c r="A584" s="244">
        <v>68</v>
      </c>
      <c r="B584" s="244" t="s">
        <v>298</v>
      </c>
      <c r="C584" s="244">
        <v>4</v>
      </c>
      <c r="D584" s="244" t="s">
        <v>367</v>
      </c>
      <c r="E584" s="244">
        <v>133</v>
      </c>
      <c r="F584" s="244" t="s">
        <v>195</v>
      </c>
      <c r="G584" s="245"/>
      <c r="H584" s="246">
        <v>6.0019516944885254</v>
      </c>
      <c r="I584" s="246">
        <v>9.8919051885604858</v>
      </c>
      <c r="J584" s="246">
        <v>8.5559070110321045</v>
      </c>
      <c r="K584" s="246">
        <v>3.4373146295547485</v>
      </c>
      <c r="L584" s="246">
        <v>0.54785251617431641</v>
      </c>
      <c r="M584" s="247">
        <f>IF(COUNT(H584:L584)&lt;N$1,0,1)</f>
        <v>1</v>
      </c>
      <c r="N584" s="248">
        <f t="shared" si="137"/>
        <v>5</v>
      </c>
      <c r="O584" s="249">
        <f t="shared" si="138"/>
        <v>5</v>
      </c>
      <c r="P584" s="250">
        <f t="shared" si="139"/>
        <v>28.434931039810181</v>
      </c>
      <c r="Y584" s="256">
        <f t="shared" si="140"/>
        <v>133</v>
      </c>
      <c r="Z584" s="256">
        <f t="shared" si="141"/>
        <v>68</v>
      </c>
      <c r="AA584" s="256" t="str">
        <f t="shared" si="142"/>
        <v>Marker 56</v>
      </c>
      <c r="AB584" s="256">
        <f t="shared" si="143"/>
        <v>4</v>
      </c>
      <c r="AC584" s="256" t="str">
        <f t="shared" si="144"/>
        <v>L</v>
      </c>
      <c r="AD584" s="257"/>
      <c r="AE584" s="258">
        <f t="shared" si="145"/>
        <v>8.3048411076960811</v>
      </c>
      <c r="AF584" s="258">
        <f t="shared" si="146"/>
        <v>13.687331225745561</v>
      </c>
      <c r="AG584" s="258">
        <f t="shared" si="147"/>
        <v>11.838723781148282</v>
      </c>
      <c r="AH584" s="258">
        <f t="shared" si="148"/>
        <v>4.7561782048037742</v>
      </c>
      <c r="AI584" s="258">
        <f t="shared" si="149"/>
        <v>0.75805809991060291</v>
      </c>
      <c r="AJ584" s="258">
        <f t="shared" si="150"/>
        <v>39.345132419304306</v>
      </c>
    </row>
    <row r="585" spans="1:36" x14ac:dyDescent="0.25">
      <c r="A585" s="244">
        <v>68</v>
      </c>
      <c r="B585" s="244" t="s">
        <v>304</v>
      </c>
      <c r="C585" s="244">
        <v>1</v>
      </c>
      <c r="D585" s="244" t="s">
        <v>369</v>
      </c>
      <c r="E585" s="244">
        <v>146</v>
      </c>
      <c r="F585" s="244" t="s">
        <v>202</v>
      </c>
      <c r="G585" s="245"/>
      <c r="H585" s="246">
        <v>1.0965317487716675</v>
      </c>
      <c r="I585" s="246">
        <v>5.8624374866485596</v>
      </c>
      <c r="J585" s="246">
        <v>1.2564927339553833</v>
      </c>
      <c r="K585" s="246">
        <v>0.37400960922241211</v>
      </c>
      <c r="L585" s="246">
        <v>3.9974111318588257</v>
      </c>
      <c r="M585" s="247">
        <f>IF(COUNT(H585:L585)&lt;N$1,0,1)</f>
        <v>1</v>
      </c>
      <c r="N585" s="248">
        <f t="shared" si="137"/>
        <v>5</v>
      </c>
      <c r="O585" s="249">
        <f t="shared" si="138"/>
        <v>5</v>
      </c>
      <c r="P585" s="250">
        <f t="shared" si="139"/>
        <v>12.586882710456848</v>
      </c>
      <c r="Y585" s="256">
        <f t="shared" si="140"/>
        <v>146</v>
      </c>
      <c r="Z585" s="256">
        <f t="shared" si="141"/>
        <v>68</v>
      </c>
      <c r="AA585" s="256" t="str">
        <f t="shared" si="142"/>
        <v>Marker 62</v>
      </c>
      <c r="AB585" s="256">
        <f t="shared" si="143"/>
        <v>1</v>
      </c>
      <c r="AC585" s="256" t="str">
        <f t="shared" si="144"/>
        <v>H</v>
      </c>
      <c r="AD585" s="257"/>
      <c r="AE585" s="258">
        <f t="shared" si="145"/>
        <v>1.5172601191467696</v>
      </c>
      <c r="AF585" s="258">
        <f t="shared" si="146"/>
        <v>8.1117966802574255</v>
      </c>
      <c r="AG585" s="258">
        <f t="shared" si="147"/>
        <v>1.7385965498616613</v>
      </c>
      <c r="AH585" s="258">
        <f t="shared" si="148"/>
        <v>0.51751339155160103</v>
      </c>
      <c r="AI585" s="258">
        <f t="shared" si="149"/>
        <v>5.5311781870400667</v>
      </c>
      <c r="AJ585" s="258">
        <f t="shared" si="150"/>
        <v>17.416344927857523</v>
      </c>
    </row>
    <row r="586" spans="1:36" x14ac:dyDescent="0.25">
      <c r="A586" s="244">
        <v>68</v>
      </c>
      <c r="B586" s="244" t="s">
        <v>303</v>
      </c>
      <c r="C586" s="244">
        <v>3</v>
      </c>
      <c r="D586" s="244" t="s">
        <v>369</v>
      </c>
      <c r="E586" s="244">
        <v>147</v>
      </c>
      <c r="F586" s="244" t="s">
        <v>205</v>
      </c>
      <c r="G586" s="245"/>
      <c r="H586" s="246">
        <v>3.9989620447158813</v>
      </c>
      <c r="I586" s="246">
        <v>1.646113395690918</v>
      </c>
      <c r="J586" s="246">
        <v>9.1825646162033081</v>
      </c>
      <c r="K586" s="246">
        <v>4.5144951343536377</v>
      </c>
      <c r="L586" s="246">
        <v>6.5698510408401489</v>
      </c>
      <c r="M586" s="247">
        <f>IF(COUNT(H586:L586)&lt;N$1,0,1)</f>
        <v>1</v>
      </c>
      <c r="N586" s="248">
        <f t="shared" si="137"/>
        <v>5</v>
      </c>
      <c r="O586" s="249">
        <f t="shared" si="138"/>
        <v>5</v>
      </c>
      <c r="P586" s="250">
        <f t="shared" si="139"/>
        <v>25.911986231803894</v>
      </c>
      <c r="Y586" s="256">
        <f t="shared" si="140"/>
        <v>147</v>
      </c>
      <c r="Z586" s="256">
        <f t="shared" si="141"/>
        <v>68</v>
      </c>
      <c r="AA586" s="256" t="str">
        <f t="shared" si="142"/>
        <v>Marker 61</v>
      </c>
      <c r="AB586" s="256">
        <f t="shared" si="143"/>
        <v>3</v>
      </c>
      <c r="AC586" s="256" t="str">
        <f t="shared" si="144"/>
        <v>H</v>
      </c>
      <c r="AD586" s="257"/>
      <c r="AE586" s="258">
        <f t="shared" si="145"/>
        <v>5.5333241697979014</v>
      </c>
      <c r="AF586" s="258">
        <f t="shared" si="146"/>
        <v>2.2777108001413384</v>
      </c>
      <c r="AG586" s="258">
        <f t="shared" si="147"/>
        <v>12.705823702104858</v>
      </c>
      <c r="AH586" s="258">
        <f t="shared" si="148"/>
        <v>6.2466621993479814</v>
      </c>
      <c r="AI586" s="258">
        <f t="shared" si="149"/>
        <v>9.0906378079503654</v>
      </c>
      <c r="AJ586" s="258">
        <f t="shared" si="150"/>
        <v>35.854158679342447</v>
      </c>
    </row>
    <row r="587" spans="1:36" x14ac:dyDescent="0.25">
      <c r="A587" s="244">
        <v>68</v>
      </c>
      <c r="B587" s="244" t="s">
        <v>302</v>
      </c>
      <c r="C587" s="244">
        <v>2</v>
      </c>
      <c r="D587" s="244" t="s">
        <v>369</v>
      </c>
      <c r="E587" s="244">
        <v>149</v>
      </c>
      <c r="F587" s="244" t="s">
        <v>200</v>
      </c>
      <c r="G587" s="245"/>
      <c r="H587" s="246">
        <v>6.7139160633087158</v>
      </c>
      <c r="I587" s="246">
        <v>3.7411195039749146</v>
      </c>
      <c r="J587" s="246">
        <v>7.8029417991638184</v>
      </c>
      <c r="K587" s="246">
        <v>7.0621770620346069</v>
      </c>
      <c r="L587" s="246">
        <v>4.3253648281097412</v>
      </c>
      <c r="M587" s="247">
        <f>IF(COUNT(H587:L587)&lt;N$1,0,1)</f>
        <v>1</v>
      </c>
      <c r="N587" s="248">
        <f t="shared" si="137"/>
        <v>5</v>
      </c>
      <c r="O587" s="249">
        <f t="shared" si="138"/>
        <v>5</v>
      </c>
      <c r="P587" s="250">
        <f t="shared" si="139"/>
        <v>29.645519256591797</v>
      </c>
      <c r="Y587" s="256">
        <f t="shared" si="140"/>
        <v>149</v>
      </c>
      <c r="Z587" s="256">
        <f t="shared" si="141"/>
        <v>68</v>
      </c>
      <c r="AA587" s="256" t="str">
        <f t="shared" si="142"/>
        <v>Marker 60</v>
      </c>
      <c r="AB587" s="256">
        <f t="shared" si="143"/>
        <v>2</v>
      </c>
      <c r="AC587" s="256" t="str">
        <f t="shared" si="144"/>
        <v>H</v>
      </c>
      <c r="AD587" s="257"/>
      <c r="AE587" s="258">
        <f t="shared" si="145"/>
        <v>9.2899791525127995</v>
      </c>
      <c r="AF587" s="258">
        <f t="shared" si="146"/>
        <v>5.1765500002182403</v>
      </c>
      <c r="AG587" s="258">
        <f t="shared" si="147"/>
        <v>10.796853275937272</v>
      </c>
      <c r="AH587" s="258">
        <f t="shared" si="148"/>
        <v>9.7718644467716604</v>
      </c>
      <c r="AI587" s="258">
        <f t="shared" si="149"/>
        <v>5.9849644680170542</v>
      </c>
      <c r="AJ587" s="258">
        <f t="shared" si="150"/>
        <v>41.020211343457028</v>
      </c>
    </row>
    <row r="588" spans="1:36" x14ac:dyDescent="0.25">
      <c r="A588" s="244">
        <v>68</v>
      </c>
      <c r="B588" s="244" t="s">
        <v>305</v>
      </c>
      <c r="C588" s="244">
        <v>1</v>
      </c>
      <c r="D588" s="244" t="s">
        <v>369</v>
      </c>
      <c r="E588" s="244">
        <v>151</v>
      </c>
      <c r="F588" s="244" t="s">
        <v>200</v>
      </c>
      <c r="G588" s="245"/>
      <c r="H588" s="246">
        <v>0.23884713649749756</v>
      </c>
      <c r="I588" s="246">
        <v>5.5180108547210693</v>
      </c>
      <c r="J588" s="246">
        <v>3.542214035987854</v>
      </c>
      <c r="K588" s="246">
        <v>2.259521484375</v>
      </c>
      <c r="L588" s="246">
        <v>4.612848162651062</v>
      </c>
      <c r="M588" s="247">
        <f>IF(COUNT(H588:L588)&lt;N$1,0,1)</f>
        <v>1</v>
      </c>
      <c r="N588" s="248">
        <f t="shared" si="137"/>
        <v>5</v>
      </c>
      <c r="O588" s="249">
        <f t="shared" si="138"/>
        <v>5</v>
      </c>
      <c r="P588" s="250">
        <f t="shared" si="139"/>
        <v>16.171441674232483</v>
      </c>
      <c r="Y588" s="256">
        <f t="shared" si="140"/>
        <v>151</v>
      </c>
      <c r="Z588" s="256">
        <f t="shared" si="141"/>
        <v>68</v>
      </c>
      <c r="AA588" s="256" t="str">
        <f t="shared" si="142"/>
        <v>Marker 63</v>
      </c>
      <c r="AB588" s="256">
        <f t="shared" si="143"/>
        <v>1</v>
      </c>
      <c r="AC588" s="256" t="str">
        <f t="shared" si="144"/>
        <v>H</v>
      </c>
      <c r="AD588" s="257"/>
      <c r="AE588" s="258">
        <f t="shared" si="145"/>
        <v>0.33049041688579472</v>
      </c>
      <c r="AF588" s="258">
        <f t="shared" si="146"/>
        <v>7.6352169613564254</v>
      </c>
      <c r="AG588" s="258">
        <f t="shared" si="147"/>
        <v>4.9013264744105678</v>
      </c>
      <c r="AH588" s="258">
        <f t="shared" si="148"/>
        <v>3.1264774963769653</v>
      </c>
      <c r="AI588" s="258">
        <f t="shared" si="149"/>
        <v>6.3827523103731831</v>
      </c>
      <c r="AJ588" s="258">
        <f t="shared" si="150"/>
        <v>22.376263659402937</v>
      </c>
    </row>
    <row r="589" spans="1:36" x14ac:dyDescent="0.25">
      <c r="A589" s="244">
        <v>68</v>
      </c>
      <c r="B589" s="244" t="s">
        <v>307</v>
      </c>
      <c r="C589" s="244">
        <v>3</v>
      </c>
      <c r="D589" s="244" t="s">
        <v>369</v>
      </c>
      <c r="E589" s="244">
        <v>152</v>
      </c>
      <c r="F589" s="244" t="s">
        <v>211</v>
      </c>
      <c r="G589" s="245"/>
      <c r="H589" s="246">
        <v>9.9073868989944458</v>
      </c>
      <c r="I589" s="246">
        <v>4.1869521141052246</v>
      </c>
      <c r="J589" s="246">
        <v>3.2617086172103882</v>
      </c>
      <c r="K589" s="246">
        <v>9.6720826625823975</v>
      </c>
      <c r="L589" s="246">
        <v>1.4120298624038696</v>
      </c>
      <c r="M589" s="247">
        <f>IF(COUNT(H589:L589)&lt;N$1,0,1)</f>
        <v>1</v>
      </c>
      <c r="N589" s="248">
        <f t="shared" si="137"/>
        <v>5</v>
      </c>
      <c r="O589" s="249">
        <f t="shared" si="138"/>
        <v>5</v>
      </c>
      <c r="P589" s="250">
        <f t="shared" si="139"/>
        <v>28.440160155296326</v>
      </c>
      <c r="Y589" s="256">
        <f t="shared" si="140"/>
        <v>152</v>
      </c>
      <c r="Z589" s="256">
        <f t="shared" si="141"/>
        <v>68</v>
      </c>
      <c r="AA589" s="256" t="str">
        <f t="shared" si="142"/>
        <v>Marker 65</v>
      </c>
      <c r="AB589" s="256">
        <f t="shared" si="143"/>
        <v>3</v>
      </c>
      <c r="AC589" s="256" t="str">
        <f t="shared" si="144"/>
        <v>H</v>
      </c>
      <c r="AD589" s="257"/>
      <c r="AE589" s="258">
        <f t="shared" si="145"/>
        <v>13.70875311511989</v>
      </c>
      <c r="AF589" s="258">
        <f t="shared" si="146"/>
        <v>5.7934441666877294</v>
      </c>
      <c r="AG589" s="258">
        <f t="shared" si="147"/>
        <v>4.5131939049775633</v>
      </c>
      <c r="AH589" s="258">
        <f t="shared" si="148"/>
        <v>13.38316497398835</v>
      </c>
      <c r="AI589" s="258">
        <f t="shared" si="149"/>
        <v>1.9538117338322603</v>
      </c>
      <c r="AJ589" s="258">
        <f t="shared" si="150"/>
        <v>39.352367894605791</v>
      </c>
    </row>
    <row r="590" spans="1:36" x14ac:dyDescent="0.25">
      <c r="A590" s="244">
        <v>68</v>
      </c>
      <c r="B590" s="244" t="s">
        <v>246</v>
      </c>
      <c r="C590" s="244">
        <v>2</v>
      </c>
      <c r="D590" s="244" t="s">
        <v>369</v>
      </c>
      <c r="E590" s="244">
        <v>154</v>
      </c>
      <c r="F590" s="244" t="s">
        <v>88</v>
      </c>
      <c r="G590" s="245"/>
      <c r="H590" s="246">
        <v>9.6000802516937256</v>
      </c>
      <c r="I590" s="246">
        <v>4.4600683450698853</v>
      </c>
      <c r="J590" s="246">
        <v>1.377105712890625E-2</v>
      </c>
      <c r="K590" s="246">
        <v>9.8266619443893433</v>
      </c>
      <c r="L590" s="246">
        <v>0.34099221229553223</v>
      </c>
      <c r="M590" s="247">
        <f>IF(COUNT(H590:L590)&lt;N$1,0,1)</f>
        <v>1</v>
      </c>
      <c r="N590" s="248">
        <f t="shared" si="137"/>
        <v>5</v>
      </c>
      <c r="O590" s="249">
        <f t="shared" si="138"/>
        <v>5</v>
      </c>
      <c r="P590" s="250">
        <f t="shared" si="139"/>
        <v>24.241573810577393</v>
      </c>
      <c r="Y590" s="256">
        <f t="shared" si="140"/>
        <v>154</v>
      </c>
      <c r="Z590" s="256">
        <f t="shared" si="141"/>
        <v>68</v>
      </c>
      <c r="AA590" s="256" t="str">
        <f t="shared" si="142"/>
        <v>Marker 4</v>
      </c>
      <c r="AB590" s="256">
        <f t="shared" si="143"/>
        <v>2</v>
      </c>
      <c r="AC590" s="256" t="str">
        <f t="shared" si="144"/>
        <v>H</v>
      </c>
      <c r="AD590" s="257"/>
      <c r="AE590" s="258">
        <f t="shared" si="145"/>
        <v>13.2835359512572</v>
      </c>
      <c r="AF590" s="258">
        <f t="shared" si="146"/>
        <v>6.1713523901373062</v>
      </c>
      <c r="AG590" s="258">
        <f t="shared" si="147"/>
        <v>1.9054875340898239E-2</v>
      </c>
      <c r="AH590" s="258">
        <f t="shared" si="148"/>
        <v>13.59705479504894</v>
      </c>
      <c r="AI590" s="258">
        <f t="shared" si="149"/>
        <v>0.47182754647569569</v>
      </c>
      <c r="AJ590" s="258">
        <f t="shared" si="150"/>
        <v>33.542825558260041</v>
      </c>
    </row>
    <row r="591" spans="1:36" x14ac:dyDescent="0.25">
      <c r="A591" s="244">
        <v>68</v>
      </c>
      <c r="B591" s="244" t="s">
        <v>266</v>
      </c>
      <c r="C591" s="244">
        <v>1</v>
      </c>
      <c r="D591" s="244" t="s">
        <v>369</v>
      </c>
      <c r="E591" s="244">
        <v>156</v>
      </c>
      <c r="F591" s="244" t="s">
        <v>126</v>
      </c>
      <c r="G591" s="245"/>
      <c r="H591" s="246">
        <v>3.9020746946334839</v>
      </c>
      <c r="I591" s="246">
        <v>4.1499102115631104</v>
      </c>
      <c r="J591" s="246">
        <v>1.281769871711731</v>
      </c>
      <c r="K591" s="246">
        <v>0.63509225845336914</v>
      </c>
      <c r="L591" s="246">
        <v>7.2034209966659546</v>
      </c>
      <c r="M591" s="247">
        <f>IF(COUNT(H591:L591)&lt;N$1,0,1)</f>
        <v>1</v>
      </c>
      <c r="N591" s="248">
        <f t="shared" si="137"/>
        <v>5</v>
      </c>
      <c r="O591" s="249">
        <f t="shared" si="138"/>
        <v>5</v>
      </c>
      <c r="P591" s="250">
        <f t="shared" si="139"/>
        <v>17.172268033027649</v>
      </c>
      <c r="Y591" s="256">
        <f t="shared" si="140"/>
        <v>156</v>
      </c>
      <c r="Z591" s="256">
        <f t="shared" si="141"/>
        <v>68</v>
      </c>
      <c r="AA591" s="256" t="str">
        <f t="shared" si="142"/>
        <v>Marker 24</v>
      </c>
      <c r="AB591" s="256">
        <f t="shared" si="143"/>
        <v>1</v>
      </c>
      <c r="AC591" s="256" t="str">
        <f t="shared" si="144"/>
        <v>H</v>
      </c>
      <c r="AD591" s="257"/>
      <c r="AE591" s="258">
        <f t="shared" si="145"/>
        <v>5.3992621032006447</v>
      </c>
      <c r="AF591" s="258">
        <f t="shared" si="146"/>
        <v>5.7421896530565206</v>
      </c>
      <c r="AG591" s="258">
        <f t="shared" si="147"/>
        <v>1.773572274993968</v>
      </c>
      <c r="AH591" s="258">
        <f t="shared" si="148"/>
        <v>0.87877086715416375</v>
      </c>
      <c r="AI591" s="258">
        <f t="shared" si="149"/>
        <v>9.9673022800378472</v>
      </c>
      <c r="AJ591" s="258">
        <f t="shared" si="150"/>
        <v>23.761097178443144</v>
      </c>
    </row>
    <row r="592" spans="1:36" x14ac:dyDescent="0.25">
      <c r="A592" s="244">
        <v>68</v>
      </c>
      <c r="B592" s="244" t="s">
        <v>307</v>
      </c>
      <c r="C592" s="244">
        <v>3</v>
      </c>
      <c r="D592" s="244" t="s">
        <v>369</v>
      </c>
      <c r="E592" s="244">
        <v>157</v>
      </c>
      <c r="F592" s="244" t="s">
        <v>217</v>
      </c>
      <c r="G592" s="245"/>
      <c r="H592" s="246">
        <v>2.3408132791519165</v>
      </c>
      <c r="I592" s="246">
        <v>6.8793487548828125</v>
      </c>
      <c r="J592" s="246">
        <v>7.7064913511276245</v>
      </c>
      <c r="K592" s="246">
        <v>1.2718164920806885</v>
      </c>
      <c r="L592" s="246">
        <v>4.3105822801589966</v>
      </c>
      <c r="M592" s="247">
        <f>IF(COUNT(H592:L592)&lt;N$1,0,1)</f>
        <v>1</v>
      </c>
      <c r="N592" s="248">
        <f t="shared" si="137"/>
        <v>5</v>
      </c>
      <c r="O592" s="249">
        <f t="shared" si="138"/>
        <v>5</v>
      </c>
      <c r="P592" s="250">
        <f t="shared" si="139"/>
        <v>22.509052157402039</v>
      </c>
      <c r="Y592" s="256">
        <f t="shared" si="140"/>
        <v>157</v>
      </c>
      <c r="Z592" s="256">
        <f t="shared" si="141"/>
        <v>68</v>
      </c>
      <c r="AA592" s="256" t="str">
        <f t="shared" si="142"/>
        <v>Marker 65</v>
      </c>
      <c r="AB592" s="256">
        <f t="shared" si="143"/>
        <v>3</v>
      </c>
      <c r="AC592" s="256" t="str">
        <f t="shared" si="144"/>
        <v>H</v>
      </c>
      <c r="AD592" s="257"/>
      <c r="AE592" s="258">
        <f t="shared" si="145"/>
        <v>3.2389601475788528</v>
      </c>
      <c r="AF592" s="258">
        <f t="shared" si="146"/>
        <v>9.5188867291604051</v>
      </c>
      <c r="AG592" s="258">
        <f t="shared" si="147"/>
        <v>10.663395746373642</v>
      </c>
      <c r="AH592" s="258">
        <f t="shared" si="148"/>
        <v>1.7597998821910916</v>
      </c>
      <c r="AI592" s="258">
        <f t="shared" si="149"/>
        <v>5.9645100028452385</v>
      </c>
      <c r="AJ592" s="258">
        <f t="shared" si="150"/>
        <v>31.14555250814923</v>
      </c>
    </row>
    <row r="593" spans="1:36" x14ac:dyDescent="0.25">
      <c r="A593" s="244">
        <v>69</v>
      </c>
      <c r="B593" s="244" t="s">
        <v>312</v>
      </c>
      <c r="C593" s="244">
        <v>4</v>
      </c>
      <c r="D593" s="244" t="s">
        <v>367</v>
      </c>
      <c r="E593" s="244">
        <v>96</v>
      </c>
      <c r="F593" s="244" t="s">
        <v>225</v>
      </c>
      <c r="G593" s="245"/>
      <c r="H593" s="246">
        <v>1.9704818725585938</v>
      </c>
      <c r="I593" s="246">
        <v>1.3784044981002808</v>
      </c>
      <c r="J593" s="246">
        <v>3.4201395511627197</v>
      </c>
      <c r="K593" s="246">
        <v>8.3734256029129028</v>
      </c>
      <c r="L593" s="246">
        <v>4.6530938148498535</v>
      </c>
      <c r="M593" s="247">
        <f>IF(COUNT(H593:L593)&lt;N$1,0,1)</f>
        <v>1</v>
      </c>
      <c r="N593" s="248">
        <f t="shared" si="137"/>
        <v>5</v>
      </c>
      <c r="O593" s="249">
        <f t="shared" si="138"/>
        <v>5</v>
      </c>
      <c r="P593" s="250">
        <f t="shared" si="139"/>
        <v>19.795545339584351</v>
      </c>
      <c r="Y593" s="256">
        <f t="shared" si="140"/>
        <v>96</v>
      </c>
      <c r="Z593" s="256">
        <f t="shared" si="141"/>
        <v>69</v>
      </c>
      <c r="AA593" s="256" t="str">
        <f t="shared" si="142"/>
        <v>Marker 70</v>
      </c>
      <c r="AB593" s="256">
        <f t="shared" si="143"/>
        <v>4</v>
      </c>
      <c r="AC593" s="256" t="str">
        <f t="shared" si="144"/>
        <v>L</v>
      </c>
      <c r="AD593" s="257"/>
      <c r="AE593" s="258">
        <f t="shared" si="145"/>
        <v>2.6229129062158134</v>
      </c>
      <c r="AF593" s="258">
        <f t="shared" si="146"/>
        <v>1.8347973652549545</v>
      </c>
      <c r="AG593" s="258">
        <f t="shared" si="147"/>
        <v>4.5525555422419171</v>
      </c>
      <c r="AH593" s="258">
        <f t="shared" si="148"/>
        <v>11.145885881507953</v>
      </c>
      <c r="AI593" s="258">
        <f t="shared" si="149"/>
        <v>6.1937437693630653</v>
      </c>
      <c r="AJ593" s="258">
        <f t="shared" si="150"/>
        <v>26.349895464583703</v>
      </c>
    </row>
    <row r="594" spans="1:36" x14ac:dyDescent="0.25">
      <c r="A594" s="244">
        <v>69</v>
      </c>
      <c r="B594" s="244" t="s">
        <v>300</v>
      </c>
      <c r="C594" s="244">
        <v>4</v>
      </c>
      <c r="D594" s="244" t="s">
        <v>367</v>
      </c>
      <c r="E594" s="244">
        <v>134</v>
      </c>
      <c r="F594" s="244" t="s">
        <v>189</v>
      </c>
      <c r="G594" s="245"/>
      <c r="H594" s="246">
        <v>3.915247917175293</v>
      </c>
      <c r="I594" s="246">
        <v>3.4689110517501831</v>
      </c>
      <c r="J594" s="246">
        <v>8.3742058277130127</v>
      </c>
      <c r="K594" s="246">
        <v>4.8344689607620239</v>
      </c>
      <c r="L594" s="246">
        <v>6.3002371788024902</v>
      </c>
      <c r="M594" s="247">
        <f>IF(COUNT(H594:L594)&lt;N$1,0,1)</f>
        <v>1</v>
      </c>
      <c r="N594" s="248">
        <f t="shared" si="137"/>
        <v>5</v>
      </c>
      <c r="O594" s="249">
        <f t="shared" si="138"/>
        <v>5</v>
      </c>
      <c r="P594" s="250">
        <f t="shared" si="139"/>
        <v>26.893070936203003</v>
      </c>
      <c r="Y594" s="256">
        <f t="shared" si="140"/>
        <v>134</v>
      </c>
      <c r="Z594" s="256">
        <f t="shared" si="141"/>
        <v>69</v>
      </c>
      <c r="AA594" s="256" t="str">
        <f t="shared" si="142"/>
        <v>Marker 58</v>
      </c>
      <c r="AB594" s="256">
        <f t="shared" si="143"/>
        <v>4</v>
      </c>
      <c r="AC594" s="256" t="str">
        <f t="shared" si="144"/>
        <v>L</v>
      </c>
      <c r="AD594" s="257"/>
      <c r="AE594" s="258">
        <f t="shared" si="145"/>
        <v>5.2115954153180324</v>
      </c>
      <c r="AF594" s="258">
        <f t="shared" si="146"/>
        <v>4.6174753976985246</v>
      </c>
      <c r="AG594" s="258">
        <f t="shared" si="147"/>
        <v>11.146924440515502</v>
      </c>
      <c r="AH594" s="258">
        <f t="shared" si="148"/>
        <v>6.4351726389735679</v>
      </c>
      <c r="AI594" s="258">
        <f t="shared" si="149"/>
        <v>8.3862600507178087</v>
      </c>
      <c r="AJ594" s="258">
        <f t="shared" si="150"/>
        <v>35.79742794322344</v>
      </c>
    </row>
    <row r="595" spans="1:36" x14ac:dyDescent="0.25">
      <c r="A595" s="244">
        <v>69</v>
      </c>
      <c r="B595" s="244" t="s">
        <v>298</v>
      </c>
      <c r="C595" s="244">
        <v>4</v>
      </c>
      <c r="D595" s="244" t="s">
        <v>367</v>
      </c>
      <c r="E595" s="244">
        <v>138</v>
      </c>
      <c r="F595" s="244" t="s">
        <v>196</v>
      </c>
      <c r="G595" s="245"/>
      <c r="H595" s="246">
        <v>6.3448762893676758</v>
      </c>
      <c r="I595" s="246">
        <v>6.7757290601730347</v>
      </c>
      <c r="J595" s="246">
        <v>6.666642427444458</v>
      </c>
      <c r="K595" s="246">
        <v>5.318487286567688</v>
      </c>
      <c r="L595" s="246">
        <v>8.764197826385498</v>
      </c>
      <c r="M595" s="247">
        <f>IF(COUNT(H595:L595)&lt;N$1,0,1)</f>
        <v>1</v>
      </c>
      <c r="N595" s="248">
        <f t="shared" si="137"/>
        <v>5</v>
      </c>
      <c r="O595" s="249">
        <f t="shared" si="138"/>
        <v>5</v>
      </c>
      <c r="P595" s="250">
        <f t="shared" si="139"/>
        <v>33.869932889938354</v>
      </c>
      <c r="Y595" s="256">
        <f t="shared" si="140"/>
        <v>138</v>
      </c>
      <c r="Z595" s="256">
        <f t="shared" si="141"/>
        <v>69</v>
      </c>
      <c r="AA595" s="256" t="str">
        <f t="shared" si="142"/>
        <v>Marker 56</v>
      </c>
      <c r="AB595" s="256">
        <f t="shared" si="143"/>
        <v>4</v>
      </c>
      <c r="AC595" s="256" t="str">
        <f t="shared" si="144"/>
        <v>L</v>
      </c>
      <c r="AD595" s="257"/>
      <c r="AE595" s="258">
        <f t="shared" si="145"/>
        <v>8.4456792724086895</v>
      </c>
      <c r="AF595" s="258">
        <f t="shared" si="146"/>
        <v>9.019188376431476</v>
      </c>
      <c r="AG595" s="258">
        <f t="shared" si="147"/>
        <v>8.8739829112789916</v>
      </c>
      <c r="AH595" s="258">
        <f t="shared" si="148"/>
        <v>7.0794505342846277</v>
      </c>
      <c r="AI595" s="258">
        <f t="shared" si="149"/>
        <v>11.666043677735759</v>
      </c>
      <c r="AJ595" s="258">
        <f t="shared" si="150"/>
        <v>45.084344772139538</v>
      </c>
    </row>
    <row r="596" spans="1:36" x14ac:dyDescent="0.25">
      <c r="A596" s="244">
        <v>69</v>
      </c>
      <c r="B596" s="244" t="s">
        <v>302</v>
      </c>
      <c r="C596" s="244">
        <v>1</v>
      </c>
      <c r="D596" s="244" t="s">
        <v>369</v>
      </c>
      <c r="E596" s="244">
        <v>147</v>
      </c>
      <c r="F596" s="244" t="s">
        <v>207</v>
      </c>
      <c r="G596" s="245"/>
      <c r="H596" s="246">
        <v>8.747062087059021</v>
      </c>
      <c r="I596" s="246">
        <v>7.874225378036499</v>
      </c>
      <c r="J596" s="246">
        <v>2.8309923410415649</v>
      </c>
      <c r="K596" s="246">
        <v>5.3209209442138672</v>
      </c>
      <c r="L596" s="246">
        <v>2.6454466581344604</v>
      </c>
      <c r="M596" s="247">
        <f>IF(COUNT(H596:L596)&lt;N$1,0,1)</f>
        <v>1</v>
      </c>
      <c r="N596" s="248">
        <f t="shared" si="137"/>
        <v>5</v>
      </c>
      <c r="O596" s="249">
        <f t="shared" si="138"/>
        <v>5</v>
      </c>
      <c r="P596" s="250">
        <f t="shared" si="139"/>
        <v>27.418647408485413</v>
      </c>
      <c r="Y596" s="256">
        <f t="shared" si="140"/>
        <v>147</v>
      </c>
      <c r="Z596" s="256">
        <f t="shared" si="141"/>
        <v>69</v>
      </c>
      <c r="AA596" s="256" t="str">
        <f t="shared" si="142"/>
        <v>Marker 60</v>
      </c>
      <c r="AB596" s="256">
        <f t="shared" si="143"/>
        <v>1</v>
      </c>
      <c r="AC596" s="256" t="str">
        <f t="shared" si="144"/>
        <v>H</v>
      </c>
      <c r="AD596" s="257"/>
      <c r="AE596" s="258">
        <f t="shared" si="145"/>
        <v>11.64323425611007</v>
      </c>
      <c r="AF596" s="258">
        <f t="shared" si="146"/>
        <v>10.481399325783384</v>
      </c>
      <c r="AG596" s="258">
        <f t="shared" si="147"/>
        <v>3.768340349700547</v>
      </c>
      <c r="AH596" s="258">
        <f t="shared" si="148"/>
        <v>7.0826899815174942</v>
      </c>
      <c r="AI596" s="258">
        <f t="shared" si="149"/>
        <v>3.5213600688021751</v>
      </c>
      <c r="AJ596" s="258">
        <f t="shared" si="150"/>
        <v>36.497023981913671</v>
      </c>
    </row>
    <row r="597" spans="1:36" x14ac:dyDescent="0.25">
      <c r="A597" s="244">
        <v>69</v>
      </c>
      <c r="B597" s="244" t="s">
        <v>305</v>
      </c>
      <c r="C597" s="244">
        <v>3</v>
      </c>
      <c r="D597" s="244" t="s">
        <v>369</v>
      </c>
      <c r="E597" s="244">
        <v>148</v>
      </c>
      <c r="F597" s="244" t="s">
        <v>202</v>
      </c>
      <c r="G597" s="245"/>
      <c r="H597" s="246">
        <v>0.45059025287628174</v>
      </c>
      <c r="I597" s="246">
        <v>0.5163264274597168</v>
      </c>
      <c r="J597" s="246">
        <v>0.39663255214691162</v>
      </c>
      <c r="K597" s="246">
        <v>9.8981702327728271</v>
      </c>
      <c r="L597" s="246">
        <v>5.8411890268325806</v>
      </c>
      <c r="M597" s="247">
        <f>IF(COUNT(H597:L597)&lt;N$1,0,1)</f>
        <v>1</v>
      </c>
      <c r="N597" s="248">
        <f t="shared" si="137"/>
        <v>5</v>
      </c>
      <c r="O597" s="249">
        <f t="shared" si="138"/>
        <v>5</v>
      </c>
      <c r="P597" s="250">
        <f t="shared" si="139"/>
        <v>17.102908492088318</v>
      </c>
      <c r="Y597" s="256">
        <f t="shared" si="140"/>
        <v>148</v>
      </c>
      <c r="Z597" s="256">
        <f t="shared" si="141"/>
        <v>69</v>
      </c>
      <c r="AA597" s="256" t="str">
        <f t="shared" si="142"/>
        <v>Marker 63</v>
      </c>
      <c r="AB597" s="256">
        <f t="shared" si="143"/>
        <v>3</v>
      </c>
      <c r="AC597" s="256" t="str">
        <f t="shared" si="144"/>
        <v>H</v>
      </c>
      <c r="AD597" s="257"/>
      <c r="AE597" s="258">
        <f t="shared" si="145"/>
        <v>0.59978171133827718</v>
      </c>
      <c r="AF597" s="258">
        <f t="shared" si="146"/>
        <v>0.68728328296972119</v>
      </c>
      <c r="AG597" s="258">
        <f t="shared" si="147"/>
        <v>0.52795849306678466</v>
      </c>
      <c r="AH597" s="258">
        <f t="shared" si="148"/>
        <v>13.175476929280419</v>
      </c>
      <c r="AI597" s="258">
        <f t="shared" si="149"/>
        <v>7.7752200106422364</v>
      </c>
      <c r="AJ597" s="258">
        <f t="shared" si="150"/>
        <v>22.765720427297438</v>
      </c>
    </row>
    <row r="598" spans="1:36" x14ac:dyDescent="0.25">
      <c r="A598" s="244">
        <v>69</v>
      </c>
      <c r="B598" s="244" t="s">
        <v>303</v>
      </c>
      <c r="C598" s="244">
        <v>2</v>
      </c>
      <c r="D598" s="244" t="s">
        <v>369</v>
      </c>
      <c r="E598" s="244">
        <v>150</v>
      </c>
      <c r="F598" s="244" t="s">
        <v>208</v>
      </c>
      <c r="G598" s="245"/>
      <c r="H598" s="246">
        <v>5.6647908687591553</v>
      </c>
      <c r="I598" s="246">
        <v>0.12335836887359619</v>
      </c>
      <c r="J598" s="246">
        <v>1.4516353607177734</v>
      </c>
      <c r="K598" s="246">
        <v>0.2298659086227417</v>
      </c>
      <c r="L598" s="246">
        <v>4.9809896945953369</v>
      </c>
      <c r="M598" s="247">
        <f>IF(COUNT(H598:L598)&lt;N$1,0,1)</f>
        <v>1</v>
      </c>
      <c r="N598" s="248">
        <f t="shared" si="137"/>
        <v>5</v>
      </c>
      <c r="O598" s="249">
        <f t="shared" si="138"/>
        <v>5</v>
      </c>
      <c r="P598" s="250">
        <f t="shared" si="139"/>
        <v>12.450640201568604</v>
      </c>
      <c r="Y598" s="256">
        <f t="shared" si="140"/>
        <v>150</v>
      </c>
      <c r="Z598" s="256">
        <f t="shared" si="141"/>
        <v>69</v>
      </c>
      <c r="AA598" s="256" t="str">
        <f t="shared" si="142"/>
        <v>Marker 61</v>
      </c>
      <c r="AB598" s="256">
        <f t="shared" si="143"/>
        <v>2</v>
      </c>
      <c r="AC598" s="256" t="str">
        <f t="shared" si="144"/>
        <v>H</v>
      </c>
      <c r="AD598" s="257"/>
      <c r="AE598" s="258">
        <f t="shared" si="145"/>
        <v>7.5404160208736233</v>
      </c>
      <c r="AF598" s="258">
        <f t="shared" si="146"/>
        <v>0.16420260562364816</v>
      </c>
      <c r="AG598" s="258">
        <f t="shared" si="147"/>
        <v>1.9322751331896235</v>
      </c>
      <c r="AH598" s="258">
        <f t="shared" si="148"/>
        <v>0.30597503424010097</v>
      </c>
      <c r="AI598" s="258">
        <f t="shared" si="149"/>
        <v>6.6302067213224687</v>
      </c>
      <c r="AJ598" s="258">
        <f t="shared" si="150"/>
        <v>16.573075515249464</v>
      </c>
    </row>
    <row r="599" spans="1:36" x14ac:dyDescent="0.25">
      <c r="A599" s="244">
        <v>69</v>
      </c>
      <c r="B599" s="244" t="s">
        <v>296</v>
      </c>
      <c r="C599" s="244">
        <v>1</v>
      </c>
      <c r="D599" s="244" t="s">
        <v>369</v>
      </c>
      <c r="E599" s="244">
        <v>152</v>
      </c>
      <c r="F599" s="244" t="s">
        <v>195</v>
      </c>
      <c r="G599" s="245"/>
      <c r="H599" s="246">
        <v>7.7562063932418823</v>
      </c>
      <c r="I599" s="246">
        <v>2.187124490737915</v>
      </c>
      <c r="J599" s="246">
        <v>8.3712989091873169</v>
      </c>
      <c r="K599" s="246">
        <v>5.7629895210266113</v>
      </c>
      <c r="L599" s="246">
        <v>2.630276083946228</v>
      </c>
      <c r="M599" s="247">
        <f>IF(COUNT(H599:L599)&lt;N$1,0,1)</f>
        <v>1</v>
      </c>
      <c r="N599" s="248">
        <f t="shared" si="137"/>
        <v>5</v>
      </c>
      <c r="O599" s="249">
        <f t="shared" si="138"/>
        <v>5</v>
      </c>
      <c r="P599" s="250">
        <f t="shared" si="139"/>
        <v>26.707895398139954</v>
      </c>
      <c r="Y599" s="256">
        <f t="shared" si="140"/>
        <v>152</v>
      </c>
      <c r="Z599" s="256">
        <f t="shared" si="141"/>
        <v>69</v>
      </c>
      <c r="AA599" s="256" t="str">
        <f t="shared" si="142"/>
        <v>Marker 54</v>
      </c>
      <c r="AB599" s="256">
        <f t="shared" si="143"/>
        <v>1</v>
      </c>
      <c r="AC599" s="256" t="str">
        <f t="shared" si="144"/>
        <v>H</v>
      </c>
      <c r="AD599" s="257"/>
      <c r="AE599" s="258">
        <f t="shared" si="145"/>
        <v>10.32430398646197</v>
      </c>
      <c r="AF599" s="258">
        <f t="shared" si="146"/>
        <v>2.9112863884448559</v>
      </c>
      <c r="AG599" s="258">
        <f t="shared" si="147"/>
        <v>11.143055034648567</v>
      </c>
      <c r="AH599" s="258">
        <f t="shared" si="148"/>
        <v>7.6711284704486449</v>
      </c>
      <c r="AI599" s="258">
        <f t="shared" si="149"/>
        <v>3.5011664829655533</v>
      </c>
      <c r="AJ599" s="258">
        <f t="shared" si="150"/>
        <v>35.550940362969591</v>
      </c>
    </row>
    <row r="600" spans="1:36" x14ac:dyDescent="0.25">
      <c r="A600" s="244">
        <v>69</v>
      </c>
      <c r="B600" s="244" t="s">
        <v>243</v>
      </c>
      <c r="C600" s="244">
        <v>3</v>
      </c>
      <c r="D600" s="244" t="s">
        <v>369</v>
      </c>
      <c r="E600" s="244">
        <v>153</v>
      </c>
      <c r="F600" s="244" t="s">
        <v>85</v>
      </c>
      <c r="G600" s="245"/>
      <c r="H600" s="246">
        <v>8.7536150217056274</v>
      </c>
      <c r="I600" s="246">
        <v>3.5686779022216797</v>
      </c>
      <c r="J600" s="246">
        <v>9.8553007841110229</v>
      </c>
      <c r="K600" s="246">
        <v>8.1749975681304932</v>
      </c>
      <c r="L600" s="246">
        <v>3.5522109270095825</v>
      </c>
      <c r="M600" s="247">
        <f>IF(COUNT(H600:L600)&lt;N$1,0,1)</f>
        <v>1</v>
      </c>
      <c r="N600" s="248">
        <f t="shared" si="137"/>
        <v>5</v>
      </c>
      <c r="O600" s="249">
        <f t="shared" si="138"/>
        <v>5</v>
      </c>
      <c r="P600" s="250">
        <f t="shared" si="139"/>
        <v>33.904802203178406</v>
      </c>
      <c r="Y600" s="256">
        <f t="shared" si="140"/>
        <v>153</v>
      </c>
      <c r="Z600" s="256">
        <f t="shared" si="141"/>
        <v>69</v>
      </c>
      <c r="AA600" s="256" t="str">
        <f t="shared" si="142"/>
        <v>Marker 1</v>
      </c>
      <c r="AB600" s="256">
        <f t="shared" si="143"/>
        <v>3</v>
      </c>
      <c r="AC600" s="256" t="str">
        <f t="shared" si="144"/>
        <v>H</v>
      </c>
      <c r="AD600" s="257"/>
      <c r="AE600" s="258">
        <f t="shared" si="145"/>
        <v>11.651956882335428</v>
      </c>
      <c r="AF600" s="258">
        <f t="shared" si="146"/>
        <v>4.7502752794728291</v>
      </c>
      <c r="AG600" s="258">
        <f t="shared" si="147"/>
        <v>13.118413308577631</v>
      </c>
      <c r="AH600" s="258">
        <f t="shared" si="148"/>
        <v>10.881757872702661</v>
      </c>
      <c r="AI600" s="258">
        <f t="shared" si="149"/>
        <v>4.7283560512821818</v>
      </c>
      <c r="AJ600" s="258">
        <f t="shared" si="150"/>
        <v>45.130759394370735</v>
      </c>
    </row>
    <row r="601" spans="1:36" x14ac:dyDescent="0.25">
      <c r="A601" s="244">
        <v>69</v>
      </c>
      <c r="B601" s="244" t="s">
        <v>307</v>
      </c>
      <c r="C601" s="244">
        <v>2</v>
      </c>
      <c r="D601" s="244" t="s">
        <v>369</v>
      </c>
      <c r="E601" s="244">
        <v>155</v>
      </c>
      <c r="F601" s="244" t="s">
        <v>218</v>
      </c>
      <c r="G601" s="245"/>
      <c r="H601" s="246">
        <v>0.75710892677307129</v>
      </c>
      <c r="I601" s="246">
        <v>1.4504081010818481</v>
      </c>
      <c r="J601" s="246">
        <v>0.15847444534301758</v>
      </c>
      <c r="K601" s="246">
        <v>8.5453838109970093</v>
      </c>
      <c r="L601" s="246">
        <v>9.2263305187225342</v>
      </c>
      <c r="M601" s="247">
        <f>IF(COUNT(H601:L601)&lt;N$1,0,1)</f>
        <v>1</v>
      </c>
      <c r="N601" s="248">
        <f t="shared" si="137"/>
        <v>5</v>
      </c>
      <c r="O601" s="249">
        <f t="shared" si="138"/>
        <v>5</v>
      </c>
      <c r="P601" s="250">
        <f t="shared" si="139"/>
        <v>20.13770580291748</v>
      </c>
      <c r="Y601" s="256">
        <f t="shared" si="140"/>
        <v>155</v>
      </c>
      <c r="Z601" s="256">
        <f t="shared" si="141"/>
        <v>69</v>
      </c>
      <c r="AA601" s="256" t="str">
        <f t="shared" si="142"/>
        <v>Marker 65</v>
      </c>
      <c r="AB601" s="256">
        <f t="shared" si="143"/>
        <v>2</v>
      </c>
      <c r="AC601" s="256" t="str">
        <f t="shared" si="144"/>
        <v>H</v>
      </c>
      <c r="AD601" s="257"/>
      <c r="AE601" s="258">
        <f t="shared" si="145"/>
        <v>1.0077894159288907</v>
      </c>
      <c r="AF601" s="258">
        <f t="shared" si="146"/>
        <v>1.9306415250944797</v>
      </c>
      <c r="AG601" s="258">
        <f t="shared" si="147"/>
        <v>0.21094569495118926</v>
      </c>
      <c r="AH601" s="258">
        <f t="shared" si="148"/>
        <v>11.374779843738571</v>
      </c>
      <c r="AI601" s="258">
        <f t="shared" si="149"/>
        <v>12.281189556515738</v>
      </c>
      <c r="AJ601" s="258">
        <f t="shared" si="150"/>
        <v>26.805346036228869</v>
      </c>
    </row>
    <row r="602" spans="1:36" x14ac:dyDescent="0.25">
      <c r="A602" s="244">
        <v>69</v>
      </c>
      <c r="B602" s="244" t="s">
        <v>306</v>
      </c>
      <c r="C602" s="244">
        <v>1</v>
      </c>
      <c r="D602" s="244" t="s">
        <v>369</v>
      </c>
      <c r="E602" s="244">
        <v>157</v>
      </c>
      <c r="F602" s="244" t="s">
        <v>208</v>
      </c>
      <c r="G602" s="245"/>
      <c r="H602" s="246">
        <v>9.7487872838973999</v>
      </c>
      <c r="I602" s="246">
        <v>5.7137763500213623</v>
      </c>
      <c r="J602" s="246">
        <v>1.7781597375869751</v>
      </c>
      <c r="K602" s="246">
        <v>6.0819578170776367</v>
      </c>
      <c r="L602" s="246">
        <v>2.5547188520431519</v>
      </c>
      <c r="M602" s="247">
        <f>IF(COUNT(H602:L602)&lt;N$1,0,1)</f>
        <v>1</v>
      </c>
      <c r="N602" s="248">
        <f t="shared" si="137"/>
        <v>5</v>
      </c>
      <c r="O602" s="249">
        <f t="shared" si="138"/>
        <v>5</v>
      </c>
      <c r="P602" s="250">
        <f t="shared" si="139"/>
        <v>25.877400040626526</v>
      </c>
      <c r="Y602" s="256">
        <f t="shared" si="140"/>
        <v>157</v>
      </c>
      <c r="Z602" s="256">
        <f t="shared" si="141"/>
        <v>69</v>
      </c>
      <c r="AA602" s="256" t="str">
        <f t="shared" si="142"/>
        <v>Marker 64</v>
      </c>
      <c r="AB602" s="256">
        <f t="shared" si="143"/>
        <v>1</v>
      </c>
      <c r="AC602" s="256" t="str">
        <f t="shared" si="144"/>
        <v>H</v>
      </c>
      <c r="AD602" s="257"/>
      <c r="AE602" s="258">
        <f t="shared" si="145"/>
        <v>12.976632945973343</v>
      </c>
      <c r="AF602" s="258">
        <f t="shared" si="146"/>
        <v>7.605620706493494</v>
      </c>
      <c r="AG602" s="258">
        <f t="shared" si="147"/>
        <v>2.3669124745482857</v>
      </c>
      <c r="AH602" s="258">
        <f t="shared" si="148"/>
        <v>8.0957078954293866</v>
      </c>
      <c r="AI602" s="258">
        <f t="shared" si="149"/>
        <v>3.4005920795790403</v>
      </c>
      <c r="AJ602" s="258">
        <f t="shared" si="150"/>
        <v>34.445466102023552</v>
      </c>
    </row>
    <row r="603" spans="1:36" x14ac:dyDescent="0.25">
      <c r="A603" s="244">
        <v>70</v>
      </c>
      <c r="B603" s="244" t="s">
        <v>297</v>
      </c>
      <c r="C603" s="244">
        <v>4</v>
      </c>
      <c r="D603" s="244" t="s">
        <v>367</v>
      </c>
      <c r="E603" s="244">
        <v>130</v>
      </c>
      <c r="F603" s="244" t="s">
        <v>192</v>
      </c>
      <c r="G603" s="245"/>
      <c r="H603" s="246">
        <v>1.1712884902954102</v>
      </c>
      <c r="I603" s="246">
        <v>9.2300862073898315</v>
      </c>
      <c r="J603" s="246">
        <v>8.5027897357940674</v>
      </c>
      <c r="K603" s="246">
        <v>2.2123891115188599</v>
      </c>
      <c r="L603" s="246">
        <v>0.87546110153198242</v>
      </c>
      <c r="M603" s="247">
        <f>IF(COUNT(H603:L603)&lt;N$1,0,1)</f>
        <v>1</v>
      </c>
      <c r="N603" s="248">
        <f t="shared" si="137"/>
        <v>5</v>
      </c>
      <c r="O603" s="249">
        <f t="shared" si="138"/>
        <v>5</v>
      </c>
      <c r="P603" s="250">
        <f t="shared" si="139"/>
        <v>21.992014646530151</v>
      </c>
      <c r="Y603" s="256">
        <f t="shared" si="140"/>
        <v>130</v>
      </c>
      <c r="Z603" s="256">
        <f t="shared" si="141"/>
        <v>70</v>
      </c>
      <c r="AA603" s="256" t="str">
        <f t="shared" si="142"/>
        <v>Marker 55</v>
      </c>
      <c r="AB603" s="256">
        <f t="shared" si="143"/>
        <v>4</v>
      </c>
      <c r="AC603" s="256" t="str">
        <f t="shared" si="144"/>
        <v>L</v>
      </c>
      <c r="AD603" s="257"/>
      <c r="AE603" s="258">
        <f t="shared" si="145"/>
        <v>1.5768138243067569</v>
      </c>
      <c r="AF603" s="258">
        <f t="shared" si="146"/>
        <v>12.425741097895292</v>
      </c>
      <c r="AG603" s="258">
        <f t="shared" si="147"/>
        <v>11.446638903787255</v>
      </c>
      <c r="AH603" s="258">
        <f t="shared" si="148"/>
        <v>2.9783659317858078</v>
      </c>
      <c r="AI603" s="258">
        <f t="shared" si="149"/>
        <v>1.1785646140775199</v>
      </c>
      <c r="AJ603" s="258">
        <f t="shared" si="150"/>
        <v>29.606124371852633</v>
      </c>
    </row>
    <row r="604" spans="1:36" x14ac:dyDescent="0.25">
      <c r="A604" s="244">
        <v>70</v>
      </c>
      <c r="B604" s="244" t="s">
        <v>297</v>
      </c>
      <c r="C604" s="244">
        <v>4</v>
      </c>
      <c r="D604" s="244" t="s">
        <v>367</v>
      </c>
      <c r="E604" s="244">
        <v>135</v>
      </c>
      <c r="F604" s="244" t="s">
        <v>194</v>
      </c>
      <c r="G604" s="245"/>
      <c r="H604" s="246">
        <v>3.1736445426940918</v>
      </c>
      <c r="I604" s="246">
        <v>1.0184282064437866</v>
      </c>
      <c r="J604" s="246">
        <v>2.2515332698822021</v>
      </c>
      <c r="K604" s="246">
        <v>6.1248499155044556</v>
      </c>
      <c r="L604" s="246">
        <v>6.1620044708251953</v>
      </c>
      <c r="M604" s="247">
        <f>IF(COUNT(H604:L604)&lt;N$1,0,1)</f>
        <v>1</v>
      </c>
      <c r="N604" s="248">
        <f t="shared" si="137"/>
        <v>5</v>
      </c>
      <c r="O604" s="249">
        <f t="shared" si="138"/>
        <v>5</v>
      </c>
      <c r="P604" s="250">
        <f t="shared" si="139"/>
        <v>18.730460405349731</v>
      </c>
      <c r="Y604" s="256">
        <f t="shared" si="140"/>
        <v>135</v>
      </c>
      <c r="Z604" s="256">
        <f t="shared" si="141"/>
        <v>70</v>
      </c>
      <c r="AA604" s="256" t="str">
        <f t="shared" si="142"/>
        <v>Marker 55</v>
      </c>
      <c r="AB604" s="256">
        <f t="shared" si="143"/>
        <v>4</v>
      </c>
      <c r="AC604" s="256" t="str">
        <f t="shared" si="144"/>
        <v>L</v>
      </c>
      <c r="AD604" s="257"/>
      <c r="AE604" s="258">
        <f t="shared" si="145"/>
        <v>4.2724287225716875</v>
      </c>
      <c r="AF604" s="258">
        <f t="shared" si="146"/>
        <v>1.3710300137752418</v>
      </c>
      <c r="AG604" s="258">
        <f t="shared" si="147"/>
        <v>3.0310626419127926</v>
      </c>
      <c r="AH604" s="258">
        <f t="shared" si="148"/>
        <v>8.2454050377765782</v>
      </c>
      <c r="AI604" s="258">
        <f t="shared" si="149"/>
        <v>8.295423301382101</v>
      </c>
      <c r="AJ604" s="258">
        <f t="shared" si="150"/>
        <v>25.215349717418402</v>
      </c>
    </row>
    <row r="605" spans="1:36" x14ac:dyDescent="0.25">
      <c r="A605" s="244">
        <v>70</v>
      </c>
      <c r="B605" s="244" t="s">
        <v>300</v>
      </c>
      <c r="C605" s="244">
        <v>4</v>
      </c>
      <c r="D605" s="244" t="s">
        <v>367</v>
      </c>
      <c r="E605" s="244">
        <v>139</v>
      </c>
      <c r="F605" s="244" t="s">
        <v>191</v>
      </c>
      <c r="G605" s="245"/>
      <c r="H605" s="246">
        <v>2.3813796043395996</v>
      </c>
      <c r="I605" s="246">
        <v>7.2721761465072632</v>
      </c>
      <c r="J605" s="246">
        <v>1.8594300746917725</v>
      </c>
      <c r="K605" s="246">
        <v>2.1937376260757446</v>
      </c>
      <c r="L605" s="246">
        <v>3.2776069641113281</v>
      </c>
      <c r="M605" s="247">
        <f>IF(COUNT(H605:L605)&lt;N$1,0,1)</f>
        <v>1</v>
      </c>
      <c r="N605" s="248">
        <f t="shared" si="137"/>
        <v>5</v>
      </c>
      <c r="O605" s="249">
        <f t="shared" si="138"/>
        <v>5</v>
      </c>
      <c r="P605" s="250">
        <f t="shared" si="139"/>
        <v>16.984330415725708</v>
      </c>
      <c r="Y605" s="256">
        <f t="shared" si="140"/>
        <v>139</v>
      </c>
      <c r="Z605" s="256">
        <f t="shared" si="141"/>
        <v>70</v>
      </c>
      <c r="AA605" s="256" t="str">
        <f t="shared" si="142"/>
        <v>Marker 58</v>
      </c>
      <c r="AB605" s="256">
        <f t="shared" si="143"/>
        <v>4</v>
      </c>
      <c r="AC605" s="256" t="str">
        <f t="shared" si="144"/>
        <v>L</v>
      </c>
      <c r="AD605" s="257"/>
      <c r="AE605" s="258">
        <f t="shared" si="145"/>
        <v>3.2058645774772279</v>
      </c>
      <c r="AF605" s="258">
        <f t="shared" si="146"/>
        <v>9.7899603518808913</v>
      </c>
      <c r="AG605" s="258">
        <f t="shared" si="147"/>
        <v>2.5032048648973406</v>
      </c>
      <c r="AH605" s="258">
        <f t="shared" si="148"/>
        <v>2.9532568998656332</v>
      </c>
      <c r="AI605" s="258">
        <f t="shared" si="149"/>
        <v>4.4123851762185238</v>
      </c>
      <c r="AJ605" s="258">
        <f t="shared" si="150"/>
        <v>22.864671870339617</v>
      </c>
    </row>
    <row r="606" spans="1:36" x14ac:dyDescent="0.25">
      <c r="A606" s="244">
        <v>70</v>
      </c>
      <c r="B606" s="244" t="s">
        <v>305</v>
      </c>
      <c r="C606" s="244">
        <v>2</v>
      </c>
      <c r="D606" s="244" t="s">
        <v>369</v>
      </c>
      <c r="E606" s="244">
        <v>146</v>
      </c>
      <c r="F606" s="244" t="s">
        <v>203</v>
      </c>
      <c r="G606" s="245"/>
      <c r="H606" s="246">
        <v>9.574350118637085</v>
      </c>
      <c r="I606" s="246">
        <v>5.3771024942398071</v>
      </c>
      <c r="J606" s="246">
        <v>4.7431373596191406</v>
      </c>
      <c r="K606" s="246">
        <v>3.1971567869186401</v>
      </c>
      <c r="L606" s="246">
        <v>7.5537264347076416</v>
      </c>
      <c r="M606" s="247">
        <f>IF(COUNT(H606:L606)&lt;N$1,0,1)</f>
        <v>1</v>
      </c>
      <c r="N606" s="248">
        <f t="shared" si="137"/>
        <v>5</v>
      </c>
      <c r="O606" s="249">
        <f t="shared" si="138"/>
        <v>5</v>
      </c>
      <c r="P606" s="250">
        <f t="shared" si="139"/>
        <v>30.445473194122314</v>
      </c>
      <c r="Y606" s="256">
        <f t="shared" si="140"/>
        <v>146</v>
      </c>
      <c r="Z606" s="256">
        <f t="shared" si="141"/>
        <v>70</v>
      </c>
      <c r="AA606" s="256" t="str">
        <f t="shared" si="142"/>
        <v>Marker 63</v>
      </c>
      <c r="AB606" s="256">
        <f t="shared" si="143"/>
        <v>2</v>
      </c>
      <c r="AC606" s="256" t="str">
        <f t="shared" si="144"/>
        <v>H</v>
      </c>
      <c r="AD606" s="257"/>
      <c r="AE606" s="258">
        <f t="shared" si="145"/>
        <v>12.88919659921903</v>
      </c>
      <c r="AF606" s="258">
        <f t="shared" si="146"/>
        <v>7.2387713342024425</v>
      </c>
      <c r="AG606" s="258">
        <f t="shared" si="147"/>
        <v>6.385313798607398</v>
      </c>
      <c r="AH606" s="258">
        <f t="shared" si="148"/>
        <v>4.3040814127850044</v>
      </c>
      <c r="AI606" s="258">
        <f t="shared" si="149"/>
        <v>10.168989421448492</v>
      </c>
      <c r="AJ606" s="258">
        <f t="shared" si="150"/>
        <v>40.986352566262369</v>
      </c>
    </row>
    <row r="607" spans="1:36" x14ac:dyDescent="0.25">
      <c r="A607" s="244">
        <v>70</v>
      </c>
      <c r="B607" s="244" t="s">
        <v>304</v>
      </c>
      <c r="C607" s="244">
        <v>1</v>
      </c>
      <c r="D607" s="244" t="s">
        <v>369</v>
      </c>
      <c r="E607" s="244">
        <v>148</v>
      </c>
      <c r="F607" s="244" t="s">
        <v>204</v>
      </c>
      <c r="G607" s="245"/>
      <c r="H607" s="246">
        <v>9.5650500059127808</v>
      </c>
      <c r="I607" s="246">
        <v>1.9852030277252197</v>
      </c>
      <c r="J607" s="246">
        <v>3.3032351732254028</v>
      </c>
      <c r="K607" s="246">
        <v>7.9886651039123535</v>
      </c>
      <c r="L607" s="246">
        <v>4.8887962102890015</v>
      </c>
      <c r="M607" s="247">
        <f>IF(COUNT(H607:L607)&lt;N$1,0,1)</f>
        <v>1</v>
      </c>
      <c r="N607" s="248">
        <f t="shared" si="137"/>
        <v>5</v>
      </c>
      <c r="O607" s="249">
        <f t="shared" si="138"/>
        <v>5</v>
      </c>
      <c r="P607" s="250">
        <f t="shared" si="139"/>
        <v>27.730949521064758</v>
      </c>
      <c r="Y607" s="256">
        <f t="shared" si="140"/>
        <v>148</v>
      </c>
      <c r="Z607" s="256">
        <f t="shared" si="141"/>
        <v>70</v>
      </c>
      <c r="AA607" s="256" t="str">
        <f t="shared" si="142"/>
        <v>Marker 62</v>
      </c>
      <c r="AB607" s="256">
        <f t="shared" si="143"/>
        <v>1</v>
      </c>
      <c r="AC607" s="256" t="str">
        <f t="shared" si="144"/>
        <v>H</v>
      </c>
      <c r="AD607" s="257"/>
      <c r="AE607" s="258">
        <f t="shared" si="145"/>
        <v>12.876676586913952</v>
      </c>
      <c r="AF607" s="258">
        <f t="shared" si="146"/>
        <v>2.6725231265469582</v>
      </c>
      <c r="AG607" s="258">
        <f t="shared" si="147"/>
        <v>4.4468864239966059</v>
      </c>
      <c r="AH607" s="258">
        <f t="shared" si="148"/>
        <v>10.754513237322925</v>
      </c>
      <c r="AI607" s="258">
        <f t="shared" si="149"/>
        <v>6.5814028844917329</v>
      </c>
      <c r="AJ607" s="258">
        <f t="shared" si="150"/>
        <v>37.332002259272173</v>
      </c>
    </row>
    <row r="608" spans="1:36" x14ac:dyDescent="0.25">
      <c r="A608" s="244">
        <v>70</v>
      </c>
      <c r="B608" s="244" t="s">
        <v>302</v>
      </c>
      <c r="C608" s="244">
        <v>3</v>
      </c>
      <c r="D608" s="244" t="s">
        <v>369</v>
      </c>
      <c r="E608" s="244">
        <v>149</v>
      </c>
      <c r="F608" s="244" t="s">
        <v>205</v>
      </c>
      <c r="G608" s="245"/>
      <c r="H608" s="246">
        <v>9.2881208658218384</v>
      </c>
      <c r="I608" s="246">
        <v>8.5178947448730469</v>
      </c>
      <c r="J608" s="246">
        <v>5.3494471311569214</v>
      </c>
      <c r="K608" s="246">
        <v>0.66716790199279785</v>
      </c>
      <c r="L608" s="246">
        <v>9.1518718004226685</v>
      </c>
      <c r="M608" s="247">
        <f>IF(COUNT(H608:L608)&lt;N$1,0,1)</f>
        <v>1</v>
      </c>
      <c r="N608" s="248">
        <f t="shared" si="137"/>
        <v>5</v>
      </c>
      <c r="O608" s="249">
        <f t="shared" si="138"/>
        <v>5</v>
      </c>
      <c r="P608" s="250">
        <f t="shared" si="139"/>
        <v>32.974502444267273</v>
      </c>
      <c r="Y608" s="256">
        <f t="shared" si="140"/>
        <v>149</v>
      </c>
      <c r="Z608" s="256">
        <f t="shared" si="141"/>
        <v>70</v>
      </c>
      <c r="AA608" s="256" t="str">
        <f t="shared" si="142"/>
        <v>Marker 60</v>
      </c>
      <c r="AB608" s="256">
        <f t="shared" si="143"/>
        <v>3</v>
      </c>
      <c r="AC608" s="256" t="str">
        <f t="shared" si="144"/>
        <v>H</v>
      </c>
      <c r="AD608" s="257"/>
      <c r="AE608" s="258">
        <f t="shared" si="145"/>
        <v>12.503868606585682</v>
      </c>
      <c r="AF608" s="258">
        <f t="shared" si="146"/>
        <v>11.466973592746767</v>
      </c>
      <c r="AG608" s="258">
        <f t="shared" si="147"/>
        <v>7.201541088036258</v>
      </c>
      <c r="AH608" s="258">
        <f t="shared" si="148"/>
        <v>0.89815581704440273</v>
      </c>
      <c r="AI608" s="258">
        <f t="shared" si="149"/>
        <v>12.320447176553444</v>
      </c>
      <c r="AJ608" s="258">
        <f t="shared" si="150"/>
        <v>44.390986280966551</v>
      </c>
    </row>
    <row r="609" spans="1:36" x14ac:dyDescent="0.25">
      <c r="A609" s="244">
        <v>70</v>
      </c>
      <c r="B609" s="244" t="s">
        <v>305</v>
      </c>
      <c r="C609" s="244">
        <v>2</v>
      </c>
      <c r="D609" s="244" t="s">
        <v>369</v>
      </c>
      <c r="E609" s="244">
        <v>151</v>
      </c>
      <c r="F609" s="244" t="s">
        <v>206</v>
      </c>
      <c r="G609" s="245"/>
      <c r="H609" s="246">
        <v>1.412121057510376</v>
      </c>
      <c r="I609" s="246">
        <v>1.3115435838699341</v>
      </c>
      <c r="J609" s="246">
        <v>5.0965523719787598</v>
      </c>
      <c r="K609" s="246">
        <v>0.16669690608978271</v>
      </c>
      <c r="L609" s="246">
        <v>5.0557506084442139</v>
      </c>
      <c r="M609" s="247">
        <f>IF(COUNT(H609:L609)&lt;N$1,0,1)</f>
        <v>1</v>
      </c>
      <c r="N609" s="248">
        <f t="shared" si="137"/>
        <v>5</v>
      </c>
      <c r="O609" s="249">
        <f t="shared" si="138"/>
        <v>5</v>
      </c>
      <c r="P609" s="250">
        <f t="shared" si="139"/>
        <v>13.042664527893066</v>
      </c>
      <c r="Y609" s="256">
        <f t="shared" si="140"/>
        <v>151</v>
      </c>
      <c r="Z609" s="256">
        <f t="shared" si="141"/>
        <v>70</v>
      </c>
      <c r="AA609" s="256" t="str">
        <f t="shared" si="142"/>
        <v>Marker 63</v>
      </c>
      <c r="AB609" s="256">
        <f t="shared" si="143"/>
        <v>2</v>
      </c>
      <c r="AC609" s="256" t="str">
        <f t="shared" si="144"/>
        <v>H</v>
      </c>
      <c r="AD609" s="257"/>
      <c r="AE609" s="258">
        <f t="shared" si="145"/>
        <v>1.9010278198118848</v>
      </c>
      <c r="AF609" s="258">
        <f t="shared" si="146"/>
        <v>1.76562825585809</v>
      </c>
      <c r="AG609" s="258">
        <f t="shared" si="147"/>
        <v>6.8610887095908071</v>
      </c>
      <c r="AH609" s="258">
        <f t="shared" si="148"/>
        <v>0.22441096977333166</v>
      </c>
      <c r="AI609" s="258">
        <f t="shared" si="149"/>
        <v>6.8061604956363269</v>
      </c>
      <c r="AJ609" s="258">
        <f t="shared" si="150"/>
        <v>17.558316250670444</v>
      </c>
    </row>
    <row r="610" spans="1:36" x14ac:dyDescent="0.25">
      <c r="A610" s="244">
        <v>70</v>
      </c>
      <c r="B610" s="244" t="s">
        <v>308</v>
      </c>
      <c r="C610" s="244">
        <v>1</v>
      </c>
      <c r="D610" s="244" t="s">
        <v>369</v>
      </c>
      <c r="E610" s="244">
        <v>153</v>
      </c>
      <c r="F610" s="244" t="s">
        <v>211</v>
      </c>
      <c r="G610" s="245"/>
      <c r="H610" s="246">
        <v>9.5671218633651733</v>
      </c>
      <c r="I610" s="246">
        <v>0.70213198661804199</v>
      </c>
      <c r="J610" s="246">
        <v>3.483014702796936</v>
      </c>
      <c r="K610" s="246">
        <v>0.95762729644775391</v>
      </c>
      <c r="L610" s="246">
        <v>7.9570072889328003</v>
      </c>
      <c r="M610" s="247">
        <f>IF(COUNT(H610:L610)&lt;N$1,0,1)</f>
        <v>1</v>
      </c>
      <c r="N610" s="248">
        <f t="shared" si="137"/>
        <v>5</v>
      </c>
      <c r="O610" s="249">
        <f t="shared" si="138"/>
        <v>5</v>
      </c>
      <c r="P610" s="250">
        <f t="shared" si="139"/>
        <v>22.666903138160706</v>
      </c>
      <c r="Y610" s="256">
        <f t="shared" si="140"/>
        <v>153</v>
      </c>
      <c r="Z610" s="256">
        <f t="shared" si="141"/>
        <v>70</v>
      </c>
      <c r="AA610" s="256" t="str">
        <f t="shared" si="142"/>
        <v>Marker 66</v>
      </c>
      <c r="AB610" s="256">
        <f t="shared" si="143"/>
        <v>1</v>
      </c>
      <c r="AC610" s="256" t="str">
        <f t="shared" si="144"/>
        <v>H</v>
      </c>
      <c r="AD610" s="257"/>
      <c r="AE610" s="258">
        <f t="shared" si="145"/>
        <v>12.879465766095677</v>
      </c>
      <c r="AF610" s="258">
        <f t="shared" si="146"/>
        <v>0.94522522176245938</v>
      </c>
      <c r="AG610" s="258">
        <f t="shared" si="147"/>
        <v>4.6889095036260002</v>
      </c>
      <c r="AH610" s="258">
        <f t="shared" si="148"/>
        <v>1.2891785175755348</v>
      </c>
      <c r="AI610" s="258">
        <f t="shared" si="149"/>
        <v>10.711894804101135</v>
      </c>
      <c r="AJ610" s="258">
        <f t="shared" si="150"/>
        <v>30.514673813160808</v>
      </c>
    </row>
    <row r="611" spans="1:36" x14ac:dyDescent="0.25">
      <c r="A611" s="244">
        <v>70</v>
      </c>
      <c r="B611" s="244" t="s">
        <v>306</v>
      </c>
      <c r="C611" s="244">
        <v>3</v>
      </c>
      <c r="D611" s="244" t="s">
        <v>369</v>
      </c>
      <c r="E611" s="244">
        <v>154</v>
      </c>
      <c r="F611" s="244" t="s">
        <v>203</v>
      </c>
      <c r="G611" s="245"/>
      <c r="H611" s="246">
        <v>0.81399261951446533</v>
      </c>
      <c r="I611" s="246">
        <v>7.722017765045166</v>
      </c>
      <c r="J611" s="246">
        <v>8.891863226890564</v>
      </c>
      <c r="K611" s="246">
        <v>9.0755641460418701</v>
      </c>
      <c r="L611" s="246">
        <v>9.3197494745254517</v>
      </c>
      <c r="M611" s="247">
        <f>IF(COUNT(H611:L611)&lt;N$1,0,1)</f>
        <v>1</v>
      </c>
      <c r="N611" s="248">
        <f t="shared" si="137"/>
        <v>5</v>
      </c>
      <c r="O611" s="249">
        <f t="shared" si="138"/>
        <v>5</v>
      </c>
      <c r="P611" s="250">
        <f t="shared" si="139"/>
        <v>35.823187232017517</v>
      </c>
      <c r="Y611" s="256">
        <f t="shared" si="140"/>
        <v>154</v>
      </c>
      <c r="Z611" s="256">
        <f t="shared" si="141"/>
        <v>70</v>
      </c>
      <c r="AA611" s="256" t="str">
        <f t="shared" si="142"/>
        <v>Marker 64</v>
      </c>
      <c r="AB611" s="256">
        <f t="shared" si="143"/>
        <v>3</v>
      </c>
      <c r="AC611" s="256" t="str">
        <f t="shared" si="144"/>
        <v>H</v>
      </c>
      <c r="AD611" s="257"/>
      <c r="AE611" s="258">
        <f t="shared" si="145"/>
        <v>1.0958144180263942</v>
      </c>
      <c r="AF611" s="258">
        <f t="shared" si="146"/>
        <v>10.395546839527666</v>
      </c>
      <c r="AG611" s="258">
        <f t="shared" si="147"/>
        <v>11.970418027816311</v>
      </c>
      <c r="AH611" s="258">
        <f t="shared" si="148"/>
        <v>12.217720166662209</v>
      </c>
      <c r="AI611" s="258">
        <f t="shared" si="149"/>
        <v>12.546447721688972</v>
      </c>
      <c r="AJ611" s="258">
        <f t="shared" si="150"/>
        <v>48.225947173721551</v>
      </c>
    </row>
    <row r="612" spans="1:36" x14ac:dyDescent="0.25">
      <c r="A612" s="244">
        <v>70</v>
      </c>
      <c r="B612" s="244" t="s">
        <v>284</v>
      </c>
      <c r="C612" s="244">
        <v>2</v>
      </c>
      <c r="D612" s="244" t="s">
        <v>369</v>
      </c>
      <c r="E612" s="244">
        <v>156</v>
      </c>
      <c r="F612" s="244" t="s">
        <v>159</v>
      </c>
      <c r="G612" s="245"/>
      <c r="H612" s="246">
        <v>2.9885470867156982</v>
      </c>
      <c r="I612" s="246">
        <v>1.0378319025039673</v>
      </c>
      <c r="J612" s="246">
        <v>5.0509881973266602</v>
      </c>
      <c r="K612" s="246">
        <v>5.4034870862960815</v>
      </c>
      <c r="L612" s="246">
        <v>6.5450870990753174</v>
      </c>
      <c r="M612" s="247">
        <f>IF(COUNT(H612:L612)&lt;N$1,0,1)</f>
        <v>1</v>
      </c>
      <c r="N612" s="248">
        <f t="shared" si="137"/>
        <v>5</v>
      </c>
      <c r="O612" s="249">
        <f t="shared" si="138"/>
        <v>5</v>
      </c>
      <c r="P612" s="250">
        <f t="shared" si="139"/>
        <v>21.025941371917725</v>
      </c>
      <c r="Y612" s="256">
        <f t="shared" si="140"/>
        <v>156</v>
      </c>
      <c r="Z612" s="256">
        <f t="shared" si="141"/>
        <v>70</v>
      </c>
      <c r="AA612" s="256" t="str">
        <f t="shared" si="142"/>
        <v>Marker 42</v>
      </c>
      <c r="AB612" s="256">
        <f t="shared" si="143"/>
        <v>2</v>
      </c>
      <c r="AC612" s="256" t="str">
        <f t="shared" si="144"/>
        <v>H</v>
      </c>
      <c r="AD612" s="257"/>
      <c r="AE612" s="258">
        <f t="shared" si="145"/>
        <v>4.0232465357330449</v>
      </c>
      <c r="AF612" s="258">
        <f t="shared" si="146"/>
        <v>1.3971516878494257</v>
      </c>
      <c r="AG612" s="258">
        <f t="shared" si="147"/>
        <v>6.799749235089152</v>
      </c>
      <c r="AH612" s="258">
        <f t="shared" si="148"/>
        <v>7.2742908410086056</v>
      </c>
      <c r="AI612" s="258">
        <f t="shared" si="149"/>
        <v>8.8111373966552584</v>
      </c>
      <c r="AJ612" s="258">
        <f t="shared" si="150"/>
        <v>28.305575696335485</v>
      </c>
    </row>
    <row r="613" spans="1:36" x14ac:dyDescent="0.25">
      <c r="A613" s="244">
        <v>71</v>
      </c>
      <c r="B613" s="244" t="s">
        <v>299</v>
      </c>
      <c r="C613" s="244">
        <v>4</v>
      </c>
      <c r="D613" s="244" t="s">
        <v>367</v>
      </c>
      <c r="E613" s="244">
        <v>131</v>
      </c>
      <c r="F613" s="244" t="s">
        <v>193</v>
      </c>
      <c r="G613" s="245"/>
      <c r="H613" s="246">
        <v>8.231656551361084</v>
      </c>
      <c r="I613" s="246">
        <v>9.2439055442810059E-2</v>
      </c>
      <c r="J613" s="246">
        <v>2.2853600978851318</v>
      </c>
      <c r="K613" s="246">
        <v>4.2557913064956665</v>
      </c>
      <c r="L613" s="246">
        <v>7.0719146728515625</v>
      </c>
      <c r="M613" s="247">
        <f>IF(COUNT(H613:L613)&lt;N$1,0,1)</f>
        <v>1</v>
      </c>
      <c r="N613" s="248">
        <f t="shared" si="137"/>
        <v>5</v>
      </c>
      <c r="O613" s="249">
        <f t="shared" si="138"/>
        <v>5</v>
      </c>
      <c r="P613" s="250">
        <f t="shared" si="139"/>
        <v>21.937161684036255</v>
      </c>
      <c r="Y613" s="256">
        <f t="shared" si="140"/>
        <v>131</v>
      </c>
      <c r="Z613" s="256">
        <f t="shared" si="141"/>
        <v>71</v>
      </c>
      <c r="AA613" s="256" t="str">
        <f t="shared" si="142"/>
        <v>Marker 57</v>
      </c>
      <c r="AB613" s="256">
        <f t="shared" si="143"/>
        <v>4</v>
      </c>
      <c r="AC613" s="256" t="str">
        <f t="shared" si="144"/>
        <v>L</v>
      </c>
      <c r="AD613" s="257"/>
      <c r="AE613" s="258">
        <f t="shared" si="145"/>
        <v>10.687603361988533</v>
      </c>
      <c r="AF613" s="258">
        <f t="shared" si="146"/>
        <v>0.1200186078665133</v>
      </c>
      <c r="AG613" s="258">
        <f t="shared" si="147"/>
        <v>2.967206189071744</v>
      </c>
      <c r="AH613" s="258">
        <f t="shared" si="148"/>
        <v>5.5255232274849897</v>
      </c>
      <c r="AI613" s="258">
        <f t="shared" si="149"/>
        <v>9.1818479745449455</v>
      </c>
      <c r="AJ613" s="258">
        <f t="shared" si="150"/>
        <v>28.482199360956727</v>
      </c>
    </row>
    <row r="614" spans="1:36" x14ac:dyDescent="0.25">
      <c r="A614" s="244">
        <v>71</v>
      </c>
      <c r="B614" s="244" t="s">
        <v>299</v>
      </c>
      <c r="C614" s="244">
        <v>4</v>
      </c>
      <c r="D614" s="244" t="s">
        <v>367</v>
      </c>
      <c r="E614" s="244">
        <v>136</v>
      </c>
      <c r="F614" s="244" t="s">
        <v>194</v>
      </c>
      <c r="G614" s="245"/>
      <c r="H614" s="246">
        <v>0.58683395385742188</v>
      </c>
      <c r="I614" s="246">
        <v>5.2363795042037964</v>
      </c>
      <c r="J614" s="246">
        <v>2.7251207828521729</v>
      </c>
      <c r="K614" s="246">
        <v>7.8217631578445435</v>
      </c>
      <c r="L614" s="246">
        <v>4.2182374000549316</v>
      </c>
      <c r="M614" s="247">
        <f>IF(COUNT(H614:L614)&lt;N$1,0,1)</f>
        <v>1</v>
      </c>
      <c r="N614" s="248">
        <f t="shared" si="137"/>
        <v>5</v>
      </c>
      <c r="O614" s="249">
        <f t="shared" si="138"/>
        <v>5</v>
      </c>
      <c r="P614" s="250">
        <f t="shared" si="139"/>
        <v>20.588334798812866</v>
      </c>
      <c r="Y614" s="256">
        <f t="shared" si="140"/>
        <v>136</v>
      </c>
      <c r="Z614" s="256">
        <f t="shared" si="141"/>
        <v>71</v>
      </c>
      <c r="AA614" s="256" t="str">
        <f t="shared" si="142"/>
        <v>Marker 57</v>
      </c>
      <c r="AB614" s="256">
        <f t="shared" si="143"/>
        <v>4</v>
      </c>
      <c r="AC614" s="256" t="str">
        <f t="shared" si="144"/>
        <v>L</v>
      </c>
      <c r="AD614" s="257"/>
      <c r="AE614" s="258">
        <f t="shared" si="145"/>
        <v>0.76191815086582682</v>
      </c>
      <c r="AF614" s="258">
        <f t="shared" si="146"/>
        <v>6.7986737353033488</v>
      </c>
      <c r="AG614" s="258">
        <f t="shared" si="147"/>
        <v>3.5381711881334454</v>
      </c>
      <c r="AH614" s="258">
        <f t="shared" si="148"/>
        <v>10.155416677173566</v>
      </c>
      <c r="AI614" s="258">
        <f t="shared" si="149"/>
        <v>5.4767649667111682</v>
      </c>
      <c r="AJ614" s="258">
        <f t="shared" si="150"/>
        <v>26.730944718187356</v>
      </c>
    </row>
    <row r="615" spans="1:36" x14ac:dyDescent="0.25">
      <c r="A615" s="244">
        <v>71</v>
      </c>
      <c r="B615" s="244" t="s">
        <v>298</v>
      </c>
      <c r="C615" s="244">
        <v>4</v>
      </c>
      <c r="D615" s="244" t="s">
        <v>367</v>
      </c>
      <c r="E615" s="244">
        <v>140</v>
      </c>
      <c r="F615" s="244" t="s">
        <v>192</v>
      </c>
      <c r="G615" s="245"/>
      <c r="H615" s="246">
        <v>1.0184764862060547</v>
      </c>
      <c r="I615" s="246">
        <v>3.5996550321578979</v>
      </c>
      <c r="J615" s="246">
        <v>8.6606848239898682</v>
      </c>
      <c r="K615" s="246">
        <v>6.9388991594314575</v>
      </c>
      <c r="L615" s="246">
        <v>6.0953450202941895</v>
      </c>
      <c r="M615" s="247">
        <f>IF(COUNT(H615:L615)&lt;N$1,0,1)</f>
        <v>1</v>
      </c>
      <c r="N615" s="248">
        <f t="shared" si="137"/>
        <v>5</v>
      </c>
      <c r="O615" s="249">
        <f t="shared" si="138"/>
        <v>5</v>
      </c>
      <c r="P615" s="250">
        <f t="shared" si="139"/>
        <v>26.313060522079468</v>
      </c>
      <c r="Y615" s="256">
        <f t="shared" si="140"/>
        <v>140</v>
      </c>
      <c r="Z615" s="256">
        <f t="shared" si="141"/>
        <v>71</v>
      </c>
      <c r="AA615" s="256" t="str">
        <f t="shared" si="142"/>
        <v>Marker 56</v>
      </c>
      <c r="AB615" s="256">
        <f t="shared" si="143"/>
        <v>4</v>
      </c>
      <c r="AC615" s="256" t="str">
        <f t="shared" si="144"/>
        <v>L</v>
      </c>
      <c r="AD615" s="257"/>
      <c r="AE615" s="258">
        <f t="shared" si="145"/>
        <v>1.3223429148392103</v>
      </c>
      <c r="AF615" s="258">
        <f t="shared" si="146"/>
        <v>4.6736261387543552</v>
      </c>
      <c r="AG615" s="258">
        <f t="shared" si="147"/>
        <v>11.244633891666956</v>
      </c>
      <c r="AH615" s="258">
        <f t="shared" si="148"/>
        <v>9.0091467643383201</v>
      </c>
      <c r="AI615" s="258">
        <f t="shared" si="149"/>
        <v>7.9139149604832264</v>
      </c>
      <c r="AJ615" s="258">
        <f t="shared" si="150"/>
        <v>34.163664670082063</v>
      </c>
    </row>
    <row r="616" spans="1:36" x14ac:dyDescent="0.25">
      <c r="A616" s="244">
        <v>71</v>
      </c>
      <c r="B616" s="244" t="s">
        <v>303</v>
      </c>
      <c r="C616" s="244">
        <v>2</v>
      </c>
      <c r="D616" s="244" t="s">
        <v>369</v>
      </c>
      <c r="E616" s="244">
        <v>147</v>
      </c>
      <c r="F616" s="244" t="s">
        <v>201</v>
      </c>
      <c r="G616" s="245"/>
      <c r="H616" s="246">
        <v>5.6639349460601807</v>
      </c>
      <c r="I616" s="246">
        <v>3.50727379322052</v>
      </c>
      <c r="J616" s="246">
        <v>3.655846118927002</v>
      </c>
      <c r="K616" s="246">
        <v>9.0493625402450562</v>
      </c>
      <c r="L616" s="246">
        <v>4.7261130809783936</v>
      </c>
      <c r="M616" s="247">
        <f>IF(COUNT(H616:L616)&lt;N$1,0,1)</f>
        <v>1</v>
      </c>
      <c r="N616" s="248">
        <f t="shared" si="137"/>
        <v>5</v>
      </c>
      <c r="O616" s="249">
        <f t="shared" si="138"/>
        <v>5</v>
      </c>
      <c r="P616" s="250">
        <f t="shared" si="139"/>
        <v>26.602530479431152</v>
      </c>
      <c r="Y616" s="256">
        <f t="shared" si="140"/>
        <v>147</v>
      </c>
      <c r="Z616" s="256">
        <f t="shared" si="141"/>
        <v>71</v>
      </c>
      <c r="AA616" s="256" t="str">
        <f t="shared" si="142"/>
        <v>Marker 61</v>
      </c>
      <c r="AB616" s="256">
        <f t="shared" si="143"/>
        <v>2</v>
      </c>
      <c r="AC616" s="256" t="str">
        <f t="shared" si="144"/>
        <v>H</v>
      </c>
      <c r="AD616" s="257"/>
      <c r="AE616" s="258">
        <f t="shared" si="145"/>
        <v>7.3537920094088474</v>
      </c>
      <c r="AF616" s="258">
        <f t="shared" si="146"/>
        <v>4.5536825971729789</v>
      </c>
      <c r="AG616" s="258">
        <f t="shared" si="147"/>
        <v>4.74658205523607</v>
      </c>
      <c r="AH616" s="258">
        <f t="shared" si="148"/>
        <v>11.749275119232763</v>
      </c>
      <c r="AI616" s="258">
        <f t="shared" si="149"/>
        <v>6.1361673362150686</v>
      </c>
      <c r="AJ616" s="258">
        <f t="shared" si="150"/>
        <v>34.539499117265727</v>
      </c>
    </row>
    <row r="617" spans="1:36" x14ac:dyDescent="0.25">
      <c r="A617" s="244">
        <v>71</v>
      </c>
      <c r="B617" s="244" t="s">
        <v>306</v>
      </c>
      <c r="C617" s="244">
        <v>1</v>
      </c>
      <c r="D617" s="244" t="s">
        <v>369</v>
      </c>
      <c r="E617" s="244">
        <v>149</v>
      </c>
      <c r="F617" s="244" t="s">
        <v>199</v>
      </c>
      <c r="G617" s="245"/>
      <c r="H617" s="246">
        <v>8.2874339818954468</v>
      </c>
      <c r="I617" s="246">
        <v>4.6095550060272217</v>
      </c>
      <c r="J617" s="246">
        <v>1.555667519569397</v>
      </c>
      <c r="K617" s="246">
        <v>7.3549032211303711</v>
      </c>
      <c r="L617" s="246">
        <v>6.9194763898849487</v>
      </c>
      <c r="M617" s="247">
        <f>IF(COUNT(H617:L617)&lt;N$1,0,1)</f>
        <v>1</v>
      </c>
      <c r="N617" s="248">
        <f t="shared" si="137"/>
        <v>5</v>
      </c>
      <c r="O617" s="249">
        <f t="shared" si="138"/>
        <v>5</v>
      </c>
      <c r="P617" s="250">
        <f t="shared" si="139"/>
        <v>28.727036118507385</v>
      </c>
      <c r="Y617" s="256">
        <f t="shared" si="140"/>
        <v>149</v>
      </c>
      <c r="Z617" s="256">
        <f t="shared" si="141"/>
        <v>71</v>
      </c>
      <c r="AA617" s="256" t="str">
        <f t="shared" si="142"/>
        <v>Marker 64</v>
      </c>
      <c r="AB617" s="256">
        <f t="shared" si="143"/>
        <v>1</v>
      </c>
      <c r="AC617" s="256" t="str">
        <f t="shared" si="144"/>
        <v>H</v>
      </c>
      <c r="AD617" s="257"/>
      <c r="AE617" s="258">
        <f t="shared" si="145"/>
        <v>10.760022206285866</v>
      </c>
      <c r="AF617" s="258">
        <f t="shared" si="146"/>
        <v>5.9848337053787484</v>
      </c>
      <c r="AG617" s="258">
        <f t="shared" si="147"/>
        <v>2.0198069864245154</v>
      </c>
      <c r="AH617" s="258">
        <f t="shared" si="148"/>
        <v>9.5492672590009704</v>
      </c>
      <c r="AI617" s="258">
        <f t="shared" si="149"/>
        <v>8.983929135807637</v>
      </c>
      <c r="AJ617" s="258">
        <f t="shared" si="150"/>
        <v>37.297859292897741</v>
      </c>
    </row>
    <row r="618" spans="1:36" x14ac:dyDescent="0.25">
      <c r="A618" s="244">
        <v>71</v>
      </c>
      <c r="B618" s="244" t="s">
        <v>304</v>
      </c>
      <c r="C618" s="244">
        <v>3</v>
      </c>
      <c r="D618" s="244" t="s">
        <v>369</v>
      </c>
      <c r="E618" s="244">
        <v>150</v>
      </c>
      <c r="F618" s="244" t="s">
        <v>200</v>
      </c>
      <c r="G618" s="245"/>
      <c r="H618" s="246">
        <v>9.3451720476150513</v>
      </c>
      <c r="I618" s="246">
        <v>4.7749638557434082</v>
      </c>
      <c r="J618" s="246">
        <v>9.7935718297958374</v>
      </c>
      <c r="K618" s="246">
        <v>0.1887977123260498</v>
      </c>
      <c r="L618" s="246">
        <v>4.5249706506729126</v>
      </c>
      <c r="M618" s="247">
        <f>IF(COUNT(H618:L618)&lt;N$1,0,1)</f>
        <v>1</v>
      </c>
      <c r="N618" s="248">
        <f t="shared" si="137"/>
        <v>5</v>
      </c>
      <c r="O618" s="249">
        <f t="shared" si="138"/>
        <v>5</v>
      </c>
      <c r="P618" s="250">
        <f t="shared" si="139"/>
        <v>28.627476096153259</v>
      </c>
      <c r="Y618" s="256">
        <f t="shared" si="140"/>
        <v>150</v>
      </c>
      <c r="Z618" s="256">
        <f t="shared" si="141"/>
        <v>71</v>
      </c>
      <c r="AA618" s="256" t="str">
        <f t="shared" si="142"/>
        <v>Marker 62</v>
      </c>
      <c r="AB618" s="256">
        <f t="shared" si="143"/>
        <v>3</v>
      </c>
      <c r="AC618" s="256" t="str">
        <f t="shared" si="144"/>
        <v>H</v>
      </c>
      <c r="AD618" s="257"/>
      <c r="AE618" s="258">
        <f t="shared" si="145"/>
        <v>12.133340545887739</v>
      </c>
      <c r="AF618" s="258">
        <f t="shared" si="146"/>
        <v>6.1995929300012902</v>
      </c>
      <c r="AG618" s="258">
        <f t="shared" si="147"/>
        <v>12.715522150483221</v>
      </c>
      <c r="AH618" s="258">
        <f t="shared" si="148"/>
        <v>0.24512624553778259</v>
      </c>
      <c r="AI618" s="258">
        <f t="shared" si="149"/>
        <v>5.8750132779816813</v>
      </c>
      <c r="AJ618" s="258">
        <f t="shared" si="150"/>
        <v>37.168595149891715</v>
      </c>
    </row>
    <row r="619" spans="1:36" x14ac:dyDescent="0.25">
      <c r="A619" s="244">
        <v>71</v>
      </c>
      <c r="B619" s="244" t="s">
        <v>306</v>
      </c>
      <c r="C619" s="244">
        <v>2</v>
      </c>
      <c r="D619" s="244" t="s">
        <v>369</v>
      </c>
      <c r="E619" s="244">
        <v>152</v>
      </c>
      <c r="F619" s="244" t="s">
        <v>204</v>
      </c>
      <c r="G619" s="245"/>
      <c r="H619" s="246">
        <v>4.2763411998748779</v>
      </c>
      <c r="I619" s="246">
        <v>4.4693714380264282</v>
      </c>
      <c r="J619" s="246">
        <v>2.8716039657592773</v>
      </c>
      <c r="K619" s="246">
        <v>7.59593665599823</v>
      </c>
      <c r="L619" s="246">
        <v>3.0048477649688721</v>
      </c>
      <c r="M619" s="247">
        <f>IF(COUNT(H619:L619)&lt;N$1,0,1)</f>
        <v>1</v>
      </c>
      <c r="N619" s="248">
        <f t="shared" si="137"/>
        <v>5</v>
      </c>
      <c r="O619" s="249">
        <f t="shared" si="138"/>
        <v>5</v>
      </c>
      <c r="P619" s="250">
        <f t="shared" si="139"/>
        <v>22.218101024627686</v>
      </c>
      <c r="Y619" s="256">
        <f t="shared" si="140"/>
        <v>152</v>
      </c>
      <c r="Z619" s="256">
        <f t="shared" si="141"/>
        <v>71</v>
      </c>
      <c r="AA619" s="256" t="str">
        <f t="shared" si="142"/>
        <v>Marker 64</v>
      </c>
      <c r="AB619" s="256">
        <f t="shared" si="143"/>
        <v>2</v>
      </c>
      <c r="AC619" s="256" t="str">
        <f t="shared" si="144"/>
        <v>H</v>
      </c>
      <c r="AD619" s="257"/>
      <c r="AE619" s="258">
        <f t="shared" si="145"/>
        <v>5.5522042616362324</v>
      </c>
      <c r="AF619" s="258">
        <f t="shared" si="146"/>
        <v>5.8028258235735848</v>
      </c>
      <c r="AG619" s="258">
        <f t="shared" si="147"/>
        <v>3.7283581995016357</v>
      </c>
      <c r="AH619" s="258">
        <f t="shared" si="148"/>
        <v>9.8622139584620196</v>
      </c>
      <c r="AI619" s="258">
        <f t="shared" si="149"/>
        <v>3.9013558054526674</v>
      </c>
      <c r="AJ619" s="258">
        <f t="shared" si="150"/>
        <v>28.846958048626142</v>
      </c>
    </row>
    <row r="620" spans="1:36" x14ac:dyDescent="0.25">
      <c r="A620" s="244">
        <v>71</v>
      </c>
      <c r="B620" s="244" t="s">
        <v>245</v>
      </c>
      <c r="C620" s="244">
        <v>1</v>
      </c>
      <c r="D620" s="244" t="s">
        <v>369</v>
      </c>
      <c r="E620" s="244">
        <v>154</v>
      </c>
      <c r="F620" s="244" t="s">
        <v>85</v>
      </c>
      <c r="G620" s="245"/>
      <c r="H620" s="246">
        <v>8.6604851484298706</v>
      </c>
      <c r="I620" s="246">
        <v>2.7213585376739502</v>
      </c>
      <c r="J620" s="246">
        <v>2.0273858308792114</v>
      </c>
      <c r="K620" s="246">
        <v>4.0183615684509277</v>
      </c>
      <c r="L620" s="246">
        <v>5.1932615041732788</v>
      </c>
      <c r="M620" s="247">
        <f>IF(COUNT(H620:L620)&lt;N$1,0,1)</f>
        <v>1</v>
      </c>
      <c r="N620" s="248">
        <f t="shared" si="137"/>
        <v>5</v>
      </c>
      <c r="O620" s="249">
        <f t="shared" si="138"/>
        <v>5</v>
      </c>
      <c r="P620" s="250">
        <f t="shared" si="139"/>
        <v>22.620852589607239</v>
      </c>
      <c r="Y620" s="256">
        <f t="shared" si="140"/>
        <v>154</v>
      </c>
      <c r="Z620" s="256">
        <f t="shared" si="141"/>
        <v>71</v>
      </c>
      <c r="AA620" s="256" t="str">
        <f t="shared" si="142"/>
        <v>Marker 3</v>
      </c>
      <c r="AB620" s="256">
        <f t="shared" si="143"/>
        <v>1</v>
      </c>
      <c r="AC620" s="256" t="str">
        <f t="shared" si="144"/>
        <v>H</v>
      </c>
      <c r="AD620" s="257"/>
      <c r="AE620" s="258">
        <f t="shared" si="145"/>
        <v>11.244374642125504</v>
      </c>
      <c r="AF620" s="258">
        <f t="shared" si="146"/>
        <v>3.5332864624449387</v>
      </c>
      <c r="AG620" s="258">
        <f t="shared" si="147"/>
        <v>2.632264294186307</v>
      </c>
      <c r="AH620" s="258">
        <f t="shared" si="148"/>
        <v>5.2172554018377415</v>
      </c>
      <c r="AI620" s="258">
        <f t="shared" si="149"/>
        <v>6.7426913119341201</v>
      </c>
      <c r="AJ620" s="258">
        <f t="shared" si="150"/>
        <v>29.369872112528608</v>
      </c>
    </row>
    <row r="621" spans="1:36" x14ac:dyDescent="0.25">
      <c r="A621" s="244">
        <v>71</v>
      </c>
      <c r="B621" s="244" t="s">
        <v>308</v>
      </c>
      <c r="C621" s="244">
        <v>3</v>
      </c>
      <c r="D621" s="244" t="s">
        <v>369</v>
      </c>
      <c r="E621" s="244">
        <v>155</v>
      </c>
      <c r="F621" s="244" t="s">
        <v>213</v>
      </c>
      <c r="G621" s="245"/>
      <c r="H621" s="246">
        <v>1.5334659814834595</v>
      </c>
      <c r="I621" s="246">
        <v>5.9371328353881836</v>
      </c>
      <c r="J621" s="246">
        <v>5.6259125471115112</v>
      </c>
      <c r="K621" s="246">
        <v>7.2352325916290283</v>
      </c>
      <c r="L621" s="246">
        <v>2.2552949190139771</v>
      </c>
      <c r="M621" s="247">
        <f>IF(COUNT(H621:L621)&lt;N$1,0,1)</f>
        <v>1</v>
      </c>
      <c r="N621" s="248">
        <f t="shared" si="137"/>
        <v>5</v>
      </c>
      <c r="O621" s="249">
        <f t="shared" si="138"/>
        <v>5</v>
      </c>
      <c r="P621" s="250">
        <f t="shared" si="139"/>
        <v>22.58703887462616</v>
      </c>
      <c r="Y621" s="256">
        <f t="shared" si="140"/>
        <v>155</v>
      </c>
      <c r="Z621" s="256">
        <f t="shared" si="141"/>
        <v>71</v>
      </c>
      <c r="AA621" s="256" t="str">
        <f t="shared" si="142"/>
        <v>Marker 66</v>
      </c>
      <c r="AB621" s="256">
        <f t="shared" si="143"/>
        <v>3</v>
      </c>
      <c r="AC621" s="256" t="str">
        <f t="shared" si="144"/>
        <v>H</v>
      </c>
      <c r="AD621" s="257"/>
      <c r="AE621" s="258">
        <f t="shared" si="145"/>
        <v>1.9909815329318827</v>
      </c>
      <c r="AF621" s="258">
        <f t="shared" si="146"/>
        <v>7.7084995536621781</v>
      </c>
      <c r="AG621" s="258">
        <f t="shared" si="147"/>
        <v>7.3044254795616466</v>
      </c>
      <c r="AH621" s="258">
        <f t="shared" si="148"/>
        <v>9.3938924308349012</v>
      </c>
      <c r="AI621" s="258">
        <f t="shared" si="149"/>
        <v>2.9281709469212429</v>
      </c>
      <c r="AJ621" s="258">
        <f t="shared" si="150"/>
        <v>29.325969943911851</v>
      </c>
    </row>
    <row r="622" spans="1:36" x14ac:dyDescent="0.25">
      <c r="A622" s="244">
        <v>71</v>
      </c>
      <c r="B622" s="244" t="s">
        <v>307</v>
      </c>
      <c r="C622" s="244">
        <v>2</v>
      </c>
      <c r="D622" s="244" t="s">
        <v>369</v>
      </c>
      <c r="E622" s="244">
        <v>157</v>
      </c>
      <c r="F622" s="244" t="s">
        <v>215</v>
      </c>
      <c r="G622" s="245"/>
      <c r="H622" s="246">
        <v>4.3589699268341064</v>
      </c>
      <c r="I622" s="246">
        <v>7.1536141633987427</v>
      </c>
      <c r="J622" s="246">
        <v>8.522489070892334</v>
      </c>
      <c r="K622" s="246">
        <v>2.0324414968490601</v>
      </c>
      <c r="L622" s="246">
        <v>8.0278527736663818</v>
      </c>
      <c r="M622" s="247">
        <f>IF(COUNT(H622:L622)&lt;N$1,0,1)</f>
        <v>1</v>
      </c>
      <c r="N622" s="248">
        <f t="shared" si="137"/>
        <v>5</v>
      </c>
      <c r="O622" s="249">
        <f t="shared" si="138"/>
        <v>5</v>
      </c>
      <c r="P622" s="250">
        <f t="shared" si="139"/>
        <v>30.095367431640625</v>
      </c>
      <c r="Y622" s="256">
        <f t="shared" si="140"/>
        <v>157</v>
      </c>
      <c r="Z622" s="256">
        <f t="shared" si="141"/>
        <v>71</v>
      </c>
      <c r="AA622" s="256" t="str">
        <f t="shared" si="142"/>
        <v>Marker 65</v>
      </c>
      <c r="AB622" s="256">
        <f t="shared" si="143"/>
        <v>2</v>
      </c>
      <c r="AC622" s="256" t="str">
        <f t="shared" si="144"/>
        <v>H</v>
      </c>
      <c r="AD622" s="257"/>
      <c r="AE622" s="258">
        <f t="shared" si="145"/>
        <v>5.6594855912855193</v>
      </c>
      <c r="AF622" s="258">
        <f t="shared" si="146"/>
        <v>9.2879228264774412</v>
      </c>
      <c r="AG622" s="258">
        <f t="shared" si="147"/>
        <v>11.065206897087897</v>
      </c>
      <c r="AH622" s="258">
        <f t="shared" si="148"/>
        <v>2.638828337800045</v>
      </c>
      <c r="AI622" s="258">
        <f t="shared" si="149"/>
        <v>10.422993933001155</v>
      </c>
      <c r="AJ622" s="258">
        <f t="shared" si="150"/>
        <v>39.074437585652063</v>
      </c>
    </row>
    <row r="623" spans="1:36" x14ac:dyDescent="0.25">
      <c r="A623" s="244">
        <v>72</v>
      </c>
      <c r="B623" s="244" t="s">
        <v>301</v>
      </c>
      <c r="C623" s="244">
        <v>4</v>
      </c>
      <c r="D623" s="244" t="s">
        <v>367</v>
      </c>
      <c r="E623" s="244">
        <v>132</v>
      </c>
      <c r="F623" s="244" t="s">
        <v>234</v>
      </c>
      <c r="G623" s="245"/>
      <c r="H623" s="246">
        <v>6.0322666168212891</v>
      </c>
      <c r="I623" s="246">
        <v>7.3668783903121948</v>
      </c>
      <c r="J623" s="246">
        <v>0.93323349952697754</v>
      </c>
      <c r="K623" s="246">
        <v>9.3985968828201294</v>
      </c>
      <c r="L623" s="246">
        <v>0.88422060012817383</v>
      </c>
      <c r="M623" s="247">
        <f>IF(COUNT(H623:L623)&lt;N$1,0,1)</f>
        <v>1</v>
      </c>
      <c r="N623" s="248">
        <f t="shared" si="137"/>
        <v>5</v>
      </c>
      <c r="O623" s="249">
        <f t="shared" si="138"/>
        <v>5</v>
      </c>
      <c r="P623" s="250">
        <f t="shared" si="139"/>
        <v>24.615195989608765</v>
      </c>
      <c r="Y623" s="256">
        <f t="shared" si="140"/>
        <v>132</v>
      </c>
      <c r="Z623" s="256">
        <f t="shared" si="141"/>
        <v>72</v>
      </c>
      <c r="AA623" s="256" t="str">
        <f t="shared" si="142"/>
        <v>Marker 59</v>
      </c>
      <c r="AB623" s="256">
        <f t="shared" si="143"/>
        <v>4</v>
      </c>
      <c r="AC623" s="256" t="str">
        <f t="shared" si="144"/>
        <v>L</v>
      </c>
      <c r="AD623" s="257"/>
      <c r="AE623" s="258">
        <f t="shared" si="145"/>
        <v>9.0268141639573081</v>
      </c>
      <c r="AF623" s="258">
        <f t="shared" si="146"/>
        <v>11.023956071899073</v>
      </c>
      <c r="AG623" s="258">
        <f t="shared" si="147"/>
        <v>1.3965107822519738</v>
      </c>
      <c r="AH623" s="258">
        <f t="shared" si="148"/>
        <v>14.064263543422749</v>
      </c>
      <c r="AI623" s="258">
        <f t="shared" si="149"/>
        <v>1.3231668200875701</v>
      </c>
      <c r="AJ623" s="258">
        <f t="shared" si="150"/>
        <v>36.834711381618675</v>
      </c>
    </row>
    <row r="624" spans="1:36" x14ac:dyDescent="0.25">
      <c r="A624" s="244">
        <v>72</v>
      </c>
      <c r="B624" s="244" t="s">
        <v>301</v>
      </c>
      <c r="C624" s="244">
        <v>4</v>
      </c>
      <c r="D624" s="244" t="s">
        <v>367</v>
      </c>
      <c r="E624" s="244">
        <v>137</v>
      </c>
      <c r="F624" s="244" t="s">
        <v>235</v>
      </c>
      <c r="G624" s="245"/>
      <c r="H624" s="246">
        <v>4.6539616584777832</v>
      </c>
      <c r="I624" s="246">
        <v>3.7503284215927124</v>
      </c>
      <c r="J624" s="246">
        <v>7.5372779369354248</v>
      </c>
      <c r="K624" s="246">
        <v>4.8232799768447876</v>
      </c>
      <c r="L624" s="246">
        <v>1.3997220993041992</v>
      </c>
      <c r="M624" s="247">
        <f>IF(COUNT(H624:L624)&lt;N$1,0,1)</f>
        <v>1</v>
      </c>
      <c r="N624" s="248">
        <f t="shared" si="137"/>
        <v>5</v>
      </c>
      <c r="O624" s="249">
        <f t="shared" si="138"/>
        <v>5</v>
      </c>
      <c r="P624" s="250">
        <f t="shared" si="139"/>
        <v>22.164570093154907</v>
      </c>
      <c r="Y624" s="256">
        <f t="shared" si="140"/>
        <v>137</v>
      </c>
      <c r="Z624" s="256">
        <f t="shared" si="141"/>
        <v>72</v>
      </c>
      <c r="AA624" s="256" t="str">
        <f t="shared" si="142"/>
        <v>Marker 59</v>
      </c>
      <c r="AB624" s="256">
        <f t="shared" si="143"/>
        <v>4</v>
      </c>
      <c r="AC624" s="256" t="str">
        <f t="shared" si="144"/>
        <v>L</v>
      </c>
      <c r="AD624" s="257"/>
      <c r="AE624" s="258">
        <f t="shared" si="145"/>
        <v>6.9642888296934986</v>
      </c>
      <c r="AF624" s="258">
        <f t="shared" si="146"/>
        <v>5.6120725203230331</v>
      </c>
      <c r="AG624" s="258">
        <f t="shared" si="147"/>
        <v>11.278945636965913</v>
      </c>
      <c r="AH624" s="258">
        <f t="shared" si="148"/>
        <v>7.2176604214249833</v>
      </c>
      <c r="AI624" s="258">
        <f t="shared" si="149"/>
        <v>2.094574406968313</v>
      </c>
      <c r="AJ624" s="258">
        <f t="shared" si="150"/>
        <v>33.167541815375742</v>
      </c>
    </row>
    <row r="625" spans="1:36" x14ac:dyDescent="0.25">
      <c r="A625" s="244">
        <v>72</v>
      </c>
      <c r="B625" s="244" t="s">
        <v>302</v>
      </c>
      <c r="C625" s="244">
        <v>3</v>
      </c>
      <c r="D625" s="244" t="s">
        <v>369</v>
      </c>
      <c r="E625" s="244">
        <v>146</v>
      </c>
      <c r="F625" s="244" t="s">
        <v>199</v>
      </c>
      <c r="G625" s="245"/>
      <c r="H625" s="246">
        <v>7.2031337022781372</v>
      </c>
      <c r="I625" s="246">
        <v>4.4725632667541504</v>
      </c>
      <c r="J625" s="246">
        <v>0.88632047176361084</v>
      </c>
      <c r="K625" s="246">
        <v>6.3539111614227295</v>
      </c>
      <c r="L625" s="246">
        <v>7.6995521783828735</v>
      </c>
      <c r="M625" s="247">
        <f>IF(COUNT(H625:L625)&lt;N$1,0,1)</f>
        <v>1</v>
      </c>
      <c r="N625" s="248">
        <f t="shared" si="137"/>
        <v>5</v>
      </c>
      <c r="O625" s="249">
        <f t="shared" si="138"/>
        <v>5</v>
      </c>
      <c r="P625" s="250">
        <f t="shared" si="139"/>
        <v>26.615480780601501</v>
      </c>
      <c r="Y625" s="256">
        <f t="shared" si="140"/>
        <v>146</v>
      </c>
      <c r="Z625" s="256">
        <f t="shared" si="141"/>
        <v>72</v>
      </c>
      <c r="AA625" s="256" t="str">
        <f t="shared" si="142"/>
        <v>Marker 60</v>
      </c>
      <c r="AB625" s="256">
        <f t="shared" si="143"/>
        <v>3</v>
      </c>
      <c r="AC625" s="256" t="str">
        <f t="shared" si="144"/>
        <v>H</v>
      </c>
      <c r="AD625" s="257"/>
      <c r="AE625" s="258">
        <f t="shared" si="145"/>
        <v>10.778924981082088</v>
      </c>
      <c r="AF625" s="258">
        <f t="shared" si="146"/>
        <v>6.6928403550581352</v>
      </c>
      <c r="AG625" s="258">
        <f t="shared" si="147"/>
        <v>1.3263091133954286</v>
      </c>
      <c r="AH625" s="258">
        <f t="shared" si="148"/>
        <v>9.5081300134377553</v>
      </c>
      <c r="AI625" s="258">
        <f t="shared" si="149"/>
        <v>11.521776319724287</v>
      </c>
      <c r="AJ625" s="258">
        <f t="shared" si="150"/>
        <v>39.827980782697693</v>
      </c>
    </row>
    <row r="626" spans="1:36" x14ac:dyDescent="0.25">
      <c r="A626" s="244">
        <v>72</v>
      </c>
      <c r="B626" s="244" t="s">
        <v>303</v>
      </c>
      <c r="C626" s="244">
        <v>4</v>
      </c>
      <c r="D626" s="244" t="s">
        <v>369</v>
      </c>
      <c r="E626" s="244">
        <v>147</v>
      </c>
      <c r="F626" s="244" t="s">
        <v>209</v>
      </c>
      <c r="G626" s="245"/>
      <c r="H626" s="246">
        <v>0.62534093856811523</v>
      </c>
      <c r="I626" s="246">
        <v>4.6691983938217163</v>
      </c>
      <c r="J626" s="246">
        <v>3.2816445827484131</v>
      </c>
      <c r="K626" s="246">
        <v>7.0872503519058228</v>
      </c>
      <c r="L626" s="246">
        <v>1.1166000366210938</v>
      </c>
      <c r="M626" s="247">
        <f>IF(COUNT(H626:L626)&lt;N$1,0,1)</f>
        <v>1</v>
      </c>
      <c r="N626" s="248">
        <f t="shared" si="137"/>
        <v>5</v>
      </c>
      <c r="O626" s="249">
        <f t="shared" si="138"/>
        <v>5</v>
      </c>
      <c r="P626" s="250">
        <f t="shared" si="139"/>
        <v>16.780034303665161</v>
      </c>
      <c r="Y626" s="256">
        <f t="shared" si="140"/>
        <v>147</v>
      </c>
      <c r="Z626" s="256">
        <f t="shared" si="141"/>
        <v>72</v>
      </c>
      <c r="AA626" s="256" t="str">
        <f t="shared" si="142"/>
        <v>Marker 61</v>
      </c>
      <c r="AB626" s="256">
        <f t="shared" si="143"/>
        <v>4</v>
      </c>
      <c r="AC626" s="256" t="str">
        <f t="shared" si="144"/>
        <v>H</v>
      </c>
      <c r="AD626" s="257"/>
      <c r="AE626" s="258">
        <f t="shared" si="145"/>
        <v>0.93577369836871926</v>
      </c>
      <c r="AF626" s="258">
        <f t="shared" si="146"/>
        <v>6.9870894098322394</v>
      </c>
      <c r="AG626" s="258">
        <f t="shared" si="147"/>
        <v>4.9107238924125864</v>
      </c>
      <c r="AH626" s="258">
        <f t="shared" si="148"/>
        <v>10.605514630553044</v>
      </c>
      <c r="AI626" s="258">
        <f t="shared" si="149"/>
        <v>1.6709044321648137</v>
      </c>
      <c r="AJ626" s="258">
        <f t="shared" si="150"/>
        <v>25.110006063331401</v>
      </c>
    </row>
    <row r="627" spans="1:36" x14ac:dyDescent="0.25">
      <c r="A627" s="244">
        <v>72</v>
      </c>
      <c r="B627" s="244" t="s">
        <v>304</v>
      </c>
      <c r="C627" s="244">
        <v>2</v>
      </c>
      <c r="D627" s="244" t="s">
        <v>369</v>
      </c>
      <c r="E627" s="244">
        <v>148</v>
      </c>
      <c r="F627" s="244" t="s">
        <v>207</v>
      </c>
      <c r="G627" s="245"/>
      <c r="H627" s="246">
        <v>0.69414019584655762</v>
      </c>
      <c r="I627" s="246">
        <v>5.6358963251113892</v>
      </c>
      <c r="J627" s="246">
        <v>8.1122636795043945</v>
      </c>
      <c r="K627" s="246">
        <v>5.6532543897628784</v>
      </c>
      <c r="L627" s="246">
        <v>7.4950039386749268</v>
      </c>
      <c r="M627" s="247">
        <f>IF(COUNT(H627:L627)&lt;N$1,0,1)</f>
        <v>1</v>
      </c>
      <c r="N627" s="248">
        <f t="shared" si="137"/>
        <v>5</v>
      </c>
      <c r="O627" s="249">
        <f t="shared" si="138"/>
        <v>5</v>
      </c>
      <c r="P627" s="250">
        <f t="shared" si="139"/>
        <v>27.590558528900146</v>
      </c>
      <c r="Y627" s="256">
        <f t="shared" si="140"/>
        <v>148</v>
      </c>
      <c r="Z627" s="256">
        <f t="shared" si="141"/>
        <v>72</v>
      </c>
      <c r="AA627" s="256" t="str">
        <f t="shared" si="142"/>
        <v>Marker 62</v>
      </c>
      <c r="AB627" s="256">
        <f t="shared" si="143"/>
        <v>2</v>
      </c>
      <c r="AC627" s="256" t="str">
        <f t="shared" si="144"/>
        <v>H</v>
      </c>
      <c r="AD627" s="257"/>
      <c r="AE627" s="258">
        <f t="shared" si="145"/>
        <v>1.0387263941827587</v>
      </c>
      <c r="AF627" s="258">
        <f t="shared" si="146"/>
        <v>8.4336770911691978</v>
      </c>
      <c r="AG627" s="258">
        <f t="shared" si="147"/>
        <v>12.139366731521266</v>
      </c>
      <c r="AH627" s="258">
        <f t="shared" si="148"/>
        <v>8.4596520743402035</v>
      </c>
      <c r="AI627" s="258">
        <f t="shared" si="149"/>
        <v>11.215685912138621</v>
      </c>
      <c r="AJ627" s="258">
        <f t="shared" si="150"/>
        <v>41.287108203352048</v>
      </c>
    </row>
    <row r="628" spans="1:36" x14ac:dyDescent="0.25">
      <c r="A628" s="244">
        <v>72</v>
      </c>
      <c r="B628" s="244" t="s">
        <v>303</v>
      </c>
      <c r="C628" s="244">
        <v>1</v>
      </c>
      <c r="D628" s="244" t="s">
        <v>369</v>
      </c>
      <c r="E628" s="244">
        <v>150</v>
      </c>
      <c r="F628" s="244" t="s">
        <v>203</v>
      </c>
      <c r="G628" s="245"/>
      <c r="H628" s="246">
        <v>5.989043116569519</v>
      </c>
      <c r="I628" s="246">
        <v>3.1477940082550049</v>
      </c>
      <c r="J628" s="246">
        <v>3.5117512941360474</v>
      </c>
      <c r="K628" s="246">
        <v>1.2742495536804199</v>
      </c>
      <c r="L628" s="246">
        <v>8.2986444234848022</v>
      </c>
      <c r="M628" s="247">
        <f>IF(COUNT(H628:L628)&lt;N$1,0,1)</f>
        <v>1</v>
      </c>
      <c r="N628" s="248">
        <f t="shared" si="137"/>
        <v>5</v>
      </c>
      <c r="O628" s="249">
        <f t="shared" si="138"/>
        <v>5</v>
      </c>
      <c r="P628" s="250">
        <f t="shared" si="139"/>
        <v>22.221482396125793</v>
      </c>
      <c r="Y628" s="256">
        <f t="shared" si="140"/>
        <v>150</v>
      </c>
      <c r="Z628" s="256">
        <f t="shared" si="141"/>
        <v>72</v>
      </c>
      <c r="AA628" s="256" t="str">
        <f t="shared" si="142"/>
        <v>Marker 61</v>
      </c>
      <c r="AB628" s="256">
        <f t="shared" si="143"/>
        <v>1</v>
      </c>
      <c r="AC628" s="256" t="str">
        <f t="shared" si="144"/>
        <v>H</v>
      </c>
      <c r="AD628" s="257"/>
      <c r="AE628" s="258">
        <f t="shared" si="145"/>
        <v>8.9621335838250431</v>
      </c>
      <c r="AF628" s="258">
        <f t="shared" si="146"/>
        <v>4.7104269993141168</v>
      </c>
      <c r="AG628" s="258">
        <f t="shared" si="147"/>
        <v>5.2550605495131437</v>
      </c>
      <c r="AH628" s="258">
        <f t="shared" si="148"/>
        <v>1.9068145773768708</v>
      </c>
      <c r="AI628" s="258">
        <f t="shared" si="149"/>
        <v>12.418270905776382</v>
      </c>
      <c r="AJ628" s="258">
        <f t="shared" si="150"/>
        <v>33.25270661580555</v>
      </c>
    </row>
    <row r="629" spans="1:36" x14ac:dyDescent="0.25">
      <c r="A629" s="244">
        <v>72</v>
      </c>
      <c r="B629" s="244" t="s">
        <v>305</v>
      </c>
      <c r="C629" s="244">
        <v>3</v>
      </c>
      <c r="D629" s="244" t="s">
        <v>369</v>
      </c>
      <c r="E629" s="244">
        <v>151</v>
      </c>
      <c r="F629" s="244" t="s">
        <v>210</v>
      </c>
      <c r="G629" s="245"/>
      <c r="H629" s="246">
        <v>1.9651275873184204</v>
      </c>
      <c r="I629" s="246">
        <v>0.88238239288330078</v>
      </c>
      <c r="J629" s="246">
        <v>2.0694607496261597</v>
      </c>
      <c r="K629" s="246">
        <v>4.066697359085083</v>
      </c>
      <c r="L629" s="246">
        <v>3.274572491645813</v>
      </c>
      <c r="M629" s="247">
        <f>IF(COUNT(H629:L629)&lt;N$1,0,1)</f>
        <v>1</v>
      </c>
      <c r="N629" s="248">
        <f t="shared" si="137"/>
        <v>5</v>
      </c>
      <c r="O629" s="249">
        <f t="shared" si="138"/>
        <v>5</v>
      </c>
      <c r="P629" s="250">
        <f t="shared" si="139"/>
        <v>12.258240580558777</v>
      </c>
      <c r="Y629" s="256">
        <f t="shared" si="140"/>
        <v>151</v>
      </c>
      <c r="Z629" s="256">
        <f t="shared" si="141"/>
        <v>72</v>
      </c>
      <c r="AA629" s="256" t="str">
        <f t="shared" si="142"/>
        <v>Marker 63</v>
      </c>
      <c r="AB629" s="256">
        <f t="shared" si="143"/>
        <v>3</v>
      </c>
      <c r="AC629" s="256" t="str">
        <f t="shared" si="144"/>
        <v>H</v>
      </c>
      <c r="AD629" s="257"/>
      <c r="AE629" s="258">
        <f t="shared" si="145"/>
        <v>2.9406594015131038</v>
      </c>
      <c r="AF629" s="258">
        <f t="shared" si="146"/>
        <v>1.3204160870301092</v>
      </c>
      <c r="AG629" s="258">
        <f t="shared" si="147"/>
        <v>3.0967858009437443</v>
      </c>
      <c r="AH629" s="258">
        <f t="shared" si="148"/>
        <v>6.0854938372835106</v>
      </c>
      <c r="AI629" s="258">
        <f t="shared" si="149"/>
        <v>4.9001410624103894</v>
      </c>
      <c r="AJ629" s="258">
        <f t="shared" si="150"/>
        <v>18.343496189180854</v>
      </c>
    </row>
    <row r="630" spans="1:36" x14ac:dyDescent="0.25">
      <c r="A630" s="244">
        <v>72</v>
      </c>
      <c r="B630" s="244" t="s">
        <v>308</v>
      </c>
      <c r="C630" s="244">
        <v>2</v>
      </c>
      <c r="D630" s="244" t="s">
        <v>369</v>
      </c>
      <c r="E630" s="244">
        <v>153</v>
      </c>
      <c r="F630" s="244" t="s">
        <v>214</v>
      </c>
      <c r="G630" s="245"/>
      <c r="H630" s="246">
        <v>8.0642139911651611</v>
      </c>
      <c r="I630" s="246">
        <v>6.3015538454055786</v>
      </c>
      <c r="J630" s="246">
        <v>0.28765439987182617</v>
      </c>
      <c r="K630" s="246">
        <v>9.1099923849105835</v>
      </c>
      <c r="L630" s="246">
        <v>9.6760594844818115</v>
      </c>
      <c r="M630" s="247">
        <f>IF(COUNT(H630:L630)&lt;N$1,0,1)</f>
        <v>1</v>
      </c>
      <c r="N630" s="248">
        <f t="shared" si="137"/>
        <v>5</v>
      </c>
      <c r="O630" s="249">
        <f t="shared" si="138"/>
        <v>5</v>
      </c>
      <c r="P630" s="250">
        <f t="shared" si="139"/>
        <v>33.439474105834961</v>
      </c>
      <c r="Y630" s="256">
        <f t="shared" si="140"/>
        <v>153</v>
      </c>
      <c r="Z630" s="256">
        <f t="shared" si="141"/>
        <v>72</v>
      </c>
      <c r="AA630" s="256" t="str">
        <f t="shared" si="142"/>
        <v>Marker 66</v>
      </c>
      <c r="AB630" s="256">
        <f t="shared" si="143"/>
        <v>2</v>
      </c>
      <c r="AC630" s="256" t="str">
        <f t="shared" si="144"/>
        <v>H</v>
      </c>
      <c r="AD630" s="257"/>
      <c r="AE630" s="258">
        <f t="shared" si="145"/>
        <v>12.067464139207983</v>
      </c>
      <c r="AF630" s="258">
        <f t="shared" si="146"/>
        <v>9.429781393949936</v>
      </c>
      <c r="AG630" s="258">
        <f t="shared" si="147"/>
        <v>0.43045226214751148</v>
      </c>
      <c r="AH630" s="258">
        <f t="shared" si="148"/>
        <v>13.632389534033477</v>
      </c>
      <c r="AI630" s="258">
        <f t="shared" si="149"/>
        <v>14.479464578414124</v>
      </c>
      <c r="AJ630" s="258">
        <f t="shared" si="150"/>
        <v>50.03955190775303</v>
      </c>
    </row>
    <row r="631" spans="1:36" x14ac:dyDescent="0.25">
      <c r="A631" s="244">
        <v>72</v>
      </c>
      <c r="B631" s="244" t="s">
        <v>307</v>
      </c>
      <c r="C631" s="244">
        <v>1</v>
      </c>
      <c r="D631" s="244" t="s">
        <v>369</v>
      </c>
      <c r="E631" s="244">
        <v>155</v>
      </c>
      <c r="F631" s="244" t="s">
        <v>213</v>
      </c>
      <c r="G631" s="245"/>
      <c r="H631" s="246">
        <v>0.14432847499847412</v>
      </c>
      <c r="I631" s="246">
        <v>3.5457074642181396</v>
      </c>
      <c r="J631" s="246">
        <v>6.2267023324966431</v>
      </c>
      <c r="K631" s="246">
        <v>3.9033222198486328</v>
      </c>
      <c r="L631" s="246">
        <v>0.58964908123016357</v>
      </c>
      <c r="M631" s="247">
        <f>IF(COUNT(H631:L631)&lt;N$1,0,1)</f>
        <v>1</v>
      </c>
      <c r="N631" s="248">
        <f t="shared" si="137"/>
        <v>5</v>
      </c>
      <c r="O631" s="249">
        <f t="shared" si="138"/>
        <v>5</v>
      </c>
      <c r="P631" s="250">
        <f t="shared" si="139"/>
        <v>14.409709572792053</v>
      </c>
      <c r="Y631" s="256">
        <f t="shared" si="140"/>
        <v>155</v>
      </c>
      <c r="Z631" s="256">
        <f t="shared" si="141"/>
        <v>72</v>
      </c>
      <c r="AA631" s="256" t="str">
        <f t="shared" si="142"/>
        <v>Marker 65</v>
      </c>
      <c r="AB631" s="256">
        <f t="shared" si="143"/>
        <v>1</v>
      </c>
      <c r="AC631" s="256" t="str">
        <f t="shared" si="144"/>
        <v>H</v>
      </c>
      <c r="AD631" s="257"/>
      <c r="AE631" s="258">
        <f t="shared" si="145"/>
        <v>0.21597624991335521</v>
      </c>
      <c r="AF631" s="258">
        <f t="shared" si="146"/>
        <v>5.3058732964491035</v>
      </c>
      <c r="AG631" s="258">
        <f t="shared" si="147"/>
        <v>9.3177719719797807</v>
      </c>
      <c r="AH631" s="258">
        <f t="shared" si="148"/>
        <v>5.8410157472757431</v>
      </c>
      <c r="AI631" s="258">
        <f t="shared" si="149"/>
        <v>0.88236363150301744</v>
      </c>
      <c r="AJ631" s="258">
        <f t="shared" si="150"/>
        <v>21.563000897121</v>
      </c>
    </row>
    <row r="632" spans="1:36" x14ac:dyDescent="0.25">
      <c r="A632" s="244">
        <v>72</v>
      </c>
      <c r="B632" s="244" t="s">
        <v>304</v>
      </c>
      <c r="C632" s="244">
        <v>3</v>
      </c>
      <c r="D632" s="244" t="s">
        <v>369</v>
      </c>
      <c r="E632" s="244">
        <v>156</v>
      </c>
      <c r="F632" s="244" t="s">
        <v>205</v>
      </c>
      <c r="G632" s="245"/>
      <c r="H632" s="246">
        <v>8.3979970216751099</v>
      </c>
      <c r="I632" s="246">
        <v>1.3811373710632324</v>
      </c>
      <c r="J632" s="246">
        <v>3.6811059713363647</v>
      </c>
      <c r="K632" s="246">
        <v>2.4080312252044678</v>
      </c>
      <c r="L632" s="246">
        <v>1.2217622995376587</v>
      </c>
      <c r="M632" s="247">
        <f>IF(COUNT(H632:L632)&lt;N$1,0,1)</f>
        <v>1</v>
      </c>
      <c r="N632" s="248">
        <f t="shared" si="137"/>
        <v>5</v>
      </c>
      <c r="O632" s="249">
        <f t="shared" si="138"/>
        <v>5</v>
      </c>
      <c r="P632" s="250">
        <f t="shared" si="139"/>
        <v>17.090033888816833</v>
      </c>
      <c r="Y632" s="256">
        <f t="shared" si="140"/>
        <v>156</v>
      </c>
      <c r="Z632" s="256">
        <f t="shared" si="141"/>
        <v>72</v>
      </c>
      <c r="AA632" s="256" t="str">
        <f t="shared" si="142"/>
        <v>Marker 62</v>
      </c>
      <c r="AB632" s="256">
        <f t="shared" si="143"/>
        <v>3</v>
      </c>
      <c r="AC632" s="256" t="str">
        <f t="shared" si="144"/>
        <v>H</v>
      </c>
      <c r="AD632" s="257"/>
      <c r="AE632" s="258">
        <f t="shared" si="145"/>
        <v>12.566944281397637</v>
      </c>
      <c r="AF632" s="258">
        <f t="shared" si="146"/>
        <v>2.066763817885422</v>
      </c>
      <c r="AG632" s="258">
        <f t="shared" si="147"/>
        <v>5.5084865493887616</v>
      </c>
      <c r="AH632" s="258">
        <f t="shared" si="148"/>
        <v>3.6034299794231281</v>
      </c>
      <c r="AI632" s="258">
        <f t="shared" si="149"/>
        <v>1.8282715156690363</v>
      </c>
      <c r="AJ632" s="258">
        <f t="shared" si="150"/>
        <v>25.573896143763985</v>
      </c>
    </row>
    <row r="633" spans="1:36" x14ac:dyDescent="0.25">
      <c r="O633"/>
      <c r="P633"/>
      <c r="Y633"/>
      <c r="Z633"/>
      <c r="AA633"/>
      <c r="AD633"/>
      <c r="AF633"/>
      <c r="AG633"/>
      <c r="AJ633"/>
    </row>
    <row r="634" spans="1:36" x14ac:dyDescent="0.25">
      <c r="O634"/>
      <c r="P634"/>
      <c r="Y634"/>
      <c r="Z634"/>
      <c r="AA634"/>
      <c r="AD634"/>
      <c r="AF634"/>
      <c r="AG634"/>
      <c r="AJ634"/>
    </row>
    <row r="635" spans="1:36" x14ac:dyDescent="0.25">
      <c r="O635"/>
      <c r="P635"/>
      <c r="Y635"/>
      <c r="Z635"/>
      <c r="AA635"/>
      <c r="AD635"/>
      <c r="AF635"/>
      <c r="AG635"/>
      <c r="AJ635"/>
    </row>
    <row r="636" spans="1:36" x14ac:dyDescent="0.25">
      <c r="O636"/>
      <c r="P636"/>
      <c r="Y636"/>
      <c r="Z636"/>
      <c r="AA636"/>
      <c r="AD636"/>
      <c r="AF636"/>
      <c r="AG636"/>
      <c r="AJ636"/>
    </row>
    <row r="637" spans="1:36" x14ac:dyDescent="0.25">
      <c r="O637"/>
      <c r="P637"/>
      <c r="Y637"/>
      <c r="Z637"/>
      <c r="AA637"/>
      <c r="AD637"/>
      <c r="AF637"/>
      <c r="AG637"/>
      <c r="AJ637"/>
    </row>
    <row r="638" spans="1:36" x14ac:dyDescent="0.25">
      <c r="O638"/>
      <c r="P638"/>
      <c r="Y638"/>
      <c r="Z638"/>
      <c r="AA638"/>
      <c r="AD638"/>
      <c r="AF638"/>
      <c r="AG638"/>
      <c r="AJ638"/>
    </row>
    <row r="639" spans="1:36" x14ac:dyDescent="0.25">
      <c r="O639"/>
      <c r="P639"/>
      <c r="Y639"/>
      <c r="Z639"/>
      <c r="AA639"/>
      <c r="AD639"/>
      <c r="AF639"/>
      <c r="AG639"/>
      <c r="AJ639"/>
    </row>
    <row r="640" spans="1:36" x14ac:dyDescent="0.25">
      <c r="O640"/>
      <c r="P640"/>
      <c r="Y640"/>
      <c r="Z640"/>
      <c r="AA640"/>
      <c r="AD640"/>
      <c r="AF640"/>
      <c r="AG640"/>
      <c r="AJ640"/>
    </row>
    <row r="641" spans="15:36" x14ac:dyDescent="0.25">
      <c r="O641"/>
      <c r="P641"/>
      <c r="Y641"/>
      <c r="Z641"/>
      <c r="AA641"/>
      <c r="AD641"/>
      <c r="AF641"/>
      <c r="AG641"/>
      <c r="AJ641"/>
    </row>
    <row r="642" spans="15:36" x14ac:dyDescent="0.25">
      <c r="O642"/>
      <c r="P642"/>
      <c r="Y642"/>
      <c r="Z642"/>
      <c r="AA642"/>
      <c r="AD642"/>
      <c r="AF642"/>
      <c r="AG642"/>
      <c r="AJ642"/>
    </row>
    <row r="643" spans="15:36" x14ac:dyDescent="0.25">
      <c r="O643"/>
      <c r="P643"/>
      <c r="Y643"/>
      <c r="Z643"/>
      <c r="AA643"/>
      <c r="AD643"/>
      <c r="AF643"/>
      <c r="AG643"/>
      <c r="AJ643"/>
    </row>
    <row r="644" spans="15:36" x14ac:dyDescent="0.25">
      <c r="O644"/>
      <c r="P644"/>
      <c r="Y644"/>
      <c r="Z644"/>
      <c r="AA644"/>
      <c r="AD644"/>
      <c r="AF644"/>
      <c r="AG644"/>
      <c r="AJ644"/>
    </row>
    <row r="645" spans="15:36" x14ac:dyDescent="0.25">
      <c r="O645"/>
      <c r="P645"/>
      <c r="Y645"/>
      <c r="Z645"/>
      <c r="AA645"/>
      <c r="AD645"/>
      <c r="AF645"/>
      <c r="AG645"/>
      <c r="AJ645"/>
    </row>
    <row r="646" spans="15:36" x14ac:dyDescent="0.25">
      <c r="O646"/>
      <c r="P646"/>
      <c r="Y646"/>
      <c r="Z646"/>
      <c r="AA646"/>
      <c r="AD646"/>
      <c r="AF646"/>
      <c r="AG646"/>
      <c r="AJ646"/>
    </row>
    <row r="647" spans="15:36" x14ac:dyDescent="0.25">
      <c r="O647"/>
      <c r="P647"/>
      <c r="Y647"/>
      <c r="Z647"/>
      <c r="AA647"/>
      <c r="AD647"/>
      <c r="AF647"/>
      <c r="AG647"/>
      <c r="AJ647"/>
    </row>
    <row r="648" spans="15:36" x14ac:dyDescent="0.25">
      <c r="O648"/>
      <c r="P648"/>
      <c r="Y648"/>
      <c r="Z648"/>
      <c r="AA648"/>
      <c r="AD648"/>
      <c r="AF648"/>
      <c r="AG648"/>
      <c r="AJ648"/>
    </row>
    <row r="649" spans="15:36" x14ac:dyDescent="0.25">
      <c r="O649"/>
      <c r="P649"/>
      <c r="Y649"/>
      <c r="Z649"/>
      <c r="AA649"/>
      <c r="AD649"/>
      <c r="AF649"/>
      <c r="AG649"/>
      <c r="AJ649"/>
    </row>
    <row r="650" spans="15:36" x14ac:dyDescent="0.25">
      <c r="O650"/>
      <c r="P650"/>
      <c r="Y650"/>
      <c r="Z650"/>
      <c r="AA650"/>
      <c r="AD650"/>
      <c r="AF650"/>
      <c r="AG650"/>
      <c r="AJ650"/>
    </row>
    <row r="651" spans="15:36" x14ac:dyDescent="0.25">
      <c r="O651"/>
      <c r="P651"/>
      <c r="Y651"/>
      <c r="Z651"/>
      <c r="AA651"/>
      <c r="AD651"/>
      <c r="AF651"/>
      <c r="AG651"/>
      <c r="AJ651"/>
    </row>
    <row r="652" spans="15:36" x14ac:dyDescent="0.25">
      <c r="O652"/>
      <c r="P652"/>
      <c r="Y652"/>
      <c r="Z652"/>
      <c r="AA652"/>
      <c r="AD652"/>
      <c r="AF652"/>
      <c r="AG652"/>
      <c r="AJ652"/>
    </row>
    <row r="653" spans="15:36" x14ac:dyDescent="0.25">
      <c r="O653"/>
      <c r="P653"/>
      <c r="Y653"/>
      <c r="Z653"/>
      <c r="AA653"/>
      <c r="AD653"/>
      <c r="AF653"/>
      <c r="AG653"/>
      <c r="AJ653"/>
    </row>
    <row r="654" spans="15:36" x14ac:dyDescent="0.25">
      <c r="O654"/>
      <c r="P654"/>
      <c r="Y654"/>
      <c r="Z654"/>
      <c r="AA654"/>
      <c r="AD654"/>
      <c r="AF654"/>
      <c r="AG654"/>
      <c r="AJ654"/>
    </row>
    <row r="655" spans="15:36" x14ac:dyDescent="0.25">
      <c r="O655"/>
      <c r="P655"/>
      <c r="Y655"/>
      <c r="Z655"/>
      <c r="AA655"/>
      <c r="AD655"/>
      <c r="AF655"/>
      <c r="AG655"/>
      <c r="AJ655"/>
    </row>
    <row r="656" spans="15:36" x14ac:dyDescent="0.25">
      <c r="O656"/>
      <c r="P656"/>
      <c r="Y656"/>
      <c r="Z656"/>
      <c r="AA656"/>
      <c r="AD656"/>
      <c r="AF656"/>
      <c r="AG656"/>
      <c r="AJ656"/>
    </row>
    <row r="657" spans="15:36" x14ac:dyDescent="0.25">
      <c r="O657"/>
      <c r="P657"/>
      <c r="Y657"/>
      <c r="Z657"/>
      <c r="AA657"/>
      <c r="AD657"/>
      <c r="AF657"/>
      <c r="AG657"/>
      <c r="AJ657"/>
    </row>
    <row r="658" spans="15:36" x14ac:dyDescent="0.25">
      <c r="O658"/>
      <c r="P658"/>
      <c r="Y658"/>
      <c r="Z658"/>
      <c r="AA658"/>
      <c r="AD658"/>
      <c r="AF658"/>
      <c r="AG658"/>
      <c r="AJ658"/>
    </row>
    <row r="659" spans="15:36" x14ac:dyDescent="0.25">
      <c r="O659"/>
      <c r="P659"/>
      <c r="Y659"/>
      <c r="Z659"/>
      <c r="AA659"/>
      <c r="AD659"/>
      <c r="AF659"/>
      <c r="AG659"/>
      <c r="AJ659"/>
    </row>
    <row r="660" spans="15:36" x14ac:dyDescent="0.25">
      <c r="O660"/>
      <c r="P660"/>
      <c r="Y660"/>
      <c r="Z660"/>
      <c r="AA660"/>
      <c r="AD660"/>
      <c r="AF660"/>
      <c r="AG660"/>
      <c r="AJ660"/>
    </row>
    <row r="661" spans="15:36" x14ac:dyDescent="0.25">
      <c r="O661"/>
      <c r="P661"/>
      <c r="Y661"/>
      <c r="Z661"/>
      <c r="AA661"/>
      <c r="AD661"/>
      <c r="AF661"/>
      <c r="AG661"/>
      <c r="AJ661"/>
    </row>
    <row r="662" spans="15:36" x14ac:dyDescent="0.25">
      <c r="O662"/>
      <c r="P662"/>
      <c r="Y662"/>
      <c r="Z662"/>
      <c r="AA662"/>
      <c r="AD662"/>
      <c r="AF662"/>
      <c r="AG662"/>
      <c r="AJ662"/>
    </row>
    <row r="663" spans="15:36" x14ac:dyDescent="0.25">
      <c r="O663"/>
      <c r="P663"/>
      <c r="Y663"/>
      <c r="Z663"/>
      <c r="AA663"/>
      <c r="AD663"/>
      <c r="AF663"/>
      <c r="AG663"/>
      <c r="AJ663"/>
    </row>
    <row r="664" spans="15:36" x14ac:dyDescent="0.25">
      <c r="O664"/>
      <c r="P664"/>
      <c r="Y664"/>
      <c r="Z664"/>
      <c r="AA664"/>
      <c r="AD664"/>
      <c r="AF664"/>
      <c r="AG664"/>
      <c r="AJ664"/>
    </row>
    <row r="665" spans="15:36" x14ac:dyDescent="0.25">
      <c r="O665"/>
      <c r="P665"/>
      <c r="Y665"/>
      <c r="Z665"/>
      <c r="AA665"/>
      <c r="AD665"/>
      <c r="AF665"/>
      <c r="AG665"/>
      <c r="AJ665"/>
    </row>
    <row r="666" spans="15:36" x14ac:dyDescent="0.25">
      <c r="O666"/>
      <c r="P666"/>
      <c r="Y666"/>
      <c r="Z666"/>
      <c r="AA666"/>
      <c r="AD666"/>
      <c r="AF666"/>
      <c r="AG666"/>
      <c r="AJ666"/>
    </row>
    <row r="667" spans="15:36" x14ac:dyDescent="0.25">
      <c r="O667"/>
      <c r="P667"/>
      <c r="Y667"/>
      <c r="Z667"/>
      <c r="AA667"/>
      <c r="AD667"/>
      <c r="AF667"/>
      <c r="AG667"/>
      <c r="AJ667"/>
    </row>
    <row r="668" spans="15:36" x14ac:dyDescent="0.25">
      <c r="O668"/>
      <c r="P668"/>
      <c r="Y668"/>
      <c r="Z668"/>
      <c r="AA668"/>
      <c r="AD668"/>
      <c r="AF668"/>
      <c r="AG668"/>
      <c r="AJ668"/>
    </row>
    <row r="669" spans="15:36" x14ac:dyDescent="0.25">
      <c r="O669"/>
      <c r="P669"/>
      <c r="Y669"/>
      <c r="Z669"/>
      <c r="AA669"/>
      <c r="AD669"/>
      <c r="AF669"/>
      <c r="AG669"/>
      <c r="AJ669"/>
    </row>
    <row r="670" spans="15:36" x14ac:dyDescent="0.25">
      <c r="O670"/>
      <c r="P670"/>
      <c r="Y670"/>
      <c r="Z670"/>
      <c r="AA670"/>
      <c r="AD670"/>
      <c r="AF670"/>
      <c r="AG670"/>
      <c r="AJ670"/>
    </row>
  </sheetData>
  <sortState xmlns:xlrd2="http://schemas.microsoft.com/office/spreadsheetml/2017/richdata2" ref="AL5:AT161">
    <sortCondition descending="1" ref="AT5:AT161"/>
  </sortState>
  <mergeCells count="25">
    <mergeCell ref="AC2:AC4"/>
    <mergeCell ref="AS2:AS4"/>
    <mergeCell ref="AT2:AT4"/>
    <mergeCell ref="U2:U4"/>
    <mergeCell ref="W2:W4"/>
    <mergeCell ref="Y2:Y4"/>
    <mergeCell ref="Z2:Z4"/>
    <mergeCell ref="AA2:AA4"/>
    <mergeCell ref="AB2:AB4"/>
    <mergeCell ref="A1:F1"/>
    <mergeCell ref="R1:T1"/>
    <mergeCell ref="Y1:AF1"/>
    <mergeCell ref="AL1:AS1"/>
    <mergeCell ref="T2:T4"/>
    <mergeCell ref="A2:A4"/>
    <mergeCell ref="B2:B4"/>
    <mergeCell ref="C2:C4"/>
    <mergeCell ref="D2:D4"/>
    <mergeCell ref="E2:E4"/>
    <mergeCell ref="M2:M4"/>
    <mergeCell ref="N2:N4"/>
    <mergeCell ref="O2:O4"/>
    <mergeCell ref="P2:P4"/>
    <mergeCell ref="R2:R4"/>
    <mergeCell ref="S2:S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1AB5-6084-4FAC-A9FE-E8B031B386FF}">
  <sheetPr codeName="Sheet36">
    <tabColor theme="9" tint="0.79998168889431442"/>
  </sheetPr>
  <dimension ref="A1:Y160"/>
  <sheetViews>
    <sheetView zoomScale="130" zoomScaleNormal="130" workbookViewId="0">
      <pane ySplit="3" topLeftCell="A4" activePane="bottomLeft" state="frozen"/>
      <selection activeCell="C24" sqref="C24"/>
      <selection pane="bottomLeft"/>
    </sheetView>
  </sheetViews>
  <sheetFormatPr defaultRowHeight="15" x14ac:dyDescent="0.25"/>
  <cols>
    <col min="1" max="2" width="4.28515625" bestFit="1" customWidth="1"/>
    <col min="3" max="5" width="4.85546875" style="174" bestFit="1" customWidth="1"/>
    <col min="6" max="6" width="4.85546875" style="372" bestFit="1" customWidth="1"/>
    <col min="7" max="7" width="3.7109375" bestFit="1" customWidth="1"/>
    <col min="8" max="11" width="4.85546875" style="174" bestFit="1" customWidth="1"/>
    <col min="12" max="12" width="6" style="174" bestFit="1" customWidth="1"/>
    <col min="13" max="14" width="4.85546875" style="174" bestFit="1" customWidth="1"/>
    <col min="15" max="15" width="4.85546875" style="372" bestFit="1" customWidth="1"/>
    <col min="16" max="17" width="4.85546875" style="174" bestFit="1" customWidth="1"/>
    <col min="18" max="18" width="3.7109375" bestFit="1" customWidth="1"/>
    <col min="19" max="22" width="4.85546875" style="174" bestFit="1" customWidth="1"/>
    <col min="23" max="23" width="6" style="174" bestFit="1" customWidth="1"/>
    <col min="24" max="24" width="4.85546875" style="174" bestFit="1" customWidth="1"/>
    <col min="25" max="25" width="4.28515625" bestFit="1" customWidth="1"/>
    <col min="26" max="27" width="9.140625" customWidth="1"/>
    <col min="33" max="41" width="9.140625" customWidth="1"/>
  </cols>
  <sheetData>
    <row r="1" spans="1:25" x14ac:dyDescent="0.25">
      <c r="A1" s="206" t="s">
        <v>482</v>
      </c>
      <c r="B1" s="263"/>
      <c r="C1" s="428" t="s">
        <v>404</v>
      </c>
      <c r="D1" s="428"/>
      <c r="E1" s="428"/>
      <c r="F1" s="428"/>
      <c r="G1" s="264"/>
      <c r="H1" s="373"/>
      <c r="I1" s="373"/>
      <c r="J1" s="373"/>
      <c r="K1" s="373"/>
      <c r="L1" s="373"/>
      <c r="M1" s="374"/>
      <c r="N1" s="429" t="s">
        <v>405</v>
      </c>
      <c r="O1" s="429"/>
      <c r="P1" s="429"/>
      <c r="Q1" s="429"/>
      <c r="R1" s="265"/>
      <c r="S1" s="377"/>
      <c r="T1" s="377"/>
      <c r="U1" s="377"/>
      <c r="V1" s="377"/>
      <c r="W1" s="377"/>
      <c r="X1" s="378"/>
      <c r="Y1" s="206"/>
    </row>
    <row r="2" spans="1:25" x14ac:dyDescent="0.25">
      <c r="A2" s="230"/>
      <c r="B2" s="266"/>
      <c r="C2" s="379">
        <v>1</v>
      </c>
      <c r="D2" s="379">
        <v>2</v>
      </c>
      <c r="E2" s="379">
        <v>3</v>
      </c>
      <c r="F2" s="379">
        <v>4</v>
      </c>
      <c r="G2" s="267">
        <f t="shared" ref="G2:M2" si="0">IF(COUNT(G4:G160)&gt;0,AVERAGE(G4:G160),"")</f>
        <v>4</v>
      </c>
      <c r="H2" s="370">
        <f t="shared" si="0"/>
        <v>24.966804880625123</v>
      </c>
      <c r="I2" s="370">
        <f t="shared" si="0"/>
        <v>18.246473521943305</v>
      </c>
      <c r="J2" s="370">
        <f t="shared" si="0"/>
        <v>31.632871806241905</v>
      </c>
      <c r="K2" s="370">
        <f t="shared" si="0"/>
        <v>13.386398284298599</v>
      </c>
      <c r="L2" s="370">
        <f t="shared" si="0"/>
        <v>32.009920917194592</v>
      </c>
      <c r="M2" s="370">
        <f t="shared" si="0"/>
        <v>5.2222297772222364</v>
      </c>
      <c r="N2" s="380">
        <v>1</v>
      </c>
      <c r="O2" s="380">
        <v>2</v>
      </c>
      <c r="P2" s="380">
        <v>3</v>
      </c>
      <c r="Q2" s="380">
        <v>4</v>
      </c>
      <c r="R2" s="268">
        <f t="shared" ref="R2:X2" si="1">IF(COUNT(R4:R160)&gt;0,AVERAGE(R4:R160),"")</f>
        <v>4</v>
      </c>
      <c r="S2" s="375">
        <f t="shared" si="1"/>
        <v>32.5</v>
      </c>
      <c r="T2" s="375">
        <f t="shared" si="1"/>
        <v>24.071303164061177</v>
      </c>
      <c r="U2" s="375">
        <f t="shared" si="1"/>
        <v>40.359944200786892</v>
      </c>
      <c r="V2" s="375">
        <f t="shared" si="1"/>
        <v>16.288641036725718</v>
      </c>
      <c r="W2" s="375">
        <f t="shared" si="1"/>
        <v>47.821336693444351</v>
      </c>
      <c r="X2" s="375">
        <f t="shared" si="1"/>
        <v>6.332526332618011</v>
      </c>
      <c r="Y2" s="230"/>
    </row>
    <row r="3" spans="1:25" s="47" customFormat="1" ht="78.75" x14ac:dyDescent="0.25">
      <c r="A3" s="219" t="s">
        <v>406</v>
      </c>
      <c r="B3" s="269" t="s">
        <v>70</v>
      </c>
      <c r="C3" s="371" t="s">
        <v>407</v>
      </c>
      <c r="D3" s="371" t="s">
        <v>407</v>
      </c>
      <c r="E3" s="371" t="s">
        <v>407</v>
      </c>
      <c r="F3" s="371" t="s">
        <v>407</v>
      </c>
      <c r="G3" s="270" t="s">
        <v>408</v>
      </c>
      <c r="H3" s="371" t="s">
        <v>409</v>
      </c>
      <c r="I3" s="371" t="s">
        <v>410</v>
      </c>
      <c r="J3" s="371" t="s">
        <v>411</v>
      </c>
      <c r="K3" s="371" t="s">
        <v>412</v>
      </c>
      <c r="L3" s="371" t="s">
        <v>413</v>
      </c>
      <c r="M3" s="371" t="s">
        <v>414</v>
      </c>
      <c r="N3" s="376" t="s">
        <v>415</v>
      </c>
      <c r="O3" s="376" t="s">
        <v>415</v>
      </c>
      <c r="P3" s="376" t="s">
        <v>415</v>
      </c>
      <c r="Q3" s="376" t="s">
        <v>415</v>
      </c>
      <c r="R3" s="271" t="s">
        <v>408</v>
      </c>
      <c r="S3" s="376" t="s">
        <v>416</v>
      </c>
      <c r="T3" s="376" t="s">
        <v>417</v>
      </c>
      <c r="U3" s="376" t="s">
        <v>418</v>
      </c>
      <c r="V3" s="376" t="s">
        <v>419</v>
      </c>
      <c r="W3" s="376" t="s">
        <v>420</v>
      </c>
      <c r="X3" s="376" t="s">
        <v>421</v>
      </c>
      <c r="Y3" s="219" t="s">
        <v>406</v>
      </c>
    </row>
    <row r="4" spans="1:25" x14ac:dyDescent="0.25">
      <c r="A4" s="244">
        <v>157</v>
      </c>
      <c r="B4" s="272">
        <v>15</v>
      </c>
      <c r="C4" s="273">
        <v>21.606832146644592</v>
      </c>
      <c r="D4" s="273">
        <v>13.316998481750488</v>
      </c>
      <c r="E4" s="273">
        <v>14.559933543205261</v>
      </c>
      <c r="F4" s="273">
        <v>21.256572008132935</v>
      </c>
      <c r="G4" s="256">
        <v>4</v>
      </c>
      <c r="H4" s="274">
        <f>IF(G4&gt;0,AVERAGE(C4:F4),"")</f>
        <v>17.685084044933319</v>
      </c>
      <c r="I4" s="273">
        <f>IF(G4&gt;0,MIN(C4:F4),"")</f>
        <v>13.316998481750488</v>
      </c>
      <c r="J4" s="273">
        <f>IF(G4&gt;0,MAX(C4:F4),"")</f>
        <v>21.606832146644592</v>
      </c>
      <c r="K4" s="273">
        <f>IF(G4&gt;0,J4-I4,"")</f>
        <v>8.289833664894104</v>
      </c>
      <c r="L4" s="273">
        <f>IF(G4&gt;0,_xlfn.VAR.P(C4:F4),"")</f>
        <v>14.24559289757326</v>
      </c>
      <c r="M4" s="273">
        <f>IF(G4&gt;0,_xlfn.STDEV.P(C4:F4),"")</f>
        <v>3.7743334375189033</v>
      </c>
      <c r="N4" s="275">
        <v>26.307545488012501</v>
      </c>
      <c r="O4" s="275">
        <v>15.280540904409056</v>
      </c>
      <c r="P4" s="275">
        <v>17.965725327001469</v>
      </c>
      <c r="Q4" s="275">
        <v>28.931464202786209</v>
      </c>
      <c r="R4" s="259">
        <f>G4</f>
        <v>4</v>
      </c>
      <c r="S4" s="276">
        <f>IF(R4&gt;0,AVERAGE(N4:Q4),"")</f>
        <v>22.12131898055231</v>
      </c>
      <c r="T4" s="275">
        <f>IF(R4&gt;0,MIN(N4:Q4),"")</f>
        <v>15.280540904409056</v>
      </c>
      <c r="U4" s="275">
        <f>IF(R4&gt;0,MAX(N4:Q4),"")</f>
        <v>28.931464202786209</v>
      </c>
      <c r="V4" s="275">
        <f>IF(R4&gt;0,U4-T4,"")</f>
        <v>13.650923298377153</v>
      </c>
      <c r="W4" s="275">
        <f>IF(R4&gt;0,_xlfn.VAR.P(N4:Q4),"")</f>
        <v>31.991943405037944</v>
      </c>
      <c r="X4" s="275">
        <f>IF(R4&gt;0,_xlfn.STDEV.P(N4:Q4),"")</f>
        <v>5.6561420955486916</v>
      </c>
      <c r="Y4" s="244">
        <v>157</v>
      </c>
    </row>
    <row r="5" spans="1:25" x14ac:dyDescent="0.25">
      <c r="A5" s="244">
        <v>156</v>
      </c>
      <c r="B5" s="272">
        <v>119</v>
      </c>
      <c r="C5" s="273">
        <v>30.33609926700592</v>
      </c>
      <c r="D5" s="273">
        <v>21.577744483947754</v>
      </c>
      <c r="E5" s="273">
        <v>5.3431862592697144</v>
      </c>
      <c r="F5" s="273">
        <v>11.805068254470825</v>
      </c>
      <c r="G5" s="256">
        <v>4</v>
      </c>
      <c r="H5" s="274">
        <f>IF(G5&gt;0,AVERAGE(C5:F5),"")</f>
        <v>17.265524566173553</v>
      </c>
      <c r="I5" s="273">
        <f>IF(G5&gt;0,MIN(C5:F5),"")</f>
        <v>5.3431862592697144</v>
      </c>
      <c r="J5" s="273">
        <f>IF(G5&gt;0,MAX(C5:F5),"")</f>
        <v>30.33609926700592</v>
      </c>
      <c r="K5" s="273">
        <f>IF(G5&gt;0,J5-I5,"")</f>
        <v>24.992913007736206</v>
      </c>
      <c r="L5" s="273">
        <f>IF(G5&gt;0,_xlfn.VAR.P(C5:F5),"")</f>
        <v>90.348474366392054</v>
      </c>
      <c r="M5" s="273">
        <f>IF(G5&gt;0,_xlfn.STDEV.P(C5:F5),"")</f>
        <v>9.5051814483676242</v>
      </c>
      <c r="N5" s="275">
        <v>37.126271527424883</v>
      </c>
      <c r="O5" s="275">
        <v>30.471341643873515</v>
      </c>
      <c r="P5" s="275">
        <v>7.2187012951423641</v>
      </c>
      <c r="Q5" s="275">
        <v>13.885652644679521</v>
      </c>
      <c r="R5" s="259">
        <f>G5</f>
        <v>4</v>
      </c>
      <c r="S5" s="276">
        <f>IF(R5&gt;0,AVERAGE(N5:Q5),"")</f>
        <v>22.175491777780074</v>
      </c>
      <c r="T5" s="275">
        <f>IF(R5&gt;0,MIN(N5:Q5),"")</f>
        <v>7.2187012951423641</v>
      </c>
      <c r="U5" s="275">
        <f>IF(R5&gt;0,MAX(N5:Q5),"")</f>
        <v>37.126271527424883</v>
      </c>
      <c r="V5" s="275">
        <f>IF(R5&gt;0,U5-T5,"")</f>
        <v>29.90757023228252</v>
      </c>
      <c r="W5" s="275">
        <f>IF(R5&gt;0,_xlfn.VAR.P(N5:Q5),"")</f>
        <v>146.19348862933964</v>
      </c>
      <c r="X5" s="275">
        <f>IF(R5&gt;0,_xlfn.STDEV.P(N5:Q5),"")</f>
        <v>12.091049939080545</v>
      </c>
      <c r="Y5" s="244">
        <v>156</v>
      </c>
    </row>
    <row r="6" spans="1:25" x14ac:dyDescent="0.25">
      <c r="A6" s="244">
        <v>155</v>
      </c>
      <c r="B6" s="272">
        <v>89</v>
      </c>
      <c r="C6" s="273">
        <v>19.292116761207581</v>
      </c>
      <c r="D6" s="273">
        <v>9.6063137054443359</v>
      </c>
      <c r="E6" s="273">
        <v>24.581529498100281</v>
      </c>
      <c r="F6" s="273">
        <v>17.986294031143188</v>
      </c>
      <c r="G6" s="256">
        <v>4</v>
      </c>
      <c r="H6" s="274">
        <f>IF(G6&gt;0,AVERAGE(C6:F6),"")</f>
        <v>17.866563498973846</v>
      </c>
      <c r="I6" s="273">
        <f>IF(G6&gt;0,MIN(C6:F6),"")</f>
        <v>9.6063137054443359</v>
      </c>
      <c r="J6" s="273">
        <f>IF(G6&gt;0,MAX(C6:F6),"")</f>
        <v>24.581529498100281</v>
      </c>
      <c r="K6" s="273">
        <f>IF(G6&gt;0,J6-I6,"")</f>
        <v>14.975215792655945</v>
      </c>
      <c r="L6" s="273">
        <f>IF(G6&gt;0,_xlfn.VAR.P(C6:F6),"")</f>
        <v>28.842258131181779</v>
      </c>
      <c r="M6" s="273">
        <f>IF(G6&gt;0,_xlfn.STDEV.P(C6:F6),"")</f>
        <v>5.3704988717233499</v>
      </c>
      <c r="N6" s="275">
        <v>23.433399101402024</v>
      </c>
      <c r="O6" s="275">
        <v>11.487187517211732</v>
      </c>
      <c r="P6" s="275">
        <v>32.851383544042633</v>
      </c>
      <c r="Q6" s="275">
        <v>22.13795818378324</v>
      </c>
      <c r="R6" s="259">
        <f>G6</f>
        <v>4</v>
      </c>
      <c r="S6" s="276">
        <f>IF(R6&gt;0,AVERAGE(N6:Q6),"")</f>
        <v>22.477482086609907</v>
      </c>
      <c r="T6" s="275">
        <f>IF(R6&gt;0,MIN(N6:Q6),"")</f>
        <v>11.487187517211732</v>
      </c>
      <c r="U6" s="275">
        <f>IF(R6&gt;0,MAX(N6:Q6),"")</f>
        <v>32.851383544042633</v>
      </c>
      <c r="V6" s="275">
        <f>IF(R6&gt;0,U6-T6,"")</f>
        <v>21.364196026830903</v>
      </c>
      <c r="W6" s="275">
        <f>IF(R6&gt;0,_xlfn.VAR.P(N6:Q6),"")</f>
        <v>57.358364997606884</v>
      </c>
      <c r="X6" s="275">
        <f>IF(R6&gt;0,_xlfn.STDEV.P(N6:Q6),"")</f>
        <v>7.5735305503844694</v>
      </c>
      <c r="Y6" s="244">
        <v>155</v>
      </c>
    </row>
    <row r="7" spans="1:25" x14ac:dyDescent="0.25">
      <c r="A7" s="244">
        <v>154</v>
      </c>
      <c r="B7" s="272">
        <v>7</v>
      </c>
      <c r="C7" s="273">
        <v>11.841111779212952</v>
      </c>
      <c r="D7" s="273">
        <v>17.77376651763916</v>
      </c>
      <c r="E7" s="273">
        <v>24.592644572257996</v>
      </c>
      <c r="F7" s="273">
        <v>17.663260698318481</v>
      </c>
      <c r="G7" s="256">
        <v>4</v>
      </c>
      <c r="H7" s="274">
        <f>IF(G7&gt;0,AVERAGE(C7:F7),"")</f>
        <v>17.967695891857147</v>
      </c>
      <c r="I7" s="273">
        <f>IF(G7&gt;0,MIN(C7:F7),"")</f>
        <v>11.841111779212952</v>
      </c>
      <c r="J7" s="273">
        <f>IF(G7&gt;0,MAX(C7:F7),"")</f>
        <v>24.592644572257996</v>
      </c>
      <c r="K7" s="273">
        <f>IF(G7&gt;0,J7-I7,"")</f>
        <v>12.751532793045044</v>
      </c>
      <c r="L7" s="273">
        <f>IF(G7&gt;0,_xlfn.VAR.P(C7:F7),"")</f>
        <v>20.38881682412466</v>
      </c>
      <c r="M7" s="273">
        <f>IF(G7&gt;0,_xlfn.STDEV.P(C7:F7),"")</f>
        <v>4.5153977481640153</v>
      </c>
      <c r="N7" s="275">
        <v>15.007093832712505</v>
      </c>
      <c r="O7" s="275">
        <v>24.537385640192181</v>
      </c>
      <c r="P7" s="275">
        <v>33.436283220607855</v>
      </c>
      <c r="Q7" s="275">
        <v>21.384493698662624</v>
      </c>
      <c r="R7" s="259">
        <f>G7</f>
        <v>4</v>
      </c>
      <c r="S7" s="276">
        <f>IF(R7&gt;0,AVERAGE(N7:Q7),"")</f>
        <v>23.591314098043789</v>
      </c>
      <c r="T7" s="275">
        <f>IF(R7&gt;0,MIN(N7:Q7),"")</f>
        <v>15.007093832712505</v>
      </c>
      <c r="U7" s="275">
        <f>IF(R7&gt;0,MAX(N7:Q7),"")</f>
        <v>33.436283220607855</v>
      </c>
      <c r="V7" s="275">
        <f>IF(R7&gt;0,U7-T7,"")</f>
        <v>18.429189387895349</v>
      </c>
      <c r="W7" s="275">
        <f>IF(R7&gt;0,_xlfn.VAR.P(N7:Q7),"")</f>
        <v>44.094340556488078</v>
      </c>
      <c r="X7" s="275">
        <f>IF(R7&gt;0,_xlfn.STDEV.P(N7:Q7),"")</f>
        <v>6.640356960020152</v>
      </c>
      <c r="Y7" s="244">
        <v>154</v>
      </c>
    </row>
    <row r="8" spans="1:25" x14ac:dyDescent="0.25">
      <c r="A8" s="244">
        <v>153</v>
      </c>
      <c r="B8" s="272">
        <v>33</v>
      </c>
      <c r="C8" s="273">
        <v>18.015204071998596</v>
      </c>
      <c r="D8" s="273">
        <v>15.228128433227539</v>
      </c>
      <c r="E8" s="273">
        <v>22.796956896781921</v>
      </c>
      <c r="F8" s="273">
        <v>22.750717401504517</v>
      </c>
      <c r="G8" s="256">
        <v>4</v>
      </c>
      <c r="H8" s="274">
        <f>IF(G8&gt;0,AVERAGE(C8:F8),"")</f>
        <v>19.697751700878143</v>
      </c>
      <c r="I8" s="273">
        <f>IF(G8&gt;0,MIN(C8:F8),"")</f>
        <v>15.228128433227539</v>
      </c>
      <c r="J8" s="273">
        <f>IF(G8&gt;0,MAX(C8:F8),"")</f>
        <v>22.796956896781921</v>
      </c>
      <c r="K8" s="273">
        <f>IF(G8&gt;0,J8-I8,"")</f>
        <v>7.5688284635543823</v>
      </c>
      <c r="L8" s="273">
        <f>IF(G8&gt;0,_xlfn.VAR.P(C8:F8),"")</f>
        <v>10.43354277342246</v>
      </c>
      <c r="M8" s="273">
        <f>IF(G8&gt;0,_xlfn.STDEV.P(C8:F8),"")</f>
        <v>3.2300994989972769</v>
      </c>
      <c r="N8" s="275">
        <v>22.99996990651827</v>
      </c>
      <c r="O8" s="275">
        <v>18.783419210510722</v>
      </c>
      <c r="P8" s="275">
        <v>28.059036376510871</v>
      </c>
      <c r="Q8" s="275">
        <v>27.718839396876231</v>
      </c>
      <c r="R8" s="259">
        <f>G8</f>
        <v>4</v>
      </c>
      <c r="S8" s="276">
        <f>IF(R8&gt;0,AVERAGE(N8:Q8),"")</f>
        <v>24.390316222604024</v>
      </c>
      <c r="T8" s="275">
        <f>IF(R8&gt;0,MIN(N8:Q8),"")</f>
        <v>18.783419210510722</v>
      </c>
      <c r="U8" s="275">
        <f>IF(R8&gt;0,MAX(N8:Q8),"")</f>
        <v>28.059036376510871</v>
      </c>
      <c r="V8" s="275">
        <f>IF(R8&gt;0,U8-T8,"")</f>
        <v>9.2756171660001492</v>
      </c>
      <c r="W8" s="275">
        <f>IF(R8&gt;0,_xlfn.VAR.P(N8:Q8),"")</f>
        <v>14.477232768055728</v>
      </c>
      <c r="X8" s="275">
        <f>IF(R8&gt;0,_xlfn.STDEV.P(N8:Q8),"")</f>
        <v>3.804895894509563</v>
      </c>
      <c r="Y8" s="244">
        <v>153</v>
      </c>
    </row>
    <row r="9" spans="1:25" x14ac:dyDescent="0.25">
      <c r="A9" s="244">
        <v>152</v>
      </c>
      <c r="B9" s="272">
        <v>151</v>
      </c>
      <c r="C9" s="273">
        <v>16.171441674232483</v>
      </c>
      <c r="D9" s="273">
        <v>13.042664527893066</v>
      </c>
      <c r="E9" s="273">
        <v>12.258240580558777</v>
      </c>
      <c r="F9" s="273">
        <v>29.024993181228638</v>
      </c>
      <c r="G9" s="256">
        <v>4</v>
      </c>
      <c r="H9" s="274">
        <f>IF(G9&gt;0,AVERAGE(C9:F9),"")</f>
        <v>17.624334990978241</v>
      </c>
      <c r="I9" s="273">
        <f>IF(G9&gt;0,MIN(C9:F9),"")</f>
        <v>12.258240580558777</v>
      </c>
      <c r="J9" s="273">
        <f>IF(G9&gt;0,MAX(C9:F9),"")</f>
        <v>29.024993181228638</v>
      </c>
      <c r="K9" s="273">
        <f>IF(G9&gt;0,J9-I9,"")</f>
        <v>16.766752600669861</v>
      </c>
      <c r="L9" s="273">
        <f>IF(G9&gt;0,_xlfn.VAR.P(C9:F9),"")</f>
        <v>45.468144903652501</v>
      </c>
      <c r="M9" s="273">
        <f>IF(G9&gt;0,_xlfn.STDEV.P(C9:F9),"")</f>
        <v>6.7430071113452419</v>
      </c>
      <c r="N9" s="275">
        <v>22.376263659402937</v>
      </c>
      <c r="O9" s="275">
        <v>17.558316250670444</v>
      </c>
      <c r="P9" s="275">
        <v>18.343496189180854</v>
      </c>
      <c r="Q9" s="275">
        <v>39.597679997835243</v>
      </c>
      <c r="R9" s="259">
        <f>G9</f>
        <v>4</v>
      </c>
      <c r="S9" s="276">
        <f>IF(R9&gt;0,AVERAGE(N9:Q9),"")</f>
        <v>24.46893902427237</v>
      </c>
      <c r="T9" s="275">
        <f>IF(R9&gt;0,MIN(N9:Q9),"")</f>
        <v>17.558316250670444</v>
      </c>
      <c r="U9" s="275">
        <f>IF(R9&gt;0,MAX(N9:Q9),"")</f>
        <v>39.597679997835243</v>
      </c>
      <c r="V9" s="275">
        <f>IF(R9&gt;0,U9-T9,"")</f>
        <v>22.039363747164799</v>
      </c>
      <c r="W9" s="275">
        <f>IF(R9&gt;0,_xlfn.VAR.P(N9:Q9),"")</f>
        <v>79.633962668222807</v>
      </c>
      <c r="X9" s="275">
        <f>IF(R9&gt;0,_xlfn.STDEV.P(N9:Q9),"")</f>
        <v>8.9237863414709118</v>
      </c>
      <c r="Y9" s="244">
        <v>152</v>
      </c>
    </row>
    <row r="10" spans="1:25" x14ac:dyDescent="0.25">
      <c r="A10" s="244">
        <v>151</v>
      </c>
      <c r="B10" s="272">
        <v>104</v>
      </c>
      <c r="C10" s="273">
        <v>25.04533588886261</v>
      </c>
      <c r="D10" s="273">
        <v>25.165374279022217</v>
      </c>
      <c r="E10" s="273">
        <v>18.541821837425232</v>
      </c>
      <c r="F10" s="273">
        <v>13.816407918930054</v>
      </c>
      <c r="G10" s="256">
        <v>4</v>
      </c>
      <c r="H10" s="274">
        <f>IF(G10&gt;0,AVERAGE(C10:F10),"")</f>
        <v>20.642234981060028</v>
      </c>
      <c r="I10" s="273">
        <f>IF(G10&gt;0,MIN(C10:F10),"")</f>
        <v>13.816407918930054</v>
      </c>
      <c r="J10" s="273">
        <f>IF(G10&gt;0,MAX(C10:F10),"")</f>
        <v>25.165374279022217</v>
      </c>
      <c r="K10" s="273">
        <f>IF(G10&gt;0,J10-I10,"")</f>
        <v>11.348966360092163</v>
      </c>
      <c r="L10" s="273">
        <f>IF(G10&gt;0,_xlfn.VAR.P(C10:F10),"")</f>
        <v>22.712434292280307</v>
      </c>
      <c r="M10" s="273">
        <f>IF(G10&gt;0,_xlfn.STDEV.P(C10:F10),"")</f>
        <v>4.7657564239352714</v>
      </c>
      <c r="N10" s="275">
        <v>29.854256181282945</v>
      </c>
      <c r="O10" s="275">
        <v>32.417582426524767</v>
      </c>
      <c r="P10" s="275">
        <v>29.071361392555843</v>
      </c>
      <c r="Q10" s="275">
        <v>15.052987043798042</v>
      </c>
      <c r="R10" s="259">
        <f>G10</f>
        <v>4</v>
      </c>
      <c r="S10" s="276">
        <f>IF(R10&gt;0,AVERAGE(N10:Q10),"")</f>
        <v>26.599046761040398</v>
      </c>
      <c r="T10" s="275">
        <f>IF(R10&gt;0,MIN(N10:Q10),"")</f>
        <v>15.052987043798042</v>
      </c>
      <c r="U10" s="275">
        <f>IF(R10&gt;0,MAX(N10:Q10),"")</f>
        <v>32.417582426524767</v>
      </c>
      <c r="V10" s="275">
        <f>IF(R10&gt;0,U10-T10,"")</f>
        <v>17.364595382726726</v>
      </c>
      <c r="W10" s="275">
        <f>IF(R10&gt;0,_xlfn.VAR.P(N10:Q10),"")</f>
        <v>45.968895072870509</v>
      </c>
      <c r="X10" s="275">
        <f>IF(R10&gt;0,_xlfn.STDEV.P(N10:Q10),"")</f>
        <v>6.7800365097004089</v>
      </c>
      <c r="Y10" s="244">
        <v>151</v>
      </c>
    </row>
    <row r="11" spans="1:25" x14ac:dyDescent="0.25">
      <c r="A11" s="244">
        <v>150</v>
      </c>
      <c r="B11" s="272">
        <v>51</v>
      </c>
      <c r="C11" s="273">
        <v>30.181174874305725</v>
      </c>
      <c r="D11" s="273">
        <v>21.948981285095215</v>
      </c>
      <c r="E11" s="273">
        <v>13.052565455436707</v>
      </c>
      <c r="F11" s="273">
        <v>23.884907960891724</v>
      </c>
      <c r="G11" s="256">
        <v>4</v>
      </c>
      <c r="H11" s="274">
        <f>IF(G11&gt;0,AVERAGE(C11:F11),"")</f>
        <v>22.266907393932343</v>
      </c>
      <c r="I11" s="273">
        <f>IF(G11&gt;0,MIN(C11:F11),"")</f>
        <v>13.052565455436707</v>
      </c>
      <c r="J11" s="273">
        <f>IF(G11&gt;0,MAX(C11:F11),"")</f>
        <v>30.181174874305725</v>
      </c>
      <c r="K11" s="273">
        <f>IF(G11&gt;0,J11-I11,"")</f>
        <v>17.128609418869019</v>
      </c>
      <c r="L11" s="273">
        <f>IF(G11&gt;0,_xlfn.VAR.P(C11:F11),"")</f>
        <v>37.564682488944072</v>
      </c>
      <c r="M11" s="273">
        <f>IF(G11&gt;0,_xlfn.STDEV.P(C11:F11),"")</f>
        <v>6.1290033846412646</v>
      </c>
      <c r="N11" s="275">
        <v>33.028497547399311</v>
      </c>
      <c r="O11" s="275">
        <v>26.029936461299044</v>
      </c>
      <c r="P11" s="275">
        <v>17.542901941918657</v>
      </c>
      <c r="Q11" s="275">
        <v>30.677188750683637</v>
      </c>
      <c r="R11" s="259">
        <f>G11</f>
        <v>4</v>
      </c>
      <c r="S11" s="276">
        <f>IF(R11&gt;0,AVERAGE(N11:Q11),"")</f>
        <v>26.819631175325163</v>
      </c>
      <c r="T11" s="275">
        <f>IF(R11&gt;0,MIN(N11:Q11),"")</f>
        <v>17.542901941918657</v>
      </c>
      <c r="U11" s="275">
        <f>IF(R11&gt;0,MAX(N11:Q11),"")</f>
        <v>33.028497547399311</v>
      </c>
      <c r="V11" s="275">
        <f>IF(R11&gt;0,U11-T11,"")</f>
        <v>15.485595605480654</v>
      </c>
      <c r="W11" s="275">
        <f>IF(R11&gt;0,_xlfn.VAR.P(N11:Q11),"")</f>
        <v>35.028023771194512</v>
      </c>
      <c r="X11" s="275">
        <f>IF(R11&gt;0,_xlfn.STDEV.P(N11:Q11),"")</f>
        <v>5.9184477501448391</v>
      </c>
      <c r="Y11" s="244">
        <v>150</v>
      </c>
    </row>
    <row r="12" spans="1:25" x14ac:dyDescent="0.25">
      <c r="A12" s="244">
        <v>149</v>
      </c>
      <c r="B12" s="272">
        <v>96</v>
      </c>
      <c r="C12" s="273">
        <v>23.144300580024719</v>
      </c>
      <c r="D12" s="273">
        <v>15.691173076629639</v>
      </c>
      <c r="E12" s="273">
        <v>17.237557768821716</v>
      </c>
      <c r="F12" s="273">
        <v>19.795545339584351</v>
      </c>
      <c r="G12" s="256">
        <v>4</v>
      </c>
      <c r="H12" s="274">
        <f>IF(G12&gt;0,AVERAGE(C12:F12),"")</f>
        <v>18.967144191265106</v>
      </c>
      <c r="I12" s="273">
        <f>IF(G12&gt;0,MIN(C12:F12),"")</f>
        <v>15.691173076629639</v>
      </c>
      <c r="J12" s="273">
        <f>IF(G12&gt;0,MAX(C12:F12),"")</f>
        <v>23.144300580024719</v>
      </c>
      <c r="K12" s="273">
        <f>IF(G12&gt;0,J12-I12,"")</f>
        <v>7.4531275033950806</v>
      </c>
      <c r="L12" s="273">
        <f>IF(G12&gt;0,_xlfn.VAR.P(C12:F12),"")</f>
        <v>7.9645849738295169</v>
      </c>
      <c r="M12" s="273">
        <f>IF(G12&gt;0,_xlfn.STDEV.P(C12:F12),"")</f>
        <v>2.8221596294025462</v>
      </c>
      <c r="N12" s="275">
        <v>31.470737070452277</v>
      </c>
      <c r="O12" s="275">
        <v>24.456805402460535</v>
      </c>
      <c r="P12" s="275">
        <v>25.998284467451501</v>
      </c>
      <c r="Q12" s="275">
        <v>26.349895464583703</v>
      </c>
      <c r="R12" s="259">
        <f>G12</f>
        <v>4</v>
      </c>
      <c r="S12" s="276">
        <f>IF(R12&gt;0,AVERAGE(N12:Q12),"")</f>
        <v>27.068930601237007</v>
      </c>
      <c r="T12" s="275">
        <f>IF(R12&gt;0,MIN(N12:Q12),"")</f>
        <v>24.456805402460535</v>
      </c>
      <c r="U12" s="275">
        <f>IF(R12&gt;0,MAX(N12:Q12),"")</f>
        <v>31.470737070452277</v>
      </c>
      <c r="V12" s="275">
        <f>IF(R12&gt;0,U12-T12,"")</f>
        <v>7.0139316679917414</v>
      </c>
      <c r="W12" s="275">
        <f>IF(R12&gt;0,_xlfn.VAR.P(N12:Q12),"")</f>
        <v>6.9655982295100776</v>
      </c>
      <c r="X12" s="275">
        <f>IF(R12&gt;0,_xlfn.STDEV.P(N12:Q12),"")</f>
        <v>2.6392419800977094</v>
      </c>
      <c r="Y12" s="244">
        <v>149</v>
      </c>
    </row>
    <row r="13" spans="1:25" x14ac:dyDescent="0.25">
      <c r="A13" s="244">
        <v>148</v>
      </c>
      <c r="B13" s="272">
        <v>68</v>
      </c>
      <c r="C13" s="273">
        <v>14.770401120185852</v>
      </c>
      <c r="D13" s="273">
        <v>27.746007442474365</v>
      </c>
      <c r="E13" s="273">
        <v>8.9772599935531616</v>
      </c>
      <c r="F13" s="273">
        <v>28.38579535484314</v>
      </c>
      <c r="G13" s="256">
        <v>4</v>
      </c>
      <c r="H13" s="274">
        <f>IF(G13&gt;0,AVERAGE(C13:F13),"")</f>
        <v>19.96986597776413</v>
      </c>
      <c r="I13" s="273">
        <f>IF(G13&gt;0,MIN(C13:F13),"")</f>
        <v>8.9772599935531616</v>
      </c>
      <c r="J13" s="273">
        <f>IF(G13&gt;0,MAX(C13:F13),"")</f>
        <v>28.38579535484314</v>
      </c>
      <c r="K13" s="273">
        <f>IF(G13&gt;0,J13-I13,"")</f>
        <v>19.408535361289978</v>
      </c>
      <c r="L13" s="273">
        <f>IF(G13&gt;0,_xlfn.VAR.P(C13:F13),"")</f>
        <v>69.792016122117388</v>
      </c>
      <c r="M13" s="273">
        <f>IF(G13&gt;0,_xlfn.STDEV.P(C13:F13),"")</f>
        <v>8.3541616049797227</v>
      </c>
      <c r="N13" s="275">
        <v>22.81759306828102</v>
      </c>
      <c r="O13" s="275">
        <v>35.624483921191668</v>
      </c>
      <c r="P13" s="275">
        <v>11.710531005476991</v>
      </c>
      <c r="Q13" s="275">
        <v>38.181628385881936</v>
      </c>
      <c r="R13" s="259">
        <f>G13</f>
        <v>4</v>
      </c>
      <c r="S13" s="276">
        <f>IF(R13&gt;0,AVERAGE(N13:Q13),"")</f>
        <v>27.083559095207903</v>
      </c>
      <c r="T13" s="275">
        <f>IF(R13&gt;0,MIN(N13:Q13),"")</f>
        <v>11.710531005476991</v>
      </c>
      <c r="U13" s="275">
        <f>IF(R13&gt;0,MAX(N13:Q13),"")</f>
        <v>38.181628385881936</v>
      </c>
      <c r="V13" s="275">
        <f>IF(R13&gt;0,U13-T13,"")</f>
        <v>26.471097380404945</v>
      </c>
      <c r="W13" s="275">
        <f>IF(R13&gt;0,_xlfn.VAR.P(N13:Q13),"")</f>
        <v>112.66074941356442</v>
      </c>
      <c r="X13" s="275">
        <f>IF(R13&gt;0,_xlfn.STDEV.P(N13:Q13),"")</f>
        <v>10.614176812808632</v>
      </c>
      <c r="Y13" s="244">
        <v>148</v>
      </c>
    </row>
    <row r="14" spans="1:25" x14ac:dyDescent="0.25">
      <c r="A14" s="244">
        <v>147</v>
      </c>
      <c r="B14" s="272">
        <v>106</v>
      </c>
      <c r="C14" s="273">
        <v>20.334513783454895</v>
      </c>
      <c r="D14" s="273">
        <v>15.017216205596924</v>
      </c>
      <c r="E14" s="273">
        <v>24.881147742271423</v>
      </c>
      <c r="F14" s="273">
        <v>26.490095853805542</v>
      </c>
      <c r="G14" s="256">
        <v>4</v>
      </c>
      <c r="H14" s="274">
        <f>IF(G14&gt;0,AVERAGE(C14:F14),"")</f>
        <v>21.680743396282196</v>
      </c>
      <c r="I14" s="273">
        <f>IF(G14&gt;0,MIN(C14:F14),"")</f>
        <v>15.017216205596924</v>
      </c>
      <c r="J14" s="273">
        <f>IF(G14&gt;0,MAX(C14:F14),"")</f>
        <v>26.490095853805542</v>
      </c>
      <c r="K14" s="273">
        <f>IF(G14&gt;0,J14-I14,"")</f>
        <v>11.472879648208618</v>
      </c>
      <c r="L14" s="273">
        <f>IF(G14&gt;0,_xlfn.VAR.P(C14:F14),"")</f>
        <v>19.896846957491846</v>
      </c>
      <c r="M14" s="273">
        <f>IF(G14&gt;0,_xlfn.STDEV.P(C14:F14),"")</f>
        <v>4.4605881851491116</v>
      </c>
      <c r="N14" s="275">
        <v>26.194554842284099</v>
      </c>
      <c r="O14" s="275">
        <v>23.545200857332681</v>
      </c>
      <c r="P14" s="275">
        <v>27.10802958315093</v>
      </c>
      <c r="Q14" s="275">
        <v>31.576422508189665</v>
      </c>
      <c r="R14" s="259">
        <f>G14</f>
        <v>4</v>
      </c>
      <c r="S14" s="276">
        <f>IF(R14&gt;0,AVERAGE(N14:Q14),"")</f>
        <v>27.106051947739346</v>
      </c>
      <c r="T14" s="275">
        <f>IF(R14&gt;0,MIN(N14:Q14),"")</f>
        <v>23.545200857332681</v>
      </c>
      <c r="U14" s="275">
        <f>IF(R14&gt;0,MAX(N14:Q14),"")</f>
        <v>31.576422508189665</v>
      </c>
      <c r="V14" s="275">
        <f>IF(R14&gt;0,U14-T14,"")</f>
        <v>8.0312216508569847</v>
      </c>
      <c r="W14" s="275">
        <f>IF(R14&gt;0,_xlfn.VAR.P(N14:Q14),"")</f>
        <v>8.3736760800214824</v>
      </c>
      <c r="X14" s="275">
        <f>IF(R14&gt;0,_xlfn.STDEV.P(N14:Q14),"")</f>
        <v>2.8937304781236075</v>
      </c>
      <c r="Y14" s="244">
        <v>147</v>
      </c>
    </row>
    <row r="15" spans="1:25" x14ac:dyDescent="0.25">
      <c r="A15" s="244">
        <v>146</v>
      </c>
      <c r="B15" s="272">
        <v>155</v>
      </c>
      <c r="C15" s="273">
        <v>14.409709572792053</v>
      </c>
      <c r="D15" s="273">
        <v>20.13770580291748</v>
      </c>
      <c r="E15" s="273">
        <v>22.58703887462616</v>
      </c>
      <c r="F15" s="273">
        <v>24.136773347854614</v>
      </c>
      <c r="G15" s="256">
        <v>4</v>
      </c>
      <c r="H15" s="274">
        <f>IF(G15&gt;0,AVERAGE(C15:F15),"")</f>
        <v>20.317806899547577</v>
      </c>
      <c r="I15" s="273">
        <f>IF(G15&gt;0,MIN(C15:F15),"")</f>
        <v>14.409709572792053</v>
      </c>
      <c r="J15" s="273">
        <f>IF(G15&gt;0,MAX(C15:F15),"")</f>
        <v>24.136773347854614</v>
      </c>
      <c r="K15" s="273">
        <f>IF(G15&gt;0,J15-I15,"")</f>
        <v>9.727063775062561</v>
      </c>
      <c r="L15" s="273">
        <f>IF(G15&gt;0,_xlfn.VAR.P(C15:F15),"")</f>
        <v>13.667992229359243</v>
      </c>
      <c r="M15" s="273">
        <f>IF(G15&gt;0,_xlfn.STDEV.P(C15:F15),"")</f>
        <v>3.6970247807337242</v>
      </c>
      <c r="N15" s="275">
        <v>21.563000897121</v>
      </c>
      <c r="O15" s="275">
        <v>26.805346036228869</v>
      </c>
      <c r="P15" s="275">
        <v>29.325969943911851</v>
      </c>
      <c r="Q15" s="275">
        <v>30.815363424274597</v>
      </c>
      <c r="R15" s="259">
        <f>G15</f>
        <v>4</v>
      </c>
      <c r="S15" s="276">
        <f>IF(R15&gt;0,AVERAGE(N15:Q15),"")</f>
        <v>27.127420075384077</v>
      </c>
      <c r="T15" s="275">
        <f>IF(R15&gt;0,MIN(N15:Q15),"")</f>
        <v>21.563000897121</v>
      </c>
      <c r="U15" s="275">
        <f>IF(R15&gt;0,MAX(N15:Q15),"")</f>
        <v>30.815363424274597</v>
      </c>
      <c r="V15" s="275">
        <f>IF(R15&gt;0,U15-T15,"")</f>
        <v>9.252362527153597</v>
      </c>
      <c r="W15" s="275">
        <f>IF(R15&gt;0,_xlfn.VAR.P(N15:Q15),"")</f>
        <v>12.375260036787381</v>
      </c>
      <c r="X15" s="275">
        <f>IF(R15&gt;0,_xlfn.STDEV.P(N15:Q15),"")</f>
        <v>3.5178487796929789</v>
      </c>
      <c r="Y15" s="244">
        <v>146</v>
      </c>
    </row>
    <row r="16" spans="1:25" x14ac:dyDescent="0.25">
      <c r="A16" s="244">
        <v>145</v>
      </c>
      <c r="B16" s="272">
        <v>27</v>
      </c>
      <c r="C16" s="273">
        <v>26.830058693885803</v>
      </c>
      <c r="D16" s="273">
        <v>24.18036937713623</v>
      </c>
      <c r="E16" s="273">
        <v>8.6572903394699097</v>
      </c>
      <c r="F16" s="273">
        <v>28.753167390823364</v>
      </c>
      <c r="G16" s="256">
        <v>4</v>
      </c>
      <c r="H16" s="274">
        <f>IF(G16&gt;0,AVERAGE(C16:F16),"")</f>
        <v>22.105221450328827</v>
      </c>
      <c r="I16" s="273">
        <f>IF(G16&gt;0,MIN(C16:F16),"")</f>
        <v>8.6572903394699097</v>
      </c>
      <c r="J16" s="273">
        <f>IF(G16&gt;0,MAX(C16:F16),"")</f>
        <v>28.753167390823364</v>
      </c>
      <c r="K16" s="273">
        <f>IF(G16&gt;0,J16-I16,"")</f>
        <v>20.095877051353455</v>
      </c>
      <c r="L16" s="273">
        <f>IF(G16&gt;0,_xlfn.VAR.P(C16:F16),"")</f>
        <v>62.918090571595258</v>
      </c>
      <c r="M16" s="273">
        <f>IF(G16&gt;0,_xlfn.STDEV.P(C16:F16),"")</f>
        <v>7.9320924459814046</v>
      </c>
      <c r="N16" s="275">
        <v>33.106020956162048</v>
      </c>
      <c r="O16" s="275">
        <v>32.910927066560987</v>
      </c>
      <c r="P16" s="275">
        <v>10.54074275501346</v>
      </c>
      <c r="Q16" s="275">
        <v>32.992716117591961</v>
      </c>
      <c r="R16" s="259">
        <f>G16</f>
        <v>4</v>
      </c>
      <c r="S16" s="276">
        <f>IF(R16&gt;0,AVERAGE(N16:Q16),"")</f>
        <v>27.387601723832113</v>
      </c>
      <c r="T16" s="275">
        <f>IF(R16&gt;0,MIN(N16:Q16),"")</f>
        <v>10.54074275501346</v>
      </c>
      <c r="U16" s="275">
        <f>IF(R16&gt;0,MAX(N16:Q16),"")</f>
        <v>33.106020956162048</v>
      </c>
      <c r="V16" s="275">
        <f>IF(R16&gt;0,U16-T16,"")</f>
        <v>22.565278201148587</v>
      </c>
      <c r="W16" s="275">
        <f>IF(R16&gt;0,_xlfn.VAR.P(N16:Q16),"")</f>
        <v>94.610351460177753</v>
      </c>
      <c r="X16" s="275">
        <f>IF(R16&gt;0,_xlfn.STDEV.P(N16:Q16),"")</f>
        <v>9.726785258253507</v>
      </c>
      <c r="Y16" s="244">
        <v>145</v>
      </c>
    </row>
    <row r="17" spans="1:25" x14ac:dyDescent="0.25">
      <c r="A17" s="244">
        <v>144</v>
      </c>
      <c r="B17" s="272">
        <v>61</v>
      </c>
      <c r="C17" s="273">
        <v>17.206822037696838</v>
      </c>
      <c r="D17" s="273">
        <v>16.186447143554688</v>
      </c>
      <c r="E17" s="273">
        <v>21.204807162284851</v>
      </c>
      <c r="F17" s="273">
        <v>28.773962259292603</v>
      </c>
      <c r="G17" s="256">
        <v>4</v>
      </c>
      <c r="H17" s="274">
        <f>IF(G17&gt;0,AVERAGE(C17:F17),"")</f>
        <v>20.843009650707245</v>
      </c>
      <c r="I17" s="273">
        <f>IF(G17&gt;0,MIN(C17:F17),"")</f>
        <v>16.186447143554688</v>
      </c>
      <c r="J17" s="273">
        <f>IF(G17&gt;0,MAX(C17:F17),"")</f>
        <v>28.773962259292603</v>
      </c>
      <c r="K17" s="273">
        <f>IF(G17&gt;0,J17-I17,"")</f>
        <v>12.587515115737915</v>
      </c>
      <c r="L17" s="273">
        <f>IF(G17&gt;0,_xlfn.VAR.P(C17:F17),"")</f>
        <v>24.484085364759949</v>
      </c>
      <c r="M17" s="273">
        <f>IF(G17&gt;0,_xlfn.STDEV.P(C17:F17),"")</f>
        <v>4.9481395862242961</v>
      </c>
      <c r="N17" s="275">
        <v>26.581421862533432</v>
      </c>
      <c r="O17" s="275">
        <v>24.191964937765121</v>
      </c>
      <c r="P17" s="275">
        <v>27.068292334054593</v>
      </c>
      <c r="Q17" s="275">
        <v>32.643960461934952</v>
      </c>
      <c r="R17" s="259">
        <f>G17</f>
        <v>4</v>
      </c>
      <c r="S17" s="276">
        <f>IF(R17&gt;0,AVERAGE(N17:Q17),"")</f>
        <v>27.621409899072024</v>
      </c>
      <c r="T17" s="275">
        <f>IF(R17&gt;0,MIN(N17:Q17),"")</f>
        <v>24.191964937765121</v>
      </c>
      <c r="U17" s="275">
        <f>IF(R17&gt;0,MAX(N17:Q17),"")</f>
        <v>32.643960461934952</v>
      </c>
      <c r="V17" s="275">
        <f>IF(R17&gt;0,U17-T17,"")</f>
        <v>8.4519955241698312</v>
      </c>
      <c r="W17" s="275">
        <f>IF(R17&gt;0,_xlfn.VAR.P(N17:Q17),"")</f>
        <v>9.5936552640056334</v>
      </c>
      <c r="X17" s="275">
        <f>IF(R17&gt;0,_xlfn.STDEV.P(N17:Q17),"")</f>
        <v>3.097362630368881</v>
      </c>
      <c r="Y17" s="244">
        <v>144</v>
      </c>
    </row>
    <row r="18" spans="1:25" x14ac:dyDescent="0.25">
      <c r="A18" s="244">
        <v>143</v>
      </c>
      <c r="B18" s="272">
        <v>139</v>
      </c>
      <c r="C18" s="273">
        <v>20.088229775428772</v>
      </c>
      <c r="D18" s="273">
        <v>28.030734062194824</v>
      </c>
      <c r="E18" s="273">
        <v>15.635859370231628</v>
      </c>
      <c r="F18" s="273">
        <v>16.984330415725708</v>
      </c>
      <c r="G18" s="256">
        <v>4</v>
      </c>
      <c r="H18" s="274">
        <f>IF(G18&gt;0,AVERAGE(C18:F18),"")</f>
        <v>20.184788405895233</v>
      </c>
      <c r="I18" s="273">
        <f>IF(G18&gt;0,MIN(C18:F18),"")</f>
        <v>15.635859370231628</v>
      </c>
      <c r="J18" s="273">
        <f>IF(G18&gt;0,MAX(C18:F18),"")</f>
        <v>28.030734062194824</v>
      </c>
      <c r="K18" s="273">
        <f>IF(G18&gt;0,J18-I18,"")</f>
        <v>12.394874691963196</v>
      </c>
      <c r="L18" s="273">
        <f>IF(G18&gt;0,_xlfn.VAR.P(C18:F18),"")</f>
        <v>23.125968382266763</v>
      </c>
      <c r="M18" s="273">
        <f>IF(G18&gt;0,_xlfn.STDEV.P(C18:F18),"")</f>
        <v>4.8089467019573799</v>
      </c>
      <c r="N18" s="275">
        <v>29.613743976917593</v>
      </c>
      <c r="O18" s="275">
        <v>37.029650886774704</v>
      </c>
      <c r="P18" s="275">
        <v>21.331400561155171</v>
      </c>
      <c r="Q18" s="275">
        <v>22.864671870339617</v>
      </c>
      <c r="R18" s="259">
        <f>G18</f>
        <v>4</v>
      </c>
      <c r="S18" s="276">
        <f>IF(R18&gt;0,AVERAGE(N18:Q18),"")</f>
        <v>27.709866823796769</v>
      </c>
      <c r="T18" s="275">
        <f>IF(R18&gt;0,MIN(N18:Q18),"")</f>
        <v>21.331400561155171</v>
      </c>
      <c r="U18" s="275">
        <f>IF(R18&gt;0,MAX(N18:Q18),"")</f>
        <v>37.029650886774704</v>
      </c>
      <c r="V18" s="275">
        <f>IF(R18&gt;0,U18-T18,"")</f>
        <v>15.698250325619533</v>
      </c>
      <c r="W18" s="275">
        <f>IF(R18&gt;0,_xlfn.VAR.P(N18:Q18),"")</f>
        <v>38.660967298844298</v>
      </c>
      <c r="X18" s="275">
        <f>IF(R18&gt;0,_xlfn.STDEV.P(N18:Q18),"")</f>
        <v>6.2177944078945151</v>
      </c>
      <c r="Y18" s="244">
        <v>143</v>
      </c>
    </row>
    <row r="19" spans="1:25" x14ac:dyDescent="0.25">
      <c r="A19" s="244">
        <v>142</v>
      </c>
      <c r="B19" s="272">
        <v>78</v>
      </c>
      <c r="C19" s="273">
        <v>29.675763249397278</v>
      </c>
      <c r="D19" s="273">
        <v>13.8533616065979</v>
      </c>
      <c r="E19" s="273">
        <v>19.074768424034119</v>
      </c>
      <c r="F19" s="273">
        <v>22.840660810470581</v>
      </c>
      <c r="G19" s="256">
        <v>4</v>
      </c>
      <c r="H19" s="274">
        <f>IF(G19&gt;0,AVERAGE(C19:F19),"")</f>
        <v>21.361138522624969</v>
      </c>
      <c r="I19" s="273">
        <f>IF(G19&gt;0,MIN(C19:F19),"")</f>
        <v>13.8533616065979</v>
      </c>
      <c r="J19" s="273">
        <f>IF(G19&gt;0,MAX(C19:F19),"")</f>
        <v>29.675763249397278</v>
      </c>
      <c r="K19" s="273">
        <f>IF(G19&gt;0,J19-I19,"")</f>
        <v>15.822401642799377</v>
      </c>
      <c r="L19" s="273">
        <f>IF(G19&gt;0,_xlfn.VAR.P(C19:F19),"")</f>
        <v>33.229043248961091</v>
      </c>
      <c r="M19" s="273">
        <f>IF(G19&gt;0,_xlfn.STDEV.P(C19:F19),"")</f>
        <v>5.7644638301372915</v>
      </c>
      <c r="N19" s="275">
        <v>32.427679177270214</v>
      </c>
      <c r="O19" s="275">
        <v>20.10833938468291</v>
      </c>
      <c r="P19" s="275">
        <v>24.882388079698906</v>
      </c>
      <c r="Q19" s="275">
        <v>33.498553099449538</v>
      </c>
      <c r="R19" s="259">
        <f>G19</f>
        <v>4</v>
      </c>
      <c r="S19" s="276">
        <f>IF(R19&gt;0,AVERAGE(N19:Q19),"")</f>
        <v>27.729239935275395</v>
      </c>
      <c r="T19" s="275">
        <f>IF(R19&gt;0,MIN(N19:Q19),"")</f>
        <v>20.10833938468291</v>
      </c>
      <c r="U19" s="275">
        <f>IF(R19&gt;0,MAX(N19:Q19),"")</f>
        <v>33.498553099449538</v>
      </c>
      <c r="V19" s="275">
        <f>IF(R19&gt;0,U19-T19,"")</f>
        <v>13.390213714766627</v>
      </c>
      <c r="W19" s="275">
        <f>IF(R19&gt;0,_xlfn.VAR.P(N19:Q19),"")</f>
        <v>30.38574909666238</v>
      </c>
      <c r="X19" s="275">
        <f>IF(R19&gt;0,_xlfn.STDEV.P(N19:Q19),"")</f>
        <v>5.5123270128560389</v>
      </c>
      <c r="Y19" s="244">
        <v>142</v>
      </c>
    </row>
    <row r="20" spans="1:25" x14ac:dyDescent="0.25">
      <c r="A20" s="244">
        <v>141</v>
      </c>
      <c r="B20" s="272">
        <v>24</v>
      </c>
      <c r="C20" s="273">
        <v>21.584299206733704</v>
      </c>
      <c r="D20" s="273">
        <v>24.439475536346436</v>
      </c>
      <c r="E20" s="273">
        <v>12.083653807640076</v>
      </c>
      <c r="F20" s="273">
        <v>26.080926656723022</v>
      </c>
      <c r="G20" s="256">
        <v>4</v>
      </c>
      <c r="H20" s="274">
        <f>IF(G20&gt;0,AVERAGE(C20:F20),"")</f>
        <v>21.047088801860809</v>
      </c>
      <c r="I20" s="273">
        <f>IF(G20&gt;0,MIN(C20:F20),"")</f>
        <v>12.083653807640076</v>
      </c>
      <c r="J20" s="273">
        <f>IF(G20&gt;0,MAX(C20:F20),"")</f>
        <v>26.080926656723022</v>
      </c>
      <c r="K20" s="273">
        <f>IF(G20&gt;0,J20-I20,"")</f>
        <v>13.997272849082947</v>
      </c>
      <c r="L20" s="273">
        <f>IF(G20&gt;0,_xlfn.VAR.P(C20:F20),"")</f>
        <v>29.369893305020526</v>
      </c>
      <c r="M20" s="273">
        <f>IF(G20&gt;0,_xlfn.STDEV.P(C20:F20),"")</f>
        <v>5.419399718144116</v>
      </c>
      <c r="N20" s="275">
        <v>27.227562321020571</v>
      </c>
      <c r="O20" s="275">
        <v>35.915397818381592</v>
      </c>
      <c r="P20" s="275">
        <v>15.276915761599916</v>
      </c>
      <c r="Q20" s="275">
        <v>33.093332879256643</v>
      </c>
      <c r="R20" s="259">
        <f>G20</f>
        <v>4</v>
      </c>
      <c r="S20" s="276">
        <f>IF(R20&gt;0,AVERAGE(N20:Q20),"")</f>
        <v>27.878302195064684</v>
      </c>
      <c r="T20" s="275">
        <f>IF(R20&gt;0,MIN(N20:Q20),"")</f>
        <v>15.276915761599916</v>
      </c>
      <c r="U20" s="275">
        <f>IF(R20&gt;0,MAX(N20:Q20),"")</f>
        <v>35.915397818381592</v>
      </c>
      <c r="V20" s="275">
        <f>IF(R20&gt;0,U20-T20,"")</f>
        <v>20.638482056781676</v>
      </c>
      <c r="W20" s="275">
        <f>IF(R20&gt;0,_xlfn.VAR.P(N20:Q20),"")</f>
        <v>62.752463381145958</v>
      </c>
      <c r="X20" s="275">
        <f>IF(R20&gt;0,_xlfn.STDEV.P(N20:Q20),"")</f>
        <v>7.9216452445906684</v>
      </c>
      <c r="Y20" s="244">
        <v>141</v>
      </c>
    </row>
    <row r="21" spans="1:25" x14ac:dyDescent="0.25">
      <c r="A21" s="244">
        <v>140</v>
      </c>
      <c r="B21" s="272">
        <v>20</v>
      </c>
      <c r="C21" s="273">
        <v>27.080009579658508</v>
      </c>
      <c r="D21" s="273">
        <v>22.956464290618896</v>
      </c>
      <c r="E21" s="273">
        <v>16.625308394432068</v>
      </c>
      <c r="F21" s="273">
        <v>19.167846441268921</v>
      </c>
      <c r="G21" s="256">
        <v>4</v>
      </c>
      <c r="H21" s="274">
        <f>IF(G21&gt;0,AVERAGE(C21:F21),"")</f>
        <v>21.457407176494598</v>
      </c>
      <c r="I21" s="273">
        <f>IF(G21&gt;0,MIN(C21:F21),"")</f>
        <v>16.625308394432068</v>
      </c>
      <c r="J21" s="273">
        <f>IF(G21&gt;0,MAX(C21:F21),"")</f>
        <v>27.080009579658508</v>
      </c>
      <c r="K21" s="273">
        <f>IF(G21&gt;0,J21-I21,"")</f>
        <v>10.45470118522644</v>
      </c>
      <c r="L21" s="273">
        <f>IF(G21&gt;0,_xlfn.VAR.P(C21:F21),"")</f>
        <v>15.61302425384207</v>
      </c>
      <c r="M21" s="273">
        <f>IF(G21&gt;0,_xlfn.STDEV.P(C21:F21),"")</f>
        <v>3.9513319594589964</v>
      </c>
      <c r="N21" s="275">
        <v>34.236252689579231</v>
      </c>
      <c r="O21" s="275">
        <v>29.128793025626099</v>
      </c>
      <c r="P21" s="275">
        <v>20.972032312930789</v>
      </c>
      <c r="Q21" s="275">
        <v>28.168396217668516</v>
      </c>
      <c r="R21" s="259">
        <f>G21</f>
        <v>4</v>
      </c>
      <c r="S21" s="276">
        <f>IF(R21&gt;0,AVERAGE(N21:Q21),"")</f>
        <v>28.126368561451159</v>
      </c>
      <c r="T21" s="275">
        <f>IF(R21&gt;0,MIN(N21:Q21),"")</f>
        <v>20.972032312930789</v>
      </c>
      <c r="U21" s="275">
        <f>IF(R21&gt;0,MAX(N21:Q21),"")</f>
        <v>34.236252689579231</v>
      </c>
      <c r="V21" s="275">
        <f>IF(R21&gt;0,U21-T21,"")</f>
        <v>13.264220376648442</v>
      </c>
      <c r="W21" s="275">
        <f>IF(R21&gt;0,_xlfn.VAR.P(N21:Q21),"")</f>
        <v>22.380458086576937</v>
      </c>
      <c r="X21" s="275">
        <f>IF(R21&gt;0,_xlfn.STDEV.P(N21:Q21),"")</f>
        <v>4.7307988846046856</v>
      </c>
      <c r="Y21" s="244">
        <v>140</v>
      </c>
    </row>
    <row r="22" spans="1:25" x14ac:dyDescent="0.25">
      <c r="A22" s="244">
        <v>139</v>
      </c>
      <c r="B22" s="272">
        <v>75</v>
      </c>
      <c r="C22" s="273">
        <v>31.728091835975647</v>
      </c>
      <c r="D22" s="273">
        <v>10.638003349304199</v>
      </c>
      <c r="E22" s="273">
        <v>16.288172602653503</v>
      </c>
      <c r="F22" s="273">
        <v>33.315964937210083</v>
      </c>
      <c r="G22" s="256">
        <v>4</v>
      </c>
      <c r="H22" s="274">
        <f>IF(G22&gt;0,AVERAGE(C22:F22),"")</f>
        <v>22.992558181285858</v>
      </c>
      <c r="I22" s="273">
        <f>IF(G22&gt;0,MIN(C22:F22),"")</f>
        <v>10.638003349304199</v>
      </c>
      <c r="J22" s="273">
        <f>IF(G22&gt;0,MAX(C22:F22),"")</f>
        <v>33.315964937210083</v>
      </c>
      <c r="K22" s="273">
        <f>IF(G22&gt;0,J22-I22,"")</f>
        <v>22.677961587905884</v>
      </c>
      <c r="L22" s="273">
        <f>IF(G22&gt;0,_xlfn.VAR.P(C22:F22),"")</f>
        <v>95.116521590973662</v>
      </c>
      <c r="M22" s="273">
        <f>IF(G22&gt;0,_xlfn.STDEV.P(C22:F22),"")</f>
        <v>9.752769944532357</v>
      </c>
      <c r="N22" s="275">
        <v>35.99541022862568</v>
      </c>
      <c r="O22" s="275">
        <v>14.039070269682169</v>
      </c>
      <c r="P22" s="275">
        <v>20.085876843797863</v>
      </c>
      <c r="Q22" s="275">
        <v>42.528388558773585</v>
      </c>
      <c r="R22" s="259">
        <f>G22</f>
        <v>4</v>
      </c>
      <c r="S22" s="276">
        <f>IF(R22&gt;0,AVERAGE(N22:Q22),"")</f>
        <v>28.162186475219823</v>
      </c>
      <c r="T22" s="275">
        <f>IF(R22&gt;0,MIN(N22:Q22),"")</f>
        <v>14.039070269682169</v>
      </c>
      <c r="U22" s="275">
        <f>IF(R22&gt;0,MAX(N22:Q22),"")</f>
        <v>42.528388558773585</v>
      </c>
      <c r="V22" s="275">
        <f>IF(R22&gt;0,U22-T22,"")</f>
        <v>28.489318289091415</v>
      </c>
      <c r="W22" s="275">
        <f>IF(R22&gt;0,_xlfn.VAR.P(N22:Q22),"")</f>
        <v>133.10908632353642</v>
      </c>
      <c r="X22" s="275">
        <f>IF(R22&gt;0,_xlfn.STDEV.P(N22:Q22),"")</f>
        <v>11.537291117222292</v>
      </c>
      <c r="Y22" s="244">
        <v>139</v>
      </c>
    </row>
    <row r="23" spans="1:25" x14ac:dyDescent="0.25">
      <c r="A23" s="244">
        <v>138</v>
      </c>
      <c r="B23" s="272">
        <v>141</v>
      </c>
      <c r="C23" s="273">
        <v>25.377941727638245</v>
      </c>
      <c r="D23" s="273">
        <v>17.987174987792969</v>
      </c>
      <c r="E23" s="273">
        <v>29.604503512382507</v>
      </c>
      <c r="F23" s="273">
        <v>15.343061685562134</v>
      </c>
      <c r="G23" s="256">
        <v>4</v>
      </c>
      <c r="H23" s="274">
        <f>IF(G23&gt;0,AVERAGE(C23:F23),"")</f>
        <v>22.078170478343964</v>
      </c>
      <c r="I23" s="273">
        <f>IF(G23&gt;0,MIN(C23:F23),"")</f>
        <v>15.343061685562134</v>
      </c>
      <c r="J23" s="273">
        <f>IF(G23&gt;0,MAX(C23:F23),"")</f>
        <v>29.604503512382507</v>
      </c>
      <c r="K23" s="273">
        <f>IF(G23&gt;0,J23-I23,"")</f>
        <v>14.261441826820374</v>
      </c>
      <c r="L23" s="273">
        <f>IF(G23&gt;0,_xlfn.VAR.P(C23:F23),"")</f>
        <v>32.408028447811148</v>
      </c>
      <c r="M23" s="273">
        <f>IF(G23&gt;0,_xlfn.STDEV.P(C23:F23),"")</f>
        <v>5.6928049718755647</v>
      </c>
      <c r="N23" s="275">
        <v>31.235773850030562</v>
      </c>
      <c r="O23" s="275">
        <v>23.353708230789323</v>
      </c>
      <c r="P23" s="275">
        <v>39.564214244333165</v>
      </c>
      <c r="Q23" s="275">
        <v>18.925185775541621</v>
      </c>
      <c r="R23" s="259">
        <f>G23</f>
        <v>4</v>
      </c>
      <c r="S23" s="276">
        <f>IF(R23&gt;0,AVERAGE(N23:Q23),"")</f>
        <v>28.269720525173668</v>
      </c>
      <c r="T23" s="275">
        <f>IF(R23&gt;0,MIN(N23:Q23),"")</f>
        <v>18.925185775541621</v>
      </c>
      <c r="U23" s="275">
        <f>IF(R23&gt;0,MAX(N23:Q23),"")</f>
        <v>39.564214244333165</v>
      </c>
      <c r="V23" s="275">
        <f>IF(R23&gt;0,U23-T23,"")</f>
        <v>20.639028468791544</v>
      </c>
      <c r="W23" s="275">
        <f>IF(R23&gt;0,_xlfn.VAR.P(N23:Q23),"")</f>
        <v>61.962641815911752</v>
      </c>
      <c r="X23" s="275">
        <f>IF(R23&gt;0,_xlfn.STDEV.P(N23:Q23),"")</f>
        <v>7.8716352694920868</v>
      </c>
      <c r="Y23" s="244">
        <v>138</v>
      </c>
    </row>
    <row r="24" spans="1:25" x14ac:dyDescent="0.25">
      <c r="A24" s="244">
        <v>137</v>
      </c>
      <c r="B24" s="272">
        <v>156</v>
      </c>
      <c r="C24" s="273">
        <v>17.172268033027649</v>
      </c>
      <c r="D24" s="273">
        <v>21.025941371917725</v>
      </c>
      <c r="E24" s="273">
        <v>17.090033888816833</v>
      </c>
      <c r="F24" s="273">
        <v>28.759082555770874</v>
      </c>
      <c r="G24" s="256">
        <v>4</v>
      </c>
      <c r="H24" s="274">
        <f>IF(G24&gt;0,AVERAGE(C24:F24),"")</f>
        <v>21.01183146238327</v>
      </c>
      <c r="I24" s="273">
        <f>IF(G24&gt;0,MIN(C24:F24),"")</f>
        <v>17.090033888816833</v>
      </c>
      <c r="J24" s="273">
        <f>IF(G24&gt;0,MAX(C24:F24),"")</f>
        <v>28.759082555770874</v>
      </c>
      <c r="K24" s="273">
        <f>IF(G24&gt;0,J24-I24,"")</f>
        <v>11.669048666954041</v>
      </c>
      <c r="L24" s="273">
        <f>IF(G24&gt;0,_xlfn.VAR.P(C24:F24),"")</f>
        <v>22.535710532404721</v>
      </c>
      <c r="M24" s="273">
        <f>IF(G24&gt;0,_xlfn.STDEV.P(C24:F24),"")</f>
        <v>4.7471792184838275</v>
      </c>
      <c r="N24" s="275">
        <v>23.761097178443144</v>
      </c>
      <c r="O24" s="275">
        <v>28.305575696335485</v>
      </c>
      <c r="P24" s="275">
        <v>25.573896143763985</v>
      </c>
      <c r="Q24" s="275">
        <v>35.473427094037092</v>
      </c>
      <c r="R24" s="259">
        <f>G24</f>
        <v>4</v>
      </c>
      <c r="S24" s="276">
        <f>IF(R24&gt;0,AVERAGE(N24:Q24),"")</f>
        <v>28.278499028144928</v>
      </c>
      <c r="T24" s="275">
        <f>IF(R24&gt;0,MIN(N24:Q24),"")</f>
        <v>23.761097178443144</v>
      </c>
      <c r="U24" s="275">
        <f>IF(R24&gt;0,MAX(N24:Q24),"")</f>
        <v>35.473427094037092</v>
      </c>
      <c r="V24" s="275">
        <f>IF(R24&gt;0,U24-T24,"")</f>
        <v>11.712329915593948</v>
      </c>
      <c r="W24" s="275">
        <f>IF(R24&gt;0,_xlfn.VAR.P(N24:Q24),"")</f>
        <v>19.872379813303269</v>
      </c>
      <c r="X24" s="275">
        <f>IF(R24&gt;0,_xlfn.STDEV.P(N24:Q24),"")</f>
        <v>4.4578447497981877</v>
      </c>
      <c r="Y24" s="244">
        <v>137</v>
      </c>
    </row>
    <row r="25" spans="1:25" x14ac:dyDescent="0.25">
      <c r="A25" s="244">
        <v>136</v>
      </c>
      <c r="B25" s="272">
        <v>87</v>
      </c>
      <c r="C25" s="273">
        <v>21.571069359779358</v>
      </c>
      <c r="D25" s="273">
        <v>22.026886940002441</v>
      </c>
      <c r="E25" s="273">
        <v>23.310944437980652</v>
      </c>
      <c r="F25" s="273">
        <v>18.061705827713013</v>
      </c>
      <c r="G25" s="256">
        <v>4</v>
      </c>
      <c r="H25" s="274">
        <f>IF(G25&gt;0,AVERAGE(C25:F25),"")</f>
        <v>21.242651641368866</v>
      </c>
      <c r="I25" s="273">
        <f>IF(G25&gt;0,MIN(C25:F25),"")</f>
        <v>18.061705827713013</v>
      </c>
      <c r="J25" s="273">
        <f>IF(G25&gt;0,MAX(C25:F25),"")</f>
        <v>23.310944437980652</v>
      </c>
      <c r="K25" s="273">
        <f>IF(G25&gt;0,J25-I25,"")</f>
        <v>5.2492386102676392</v>
      </c>
      <c r="L25" s="273">
        <f>IF(G25&gt;0,_xlfn.VAR.P(C25:F25),"")</f>
        <v>3.7797836408299368</v>
      </c>
      <c r="M25" s="273">
        <f>IF(G25&gt;0,_xlfn.STDEV.P(C25:F25),"")</f>
        <v>1.9441665671515742</v>
      </c>
      <c r="N25" s="275">
        <v>29.015165644835633</v>
      </c>
      <c r="O25" s="275">
        <v>28.281419633254636</v>
      </c>
      <c r="P25" s="275">
        <v>30.408335929221334</v>
      </c>
      <c r="Q25" s="275">
        <v>25.576765809369633</v>
      </c>
      <c r="R25" s="259">
        <f>G25</f>
        <v>4</v>
      </c>
      <c r="S25" s="276">
        <f>IF(R25&gt;0,AVERAGE(N25:Q25),"")</f>
        <v>28.320421754170308</v>
      </c>
      <c r="T25" s="275">
        <f>IF(R25&gt;0,MIN(N25:Q25),"")</f>
        <v>25.576765809369633</v>
      </c>
      <c r="U25" s="275">
        <f>IF(R25&gt;0,MAX(N25:Q25),"")</f>
        <v>30.408335929221334</v>
      </c>
      <c r="V25" s="275">
        <f>IF(R25&gt;0,U25-T25,"")</f>
        <v>4.8315701198517012</v>
      </c>
      <c r="W25" s="275">
        <f>IF(R25&gt;0,_xlfn.VAR.P(N25:Q25),"")</f>
        <v>3.0928059462179514</v>
      </c>
      <c r="X25" s="275">
        <f>IF(R25&gt;0,_xlfn.STDEV.P(N25:Q25),"")</f>
        <v>1.7586375255344551</v>
      </c>
      <c r="Y25" s="244">
        <v>136</v>
      </c>
    </row>
    <row r="26" spans="1:25" x14ac:dyDescent="0.25">
      <c r="A26" s="244">
        <v>135</v>
      </c>
      <c r="B26" s="272">
        <v>115</v>
      </c>
      <c r="C26" s="273">
        <v>20.43584406375885</v>
      </c>
      <c r="D26" s="273">
        <v>18.97061824798584</v>
      </c>
      <c r="E26" s="273">
        <v>22.576033473014832</v>
      </c>
      <c r="F26" s="273">
        <v>24.838429689407349</v>
      </c>
      <c r="G26" s="256">
        <v>4</v>
      </c>
      <c r="H26" s="274">
        <f>IF(G26&gt;0,AVERAGE(C26:F26),"")</f>
        <v>21.705231368541718</v>
      </c>
      <c r="I26" s="273">
        <f>IF(G26&gt;0,MIN(C26:F26),"")</f>
        <v>18.97061824798584</v>
      </c>
      <c r="J26" s="273">
        <f>IF(G26&gt;0,MAX(C26:F26),"")</f>
        <v>24.838429689407349</v>
      </c>
      <c r="K26" s="273">
        <f>IF(G26&gt;0,J26-I26,"")</f>
        <v>5.8678114414215088</v>
      </c>
      <c r="L26" s="273">
        <f>IF(G26&gt;0,_xlfn.VAR.P(C26:F26),"")</f>
        <v>4.9161702679225527</v>
      </c>
      <c r="M26" s="273">
        <f>IF(G26&gt;0,_xlfn.STDEV.P(C26:F26),"")</f>
        <v>2.2172438449396026</v>
      </c>
      <c r="N26" s="275">
        <v>29.077376769782816</v>
      </c>
      <c r="O26" s="275">
        <v>27.429362157285382</v>
      </c>
      <c r="P26" s="275">
        <v>26.470406282246977</v>
      </c>
      <c r="Q26" s="275">
        <v>30.548209908862841</v>
      </c>
      <c r="R26" s="259">
        <f>G26</f>
        <v>4</v>
      </c>
      <c r="S26" s="276">
        <f>IF(R26&gt;0,AVERAGE(N26:Q26),"")</f>
        <v>28.381338779544507</v>
      </c>
      <c r="T26" s="275">
        <f>IF(R26&gt;0,MIN(N26:Q26),"")</f>
        <v>26.470406282246977</v>
      </c>
      <c r="U26" s="275">
        <f>IF(R26&gt;0,MAX(N26:Q26),"")</f>
        <v>30.548209908862841</v>
      </c>
      <c r="V26" s="275">
        <f>IF(R26&gt;0,U26-T26,"")</f>
        <v>4.0778036266158644</v>
      </c>
      <c r="W26" s="275">
        <f>IF(R26&gt;0,_xlfn.VAR.P(N26:Q26),"")</f>
        <v>2.4344304683709912</v>
      </c>
      <c r="X26" s="275">
        <f>IF(R26&gt;0,_xlfn.STDEV.P(N26:Q26),"")</f>
        <v>1.5602661530556226</v>
      </c>
      <c r="Y26" s="244">
        <v>135</v>
      </c>
    </row>
    <row r="27" spans="1:25" x14ac:dyDescent="0.25">
      <c r="A27" s="244">
        <v>134</v>
      </c>
      <c r="B27" s="272">
        <v>109</v>
      </c>
      <c r="C27" s="273">
        <v>18.744259476661682</v>
      </c>
      <c r="D27" s="273">
        <v>33.018836975097656</v>
      </c>
      <c r="E27" s="273">
        <v>16.520015597343445</v>
      </c>
      <c r="F27" s="273">
        <v>19.795500040054321</v>
      </c>
      <c r="G27" s="256">
        <v>4</v>
      </c>
      <c r="H27" s="274">
        <f>IF(G27&gt;0,AVERAGE(C27:F27),"")</f>
        <v>22.019653022289276</v>
      </c>
      <c r="I27" s="273">
        <f>IF(G27&gt;0,MIN(C27:F27),"")</f>
        <v>16.520015597343445</v>
      </c>
      <c r="J27" s="273">
        <f>IF(G27&gt;0,MAX(C27:F27),"")</f>
        <v>33.018836975097656</v>
      </c>
      <c r="K27" s="273">
        <f>IF(G27&gt;0,J27-I27,"")</f>
        <v>16.498821377754211</v>
      </c>
      <c r="L27" s="273">
        <f>IF(G27&gt;0,_xlfn.VAR.P(C27:F27),"")</f>
        <v>41.725779700176417</v>
      </c>
      <c r="M27" s="273">
        <f>IF(G27&gt;0,_xlfn.STDEV.P(C27:F27),"")</f>
        <v>6.4595494966891014</v>
      </c>
      <c r="N27" s="275">
        <v>27.102073049731509</v>
      </c>
      <c r="O27" s="275">
        <v>38.714596642622524</v>
      </c>
      <c r="P27" s="275">
        <v>20.317584906768595</v>
      </c>
      <c r="Q27" s="275">
        <v>28.166255879378514</v>
      </c>
      <c r="R27" s="259">
        <f>G27</f>
        <v>4</v>
      </c>
      <c r="S27" s="276">
        <f>IF(R27&gt;0,AVERAGE(N27:Q27),"")</f>
        <v>28.575127619625281</v>
      </c>
      <c r="T27" s="275">
        <f>IF(R27&gt;0,MIN(N27:Q27),"")</f>
        <v>20.317584906768595</v>
      </c>
      <c r="U27" s="275">
        <f>IF(R27&gt;0,MAX(N27:Q27),"")</f>
        <v>38.714596642622524</v>
      </c>
      <c r="V27" s="275">
        <f>IF(R27&gt;0,U27-T27,"")</f>
        <v>18.39701173585393</v>
      </c>
      <c r="W27" s="275">
        <f>IF(R27&gt;0,_xlfn.VAR.P(N27:Q27),"")</f>
        <v>43.333227397207907</v>
      </c>
      <c r="X27" s="275">
        <f>IF(R27&gt;0,_xlfn.STDEV.P(N27:Q27),"")</f>
        <v>6.582797839612569</v>
      </c>
      <c r="Y27" s="244">
        <v>134</v>
      </c>
    </row>
    <row r="28" spans="1:25" x14ac:dyDescent="0.25">
      <c r="A28" s="244">
        <v>133</v>
      </c>
      <c r="B28" s="272">
        <v>140</v>
      </c>
      <c r="C28" s="273">
        <v>23.458088040351868</v>
      </c>
      <c r="D28" s="273">
        <v>20.720117092132568</v>
      </c>
      <c r="E28" s="273">
        <v>14.335021376609802</v>
      </c>
      <c r="F28" s="273">
        <v>26.313060522079468</v>
      </c>
      <c r="G28" s="256">
        <v>4</v>
      </c>
      <c r="H28" s="274">
        <f>IF(G28&gt;0,AVERAGE(C28:F28),"")</f>
        <v>21.206571757793427</v>
      </c>
      <c r="I28" s="273">
        <f>IF(G28&gt;0,MIN(C28:F28),"")</f>
        <v>14.335021376609802</v>
      </c>
      <c r="J28" s="273">
        <f>IF(G28&gt;0,MAX(C28:F28),"")</f>
        <v>26.313060522079468</v>
      </c>
      <c r="K28" s="273">
        <f>IF(G28&gt;0,J28-I28,"")</f>
        <v>11.978039145469666</v>
      </c>
      <c r="L28" s="273">
        <f>IF(G28&gt;0,_xlfn.VAR.P(C28:F28),"")</f>
        <v>19.650098963323273</v>
      </c>
      <c r="M28" s="273">
        <f>IF(G28&gt;0,_xlfn.STDEV.P(C28:F28),"")</f>
        <v>4.4328432143854659</v>
      </c>
      <c r="N28" s="275">
        <v>30.98901401148105</v>
      </c>
      <c r="O28" s="275">
        <v>28.267657498109742</v>
      </c>
      <c r="P28" s="275">
        <v>21.132457050536821</v>
      </c>
      <c r="Q28" s="275">
        <v>34.163664670082063</v>
      </c>
      <c r="R28" s="259">
        <f>G28</f>
        <v>4</v>
      </c>
      <c r="S28" s="276">
        <f>IF(R28&gt;0,AVERAGE(N28:Q28),"")</f>
        <v>28.638198307552415</v>
      </c>
      <c r="T28" s="275">
        <f>IF(R28&gt;0,MIN(N28:Q28),"")</f>
        <v>21.132457050536821</v>
      </c>
      <c r="U28" s="275">
        <f>IF(R28&gt;0,MAX(N28:Q28),"")</f>
        <v>34.163664670082063</v>
      </c>
      <c r="V28" s="275">
        <f>IF(R28&gt;0,U28-T28,"")</f>
        <v>13.031207619545242</v>
      </c>
      <c r="W28" s="275">
        <f>IF(R28&gt;0,_xlfn.VAR.P(N28:Q28),"")</f>
        <v>23.132641326503403</v>
      </c>
      <c r="X28" s="275">
        <f>IF(R28&gt;0,_xlfn.STDEV.P(N28:Q28),"")</f>
        <v>4.8096404570927547</v>
      </c>
      <c r="Y28" s="244">
        <v>133</v>
      </c>
    </row>
    <row r="29" spans="1:25" x14ac:dyDescent="0.25">
      <c r="A29" s="244">
        <v>132</v>
      </c>
      <c r="B29" s="272">
        <v>86</v>
      </c>
      <c r="C29" s="273">
        <v>22.027848362922668</v>
      </c>
      <c r="D29" s="273">
        <v>13.097460269927979</v>
      </c>
      <c r="E29" s="273">
        <v>18.168949484825134</v>
      </c>
      <c r="F29" s="273">
        <v>28.286694288253784</v>
      </c>
      <c r="G29" s="256">
        <v>4</v>
      </c>
      <c r="H29" s="274">
        <f>IF(G29&gt;0,AVERAGE(C29:F29),"")</f>
        <v>20.395238101482391</v>
      </c>
      <c r="I29" s="273">
        <f>IF(G29&gt;0,MIN(C29:F29),"")</f>
        <v>13.097460269927979</v>
      </c>
      <c r="J29" s="273">
        <f>IF(G29&gt;0,MAX(C29:F29),"")</f>
        <v>28.286694288253784</v>
      </c>
      <c r="K29" s="273">
        <f>IF(G29&gt;0,J29-I29,"")</f>
        <v>15.189234018325806</v>
      </c>
      <c r="L29" s="273">
        <f>IF(G29&gt;0,_xlfn.VAR.P(C29:F29),"")</f>
        <v>30.788604824219249</v>
      </c>
      <c r="M29" s="273">
        <f>IF(G29&gt;0,_xlfn.STDEV.P(C29:F29),"")</f>
        <v>5.548748041154802</v>
      </c>
      <c r="N29" s="275">
        <v>34.029033878305761</v>
      </c>
      <c r="O29" s="275">
        <v>19.011138499386234</v>
      </c>
      <c r="P29" s="275">
        <v>27.15497632029383</v>
      </c>
      <c r="Q29" s="275">
        <v>34.463719196511647</v>
      </c>
      <c r="R29" s="259">
        <f>G29</f>
        <v>4</v>
      </c>
      <c r="S29" s="276">
        <f>IF(R29&gt;0,AVERAGE(N29:Q29),"")</f>
        <v>28.664716973624369</v>
      </c>
      <c r="T29" s="275">
        <f>IF(R29&gt;0,MIN(N29:Q29),"")</f>
        <v>19.011138499386234</v>
      </c>
      <c r="U29" s="275">
        <f>IF(R29&gt;0,MAX(N29:Q29),"")</f>
        <v>34.463719196511647</v>
      </c>
      <c r="V29" s="275">
        <f>IF(R29&gt;0,U29-T29,"")</f>
        <v>15.452580697125413</v>
      </c>
      <c r="W29" s="275">
        <f>IF(R29&gt;0,_xlfn.VAR.P(N29:Q29),"")</f>
        <v>39.468804208373854</v>
      </c>
      <c r="X29" s="275">
        <f>IF(R29&gt;0,_xlfn.STDEV.P(N29:Q29),"")</f>
        <v>6.28242025085666</v>
      </c>
      <c r="Y29" s="244">
        <v>132</v>
      </c>
    </row>
    <row r="30" spans="1:25" x14ac:dyDescent="0.25">
      <c r="A30" s="244">
        <v>131</v>
      </c>
      <c r="B30" s="272">
        <v>32</v>
      </c>
      <c r="C30" s="273">
        <v>27.125471234321594</v>
      </c>
      <c r="D30" s="273">
        <v>16.860454082489014</v>
      </c>
      <c r="E30" s="273">
        <v>24.821023344993591</v>
      </c>
      <c r="F30" s="273">
        <v>19.357160329818726</v>
      </c>
      <c r="G30" s="256">
        <v>4</v>
      </c>
      <c r="H30" s="274">
        <f>IF(G30&gt;0,AVERAGE(C30:F30),"")</f>
        <v>22.041027247905731</v>
      </c>
      <c r="I30" s="273">
        <f>IF(G30&gt;0,MIN(C30:F30),"")</f>
        <v>16.860454082489014</v>
      </c>
      <c r="J30" s="273">
        <f>IF(G30&gt;0,MAX(C30:F30),"")</f>
        <v>27.125471234321594</v>
      </c>
      <c r="K30" s="273">
        <f>IF(G30&gt;0,J30-I30,"")</f>
        <v>10.265017151832581</v>
      </c>
      <c r="L30" s="273">
        <f>IF(G30&gt;0,_xlfn.VAR.P(C30:F30),"")</f>
        <v>16.905357226765375</v>
      </c>
      <c r="M30" s="273">
        <f>IF(G30&gt;0,_xlfn.STDEV.P(C30:F30),"")</f>
        <v>4.1116124849948319</v>
      </c>
      <c r="N30" s="275">
        <v>34.217486120148465</v>
      </c>
      <c r="O30" s="275">
        <v>24.7775331704878</v>
      </c>
      <c r="P30" s="275">
        <v>31.380300097510592</v>
      </c>
      <c r="Q30" s="275">
        <v>24.56174041755925</v>
      </c>
      <c r="R30" s="259">
        <f>G30</f>
        <v>4</v>
      </c>
      <c r="S30" s="276">
        <f>IF(R30&gt;0,AVERAGE(N30:Q30),"")</f>
        <v>28.734264951426528</v>
      </c>
      <c r="T30" s="275">
        <f>IF(R30&gt;0,MIN(N30:Q30),"")</f>
        <v>24.56174041755925</v>
      </c>
      <c r="U30" s="275">
        <f>IF(R30&gt;0,MAX(N30:Q30),"")</f>
        <v>34.217486120148465</v>
      </c>
      <c r="V30" s="275">
        <f>IF(R30&gt;0,U30-T30,"")</f>
        <v>9.6557457025892148</v>
      </c>
      <c r="W30" s="275">
        <f>IF(R30&gt;0,_xlfn.VAR.P(N30:Q30),"")</f>
        <v>17.533225937861744</v>
      </c>
      <c r="X30" s="275">
        <f>IF(R30&gt;0,_xlfn.STDEV.P(N30:Q30),"")</f>
        <v>4.187269508625131</v>
      </c>
      <c r="Y30" s="244">
        <v>131</v>
      </c>
    </row>
    <row r="31" spans="1:25" x14ac:dyDescent="0.25">
      <c r="A31" s="244">
        <v>130</v>
      </c>
      <c r="B31" s="272">
        <v>6</v>
      </c>
      <c r="C31" s="273">
        <v>13.353188633918762</v>
      </c>
      <c r="D31" s="273">
        <v>25.531961917877197</v>
      </c>
      <c r="E31" s="273">
        <v>24.983486533164978</v>
      </c>
      <c r="F31" s="273">
        <v>31.533879041671753</v>
      </c>
      <c r="G31" s="256">
        <v>4</v>
      </c>
      <c r="H31" s="274">
        <f>IF(G31&gt;0,AVERAGE(C31:F31),"")</f>
        <v>23.850629031658173</v>
      </c>
      <c r="I31" s="273">
        <f>IF(G31&gt;0,MIN(C31:F31),"")</f>
        <v>13.353188633918762</v>
      </c>
      <c r="J31" s="273">
        <f>IF(G31&gt;0,MAX(C31:F31),"")</f>
        <v>31.533879041671753</v>
      </c>
      <c r="K31" s="273">
        <f>IF(G31&gt;0,J31-I31,"")</f>
        <v>18.180690407752991</v>
      </c>
      <c r="L31" s="273">
        <f>IF(G31&gt;0,_xlfn.VAR.P(C31:F31),"")</f>
        <v>43.3347080033667</v>
      </c>
      <c r="M31" s="273">
        <f>IF(G31&gt;0,_xlfn.STDEV.P(C31:F31),"")</f>
        <v>6.5829102989002291</v>
      </c>
      <c r="N31" s="275">
        <v>18.434603532769753</v>
      </c>
      <c r="O31" s="275">
        <v>32.358494318706036</v>
      </c>
      <c r="P31" s="275">
        <v>30.246918701140483</v>
      </c>
      <c r="Q31" s="275">
        <v>36.502867344399291</v>
      </c>
      <c r="R31" s="259">
        <f>G31</f>
        <v>4</v>
      </c>
      <c r="S31" s="276">
        <f>IF(R31&gt;0,AVERAGE(N31:Q31),"")</f>
        <v>29.385720974253893</v>
      </c>
      <c r="T31" s="275">
        <f>IF(R31&gt;0,MIN(N31:Q31),"")</f>
        <v>18.434603532769753</v>
      </c>
      <c r="U31" s="275">
        <f>IF(R31&gt;0,MAX(N31:Q31),"")</f>
        <v>36.502867344399291</v>
      </c>
      <c r="V31" s="275">
        <f>IF(R31&gt;0,U31-T31,"")</f>
        <v>18.068263811629539</v>
      </c>
      <c r="W31" s="275">
        <f>IF(R31&gt;0,_xlfn.VAR.P(N31:Q31),"")</f>
        <v>45.0399471383829</v>
      </c>
      <c r="X31" s="275">
        <f>IF(R31&gt;0,_xlfn.STDEV.P(N31:Q31),"")</f>
        <v>6.7111807559015197</v>
      </c>
      <c r="Y31" s="244">
        <v>130</v>
      </c>
    </row>
    <row r="32" spans="1:25" x14ac:dyDescent="0.25">
      <c r="A32" s="244">
        <v>129</v>
      </c>
      <c r="B32" s="272">
        <v>4</v>
      </c>
      <c r="C32" s="273">
        <v>22.530868649482727</v>
      </c>
      <c r="D32" s="273">
        <v>20.54614782333374</v>
      </c>
      <c r="E32" s="273">
        <v>30.261897444725037</v>
      </c>
      <c r="F32" s="273">
        <v>18.562644720077515</v>
      </c>
      <c r="G32" s="256">
        <v>4</v>
      </c>
      <c r="H32" s="274">
        <f>IF(G32&gt;0,AVERAGE(C32:F32),"")</f>
        <v>22.975389659404755</v>
      </c>
      <c r="I32" s="273">
        <f>IF(G32&gt;0,MIN(C32:F32),"")</f>
        <v>18.562644720077515</v>
      </c>
      <c r="J32" s="273">
        <f>IF(G32&gt;0,MAX(C32:F32),"")</f>
        <v>30.261897444725037</v>
      </c>
      <c r="K32" s="273">
        <f>IF(G32&gt;0,J32-I32,"")</f>
        <v>11.699252724647522</v>
      </c>
      <c r="L32" s="273">
        <f>IF(G32&gt;0,_xlfn.VAR.P(C32:F32),"")</f>
        <v>19.666082107867737</v>
      </c>
      <c r="M32" s="273">
        <f>IF(G32&gt;0,_xlfn.STDEV.P(C32:F32),"")</f>
        <v>4.4346456575320357</v>
      </c>
      <c r="N32" s="275">
        <v>27.450981810614238</v>
      </c>
      <c r="O32" s="275">
        <v>29.094926923003506</v>
      </c>
      <c r="P32" s="275">
        <v>37.327102165060921</v>
      </c>
      <c r="Q32" s="275">
        <v>23.698886132007527</v>
      </c>
      <c r="R32" s="259">
        <f>G32</f>
        <v>4</v>
      </c>
      <c r="S32" s="276">
        <f>IF(R32&gt;0,AVERAGE(N32:Q32),"")</f>
        <v>29.39297425767155</v>
      </c>
      <c r="T32" s="275">
        <f>IF(R32&gt;0,MIN(N32:Q32),"")</f>
        <v>23.698886132007527</v>
      </c>
      <c r="U32" s="275">
        <f>IF(R32&gt;0,MAX(N32:Q32),"")</f>
        <v>37.327102165060921</v>
      </c>
      <c r="V32" s="275">
        <f>IF(R32&gt;0,U32-T32,"")</f>
        <v>13.628216033053395</v>
      </c>
      <c r="W32" s="275">
        <f>IF(R32&gt;0,_xlfn.VAR.P(N32:Q32),"")</f>
        <v>24.808298027943238</v>
      </c>
      <c r="X32" s="275">
        <f>IF(R32&gt;0,_xlfn.STDEV.P(N32:Q32),"")</f>
        <v>4.9807929115697274</v>
      </c>
      <c r="Y32" s="244">
        <v>129</v>
      </c>
    </row>
    <row r="33" spans="1:25" x14ac:dyDescent="0.25">
      <c r="A33" s="244">
        <v>128</v>
      </c>
      <c r="B33" s="272">
        <v>56</v>
      </c>
      <c r="C33" s="273">
        <v>20.072229504585266</v>
      </c>
      <c r="D33" s="273">
        <v>22.575538158416748</v>
      </c>
      <c r="E33" s="273">
        <v>24.161061644554138</v>
      </c>
      <c r="F33" s="273">
        <v>20.098947286605835</v>
      </c>
      <c r="G33" s="256">
        <v>4</v>
      </c>
      <c r="H33" s="274">
        <f>IF(G33&gt;0,AVERAGE(C33:F33),"")</f>
        <v>21.726944148540497</v>
      </c>
      <c r="I33" s="273">
        <f>IF(G33&gt;0,MIN(C33:F33),"")</f>
        <v>20.072229504585266</v>
      </c>
      <c r="J33" s="273">
        <f>IF(G33&gt;0,MAX(C33:F33),"")</f>
        <v>24.161061644554138</v>
      </c>
      <c r="K33" s="273">
        <f>IF(G33&gt;0,J33-I33,"")</f>
        <v>4.0888321399688721</v>
      </c>
      <c r="L33" s="273">
        <f>IF(G33&gt;0,_xlfn.VAR.P(C33:F33),"")</f>
        <v>3.0083735283466417</v>
      </c>
      <c r="M33" s="273">
        <f>IF(G33&gt;0,_xlfn.STDEV.P(C33:F33),"")</f>
        <v>1.7344663526129995</v>
      </c>
      <c r="N33" s="275">
        <v>29.999583484326145</v>
      </c>
      <c r="O33" s="275">
        <v>30.366272912233111</v>
      </c>
      <c r="P33" s="275">
        <v>31.021593065592462</v>
      </c>
      <c r="Q33" s="275">
        <v>26.218394648954252</v>
      </c>
      <c r="R33" s="259">
        <f>G33</f>
        <v>4</v>
      </c>
      <c r="S33" s="276">
        <f>IF(R33&gt;0,AVERAGE(N33:Q33),"")</f>
        <v>29.401461027776492</v>
      </c>
      <c r="T33" s="275">
        <f>IF(R33&gt;0,MIN(N33:Q33),"")</f>
        <v>26.218394648954252</v>
      </c>
      <c r="U33" s="275">
        <f>IF(R33&gt;0,MAX(N33:Q33),"")</f>
        <v>31.021593065592462</v>
      </c>
      <c r="V33" s="275">
        <f>IF(R33&gt;0,U33-T33,"")</f>
        <v>4.8031984166382102</v>
      </c>
      <c r="W33" s="275">
        <f>IF(R33&gt;0,_xlfn.VAR.P(N33:Q33),"")</f>
        <v>3.5113379593409948</v>
      </c>
      <c r="X33" s="275">
        <f>IF(R33&gt;0,_xlfn.STDEV.P(N33:Q33),"")</f>
        <v>1.8738564404300013</v>
      </c>
      <c r="Y33" s="244">
        <v>128</v>
      </c>
    </row>
    <row r="34" spans="1:25" x14ac:dyDescent="0.25">
      <c r="A34" s="244">
        <v>127</v>
      </c>
      <c r="B34" s="272">
        <v>117</v>
      </c>
      <c r="C34" s="273">
        <v>22.513275742530823</v>
      </c>
      <c r="D34" s="273">
        <v>12.636165618896484</v>
      </c>
      <c r="E34" s="273">
        <v>35.85681140422821</v>
      </c>
      <c r="F34" s="273">
        <v>18.473650217056274</v>
      </c>
      <c r="G34" s="256">
        <v>4</v>
      </c>
      <c r="H34" s="274">
        <f>IF(G34&gt;0,AVERAGE(C34:F34),"")</f>
        <v>22.369975745677948</v>
      </c>
      <c r="I34" s="273">
        <f>IF(G34&gt;0,MIN(C34:F34),"")</f>
        <v>12.636165618896484</v>
      </c>
      <c r="J34" s="273">
        <f>IF(G34&gt;0,MAX(C34:F34),"")</f>
        <v>35.85681140422821</v>
      </c>
      <c r="K34" s="273">
        <f>IF(G34&gt;0,J34-I34,"")</f>
        <v>23.220645785331726</v>
      </c>
      <c r="L34" s="273">
        <f>IF(G34&gt;0,_xlfn.VAR.P(C34:F34),"")</f>
        <v>72.960920794765798</v>
      </c>
      <c r="M34" s="273">
        <f>IF(G34&gt;0,_xlfn.STDEV.P(C34:F34),"")</f>
        <v>8.5417165016620515</v>
      </c>
      <c r="N34" s="275">
        <v>32.551643052237907</v>
      </c>
      <c r="O34" s="275">
        <v>14.81590812583444</v>
      </c>
      <c r="P34" s="275">
        <v>44.09946261240502</v>
      </c>
      <c r="Q34" s="275">
        <v>26.285446590735159</v>
      </c>
      <c r="R34" s="259">
        <f>G34</f>
        <v>4</v>
      </c>
      <c r="S34" s="276">
        <f>IF(R34&gt;0,AVERAGE(N34:Q34),"")</f>
        <v>29.438115095303132</v>
      </c>
      <c r="T34" s="275">
        <f>IF(R34&gt;0,MIN(N34:Q34),"")</f>
        <v>14.81590812583444</v>
      </c>
      <c r="U34" s="275">
        <f>IF(R34&gt;0,MAX(N34:Q34),"")</f>
        <v>44.09946261240502</v>
      </c>
      <c r="V34" s="275">
        <f>IF(R34&gt;0,U34-T34,"")</f>
        <v>29.28355448657058</v>
      </c>
      <c r="W34" s="275">
        <f>IF(R34&gt;0,_xlfn.VAR.P(N34:Q34),"")</f>
        <v>112.09935567837942</v>
      </c>
      <c r="X34" s="275">
        <f>IF(R34&gt;0,_xlfn.STDEV.P(N34:Q34),"")</f>
        <v>10.587698318254985</v>
      </c>
      <c r="Y34" s="244">
        <v>127</v>
      </c>
    </row>
    <row r="35" spans="1:25" x14ac:dyDescent="0.25">
      <c r="A35" s="244">
        <v>126</v>
      </c>
      <c r="B35" s="272">
        <v>118</v>
      </c>
      <c r="C35" s="273">
        <v>27.652009129524231</v>
      </c>
      <c r="D35" s="273">
        <v>24.629518985748291</v>
      </c>
      <c r="E35" s="273">
        <v>22.519306540489197</v>
      </c>
      <c r="F35" s="273">
        <v>17.478054761886597</v>
      </c>
      <c r="G35" s="256">
        <v>4</v>
      </c>
      <c r="H35" s="274">
        <f>IF(G35&gt;0,AVERAGE(C35:F35),"")</f>
        <v>23.069722354412079</v>
      </c>
      <c r="I35" s="273">
        <f>IF(G35&gt;0,MIN(C35:F35),"")</f>
        <v>17.478054761886597</v>
      </c>
      <c r="J35" s="273">
        <f>IF(G35&gt;0,MAX(C35:F35),"")</f>
        <v>27.652009129524231</v>
      </c>
      <c r="K35" s="273">
        <f>IF(G35&gt;0,J35-I35,"")</f>
        <v>10.173954367637634</v>
      </c>
      <c r="L35" s="273">
        <f>IF(G35&gt;0,_xlfn.VAR.P(C35:F35),"")</f>
        <v>13.75000541350289</v>
      </c>
      <c r="M35" s="273">
        <f>IF(G35&gt;0,_xlfn.STDEV.P(C35:F35),"")</f>
        <v>3.7080999735043405</v>
      </c>
      <c r="N35" s="275">
        <v>32.525537796417609</v>
      </c>
      <c r="O35" s="275">
        <v>32.491760101592199</v>
      </c>
      <c r="P35" s="275">
        <v>31.800982891832778</v>
      </c>
      <c r="Q35" s="275">
        <v>21.390192626602886</v>
      </c>
      <c r="R35" s="259">
        <f>G35</f>
        <v>4</v>
      </c>
      <c r="S35" s="276">
        <f>IF(R35&gt;0,AVERAGE(N35:Q35),"")</f>
        <v>29.552118354111368</v>
      </c>
      <c r="T35" s="275">
        <f>IF(R35&gt;0,MIN(N35:Q35),"")</f>
        <v>21.390192626602886</v>
      </c>
      <c r="U35" s="275">
        <f>IF(R35&gt;0,MAX(N35:Q35),"")</f>
        <v>32.525537796417609</v>
      </c>
      <c r="V35" s="275">
        <f>IF(R35&gt;0,U35-T35,"")</f>
        <v>11.135345169814723</v>
      </c>
      <c r="W35" s="275">
        <f>IF(R35&gt;0,_xlfn.VAR.P(N35:Q35),"")</f>
        <v>22.289285018450641</v>
      </c>
      <c r="X35" s="275">
        <f>IF(R35&gt;0,_xlfn.STDEV.P(N35:Q35),"")</f>
        <v>4.7211529331775139</v>
      </c>
      <c r="Y35" s="244">
        <v>126</v>
      </c>
    </row>
    <row r="36" spans="1:25" x14ac:dyDescent="0.25">
      <c r="A36" s="244">
        <v>125</v>
      </c>
      <c r="B36" s="272">
        <v>40</v>
      </c>
      <c r="C36" s="273">
        <v>12.678850293159485</v>
      </c>
      <c r="D36" s="273">
        <v>28.815124034881592</v>
      </c>
      <c r="E36" s="273">
        <v>23.371381163597107</v>
      </c>
      <c r="F36" s="273">
        <v>22.577241659164429</v>
      </c>
      <c r="G36" s="256">
        <v>4</v>
      </c>
      <c r="H36" s="274">
        <f>IF(G36&gt;0,AVERAGE(C36:F36),"")</f>
        <v>21.860649287700653</v>
      </c>
      <c r="I36" s="273">
        <f>IF(G36&gt;0,MIN(C36:F36),"")</f>
        <v>12.678850293159485</v>
      </c>
      <c r="J36" s="273">
        <f>IF(G36&gt;0,MAX(C36:F36),"")</f>
        <v>28.815124034881592</v>
      </c>
      <c r="K36" s="273">
        <f>IF(G36&gt;0,J36-I36,"")</f>
        <v>16.136273741722107</v>
      </c>
      <c r="L36" s="273">
        <f>IF(G36&gt;0,_xlfn.VAR.P(C36:F36),"")</f>
        <v>33.866491803255997</v>
      </c>
      <c r="M36" s="273">
        <f>IF(G36&gt;0,_xlfn.STDEV.P(C36:F36),"")</f>
        <v>5.8194924008246627</v>
      </c>
      <c r="N36" s="275">
        <v>18.344132247616702</v>
      </c>
      <c r="O36" s="275">
        <v>38.344040540931523</v>
      </c>
      <c r="P36" s="275">
        <v>26.942465535225811</v>
      </c>
      <c r="Q36" s="275">
        <v>34.58465397075738</v>
      </c>
      <c r="R36" s="259">
        <f>G36</f>
        <v>4</v>
      </c>
      <c r="S36" s="276">
        <f>IF(R36&gt;0,AVERAGE(N36:Q36),"")</f>
        <v>29.553823073632856</v>
      </c>
      <c r="T36" s="275">
        <f>IF(R36&gt;0,MIN(N36:Q36),"")</f>
        <v>18.344132247616702</v>
      </c>
      <c r="U36" s="275">
        <f>IF(R36&gt;0,MAX(N36:Q36),"")</f>
        <v>38.344040540931523</v>
      </c>
      <c r="V36" s="275">
        <f>IF(R36&gt;0,U36-T36,"")</f>
        <v>19.999908293314821</v>
      </c>
      <c r="W36" s="275">
        <f>IF(R36&gt;0,_xlfn.VAR.P(N36:Q36),"")</f>
        <v>58.76338481153266</v>
      </c>
      <c r="X36" s="275">
        <f>IF(R36&gt;0,_xlfn.STDEV.P(N36:Q36),"")</f>
        <v>7.6657279374846494</v>
      </c>
      <c r="Y36" s="244">
        <v>125</v>
      </c>
    </row>
    <row r="37" spans="1:25" x14ac:dyDescent="0.25">
      <c r="A37" s="244">
        <v>124</v>
      </c>
      <c r="B37" s="272">
        <v>127</v>
      </c>
      <c r="C37" s="273">
        <v>16.600843071937561</v>
      </c>
      <c r="D37" s="273">
        <v>22.858281135559082</v>
      </c>
      <c r="E37" s="273">
        <v>26.14543616771698</v>
      </c>
      <c r="F37" s="273">
        <v>27.502871751785278</v>
      </c>
      <c r="G37" s="256">
        <v>4</v>
      </c>
      <c r="H37" s="274">
        <f>IF(G37&gt;0,AVERAGE(C37:F37),"")</f>
        <v>23.276858031749725</v>
      </c>
      <c r="I37" s="273">
        <f>IF(G37&gt;0,MIN(C37:F37),"")</f>
        <v>16.600843071937561</v>
      </c>
      <c r="J37" s="273">
        <f>IF(G37&gt;0,MAX(C37:F37),"")</f>
        <v>27.502871751785278</v>
      </c>
      <c r="K37" s="273">
        <f>IF(G37&gt;0,J37-I37,"")</f>
        <v>10.902028679847717</v>
      </c>
      <c r="L37" s="273">
        <f>IF(G37&gt;0,_xlfn.VAR.P(C37:F37),"")</f>
        <v>17.708078711434609</v>
      </c>
      <c r="M37" s="273">
        <f>IF(G37&gt;0,_xlfn.STDEV.P(C37:F37),"")</f>
        <v>4.208096803952424</v>
      </c>
      <c r="N37" s="275">
        <v>23.443134253334726</v>
      </c>
      <c r="O37" s="275">
        <v>27.974682724353404</v>
      </c>
      <c r="P37" s="275">
        <v>30.75343886563855</v>
      </c>
      <c r="Q37" s="275">
        <v>36.282345245189305</v>
      </c>
      <c r="R37" s="259">
        <f>G37</f>
        <v>4</v>
      </c>
      <c r="S37" s="276">
        <f>IF(R37&gt;0,AVERAGE(N37:Q37),"")</f>
        <v>29.613400272128999</v>
      </c>
      <c r="T37" s="275">
        <f>IF(R37&gt;0,MIN(N37:Q37),"")</f>
        <v>23.443134253334726</v>
      </c>
      <c r="U37" s="275">
        <f>IF(R37&gt;0,MAX(N37:Q37),"")</f>
        <v>36.282345245189305</v>
      </c>
      <c r="V37" s="275">
        <f>IF(R37&gt;0,U37-T37,"")</f>
        <v>12.839210991854578</v>
      </c>
      <c r="W37" s="275">
        <f>IF(R37&gt;0,_xlfn.VAR.P(N37:Q37),"")</f>
        <v>21.633023248118093</v>
      </c>
      <c r="X37" s="275">
        <f>IF(R37&gt;0,_xlfn.STDEV.P(N37:Q37),"")</f>
        <v>4.6511313944155663</v>
      </c>
      <c r="Y37" s="244">
        <v>124</v>
      </c>
    </row>
    <row r="38" spans="1:25" x14ac:dyDescent="0.25">
      <c r="A38" s="244">
        <v>123</v>
      </c>
      <c r="B38" s="272">
        <v>99</v>
      </c>
      <c r="C38" s="273">
        <v>23.658309578895569</v>
      </c>
      <c r="D38" s="273">
        <v>18.684935569763184</v>
      </c>
      <c r="E38" s="273">
        <v>18.0516117811203</v>
      </c>
      <c r="F38" s="273">
        <v>22.983838319778442</v>
      </c>
      <c r="G38" s="256">
        <v>4</v>
      </c>
      <c r="H38" s="274">
        <f>IF(G38&gt;0,AVERAGE(C38:F38),"")</f>
        <v>20.844673812389374</v>
      </c>
      <c r="I38" s="273">
        <f>IF(G38&gt;0,MIN(C38:F38),"")</f>
        <v>18.0516117811203</v>
      </c>
      <c r="J38" s="273">
        <f>IF(G38&gt;0,MAX(C38:F38),"")</f>
        <v>23.658309578895569</v>
      </c>
      <c r="K38" s="273">
        <f>IF(G38&gt;0,J38-I38,"")</f>
        <v>5.6066977977752686</v>
      </c>
      <c r="L38" s="273">
        <f>IF(G38&gt;0,_xlfn.VAR.P(C38:F38),"")</f>
        <v>6.2395589508537341</v>
      </c>
      <c r="M38" s="273">
        <f>IF(G38&gt;0,_xlfn.STDEV.P(C38:F38),"")</f>
        <v>2.4979109173174558</v>
      </c>
      <c r="N38" s="275">
        <v>35.682285779698574</v>
      </c>
      <c r="O38" s="275">
        <v>24.346853260967904</v>
      </c>
      <c r="P38" s="275">
        <v>28.135866858110724</v>
      </c>
      <c r="Q38" s="275">
        <v>31.252546609933482</v>
      </c>
      <c r="R38" s="259">
        <f>G38</f>
        <v>4</v>
      </c>
      <c r="S38" s="276">
        <f>IF(R38&gt;0,AVERAGE(N38:Q38),"")</f>
        <v>29.854388127177671</v>
      </c>
      <c r="T38" s="275">
        <f>IF(R38&gt;0,MIN(N38:Q38),"")</f>
        <v>24.346853260967904</v>
      </c>
      <c r="U38" s="275">
        <f>IF(R38&gt;0,MAX(N38:Q38),"")</f>
        <v>35.682285779698574</v>
      </c>
      <c r="V38" s="275">
        <f>IF(R38&gt;0,U38-T38,"")</f>
        <v>11.33543251873067</v>
      </c>
      <c r="W38" s="275">
        <f>IF(R38&gt;0,_xlfn.VAR.P(N38:Q38),"")</f>
        <v>17.301373461478192</v>
      </c>
      <c r="X38" s="275">
        <f>IF(R38&gt;0,_xlfn.STDEV.P(N38:Q38),"")</f>
        <v>4.1594919715607332</v>
      </c>
      <c r="Y38" s="244">
        <v>123</v>
      </c>
    </row>
    <row r="39" spans="1:25" x14ac:dyDescent="0.25">
      <c r="A39" s="244">
        <v>122</v>
      </c>
      <c r="B39" s="272">
        <v>102</v>
      </c>
      <c r="C39" s="273">
        <v>32.47176468372345</v>
      </c>
      <c r="D39" s="273">
        <v>14.327356815338135</v>
      </c>
      <c r="E39" s="273">
        <v>17.624401450157166</v>
      </c>
      <c r="F39" s="273">
        <v>28.77592921257019</v>
      </c>
      <c r="G39" s="256">
        <v>4</v>
      </c>
      <c r="H39" s="274">
        <f>IF(G39&gt;0,AVERAGE(C39:F39),"")</f>
        <v>23.299863040447235</v>
      </c>
      <c r="I39" s="273">
        <f>IF(G39&gt;0,MIN(C39:F39),"")</f>
        <v>14.327356815338135</v>
      </c>
      <c r="J39" s="273">
        <f>IF(G39&gt;0,MAX(C39:F39),"")</f>
        <v>32.47176468372345</v>
      </c>
      <c r="K39" s="273">
        <f>IF(G39&gt;0,J39-I39,"")</f>
        <v>18.144407868385315</v>
      </c>
      <c r="L39" s="273">
        <f>IF(G39&gt;0,_xlfn.VAR.P(C39:F39),"")</f>
        <v>56.706953174470414</v>
      </c>
      <c r="M39" s="273">
        <f>IF(G39&gt;0,_xlfn.STDEV.P(C39:F39),"")</f>
        <v>7.5304019264890778</v>
      </c>
      <c r="N39" s="275">
        <v>35.378012573270958</v>
      </c>
      <c r="O39" s="275">
        <v>17.620884609334936</v>
      </c>
      <c r="P39" s="275">
        <v>25.077083173527875</v>
      </c>
      <c r="Q39" s="275">
        <v>41.606729599748192</v>
      </c>
      <c r="R39" s="259">
        <f>G39</f>
        <v>4</v>
      </c>
      <c r="S39" s="276">
        <f>IF(R39&gt;0,AVERAGE(N39:Q39),"")</f>
        <v>29.92067748897049</v>
      </c>
      <c r="T39" s="275">
        <f>IF(R39&gt;0,MIN(N39:Q39),"")</f>
        <v>17.620884609334936</v>
      </c>
      <c r="U39" s="275">
        <f>IF(R39&gt;0,MAX(N39:Q39),"")</f>
        <v>41.606729599748192</v>
      </c>
      <c r="V39" s="275">
        <f>IF(R39&gt;0,U39-T39,"")</f>
        <v>23.985844990413256</v>
      </c>
      <c r="W39" s="275">
        <f>IF(R39&gt;0,_xlfn.VAR.P(N39:Q39),"")</f>
        <v>85.272907733167472</v>
      </c>
      <c r="X39" s="275">
        <f>IF(R39&gt;0,_xlfn.STDEV.P(N39:Q39),"")</f>
        <v>9.2343330962862424</v>
      </c>
      <c r="Y39" s="244">
        <v>122</v>
      </c>
    </row>
    <row r="40" spans="1:25" x14ac:dyDescent="0.25">
      <c r="A40" s="244">
        <v>121</v>
      </c>
      <c r="B40" s="272">
        <v>85</v>
      </c>
      <c r="C40" s="273">
        <v>17.11982786655426</v>
      </c>
      <c r="D40" s="273">
        <v>36.290874481201172</v>
      </c>
      <c r="E40" s="273">
        <v>17.371932864189148</v>
      </c>
      <c r="F40" s="273">
        <v>25.221010446548462</v>
      </c>
      <c r="G40" s="256">
        <v>4</v>
      </c>
      <c r="H40" s="274">
        <f>IF(G40&gt;0,AVERAGE(C40:F40),"")</f>
        <v>24.00091141462326</v>
      </c>
      <c r="I40" s="273">
        <f>IF(G40&gt;0,MIN(C40:F40),"")</f>
        <v>17.11982786655426</v>
      </c>
      <c r="J40" s="273">
        <f>IF(G40&gt;0,MAX(C40:F40),"")</f>
        <v>36.290874481201172</v>
      </c>
      <c r="K40" s="273">
        <f>IF(G40&gt;0,J40-I40,"")</f>
        <v>19.171046614646912</v>
      </c>
      <c r="L40" s="273">
        <f>IF(G40&gt;0,_xlfn.VAR.P(C40:F40),"")</f>
        <v>60.956125310793823</v>
      </c>
      <c r="M40" s="273">
        <f>IF(G40&gt;0,_xlfn.STDEV.P(C40:F40),"")</f>
        <v>7.8074403815074902</v>
      </c>
      <c r="N40" s="275">
        <v>26.447031633027009</v>
      </c>
      <c r="O40" s="275">
        <v>39.656228042015933</v>
      </c>
      <c r="P40" s="275">
        <v>19.708397628930527</v>
      </c>
      <c r="Q40" s="275">
        <v>33.924687906349526</v>
      </c>
      <c r="R40" s="259">
        <f>G40</f>
        <v>4</v>
      </c>
      <c r="S40" s="276">
        <f>IF(R40&gt;0,AVERAGE(N40:Q40),"")</f>
        <v>29.934086302580752</v>
      </c>
      <c r="T40" s="275">
        <f>IF(R40&gt;0,MIN(N40:Q40),"")</f>
        <v>19.708397628930527</v>
      </c>
      <c r="U40" s="275">
        <f>IF(R40&gt;0,MAX(N40:Q40),"")</f>
        <v>39.656228042015933</v>
      </c>
      <c r="V40" s="275">
        <f>IF(R40&gt;0,U40-T40,"")</f>
        <v>19.947830413085406</v>
      </c>
      <c r="W40" s="275">
        <f>IF(R40&gt;0,_xlfn.VAR.P(N40:Q40),"")</f>
        <v>56.792300070135866</v>
      </c>
      <c r="X40" s="275">
        <f>IF(R40&gt;0,_xlfn.STDEV.P(N40:Q40),"")</f>
        <v>7.5360666179470481</v>
      </c>
      <c r="Y40" s="244">
        <v>121</v>
      </c>
    </row>
    <row r="41" spans="1:25" x14ac:dyDescent="0.25">
      <c r="A41" s="244">
        <v>120</v>
      </c>
      <c r="B41" s="272">
        <v>144</v>
      </c>
      <c r="C41" s="273">
        <v>21.921117901802063</v>
      </c>
      <c r="D41" s="273">
        <v>28.979251384735107</v>
      </c>
      <c r="E41" s="273">
        <v>16.94546639919281</v>
      </c>
      <c r="F41" s="273">
        <v>24.015935659408569</v>
      </c>
      <c r="G41" s="256">
        <v>4</v>
      </c>
      <c r="H41" s="274">
        <f>IF(G41&gt;0,AVERAGE(C41:F41),"")</f>
        <v>22.965442836284637</v>
      </c>
      <c r="I41" s="273">
        <f>IF(G41&gt;0,MIN(C41:F41),"")</f>
        <v>16.94546639919281</v>
      </c>
      <c r="J41" s="273">
        <f>IF(G41&gt;0,MAX(C41:F41),"")</f>
        <v>28.979251384735107</v>
      </c>
      <c r="K41" s="273">
        <f>IF(G41&gt;0,J41-I41,"")</f>
        <v>12.033784985542297</v>
      </c>
      <c r="L41" s="273">
        <f>IF(G41&gt;0,_xlfn.VAR.P(C41:F41),"")</f>
        <v>18.650039825193403</v>
      </c>
      <c r="M41" s="273">
        <f>IF(G41&gt;0,_xlfn.STDEV.P(C41:F41),"")</f>
        <v>4.3185691872648517</v>
      </c>
      <c r="N41" s="275">
        <v>26.981032924937221</v>
      </c>
      <c r="O41" s="275">
        <v>37.625307033766809</v>
      </c>
      <c r="P41" s="275">
        <v>22.646353883536491</v>
      </c>
      <c r="Q41" s="275">
        <v>32.764015796733617</v>
      </c>
      <c r="R41" s="259">
        <f>G41</f>
        <v>4</v>
      </c>
      <c r="S41" s="276">
        <f>IF(R41&gt;0,AVERAGE(N41:Q41),"")</f>
        <v>30.004177409743534</v>
      </c>
      <c r="T41" s="275">
        <f>IF(R41&gt;0,MIN(N41:Q41),"")</f>
        <v>22.646353883536491</v>
      </c>
      <c r="U41" s="275">
        <f>IF(R41&gt;0,MAX(N41:Q41),"")</f>
        <v>37.625307033766809</v>
      </c>
      <c r="V41" s="275">
        <f>IF(R41&gt;0,U41-T41,"")</f>
        <v>14.978953150230318</v>
      </c>
      <c r="W41" s="275">
        <f>IF(R41&gt;0,_xlfn.VAR.P(N41:Q41),"")</f>
        <v>32.243823571822531</v>
      </c>
      <c r="X41" s="275">
        <f>IF(R41&gt;0,_xlfn.STDEV.P(N41:Q41),"")</f>
        <v>5.6783645155821523</v>
      </c>
      <c r="Y41" s="244">
        <v>120</v>
      </c>
    </row>
    <row r="42" spans="1:25" x14ac:dyDescent="0.25">
      <c r="A42" s="244">
        <v>119</v>
      </c>
      <c r="B42" s="272">
        <v>81</v>
      </c>
      <c r="C42" s="273">
        <v>14.64785635471344</v>
      </c>
      <c r="D42" s="273">
        <v>31.423311233520508</v>
      </c>
      <c r="E42" s="273">
        <v>20.453473925590515</v>
      </c>
      <c r="F42" s="273">
        <v>22.334266901016235</v>
      </c>
      <c r="G42" s="256">
        <v>4</v>
      </c>
      <c r="H42" s="274">
        <f>IF(G42&gt;0,AVERAGE(C42:F42),"")</f>
        <v>22.214727103710175</v>
      </c>
      <c r="I42" s="273">
        <f>IF(G42&gt;0,MIN(C42:F42),"")</f>
        <v>14.64785635471344</v>
      </c>
      <c r="J42" s="273">
        <f>IF(G42&gt;0,MAX(C42:F42),"")</f>
        <v>31.423311233520508</v>
      </c>
      <c r="K42" s="273">
        <f>IF(G42&gt;0,J42-I42,"")</f>
        <v>16.775454878807068</v>
      </c>
      <c r="L42" s="273">
        <f>IF(G42&gt;0,_xlfn.VAR.P(C42:F42),"")</f>
        <v>36.29296428209841</v>
      </c>
      <c r="M42" s="273">
        <f>IF(G42&gt;0,_xlfn.STDEV.P(C42:F42),"")</f>
        <v>6.0243642222311236</v>
      </c>
      <c r="N42" s="275">
        <v>21.261559122110874</v>
      </c>
      <c r="O42" s="275">
        <v>40.990643109273371</v>
      </c>
      <c r="P42" s="275">
        <v>29.997458832299181</v>
      </c>
      <c r="Q42" s="275">
        <v>28.177538515463635</v>
      </c>
      <c r="R42" s="259">
        <f>G42</f>
        <v>4</v>
      </c>
      <c r="S42" s="276">
        <f>IF(R42&gt;0,AVERAGE(N42:Q42),"")</f>
        <v>30.106799894786764</v>
      </c>
      <c r="T42" s="275">
        <f>IF(R42&gt;0,MIN(N42:Q42),"")</f>
        <v>21.261559122110874</v>
      </c>
      <c r="U42" s="275">
        <f>IF(R42&gt;0,MAX(N42:Q42),"")</f>
        <v>40.990643109273371</v>
      </c>
      <c r="V42" s="275">
        <f>IF(R42&gt;0,U42-T42,"")</f>
        <v>19.729083987162497</v>
      </c>
      <c r="W42" s="275">
        <f>IF(R42&gt;0,_xlfn.VAR.P(N42:Q42),"")</f>
        <v>50.107583095456903</v>
      </c>
      <c r="X42" s="275">
        <f>IF(R42&gt;0,_xlfn.STDEV.P(N42:Q42),"")</f>
        <v>7.078670997825574</v>
      </c>
      <c r="Y42" s="244">
        <v>119</v>
      </c>
    </row>
    <row r="43" spans="1:25" x14ac:dyDescent="0.25">
      <c r="A43" s="244">
        <v>118</v>
      </c>
      <c r="B43" s="272">
        <v>36</v>
      </c>
      <c r="C43" s="273">
        <v>22.30297863483429</v>
      </c>
      <c r="D43" s="273">
        <v>21.626546382904053</v>
      </c>
      <c r="E43" s="273">
        <v>21.865672469139099</v>
      </c>
      <c r="F43" s="273">
        <v>22.673438787460327</v>
      </c>
      <c r="G43" s="256">
        <v>4</v>
      </c>
      <c r="H43" s="274">
        <f>IF(G43&gt;0,AVERAGE(C43:F43),"")</f>
        <v>22.117159068584442</v>
      </c>
      <c r="I43" s="273">
        <f>IF(G43&gt;0,MIN(C43:F43),"")</f>
        <v>21.626546382904053</v>
      </c>
      <c r="J43" s="273">
        <f>IF(G43&gt;0,MAX(C43:F43),"")</f>
        <v>22.673438787460327</v>
      </c>
      <c r="K43" s="273">
        <f>IF(G43&gt;0,J43-I43,"")</f>
        <v>1.0468924045562744</v>
      </c>
      <c r="L43" s="273">
        <f>IF(G43&gt;0,_xlfn.VAR.P(C43:F43),"")</f>
        <v>0.16198058847125552</v>
      </c>
      <c r="M43" s="273">
        <f>IF(G43&gt;0,_xlfn.STDEV.P(C43:F43),"")</f>
        <v>0.40246812106209795</v>
      </c>
      <c r="N43" s="275">
        <v>32.268603235571277</v>
      </c>
      <c r="O43" s="275">
        <v>28.77826138324366</v>
      </c>
      <c r="P43" s="275">
        <v>25.206688589800265</v>
      </c>
      <c r="Q43" s="275">
        <v>34.732012290490104</v>
      </c>
      <c r="R43" s="259">
        <f>G43</f>
        <v>4</v>
      </c>
      <c r="S43" s="276">
        <f>IF(R43&gt;0,AVERAGE(N43:Q43),"")</f>
        <v>30.246391374776326</v>
      </c>
      <c r="T43" s="275">
        <f>IF(R43&gt;0,MIN(N43:Q43),"")</f>
        <v>25.206688589800265</v>
      </c>
      <c r="U43" s="275">
        <f>IF(R43&gt;0,MAX(N43:Q43),"")</f>
        <v>34.732012290490104</v>
      </c>
      <c r="V43" s="275">
        <f>IF(R43&gt;0,U43-T43,"")</f>
        <v>9.5253237006898388</v>
      </c>
      <c r="W43" s="275">
        <f>IF(R43&gt;0,_xlfn.VAR.P(N43:Q43),"")</f>
        <v>12.941036410590414</v>
      </c>
      <c r="X43" s="275">
        <f>IF(R43&gt;0,_xlfn.STDEV.P(N43:Q43),"")</f>
        <v>3.5973652039500261</v>
      </c>
      <c r="Y43" s="244">
        <v>118</v>
      </c>
    </row>
    <row r="44" spans="1:25" x14ac:dyDescent="0.25">
      <c r="A44" s="244">
        <v>117</v>
      </c>
      <c r="B44" s="272">
        <v>131</v>
      </c>
      <c r="C44" s="273">
        <v>30.855956673622131</v>
      </c>
      <c r="D44" s="273">
        <v>24.109816551208496</v>
      </c>
      <c r="E44" s="273">
        <v>17.696158289909363</v>
      </c>
      <c r="F44" s="273">
        <v>21.937161684036255</v>
      </c>
      <c r="G44" s="256">
        <v>4</v>
      </c>
      <c r="H44" s="274">
        <f>IF(G44&gt;0,AVERAGE(C44:F44),"")</f>
        <v>23.649773299694061</v>
      </c>
      <c r="I44" s="273">
        <f>IF(G44&gt;0,MIN(C44:F44),"")</f>
        <v>17.696158289909363</v>
      </c>
      <c r="J44" s="273">
        <f>IF(G44&gt;0,MAX(C44:F44),"")</f>
        <v>30.855956673622131</v>
      </c>
      <c r="K44" s="273">
        <f>IF(G44&gt;0,J44-I44,"")</f>
        <v>13.159798383712769</v>
      </c>
      <c r="L44" s="273">
        <f>IF(G44&gt;0,_xlfn.VAR.P(C44:F44),"")</f>
        <v>22.629822210690236</v>
      </c>
      <c r="M44" s="273">
        <f>IF(G44&gt;0,_xlfn.STDEV.P(C44:F44),"")</f>
        <v>4.7570812701372081</v>
      </c>
      <c r="N44" s="275">
        <v>39.481730476230993</v>
      </c>
      <c r="O44" s="275">
        <v>30.417621831210788</v>
      </c>
      <c r="P44" s="275">
        <v>22.674350242547902</v>
      </c>
      <c r="Q44" s="275">
        <v>28.482199360956727</v>
      </c>
      <c r="R44" s="259">
        <f>G44</f>
        <v>4</v>
      </c>
      <c r="S44" s="276">
        <f>IF(R44&gt;0,AVERAGE(N44:Q44),"")</f>
        <v>30.263975477736601</v>
      </c>
      <c r="T44" s="275">
        <f>IF(R44&gt;0,MIN(N44:Q44),"")</f>
        <v>22.674350242547902</v>
      </c>
      <c r="U44" s="275">
        <f>IF(R44&gt;0,MAX(N44:Q44),"")</f>
        <v>39.481730476230993</v>
      </c>
      <c r="V44" s="275">
        <f>IF(R44&gt;0,U44-T44,"")</f>
        <v>16.807380233683091</v>
      </c>
      <c r="W44" s="275">
        <f>IF(R44&gt;0,_xlfn.VAR.P(N44:Q44),"")</f>
        <v>36.441937938786282</v>
      </c>
      <c r="X44" s="275">
        <f>IF(R44&gt;0,_xlfn.STDEV.P(N44:Q44),"")</f>
        <v>6.0367158239216696</v>
      </c>
      <c r="Y44" s="244">
        <v>117</v>
      </c>
    </row>
    <row r="45" spans="1:25" x14ac:dyDescent="0.25">
      <c r="A45" s="244">
        <v>116</v>
      </c>
      <c r="B45" s="272">
        <v>105</v>
      </c>
      <c r="C45" s="273">
        <v>21.390696167945862</v>
      </c>
      <c r="D45" s="273">
        <v>20.628080368041992</v>
      </c>
      <c r="E45" s="273">
        <v>18.987542986869812</v>
      </c>
      <c r="F45" s="273">
        <v>32.364078760147095</v>
      </c>
      <c r="G45" s="256">
        <v>4</v>
      </c>
      <c r="H45" s="274">
        <f>IF(G45&gt;0,AVERAGE(C45:F45),"")</f>
        <v>23.34259957075119</v>
      </c>
      <c r="I45" s="273">
        <f>IF(G45&gt;0,MIN(C45:F45),"")</f>
        <v>18.987542986869812</v>
      </c>
      <c r="J45" s="273">
        <f>IF(G45&gt;0,MAX(C45:F45),"")</f>
        <v>32.364078760147095</v>
      </c>
      <c r="K45" s="273">
        <f>IF(G45&gt;0,J45-I45,"")</f>
        <v>13.376535773277283</v>
      </c>
      <c r="L45" s="273">
        <f>IF(G45&gt;0,_xlfn.VAR.P(C45:F45),"")</f>
        <v>27.883036502317964</v>
      </c>
      <c r="M45" s="273">
        <f>IF(G45&gt;0,_xlfn.STDEV.P(C45:F45),"")</f>
        <v>5.2804390444657123</v>
      </c>
      <c r="N45" s="275">
        <v>26.307922232047893</v>
      </c>
      <c r="O45" s="275">
        <v>29.350902415752309</v>
      </c>
      <c r="P45" s="275">
        <v>27.453833409945542</v>
      </c>
      <c r="Q45" s="275">
        <v>37.946892431557423</v>
      </c>
      <c r="R45" s="259">
        <f>G45</f>
        <v>4</v>
      </c>
      <c r="S45" s="276">
        <f>IF(R45&gt;0,AVERAGE(N45:Q45),"")</f>
        <v>30.264887622325794</v>
      </c>
      <c r="T45" s="275">
        <f>IF(R45&gt;0,MIN(N45:Q45),"")</f>
        <v>26.307922232047893</v>
      </c>
      <c r="U45" s="275">
        <f>IF(R45&gt;0,MAX(N45:Q45),"")</f>
        <v>37.946892431557423</v>
      </c>
      <c r="V45" s="275">
        <f>IF(R45&gt;0,U45-T45,"")</f>
        <v>11.638970199509529</v>
      </c>
      <c r="W45" s="275">
        <f>IF(R45&gt;0,_xlfn.VAR.P(N45:Q45),"")</f>
        <v>20.852041932922589</v>
      </c>
      <c r="X45" s="275">
        <f>IF(R45&gt;0,_xlfn.STDEV.P(N45:Q45),"")</f>
        <v>4.5664036103834045</v>
      </c>
      <c r="Y45" s="244">
        <v>116</v>
      </c>
    </row>
    <row r="46" spans="1:25" x14ac:dyDescent="0.25">
      <c r="A46" s="244">
        <v>115</v>
      </c>
      <c r="B46" s="272">
        <v>84</v>
      </c>
      <c r="C46" s="273">
        <v>27.014854550361633</v>
      </c>
      <c r="D46" s="273">
        <v>20.195386409759521</v>
      </c>
      <c r="E46" s="273">
        <v>25.848483443260193</v>
      </c>
      <c r="F46" s="273">
        <v>15.592559576034546</v>
      </c>
      <c r="G46" s="256">
        <v>4</v>
      </c>
      <c r="H46" s="274">
        <f>IF(G46&gt;0,AVERAGE(C46:F46),"")</f>
        <v>22.162820994853973</v>
      </c>
      <c r="I46" s="273">
        <f>IF(G46&gt;0,MIN(C46:F46),"")</f>
        <v>15.592559576034546</v>
      </c>
      <c r="J46" s="273">
        <f>IF(G46&gt;0,MAX(C46:F46),"")</f>
        <v>27.014854550361633</v>
      </c>
      <c r="K46" s="273">
        <f>IF(G46&gt;0,J46-I46,"")</f>
        <v>11.422294974327087</v>
      </c>
      <c r="L46" s="273">
        <f>IF(G46&gt;0,_xlfn.VAR.P(C46:F46),"")</f>
        <v>21.041367816404147</v>
      </c>
      <c r="M46" s="273">
        <f>IF(G46&gt;0,_xlfn.STDEV.P(C46:F46),"")</f>
        <v>4.58708707312213</v>
      </c>
      <c r="N46" s="275">
        <v>39.620506041328952</v>
      </c>
      <c r="O46" s="275">
        <v>26.652036065446691</v>
      </c>
      <c r="P46" s="275">
        <v>31.875242711738661</v>
      </c>
      <c r="Q46" s="275">
        <v>22.986299559074304</v>
      </c>
      <c r="R46" s="259">
        <f>G46</f>
        <v>4</v>
      </c>
      <c r="S46" s="276">
        <f>IF(R46&gt;0,AVERAGE(N46:Q46),"")</f>
        <v>30.283521094397152</v>
      </c>
      <c r="T46" s="275">
        <f>IF(R46&gt;0,MIN(N46:Q46),"")</f>
        <v>22.986299559074304</v>
      </c>
      <c r="U46" s="275">
        <f>IF(R46&gt;0,MAX(N46:Q46),"")</f>
        <v>39.620506041328952</v>
      </c>
      <c r="V46" s="275">
        <f>IF(R46&gt;0,U46-T46,"")</f>
        <v>16.634206482254648</v>
      </c>
      <c r="W46" s="275">
        <f>IF(R46&gt;0,_xlfn.VAR.P(N46:Q46),"")</f>
        <v>39.037497814353628</v>
      </c>
      <c r="X46" s="275">
        <f>IF(R46&gt;0,_xlfn.STDEV.P(N46:Q46),"")</f>
        <v>6.2479995049898678</v>
      </c>
      <c r="Y46" s="244">
        <v>115</v>
      </c>
    </row>
    <row r="47" spans="1:25" x14ac:dyDescent="0.25">
      <c r="A47" s="244">
        <v>114</v>
      </c>
      <c r="B47" s="272">
        <v>101</v>
      </c>
      <c r="C47" s="273">
        <v>20.964012742042542</v>
      </c>
      <c r="D47" s="273">
        <v>20.630512237548828</v>
      </c>
      <c r="E47" s="273">
        <v>13.035270571708679</v>
      </c>
      <c r="F47" s="273">
        <v>31.569010019302368</v>
      </c>
      <c r="G47" s="256">
        <v>4</v>
      </c>
      <c r="H47" s="274">
        <f>IF(G47&gt;0,AVERAGE(C47:F47),"")</f>
        <v>21.549701392650604</v>
      </c>
      <c r="I47" s="273">
        <f>IF(G47&gt;0,MIN(C47:F47),"")</f>
        <v>13.035270571708679</v>
      </c>
      <c r="J47" s="273">
        <f>IF(G47&gt;0,MAX(C47:F47),"")</f>
        <v>31.569010019302368</v>
      </c>
      <c r="K47" s="273">
        <f>IF(G47&gt;0,J47-I47,"")</f>
        <v>18.533739447593689</v>
      </c>
      <c r="L47" s="273">
        <f>IF(G47&gt;0,_xlfn.VAR.P(C47:F47),"")</f>
        <v>43.517504364752995</v>
      </c>
      <c r="M47" s="273">
        <f>IF(G47&gt;0,_xlfn.STDEV.P(C47:F47),"")</f>
        <v>6.5967798481344664</v>
      </c>
      <c r="N47" s="275">
        <v>30.311584485786724</v>
      </c>
      <c r="O47" s="275">
        <v>24.591748348831825</v>
      </c>
      <c r="P47" s="275">
        <v>16.791801048739952</v>
      </c>
      <c r="Q47" s="275">
        <v>49.496436063469226</v>
      </c>
      <c r="R47" s="259">
        <f>G47</f>
        <v>4</v>
      </c>
      <c r="S47" s="276">
        <f>IF(R47&gt;0,AVERAGE(N47:Q47),"")</f>
        <v>30.297892486706935</v>
      </c>
      <c r="T47" s="275">
        <f>IF(R47&gt;0,MIN(N47:Q47),"")</f>
        <v>16.791801048739952</v>
      </c>
      <c r="U47" s="275">
        <f>IF(R47&gt;0,MAX(N47:Q47),"")</f>
        <v>49.496436063469226</v>
      </c>
      <c r="V47" s="275">
        <f>IF(R47&gt;0,U47-T47,"")</f>
        <v>32.704635014729277</v>
      </c>
      <c r="W47" s="275">
        <f>IF(R47&gt;0,_xlfn.VAR.P(N47:Q47),"")</f>
        <v>145.88971244815252</v>
      </c>
      <c r="X47" s="275">
        <f>IF(R47&gt;0,_xlfn.STDEV.P(N47:Q47),"")</f>
        <v>12.078481380047432</v>
      </c>
      <c r="Y47" s="244">
        <v>114</v>
      </c>
    </row>
    <row r="48" spans="1:25" x14ac:dyDescent="0.25">
      <c r="A48" s="244">
        <v>113</v>
      </c>
      <c r="B48" s="272">
        <v>39</v>
      </c>
      <c r="C48" s="273">
        <v>30.430360436439514</v>
      </c>
      <c r="D48" s="273">
        <v>30.039467811584473</v>
      </c>
      <c r="E48" s="273">
        <v>16.917855143547058</v>
      </c>
      <c r="F48" s="273">
        <v>20.215216875076294</v>
      </c>
      <c r="G48" s="256">
        <v>4</v>
      </c>
      <c r="H48" s="274">
        <f>IF(G48&gt;0,AVERAGE(C48:F48),"")</f>
        <v>24.400725066661835</v>
      </c>
      <c r="I48" s="273">
        <f>IF(G48&gt;0,MIN(C48:F48),"")</f>
        <v>16.917855143547058</v>
      </c>
      <c r="J48" s="273">
        <f>IF(G48&gt;0,MAX(C48:F48),"")</f>
        <v>30.430360436439514</v>
      </c>
      <c r="K48" s="273">
        <f>IF(G48&gt;0,J48-I48,"")</f>
        <v>13.512505292892456</v>
      </c>
      <c r="L48" s="273">
        <f>IF(G48&gt;0,_xlfn.VAR.P(C48:F48),"")</f>
        <v>35.415935885994145</v>
      </c>
      <c r="M48" s="273">
        <f>IF(G48&gt;0,_xlfn.STDEV.P(C48:F48),"")</f>
        <v>5.9511289589450289</v>
      </c>
      <c r="N48" s="275">
        <v>35.080037912362897</v>
      </c>
      <c r="O48" s="275">
        <v>34.751037724332143</v>
      </c>
      <c r="P48" s="275">
        <v>24.477248719206557</v>
      </c>
      <c r="Q48" s="275">
        <v>26.900217207579121</v>
      </c>
      <c r="R48" s="259">
        <f>G48</f>
        <v>4</v>
      </c>
      <c r="S48" s="276">
        <f>IF(R48&gt;0,AVERAGE(N48:Q48),"")</f>
        <v>30.302135390870177</v>
      </c>
      <c r="T48" s="275">
        <f>IF(R48&gt;0,MIN(N48:Q48),"")</f>
        <v>24.477248719206557</v>
      </c>
      <c r="U48" s="275">
        <f>IF(R48&gt;0,MAX(N48:Q48),"")</f>
        <v>35.080037912362897</v>
      </c>
      <c r="V48" s="275">
        <f>IF(R48&gt;0,U48-T48,"")</f>
        <v>10.60278919315634</v>
      </c>
      <c r="W48" s="275">
        <f>IF(R48&gt;0,_xlfn.VAR.P(N48:Q48),"")</f>
        <v>22.03085913527525</v>
      </c>
      <c r="X48" s="275">
        <f>IF(R48&gt;0,_xlfn.STDEV.P(N48:Q48),"")</f>
        <v>4.6937042019363817</v>
      </c>
      <c r="Y48" s="244">
        <v>113</v>
      </c>
    </row>
    <row r="49" spans="1:25" x14ac:dyDescent="0.25">
      <c r="A49" s="244">
        <v>112</v>
      </c>
      <c r="B49" s="272">
        <v>49</v>
      </c>
      <c r="C49" s="273">
        <v>25.646010041236877</v>
      </c>
      <c r="D49" s="273">
        <v>16.918840408325195</v>
      </c>
      <c r="E49" s="273">
        <v>29.649259448051453</v>
      </c>
      <c r="F49" s="273">
        <v>27.680259943008423</v>
      </c>
      <c r="G49" s="256">
        <v>4</v>
      </c>
      <c r="H49" s="274">
        <f>IF(G49&gt;0,AVERAGE(C49:F49),"")</f>
        <v>24.973592460155487</v>
      </c>
      <c r="I49" s="273">
        <f>IF(G49&gt;0,MIN(C49:F49),"")</f>
        <v>16.918840408325195</v>
      </c>
      <c r="J49" s="273">
        <f>IF(G49&gt;0,MAX(C49:F49),"")</f>
        <v>29.649259448051453</v>
      </c>
      <c r="K49" s="273">
        <f>IF(G49&gt;0,J49-I49,"")</f>
        <v>12.730419039726257</v>
      </c>
      <c r="L49" s="273">
        <f>IF(G49&gt;0,_xlfn.VAR.P(C49:F49),"")</f>
        <v>23.629771666061288</v>
      </c>
      <c r="M49" s="273">
        <f>IF(G49&gt;0,_xlfn.STDEV.P(C49:F49),"")</f>
        <v>4.8610463550619727</v>
      </c>
      <c r="N49" s="275">
        <v>34.468736501718389</v>
      </c>
      <c r="O49" s="275">
        <v>21.730142795555828</v>
      </c>
      <c r="P49" s="275">
        <v>32.446400679910582</v>
      </c>
      <c r="Q49" s="275">
        <v>32.826826821253306</v>
      </c>
      <c r="R49" s="259">
        <f>G49</f>
        <v>4</v>
      </c>
      <c r="S49" s="276">
        <f>IF(R49&gt;0,AVERAGE(N49:Q49),"")</f>
        <v>30.368026699609526</v>
      </c>
      <c r="T49" s="275">
        <f>IF(R49&gt;0,MIN(N49:Q49),"")</f>
        <v>21.730142795555828</v>
      </c>
      <c r="U49" s="275">
        <f>IF(R49&gt;0,MAX(N49:Q49),"")</f>
        <v>34.468736501718389</v>
      </c>
      <c r="V49" s="275">
        <f>IF(R49&gt;0,U49-T49,"")</f>
        <v>12.738593706162561</v>
      </c>
      <c r="W49" s="275">
        <f>IF(R49&gt;0,_xlfn.VAR.P(N49:Q49),"")</f>
        <v>25.448548915302467</v>
      </c>
      <c r="X49" s="275">
        <f>IF(R49&gt;0,_xlfn.STDEV.P(N49:Q49),"")</f>
        <v>5.044655480337827</v>
      </c>
      <c r="Y49" s="244">
        <v>112</v>
      </c>
    </row>
    <row r="50" spans="1:25" x14ac:dyDescent="0.25">
      <c r="A50" s="244">
        <v>111</v>
      </c>
      <c r="B50" s="272">
        <v>30</v>
      </c>
      <c r="C50" s="273">
        <v>22.303975224494934</v>
      </c>
      <c r="D50" s="273">
        <v>22.893164157867432</v>
      </c>
      <c r="E50" s="273">
        <v>22.441810965538025</v>
      </c>
      <c r="F50" s="273">
        <v>25.157135725021362</v>
      </c>
      <c r="G50" s="256">
        <v>4</v>
      </c>
      <c r="H50" s="274">
        <f>IF(G50&gt;0,AVERAGE(C50:F50),"")</f>
        <v>23.199021518230438</v>
      </c>
      <c r="I50" s="273">
        <f>IF(G50&gt;0,MIN(C50:F50),"")</f>
        <v>22.303975224494934</v>
      </c>
      <c r="J50" s="273">
        <f>IF(G50&gt;0,MAX(C50:F50),"")</f>
        <v>25.157135725021362</v>
      </c>
      <c r="K50" s="273">
        <f>IF(G50&gt;0,J50-I50,"")</f>
        <v>2.8531605005264282</v>
      </c>
      <c r="L50" s="273">
        <f>IF(G50&gt;0,_xlfn.VAR.P(C50:F50),"")</f>
        <v>1.3255589151907721</v>
      </c>
      <c r="M50" s="273">
        <f>IF(G50&gt;0,_xlfn.STDEV.P(C50:F50),"")</f>
        <v>1.1513291949702187</v>
      </c>
      <c r="N50" s="275">
        <v>28.300868536994116</v>
      </c>
      <c r="O50" s="275">
        <v>28.878632929589386</v>
      </c>
      <c r="P50" s="275">
        <v>32.979699887320493</v>
      </c>
      <c r="Q50" s="275">
        <v>31.805234525280163</v>
      </c>
      <c r="R50" s="259">
        <f>G50</f>
        <v>4</v>
      </c>
      <c r="S50" s="276">
        <f>IF(R50&gt;0,AVERAGE(N50:Q50),"")</f>
        <v>30.491108969796038</v>
      </c>
      <c r="T50" s="275">
        <f>IF(R50&gt;0,MIN(N50:Q50),"")</f>
        <v>28.300868536994116</v>
      </c>
      <c r="U50" s="275">
        <f>IF(R50&gt;0,MAX(N50:Q50),"")</f>
        <v>32.979699887320493</v>
      </c>
      <c r="V50" s="275">
        <f>IF(R50&gt;0,U50-T50,"")</f>
        <v>4.6788313503263765</v>
      </c>
      <c r="W50" s="275">
        <f>IF(R50&gt;0,_xlfn.VAR.P(N50:Q50),"")</f>
        <v>3.8293107160206352</v>
      </c>
      <c r="X50" s="275">
        <f>IF(R50&gt;0,_xlfn.STDEV.P(N50:Q50),"")</f>
        <v>1.9568624673238115</v>
      </c>
      <c r="Y50" s="244">
        <v>111</v>
      </c>
    </row>
    <row r="51" spans="1:25" x14ac:dyDescent="0.25">
      <c r="A51" s="244">
        <v>110</v>
      </c>
      <c r="B51" s="272">
        <v>108</v>
      </c>
      <c r="C51" s="273">
        <v>16.801212430000305</v>
      </c>
      <c r="D51" s="273">
        <v>22.637765407562256</v>
      </c>
      <c r="E51" s="273">
        <v>34.20585572719574</v>
      </c>
      <c r="F51" s="273">
        <v>23.872188329696655</v>
      </c>
      <c r="G51" s="256">
        <v>4</v>
      </c>
      <c r="H51" s="274">
        <f>IF(G51&gt;0,AVERAGE(C51:F51),"")</f>
        <v>24.379255473613739</v>
      </c>
      <c r="I51" s="273">
        <f>IF(G51&gt;0,MIN(C51:F51),"")</f>
        <v>16.801212430000305</v>
      </c>
      <c r="J51" s="273">
        <f>IF(G51&gt;0,MAX(C51:F51),"")</f>
        <v>34.20585572719574</v>
      </c>
      <c r="K51" s="273">
        <f>IF(G51&gt;0,J51-I51,"")</f>
        <v>17.404643297195435</v>
      </c>
      <c r="L51" s="273">
        <f>IF(G51&gt;0,_xlfn.VAR.P(C51:F51),"")</f>
        <v>39.319678413288102</v>
      </c>
      <c r="M51" s="273">
        <f>IF(G51&gt;0,_xlfn.STDEV.P(C51:F51),"")</f>
        <v>6.2705405200260129</v>
      </c>
      <c r="N51" s="275">
        <v>26.342293797677087</v>
      </c>
      <c r="O51" s="275">
        <v>24.663862805735917</v>
      </c>
      <c r="P51" s="275">
        <v>40.773674759691218</v>
      </c>
      <c r="Q51" s="275">
        <v>30.751723550742774</v>
      </c>
      <c r="R51" s="259">
        <f>G51</f>
        <v>4</v>
      </c>
      <c r="S51" s="276">
        <f>IF(R51&gt;0,AVERAGE(N51:Q51),"")</f>
        <v>30.632888728461751</v>
      </c>
      <c r="T51" s="275">
        <f>IF(R51&gt;0,MIN(N51:Q51),"")</f>
        <v>24.663862805735917</v>
      </c>
      <c r="U51" s="275">
        <f>IF(R51&gt;0,MAX(N51:Q51),"")</f>
        <v>40.773674759691218</v>
      </c>
      <c r="V51" s="275">
        <f>IF(R51&gt;0,U51-T51,"")</f>
        <v>16.109811953955301</v>
      </c>
      <c r="W51" s="275">
        <f>IF(R51&gt;0,_xlfn.VAR.P(N51:Q51),"")</f>
        <v>39.222034593103331</v>
      </c>
      <c r="X51" s="275">
        <f>IF(R51&gt;0,_xlfn.STDEV.P(N51:Q51),"")</f>
        <v>6.2627497629318807</v>
      </c>
      <c r="Y51" s="244">
        <v>110</v>
      </c>
    </row>
    <row r="52" spans="1:25" x14ac:dyDescent="0.25">
      <c r="A52" s="244">
        <v>109</v>
      </c>
      <c r="B52" s="272">
        <v>43</v>
      </c>
      <c r="C52" s="273">
        <v>16.903491616249084</v>
      </c>
      <c r="D52" s="273">
        <v>38.562731742858887</v>
      </c>
      <c r="E52" s="273">
        <v>22.688547968864441</v>
      </c>
      <c r="F52" s="273">
        <v>15.446625947952271</v>
      </c>
      <c r="G52" s="256">
        <v>4</v>
      </c>
      <c r="H52" s="274">
        <f>IF(G52&gt;0,AVERAGE(C52:F52),"")</f>
        <v>23.400349318981171</v>
      </c>
      <c r="I52" s="273">
        <f>IF(G52&gt;0,MIN(C52:F52),"")</f>
        <v>15.446625947952271</v>
      </c>
      <c r="J52" s="273">
        <f>IF(G52&gt;0,MAX(C52:F52),"")</f>
        <v>38.562731742858887</v>
      </c>
      <c r="K52" s="273">
        <f>IF(G52&gt;0,J52-I52,"")</f>
        <v>23.116105794906616</v>
      </c>
      <c r="L52" s="273">
        <f>IF(G52&gt;0,_xlfn.VAR.P(C52:F52),"")</f>
        <v>83.968844350585982</v>
      </c>
      <c r="M52" s="273">
        <f>IF(G52&gt;0,_xlfn.STDEV.P(C52:F52),"")</f>
        <v>9.1634515522583513</v>
      </c>
      <c r="N52" s="275">
        <v>25.893393766650622</v>
      </c>
      <c r="O52" s="275">
        <v>44.611141380893351</v>
      </c>
      <c r="P52" s="275">
        <v>30.191457863581693</v>
      </c>
      <c r="Q52" s="275">
        <v>22.348631194232201</v>
      </c>
      <c r="R52" s="259">
        <f>G52</f>
        <v>4</v>
      </c>
      <c r="S52" s="276">
        <f>IF(R52&gt;0,AVERAGE(N52:Q52),"")</f>
        <v>30.761156051339466</v>
      </c>
      <c r="T52" s="275">
        <f>IF(R52&gt;0,MIN(N52:Q52),"")</f>
        <v>22.348631194232201</v>
      </c>
      <c r="U52" s="275">
        <f>IF(R52&gt;0,MAX(N52:Q52),"")</f>
        <v>44.611141380893351</v>
      </c>
      <c r="V52" s="275">
        <f>IF(R52&gt;0,U52-T52,"")</f>
        <v>22.262510186661149</v>
      </c>
      <c r="W52" s="275">
        <f>IF(R52&gt;0,_xlfn.VAR.P(N52:Q52),"")</f>
        <v>71.653083446419714</v>
      </c>
      <c r="X52" s="275">
        <f>IF(R52&gt;0,_xlfn.STDEV.P(N52:Q52),"")</f>
        <v>8.4648144366205518</v>
      </c>
      <c r="Y52" s="244">
        <v>109</v>
      </c>
    </row>
    <row r="53" spans="1:25" x14ac:dyDescent="0.25">
      <c r="A53" s="244">
        <v>108</v>
      </c>
      <c r="B53" s="272">
        <v>82</v>
      </c>
      <c r="C53" s="273">
        <v>13.067076802253723</v>
      </c>
      <c r="D53" s="273">
        <v>27.352058887481689</v>
      </c>
      <c r="E53" s="273">
        <v>25.033907294273376</v>
      </c>
      <c r="F53" s="273">
        <v>22.123430967330933</v>
      </c>
      <c r="G53" s="256">
        <v>4</v>
      </c>
      <c r="H53" s="274">
        <f>IF(G53&gt;0,AVERAGE(C53:F53),"")</f>
        <v>21.89411848783493</v>
      </c>
      <c r="I53" s="273">
        <f>IF(G53&gt;0,MIN(C53:F53),"")</f>
        <v>13.067076802253723</v>
      </c>
      <c r="J53" s="273">
        <f>IF(G53&gt;0,MAX(C53:F53),"")</f>
        <v>27.352058887481689</v>
      </c>
      <c r="K53" s="273">
        <f>IF(G53&gt;0,J53-I53,"")</f>
        <v>14.284982085227966</v>
      </c>
      <c r="L53" s="273">
        <f>IF(G53&gt;0,_xlfn.VAR.P(C53:F53),"")</f>
        <v>29.404159071843253</v>
      </c>
      <c r="M53" s="273">
        <f>IF(G53&gt;0,_xlfn.STDEV.P(C53:F53),"")</f>
        <v>5.4225601953176374</v>
      </c>
      <c r="N53" s="275">
        <v>16.680342911302144</v>
      </c>
      <c r="O53" s="275">
        <v>38.491685133046552</v>
      </c>
      <c r="P53" s="275">
        <v>38.672850175284509</v>
      </c>
      <c r="Q53" s="275">
        <v>29.225881966566632</v>
      </c>
      <c r="R53" s="259">
        <f>G53</f>
        <v>4</v>
      </c>
      <c r="S53" s="276">
        <f>IF(R53&gt;0,AVERAGE(N53:Q53),"")</f>
        <v>30.767690046549959</v>
      </c>
      <c r="T53" s="275">
        <f>IF(R53&gt;0,MIN(N53:Q53),"")</f>
        <v>16.680342911302144</v>
      </c>
      <c r="U53" s="275">
        <f>IF(R53&gt;0,MAX(N53:Q53),"")</f>
        <v>38.672850175284509</v>
      </c>
      <c r="V53" s="275">
        <f>IF(R53&gt;0,U53-T53,"")</f>
        <v>21.992507263982365</v>
      </c>
      <c r="W53" s="275">
        <f>IF(R53&gt;0,_xlfn.VAR.P(N53:Q53),"")</f>
        <v>80.745544555408628</v>
      </c>
      <c r="X53" s="275">
        <f>IF(R53&gt;0,_xlfn.STDEV.P(N53:Q53),"")</f>
        <v>8.9858524668174145</v>
      </c>
      <c r="Y53" s="244">
        <v>108</v>
      </c>
    </row>
    <row r="54" spans="1:25" x14ac:dyDescent="0.25">
      <c r="A54" s="244">
        <v>107</v>
      </c>
      <c r="B54" s="272">
        <v>76</v>
      </c>
      <c r="C54" s="273">
        <v>27.839649319648743</v>
      </c>
      <c r="D54" s="273">
        <v>24.594476222991943</v>
      </c>
      <c r="E54" s="273">
        <v>24.584502577781677</v>
      </c>
      <c r="F54" s="273">
        <v>18.032878637313843</v>
      </c>
      <c r="G54" s="256">
        <v>4</v>
      </c>
      <c r="H54" s="274">
        <f>IF(G54&gt;0,AVERAGE(C54:F54),"")</f>
        <v>23.762876689434052</v>
      </c>
      <c r="I54" s="273">
        <f>IF(G54&gt;0,MIN(C54:F54),"")</f>
        <v>18.032878637313843</v>
      </c>
      <c r="J54" s="273">
        <f>IF(G54&gt;0,MAX(C54:F54),"")</f>
        <v>27.839649319648743</v>
      </c>
      <c r="K54" s="273">
        <f>IF(G54&gt;0,J54-I54,"")</f>
        <v>9.8067706823348999</v>
      </c>
      <c r="L54" s="273">
        <f>IF(G54&gt;0,_xlfn.VAR.P(C54:F54),"")</f>
        <v>12.704894910096414</v>
      </c>
      <c r="M54" s="273">
        <f>IF(G54&gt;0,_xlfn.STDEV.P(C54:F54),"")</f>
        <v>3.5643926425264114</v>
      </c>
      <c r="N54" s="275">
        <v>35.537779735254034</v>
      </c>
      <c r="O54" s="275">
        <v>31.578075677109805</v>
      </c>
      <c r="P54" s="275">
        <v>36.743543478033367</v>
      </c>
      <c r="Q54" s="275">
        <v>19.705117545892932</v>
      </c>
      <c r="R54" s="259">
        <f>G54</f>
        <v>4</v>
      </c>
      <c r="S54" s="276">
        <f>IF(R54&gt;0,AVERAGE(N54:Q54),"")</f>
        <v>30.891129109072537</v>
      </c>
      <c r="T54" s="275">
        <f>IF(R54&gt;0,MIN(N54:Q54),"")</f>
        <v>19.705117545892932</v>
      </c>
      <c r="U54" s="275">
        <f>IF(R54&gt;0,MAX(N54:Q54),"")</f>
        <v>36.743543478033367</v>
      </c>
      <c r="V54" s="275">
        <f>IF(R54&gt;0,U54-T54,"")</f>
        <v>17.038425932140434</v>
      </c>
      <c r="W54" s="275">
        <f>IF(R54&gt;0,_xlfn.VAR.P(N54:Q54),"")</f>
        <v>45.360216566684358</v>
      </c>
      <c r="X54" s="275">
        <f>IF(R54&gt;0,_xlfn.STDEV.P(N54:Q54),"")</f>
        <v>6.7349993739186313</v>
      </c>
      <c r="Y54" s="244">
        <v>107</v>
      </c>
    </row>
    <row r="55" spans="1:25" x14ac:dyDescent="0.25">
      <c r="A55" s="244">
        <v>106</v>
      </c>
      <c r="B55" s="272">
        <v>8</v>
      </c>
      <c r="C55" s="273">
        <v>14.288576245307922</v>
      </c>
      <c r="D55" s="273">
        <v>36.948592662811279</v>
      </c>
      <c r="E55" s="273">
        <v>17.797879576683044</v>
      </c>
      <c r="F55" s="273">
        <v>28.110002279281616</v>
      </c>
      <c r="G55" s="256">
        <v>4</v>
      </c>
      <c r="H55" s="274">
        <f>IF(G55&gt;0,AVERAGE(C55:F55),"")</f>
        <v>24.286262691020966</v>
      </c>
      <c r="I55" s="273">
        <f>IF(G55&gt;0,MIN(C55:F55),"")</f>
        <v>14.288576245307922</v>
      </c>
      <c r="J55" s="273">
        <f>IF(G55&gt;0,MAX(C55:F55),"")</f>
        <v>36.948592662811279</v>
      </c>
      <c r="K55" s="273">
        <f>IF(G55&gt;0,J55-I55,"")</f>
        <v>22.660016417503357</v>
      </c>
      <c r="L55" s="273">
        <f>IF(G55&gt;0,_xlfn.VAR.P(C55:F55),"")</f>
        <v>79.252108614637677</v>
      </c>
      <c r="M55" s="273">
        <f>IF(G55&gt;0,_xlfn.STDEV.P(C55:F55),"")</f>
        <v>8.9023653381917374</v>
      </c>
      <c r="N55" s="275">
        <v>16.540115554244196</v>
      </c>
      <c r="O55" s="275">
        <v>44.732790874085829</v>
      </c>
      <c r="P55" s="275">
        <v>24.198086566238999</v>
      </c>
      <c r="Q55" s="275">
        <v>38.806966750063459</v>
      </c>
      <c r="R55" s="259">
        <f>G55</f>
        <v>4</v>
      </c>
      <c r="S55" s="276">
        <f>IF(R55&gt;0,AVERAGE(N55:Q55),"")</f>
        <v>31.069489936158121</v>
      </c>
      <c r="T55" s="275">
        <f>IF(R55&gt;0,MIN(N55:Q55),"")</f>
        <v>16.540115554244196</v>
      </c>
      <c r="U55" s="275">
        <f>IF(R55&gt;0,MAX(N55:Q55),"")</f>
        <v>44.732790874085829</v>
      </c>
      <c r="V55" s="275">
        <f>IF(R55&gt;0,U55-T55,"")</f>
        <v>28.192675319841634</v>
      </c>
      <c r="W55" s="275">
        <f>IF(R55&gt;0,_xlfn.VAR.P(N55:Q55),"")</f>
        <v>126.21831104201272</v>
      </c>
      <c r="X55" s="275">
        <f>IF(R55&gt;0,_xlfn.STDEV.P(N55:Q55),"")</f>
        <v>11.234692298501669</v>
      </c>
      <c r="Y55" s="244">
        <v>106</v>
      </c>
    </row>
    <row r="56" spans="1:25" x14ac:dyDescent="0.25">
      <c r="A56" s="244">
        <v>105</v>
      </c>
      <c r="B56" s="272">
        <v>64</v>
      </c>
      <c r="C56" s="273">
        <v>25.037229657173157</v>
      </c>
      <c r="D56" s="273">
        <v>25.006282329559326</v>
      </c>
      <c r="E56" s="273">
        <v>14.525384306907654</v>
      </c>
      <c r="F56" s="273">
        <v>30.025571584701538</v>
      </c>
      <c r="G56" s="256">
        <v>4</v>
      </c>
      <c r="H56" s="274">
        <f>IF(G56&gt;0,AVERAGE(C56:F56),"")</f>
        <v>23.648616969585419</v>
      </c>
      <c r="I56" s="273">
        <f>IF(G56&gt;0,MIN(C56:F56),"")</f>
        <v>14.525384306907654</v>
      </c>
      <c r="J56" s="273">
        <f>IF(G56&gt;0,MAX(C56:F56),"")</f>
        <v>30.025571584701538</v>
      </c>
      <c r="K56" s="273">
        <f>IF(G56&gt;0,J56-I56,"")</f>
        <v>15.500187277793884</v>
      </c>
      <c r="L56" s="273">
        <f>IF(G56&gt;0,_xlfn.VAR.P(C56:F56),"")</f>
        <v>31.917606201600961</v>
      </c>
      <c r="M56" s="273">
        <f>IF(G56&gt;0,_xlfn.STDEV.P(C56:F56),"")</f>
        <v>5.6495669038963472</v>
      </c>
      <c r="N56" s="275">
        <v>30.87483928810633</v>
      </c>
      <c r="O56" s="275">
        <v>32.619846675078009</v>
      </c>
      <c r="P56" s="275">
        <v>21.303208411194483</v>
      </c>
      <c r="Q56" s="275">
        <v>39.625021305578755</v>
      </c>
      <c r="R56" s="259">
        <f>G56</f>
        <v>4</v>
      </c>
      <c r="S56" s="276">
        <f>IF(R56&gt;0,AVERAGE(N56:Q56),"")</f>
        <v>31.105728919989392</v>
      </c>
      <c r="T56" s="275">
        <f>IF(R56&gt;0,MIN(N56:Q56),"")</f>
        <v>21.303208411194483</v>
      </c>
      <c r="U56" s="275">
        <f>IF(R56&gt;0,MAX(N56:Q56),"")</f>
        <v>39.625021305578755</v>
      </c>
      <c r="V56" s="275">
        <f>IF(R56&gt;0,U56-T56,"")</f>
        <v>18.321812894384273</v>
      </c>
      <c r="W56" s="275">
        <f>IF(R56&gt;0,_xlfn.VAR.P(N56:Q56),"")</f>
        <v>42.753403418722996</v>
      </c>
      <c r="X56" s="275">
        <f>IF(R56&gt;0,_xlfn.STDEV.P(N56:Q56),"")</f>
        <v>6.5386086760658033</v>
      </c>
      <c r="Y56" s="244">
        <v>105</v>
      </c>
    </row>
    <row r="57" spans="1:25" x14ac:dyDescent="0.25">
      <c r="A57" s="244">
        <v>104</v>
      </c>
      <c r="B57" s="272">
        <v>136</v>
      </c>
      <c r="C57" s="273">
        <v>29.021547436714172</v>
      </c>
      <c r="D57" s="273">
        <v>19.649093151092529</v>
      </c>
      <c r="E57" s="273">
        <v>28.138760924339294</v>
      </c>
      <c r="F57" s="273">
        <v>20.588334798812866</v>
      </c>
      <c r="G57" s="256">
        <v>4</v>
      </c>
      <c r="H57" s="274">
        <f>IF(G57&gt;0,AVERAGE(C57:F57),"")</f>
        <v>24.349434077739716</v>
      </c>
      <c r="I57" s="273">
        <f>IF(G57&gt;0,MIN(C57:F57),"")</f>
        <v>19.649093151092529</v>
      </c>
      <c r="J57" s="273">
        <f>IF(G57&gt;0,MAX(C57:F57),"")</f>
        <v>29.021547436714172</v>
      </c>
      <c r="K57" s="273">
        <f>IF(G57&gt;0,J57-I57,"")</f>
        <v>9.3724542856216431</v>
      </c>
      <c r="L57" s="273">
        <f>IF(G57&gt;0,_xlfn.VAR.P(C57:F57),"")</f>
        <v>18.106678450531604</v>
      </c>
      <c r="M57" s="273">
        <f>IF(G57&gt;0,_xlfn.STDEV.P(C57:F57),"")</f>
        <v>4.255194290573769</v>
      </c>
      <c r="N57" s="275">
        <v>37.18573943453044</v>
      </c>
      <c r="O57" s="275">
        <v>25.141991483186896</v>
      </c>
      <c r="P57" s="275">
        <v>35.500651229654494</v>
      </c>
      <c r="Q57" s="275">
        <v>26.730944718187356</v>
      </c>
      <c r="R57" s="259">
        <f>G57</f>
        <v>4</v>
      </c>
      <c r="S57" s="276">
        <f>IF(R57&gt;0,AVERAGE(N57:Q57),"")</f>
        <v>31.139831716389796</v>
      </c>
      <c r="T57" s="275">
        <f>IF(R57&gt;0,MIN(N57:Q57),"")</f>
        <v>25.141991483186896</v>
      </c>
      <c r="U57" s="275">
        <f>IF(R57&gt;0,MAX(N57:Q57),"")</f>
        <v>37.18573943453044</v>
      </c>
      <c r="V57" s="275">
        <f>IF(R57&gt;0,U57-T57,"")</f>
        <v>12.043747951343544</v>
      </c>
      <c r="W57" s="275">
        <f>IF(R57&gt;0,_xlfn.VAR.P(N57:Q57),"")</f>
        <v>27.745529747372188</v>
      </c>
      <c r="X57" s="275">
        <f>IF(R57&gt;0,_xlfn.STDEV.P(N57:Q57),"")</f>
        <v>5.2674025617349765</v>
      </c>
      <c r="Y57" s="244">
        <v>104</v>
      </c>
    </row>
    <row r="58" spans="1:25" x14ac:dyDescent="0.25">
      <c r="A58" s="244">
        <v>103</v>
      </c>
      <c r="B58" s="272">
        <v>121</v>
      </c>
      <c r="C58" s="273">
        <v>24.319353699684143</v>
      </c>
      <c r="D58" s="273">
        <v>29.940862655639648</v>
      </c>
      <c r="E58" s="273">
        <v>18.676759600639343</v>
      </c>
      <c r="F58" s="273">
        <v>22.923504114151001</v>
      </c>
      <c r="G58" s="256">
        <v>4</v>
      </c>
      <c r="H58" s="274">
        <f>IF(G58&gt;0,AVERAGE(C58:F58),"")</f>
        <v>23.965120017528534</v>
      </c>
      <c r="I58" s="273">
        <f>IF(G58&gt;0,MIN(C58:F58),"")</f>
        <v>18.676759600639343</v>
      </c>
      <c r="J58" s="273">
        <f>IF(G58&gt;0,MAX(C58:F58),"")</f>
        <v>29.940862655639648</v>
      </c>
      <c r="K58" s="273">
        <f>IF(G58&gt;0,J58-I58,"")</f>
        <v>11.264103055000305</v>
      </c>
      <c r="L58" s="273">
        <f>IF(G58&gt;0,_xlfn.VAR.P(C58:F58),"")</f>
        <v>16.22167529190051</v>
      </c>
      <c r="M58" s="273">
        <f>IF(G58&gt;0,_xlfn.STDEV.P(C58:F58),"")</f>
        <v>4.0276140942126659</v>
      </c>
      <c r="N58" s="275">
        <v>34.342946997660313</v>
      </c>
      <c r="O58" s="275">
        <v>35.217790338553648</v>
      </c>
      <c r="P58" s="275">
        <v>24.63875939965482</v>
      </c>
      <c r="Q58" s="275">
        <v>30.969897137862457</v>
      </c>
      <c r="R58" s="259">
        <f>G58</f>
        <v>4</v>
      </c>
      <c r="S58" s="276">
        <f>IF(R58&gt;0,AVERAGE(N58:Q58),"")</f>
        <v>31.292348468432809</v>
      </c>
      <c r="T58" s="275">
        <f>IF(R58&gt;0,MIN(N58:Q58),"")</f>
        <v>24.63875939965482</v>
      </c>
      <c r="U58" s="275">
        <f>IF(R58&gt;0,MAX(N58:Q58),"")</f>
        <v>35.217790338553648</v>
      </c>
      <c r="V58" s="275">
        <f>IF(R58&gt;0,U58-T58,"")</f>
        <v>10.579030938898828</v>
      </c>
      <c r="W58" s="275">
        <f>IF(R58&gt;0,_xlfn.VAR.P(N58:Q58),"")</f>
        <v>17.272366904742853</v>
      </c>
      <c r="X58" s="275">
        <f>IF(R58&gt;0,_xlfn.STDEV.P(N58:Q58),"")</f>
        <v>4.1560037180857829</v>
      </c>
      <c r="Y58" s="244">
        <v>103</v>
      </c>
    </row>
    <row r="59" spans="1:25" x14ac:dyDescent="0.25">
      <c r="A59" s="244">
        <v>102</v>
      </c>
      <c r="B59" s="272">
        <v>124</v>
      </c>
      <c r="C59" s="273">
        <v>24.167736172676086</v>
      </c>
      <c r="D59" s="273">
        <v>15.424058437347412</v>
      </c>
      <c r="E59" s="273">
        <v>34.206961989402771</v>
      </c>
      <c r="F59" s="273">
        <v>25.517429113388062</v>
      </c>
      <c r="G59" s="256">
        <v>4</v>
      </c>
      <c r="H59" s="274">
        <f>IF(G59&gt;0,AVERAGE(C59:F59),"")</f>
        <v>24.829046428203583</v>
      </c>
      <c r="I59" s="273">
        <f>IF(G59&gt;0,MIN(C59:F59),"")</f>
        <v>15.424058437347412</v>
      </c>
      <c r="J59" s="273">
        <f>IF(G59&gt;0,MAX(C59:F59),"")</f>
        <v>34.206961989402771</v>
      </c>
      <c r="K59" s="273">
        <f>IF(G59&gt;0,J59-I59,"")</f>
        <v>18.782903552055359</v>
      </c>
      <c r="L59" s="273">
        <f>IF(G59&gt;0,_xlfn.VAR.P(C59:F59),"")</f>
        <v>44.327575339114674</v>
      </c>
      <c r="M59" s="273">
        <f>IF(G59&gt;0,_xlfn.STDEV.P(C59:F59),"")</f>
        <v>6.6578957140461936</v>
      </c>
      <c r="N59" s="275">
        <v>29.577234945489984</v>
      </c>
      <c r="O59" s="275">
        <v>21.781319846896967</v>
      </c>
      <c r="P59" s="275">
        <v>40.235768398434743</v>
      </c>
      <c r="Q59" s="275">
        <v>33.663109118832011</v>
      </c>
      <c r="R59" s="259">
        <f>G59</f>
        <v>4</v>
      </c>
      <c r="S59" s="276">
        <f>IF(R59&gt;0,AVERAGE(N59:Q59),"")</f>
        <v>31.314358077413427</v>
      </c>
      <c r="T59" s="275">
        <f>IF(R59&gt;0,MIN(N59:Q59),"")</f>
        <v>21.781319846896967</v>
      </c>
      <c r="U59" s="275">
        <f>IF(R59&gt;0,MAX(N59:Q59),"")</f>
        <v>40.235768398434743</v>
      </c>
      <c r="V59" s="275">
        <f>IF(R59&gt;0,U59-T59,"")</f>
        <v>18.454448551537777</v>
      </c>
      <c r="W59" s="275">
        <f>IF(R59&gt;0,_xlfn.VAR.P(N59:Q59),"")</f>
        <v>44.751152062635697</v>
      </c>
      <c r="X59" s="275">
        <f>IF(R59&gt;0,_xlfn.STDEV.P(N59:Q59),"")</f>
        <v>6.6896301887799225</v>
      </c>
      <c r="Y59" s="244">
        <v>102</v>
      </c>
    </row>
    <row r="60" spans="1:25" x14ac:dyDescent="0.25">
      <c r="A60" s="244">
        <v>101</v>
      </c>
      <c r="B60" s="272">
        <v>133</v>
      </c>
      <c r="C60" s="273">
        <v>24.267616868019104</v>
      </c>
      <c r="D60" s="273">
        <v>24.807834625244141</v>
      </c>
      <c r="E60" s="273">
        <v>18.336555361747742</v>
      </c>
      <c r="F60" s="273">
        <v>28.434931039810181</v>
      </c>
      <c r="G60" s="256">
        <v>4</v>
      </c>
      <c r="H60" s="274">
        <f>IF(G60&gt;0,AVERAGE(C60:F60),"")</f>
        <v>23.961734473705292</v>
      </c>
      <c r="I60" s="273">
        <f>IF(G60&gt;0,MIN(C60:F60),"")</f>
        <v>18.336555361747742</v>
      </c>
      <c r="J60" s="273">
        <f>IF(G60&gt;0,MAX(C60:F60),"")</f>
        <v>28.434931039810181</v>
      </c>
      <c r="K60" s="273">
        <f>IF(G60&gt;0,J60-I60,"")</f>
        <v>10.098375678062439</v>
      </c>
      <c r="L60" s="273">
        <f>IF(G60&gt;0,_xlfn.VAR.P(C60:F60),"")</f>
        <v>13.115394266550311</v>
      </c>
      <c r="M60" s="273">
        <f>IF(G60&gt;0,_xlfn.STDEV.P(C60:F60),"")</f>
        <v>3.6215182267317543</v>
      </c>
      <c r="N60" s="275">
        <v>31.094457644583308</v>
      </c>
      <c r="O60" s="275">
        <v>31.742857650889455</v>
      </c>
      <c r="P60" s="275">
        <v>23.133913337583905</v>
      </c>
      <c r="Q60" s="275">
        <v>39.345132419304306</v>
      </c>
      <c r="R60" s="259">
        <f>G60</f>
        <v>4</v>
      </c>
      <c r="S60" s="276">
        <f>IF(R60&gt;0,AVERAGE(N60:Q60),"")</f>
        <v>31.329090263090244</v>
      </c>
      <c r="T60" s="275">
        <f>IF(R60&gt;0,MIN(N60:Q60),"")</f>
        <v>23.133913337583905</v>
      </c>
      <c r="U60" s="275">
        <f>IF(R60&gt;0,MAX(N60:Q60),"")</f>
        <v>39.345132419304306</v>
      </c>
      <c r="V60" s="275">
        <f>IF(R60&gt;0,U60-T60,"")</f>
        <v>16.211219081720401</v>
      </c>
      <c r="W60" s="275">
        <f>IF(R60&gt;0,_xlfn.VAR.P(N60:Q60),"")</f>
        <v>32.911028151856613</v>
      </c>
      <c r="X60" s="275">
        <f>IF(R60&gt;0,_xlfn.STDEV.P(N60:Q60),"")</f>
        <v>5.736813414418898</v>
      </c>
      <c r="Y60" s="244">
        <v>101</v>
      </c>
    </row>
    <row r="61" spans="1:25" x14ac:dyDescent="0.25">
      <c r="A61" s="244">
        <v>100</v>
      </c>
      <c r="B61" s="272">
        <v>103</v>
      </c>
      <c r="C61" s="273">
        <v>28.819795250892639</v>
      </c>
      <c r="D61" s="273">
        <v>30.313057899475098</v>
      </c>
      <c r="E61" s="273">
        <v>26.216713786125183</v>
      </c>
      <c r="F61" s="273">
        <v>15.748816728591919</v>
      </c>
      <c r="G61" s="256">
        <v>4</v>
      </c>
      <c r="H61" s="274">
        <f>IF(G61&gt;0,AVERAGE(C61:F61),"")</f>
        <v>25.27459591627121</v>
      </c>
      <c r="I61" s="273">
        <f>IF(G61&gt;0,MIN(C61:F61),"")</f>
        <v>15.748816728591919</v>
      </c>
      <c r="J61" s="273">
        <f>IF(G61&gt;0,MAX(C61:F61),"")</f>
        <v>30.313057899475098</v>
      </c>
      <c r="K61" s="273">
        <f>IF(G61&gt;0,J61-I61,"")</f>
        <v>14.564241170883179</v>
      </c>
      <c r="L61" s="273">
        <f>IF(G61&gt;0,_xlfn.VAR.P(C61:F61),"")</f>
        <v>32.395648172878168</v>
      </c>
      <c r="M61" s="273">
        <f>IF(G61&gt;0,_xlfn.STDEV.P(C61:F61),"")</f>
        <v>5.6917175064191445</v>
      </c>
      <c r="N61" s="275">
        <v>41.006578554997311</v>
      </c>
      <c r="O61" s="275">
        <v>33.026099873145228</v>
      </c>
      <c r="P61" s="275">
        <v>31.250548727933133</v>
      </c>
      <c r="Q61" s="275">
        <v>20.287342391920799</v>
      </c>
      <c r="R61" s="259">
        <f>G61</f>
        <v>4</v>
      </c>
      <c r="S61" s="276">
        <f>IF(R61&gt;0,AVERAGE(N61:Q61),"")</f>
        <v>31.392642386999118</v>
      </c>
      <c r="T61" s="275">
        <f>IF(R61&gt;0,MIN(N61:Q61),"")</f>
        <v>20.287342391920799</v>
      </c>
      <c r="U61" s="275">
        <f>IF(R61&gt;0,MAX(N61:Q61),"")</f>
        <v>41.006578554997311</v>
      </c>
      <c r="V61" s="275">
        <f>IF(R61&gt;0,U61-T61,"")</f>
        <v>20.719236163076513</v>
      </c>
      <c r="W61" s="275">
        <f>IF(R61&gt;0,_xlfn.VAR.P(N61:Q61),"")</f>
        <v>54.610957647506098</v>
      </c>
      <c r="X61" s="275">
        <f>IF(R61&gt;0,_xlfn.STDEV.P(N61:Q61),"")</f>
        <v>7.3899227091699746</v>
      </c>
      <c r="Y61" s="244">
        <v>100</v>
      </c>
    </row>
    <row r="62" spans="1:25" x14ac:dyDescent="0.25">
      <c r="A62" s="244">
        <v>99</v>
      </c>
      <c r="B62" s="272">
        <v>150</v>
      </c>
      <c r="C62" s="273">
        <v>22.221482396125793</v>
      </c>
      <c r="D62" s="273">
        <v>12.450640201568604</v>
      </c>
      <c r="E62" s="273">
        <v>28.627476096153259</v>
      </c>
      <c r="F62" s="273">
        <v>29.520977735519409</v>
      </c>
      <c r="G62" s="256">
        <v>4</v>
      </c>
      <c r="H62" s="274">
        <f>IF(G62&gt;0,AVERAGE(C62:F62),"")</f>
        <v>23.205144107341766</v>
      </c>
      <c r="I62" s="273">
        <f>IF(G62&gt;0,MIN(C62:F62),"")</f>
        <v>12.450640201568604</v>
      </c>
      <c r="J62" s="273">
        <f>IF(G62&gt;0,MAX(C62:F62),"")</f>
        <v>29.520977735519409</v>
      </c>
      <c r="K62" s="273">
        <f>IF(G62&gt;0,J62-I62,"")</f>
        <v>17.070337533950806</v>
      </c>
      <c r="L62" s="273">
        <f>IF(G62&gt;0,_xlfn.VAR.P(C62:F62),"")</f>
        <v>46.479595809277612</v>
      </c>
      <c r="M62" s="273">
        <f>IF(G62&gt;0,_xlfn.STDEV.P(C62:F62),"")</f>
        <v>6.8175945764820609</v>
      </c>
      <c r="N62" s="275">
        <v>33.25270661580555</v>
      </c>
      <c r="O62" s="275">
        <v>16.573075515249464</v>
      </c>
      <c r="P62" s="275">
        <v>37.168595149891715</v>
      </c>
      <c r="Q62" s="275">
        <v>38.998318665399161</v>
      </c>
      <c r="R62" s="259">
        <f>G62</f>
        <v>4</v>
      </c>
      <c r="S62" s="276">
        <f>IF(R62&gt;0,AVERAGE(N62:Q62),"")</f>
        <v>31.498173986586472</v>
      </c>
      <c r="T62" s="275">
        <f>IF(R62&gt;0,MIN(N62:Q62),"")</f>
        <v>16.573075515249464</v>
      </c>
      <c r="U62" s="275">
        <f>IF(R62&gt;0,MAX(N62:Q62),"")</f>
        <v>38.998318665399161</v>
      </c>
      <c r="V62" s="275">
        <f>IF(R62&gt;0,U62-T62,"")</f>
        <v>22.425243150149697</v>
      </c>
      <c r="W62" s="275">
        <f>IF(R62&gt;0,_xlfn.VAR.P(N62:Q62),"")</f>
        <v>78.560698874620812</v>
      </c>
      <c r="X62" s="275">
        <f>IF(R62&gt;0,_xlfn.STDEV.P(N62:Q62),"")</f>
        <v>8.8634473470890995</v>
      </c>
      <c r="Y62" s="244">
        <v>99</v>
      </c>
    </row>
    <row r="63" spans="1:25" x14ac:dyDescent="0.25">
      <c r="A63" s="244">
        <v>98</v>
      </c>
      <c r="B63" s="272">
        <v>5</v>
      </c>
      <c r="C63" s="273">
        <v>25.975075364112854</v>
      </c>
      <c r="D63" s="273">
        <v>22.082920074462891</v>
      </c>
      <c r="E63" s="273">
        <v>28.928291201591492</v>
      </c>
      <c r="F63" s="273">
        <v>24.330621957778931</v>
      </c>
      <c r="G63" s="256">
        <v>4</v>
      </c>
      <c r="H63" s="274">
        <f>IF(G63&gt;0,AVERAGE(C63:F63),"")</f>
        <v>25.329227149486542</v>
      </c>
      <c r="I63" s="273">
        <f>IF(G63&gt;0,MIN(C63:F63),"")</f>
        <v>22.082920074462891</v>
      </c>
      <c r="J63" s="273">
        <f>IF(G63&gt;0,MAX(C63:F63),"")</f>
        <v>28.928291201591492</v>
      </c>
      <c r="K63" s="273">
        <f>IF(G63&gt;0,J63-I63,"")</f>
        <v>6.8453711271286011</v>
      </c>
      <c r="L63" s="273">
        <f>IF(G63&gt;0,_xlfn.VAR.P(C63:F63),"")</f>
        <v>6.2265259804360262</v>
      </c>
      <c r="M63" s="273">
        <f>IF(G63&gt;0,_xlfn.STDEV.P(C63:F63),"")</f>
        <v>2.4953007795526427</v>
      </c>
      <c r="N63" s="275">
        <v>31.447411943539819</v>
      </c>
      <c r="O63" s="275">
        <v>30.024049173658835</v>
      </c>
      <c r="P63" s="275">
        <v>36.662907045977612</v>
      </c>
      <c r="Q63" s="275">
        <v>28.164548502195586</v>
      </c>
      <c r="R63" s="259">
        <f>G63</f>
        <v>4</v>
      </c>
      <c r="S63" s="276">
        <f>IF(R63&gt;0,AVERAGE(N63:Q63),"")</f>
        <v>31.574729166342966</v>
      </c>
      <c r="T63" s="275">
        <f>IF(R63&gt;0,MIN(N63:Q63),"")</f>
        <v>28.164548502195586</v>
      </c>
      <c r="U63" s="275">
        <f>IF(R63&gt;0,MAX(N63:Q63),"")</f>
        <v>36.662907045977612</v>
      </c>
      <c r="V63" s="275">
        <f>IF(R63&gt;0,U63-T63,"")</f>
        <v>8.4983585437820253</v>
      </c>
      <c r="W63" s="275">
        <f>IF(R63&gt;0,_xlfn.VAR.P(N63:Q63),"")</f>
        <v>9.9849261029652858</v>
      </c>
      <c r="X63" s="275">
        <f>IF(R63&gt;0,_xlfn.STDEV.P(N63:Q63),"")</f>
        <v>3.1598933689232753</v>
      </c>
      <c r="Y63" s="244">
        <v>98</v>
      </c>
    </row>
    <row r="64" spans="1:25" x14ac:dyDescent="0.25">
      <c r="A64" s="244">
        <v>97</v>
      </c>
      <c r="B64" s="272">
        <v>62</v>
      </c>
      <c r="C64" s="273">
        <v>27.898839116096497</v>
      </c>
      <c r="D64" s="273">
        <v>21.544363498687744</v>
      </c>
      <c r="E64" s="273">
        <v>16.840996146202087</v>
      </c>
      <c r="F64" s="273">
        <v>22.483261823654175</v>
      </c>
      <c r="G64" s="256">
        <v>4</v>
      </c>
      <c r="H64" s="274">
        <f>IF(G64&gt;0,AVERAGE(C64:F64),"")</f>
        <v>22.191865146160126</v>
      </c>
      <c r="I64" s="273">
        <f>IF(G64&gt;0,MIN(C64:F64),"")</f>
        <v>16.840996146202087</v>
      </c>
      <c r="J64" s="273">
        <f>IF(G64&gt;0,MAX(C64:F64),"")</f>
        <v>27.898839116096497</v>
      </c>
      <c r="K64" s="273">
        <f>IF(G64&gt;0,J64-I64,"")</f>
        <v>11.057842969894409</v>
      </c>
      <c r="L64" s="273">
        <f>IF(G64&gt;0,_xlfn.VAR.P(C64:F64),"")</f>
        <v>15.42638033884424</v>
      </c>
      <c r="M64" s="273">
        <f>IF(G64&gt;0,_xlfn.STDEV.P(C64:F64),"")</f>
        <v>3.9276431022744722</v>
      </c>
      <c r="N64" s="275">
        <v>40.495537568148791</v>
      </c>
      <c r="O64" s="275">
        <v>30.318699575589491</v>
      </c>
      <c r="P64" s="275">
        <v>26.016287154406879</v>
      </c>
      <c r="Q64" s="275">
        <v>29.67136616427074</v>
      </c>
      <c r="R64" s="259">
        <f>G64</f>
        <v>4</v>
      </c>
      <c r="S64" s="276">
        <f>IF(R64&gt;0,AVERAGE(N64:Q64),"")</f>
        <v>31.625472615603975</v>
      </c>
      <c r="T64" s="275">
        <f>IF(R64&gt;0,MIN(N64:Q64),"")</f>
        <v>26.016287154406879</v>
      </c>
      <c r="U64" s="275">
        <f>IF(R64&gt;0,MAX(N64:Q64),"")</f>
        <v>40.495537568148791</v>
      </c>
      <c r="V64" s="275">
        <f>IF(R64&gt;0,U64-T64,"")</f>
        <v>14.479250413741912</v>
      </c>
      <c r="W64" s="275">
        <f>IF(R64&gt;0,_xlfn.VAR.P(N64:Q64),"")</f>
        <v>28.916800400429793</v>
      </c>
      <c r="X64" s="275">
        <f>IF(R64&gt;0,_xlfn.STDEV.P(N64:Q64),"")</f>
        <v>5.3774343696999027</v>
      </c>
      <c r="Y64" s="244">
        <v>97</v>
      </c>
    </row>
    <row r="65" spans="1:25" x14ac:dyDescent="0.25">
      <c r="A65" s="244">
        <v>96</v>
      </c>
      <c r="B65" s="272">
        <v>53</v>
      </c>
      <c r="C65" s="273">
        <v>22.546692490577698</v>
      </c>
      <c r="D65" s="273">
        <v>20.609645843505859</v>
      </c>
      <c r="E65" s="273">
        <v>37.519866824150085</v>
      </c>
      <c r="F65" s="273">
        <v>24.194933176040649</v>
      </c>
      <c r="G65" s="256">
        <v>4</v>
      </c>
      <c r="H65" s="274">
        <f>IF(G65&gt;0,AVERAGE(C65:F65),"")</f>
        <v>26.217784583568573</v>
      </c>
      <c r="I65" s="273">
        <f>IF(G65&gt;0,MIN(C65:F65),"")</f>
        <v>20.609645843505859</v>
      </c>
      <c r="J65" s="273">
        <f>IF(G65&gt;0,MAX(C65:F65),"")</f>
        <v>37.519866824150085</v>
      </c>
      <c r="K65" s="273">
        <f>IF(G65&gt;0,J65-I65,"")</f>
        <v>16.910220980644226</v>
      </c>
      <c r="L65" s="273">
        <f>IF(G65&gt;0,_xlfn.VAR.P(C65:F65),"")</f>
        <v>44.189282018204494</v>
      </c>
      <c r="M65" s="273">
        <f>IF(G65&gt;0,_xlfn.STDEV.P(C65:F65),"")</f>
        <v>6.6475019381873439</v>
      </c>
      <c r="N65" s="275">
        <v>30.303193408775339</v>
      </c>
      <c r="O65" s="275">
        <v>26.470522585273855</v>
      </c>
      <c r="P65" s="275">
        <v>41.059529144943426</v>
      </c>
      <c r="Q65" s="275">
        <v>28.693476251919925</v>
      </c>
      <c r="R65" s="259">
        <f>G65</f>
        <v>4</v>
      </c>
      <c r="S65" s="276">
        <f>IF(R65&gt;0,AVERAGE(N65:Q65),"")</f>
        <v>31.631680347728135</v>
      </c>
      <c r="T65" s="275">
        <f>IF(R65&gt;0,MIN(N65:Q65),"")</f>
        <v>26.470522585273855</v>
      </c>
      <c r="U65" s="275">
        <f>IF(R65&gt;0,MAX(N65:Q65),"")</f>
        <v>41.059529144943426</v>
      </c>
      <c r="V65" s="275">
        <f>IF(R65&gt;0,U65-T65,"")</f>
        <v>14.589006559669571</v>
      </c>
      <c r="W65" s="275">
        <f>IF(R65&gt;0,_xlfn.VAR.P(N65:Q65),"")</f>
        <v>31.479950811921981</v>
      </c>
      <c r="X65" s="275">
        <f>IF(R65&gt;0,_xlfn.STDEV.P(N65:Q65),"")</f>
        <v>5.6106996722264491</v>
      </c>
      <c r="Y65" s="244">
        <v>96</v>
      </c>
    </row>
    <row r="66" spans="1:25" x14ac:dyDescent="0.25">
      <c r="A66" s="244">
        <v>95</v>
      </c>
      <c r="B66" s="272">
        <v>26</v>
      </c>
      <c r="C66" s="273">
        <v>20.417178273200989</v>
      </c>
      <c r="D66" s="273">
        <v>26.921932697296143</v>
      </c>
      <c r="E66" s="273">
        <v>27.933477759361267</v>
      </c>
      <c r="F66" s="273">
        <v>21.453589200973511</v>
      </c>
      <c r="G66" s="256">
        <v>4</v>
      </c>
      <c r="H66" s="274">
        <f>IF(G66&gt;0,AVERAGE(C66:F66),"")</f>
        <v>24.181544482707977</v>
      </c>
      <c r="I66" s="273">
        <f>IF(G66&gt;0,MIN(C66:F66),"")</f>
        <v>20.417178273200989</v>
      </c>
      <c r="J66" s="273">
        <f>IF(G66&gt;0,MAX(C66:F66),"")</f>
        <v>27.933477759361267</v>
      </c>
      <c r="K66" s="273">
        <f>IF(G66&gt;0,J66-I66,"")</f>
        <v>7.5162994861602783</v>
      </c>
      <c r="L66" s="273">
        <f>IF(G66&gt;0,_xlfn.VAR.P(C66:F66),"")</f>
        <v>10.79973096438323</v>
      </c>
      <c r="M66" s="273">
        <f>IF(G66&gt;0,_xlfn.STDEV.P(C66:F66),"")</f>
        <v>3.2862944123105025</v>
      </c>
      <c r="N66" s="275">
        <v>30.004370548798352</v>
      </c>
      <c r="O66" s="275">
        <v>34.036401944585251</v>
      </c>
      <c r="P66" s="275">
        <v>35.443981348245678</v>
      </c>
      <c r="Q66" s="275">
        <v>27.06267789305145</v>
      </c>
      <c r="R66" s="259">
        <f>G66</f>
        <v>4</v>
      </c>
      <c r="S66" s="276">
        <f>IF(R66&gt;0,AVERAGE(N66:Q66),"")</f>
        <v>31.636857933670179</v>
      </c>
      <c r="T66" s="275">
        <f>IF(R66&gt;0,MIN(N66:Q66),"")</f>
        <v>27.06267789305145</v>
      </c>
      <c r="U66" s="275">
        <f>IF(R66&gt;0,MAX(N66:Q66),"")</f>
        <v>35.443981348245678</v>
      </c>
      <c r="V66" s="275">
        <f>IF(R66&gt;0,U66-T66,"")</f>
        <v>8.381303455194228</v>
      </c>
      <c r="W66" s="275">
        <f>IF(R66&gt;0,_xlfn.VAR.P(N66:Q66),"")</f>
        <v>10.960034564972261</v>
      </c>
      <c r="X66" s="275">
        <f>IF(R66&gt;0,_xlfn.STDEV.P(N66:Q66),"")</f>
        <v>3.3105942918111033</v>
      </c>
      <c r="Y66" s="244">
        <v>95</v>
      </c>
    </row>
    <row r="67" spans="1:25" x14ac:dyDescent="0.25">
      <c r="A67" s="244">
        <v>94</v>
      </c>
      <c r="B67" s="272">
        <v>83</v>
      </c>
      <c r="C67" s="273">
        <v>38.023353219032288</v>
      </c>
      <c r="D67" s="273">
        <v>20.752768516540527</v>
      </c>
      <c r="E67" s="273">
        <v>21.622893214225769</v>
      </c>
      <c r="F67" s="273">
        <v>23.873387575149536</v>
      </c>
      <c r="G67" s="256">
        <v>4</v>
      </c>
      <c r="H67" s="274">
        <f>IF(G67&gt;0,AVERAGE(C67:F67),"")</f>
        <v>26.06810063123703</v>
      </c>
      <c r="I67" s="273">
        <f>IF(G67&gt;0,MIN(C67:F67),"")</f>
        <v>20.752768516540527</v>
      </c>
      <c r="J67" s="273">
        <f>IF(G67&gt;0,MAX(C67:F67),"")</f>
        <v>38.023353219032288</v>
      </c>
      <c r="K67" s="273">
        <f>IF(G67&gt;0,J67-I67,"")</f>
        <v>17.27058470249176</v>
      </c>
      <c r="L67" s="273">
        <f>IF(G67&gt;0,_xlfn.VAR.P(C67:F67),"")</f>
        <v>48.93936357658049</v>
      </c>
      <c r="M67" s="273">
        <f>IF(G67&gt;0,_xlfn.STDEV.P(C67:F67),"")</f>
        <v>6.995667486136008</v>
      </c>
      <c r="N67" s="275">
        <v>41.549364343841987</v>
      </c>
      <c r="O67" s="275">
        <v>23.543943959641947</v>
      </c>
      <c r="P67" s="275">
        <v>29.08487371985208</v>
      </c>
      <c r="Q67" s="275">
        <v>32.569542937100209</v>
      </c>
      <c r="R67" s="259">
        <f>G67</f>
        <v>4</v>
      </c>
      <c r="S67" s="276">
        <f>IF(R67&gt;0,AVERAGE(N67:Q67),"")</f>
        <v>31.686931240109057</v>
      </c>
      <c r="T67" s="275">
        <f>IF(R67&gt;0,MIN(N67:Q67),"")</f>
        <v>23.543943959641947</v>
      </c>
      <c r="U67" s="275">
        <f>IF(R67&gt;0,MAX(N67:Q67),"")</f>
        <v>41.549364343841987</v>
      </c>
      <c r="V67" s="275">
        <f>IF(R67&gt;0,U67-T67,"")</f>
        <v>18.00542038420004</v>
      </c>
      <c r="W67" s="275">
        <f>IF(R67&gt;0,_xlfn.VAR.P(N67:Q67),"")</f>
        <v>42.781383830462119</v>
      </c>
      <c r="X67" s="275">
        <f>IF(R67&gt;0,_xlfn.STDEV.P(N67:Q67),"")</f>
        <v>6.540747956500244</v>
      </c>
      <c r="Y67" s="244">
        <v>94</v>
      </c>
    </row>
    <row r="68" spans="1:25" x14ac:dyDescent="0.25">
      <c r="A68" s="244">
        <v>93</v>
      </c>
      <c r="B68" s="272">
        <v>80</v>
      </c>
      <c r="C68" s="273">
        <v>30.316351056098938</v>
      </c>
      <c r="D68" s="273">
        <v>17.531344890594482</v>
      </c>
      <c r="E68" s="273">
        <v>30.505494475364685</v>
      </c>
      <c r="F68" s="273">
        <v>21.272863149642944</v>
      </c>
      <c r="G68" s="256">
        <v>4</v>
      </c>
      <c r="H68" s="274">
        <f>IF(G68&gt;0,AVERAGE(C68:F68),"")</f>
        <v>24.906513392925262</v>
      </c>
      <c r="I68" s="273">
        <f>IF(G68&gt;0,MIN(C68:F68),"")</f>
        <v>17.531344890594482</v>
      </c>
      <c r="J68" s="273">
        <f>IF(G68&gt;0,MAX(C68:F68),"")</f>
        <v>30.505494475364685</v>
      </c>
      <c r="K68" s="273">
        <f>IF(G68&gt;0,J68-I68,"")</f>
        <v>12.974149584770203</v>
      </c>
      <c r="L68" s="273">
        <f>IF(G68&gt;0,_xlfn.VAR.P(C68:F68),"")</f>
        <v>32.052864307921141</v>
      </c>
      <c r="M68" s="273">
        <f>IF(G68&gt;0,_xlfn.STDEV.P(C68:F68),"")</f>
        <v>5.6615249101210479</v>
      </c>
      <c r="N68" s="275">
        <v>40.008765632205254</v>
      </c>
      <c r="O68" s="275">
        <v>26.202024270286493</v>
      </c>
      <c r="P68" s="275">
        <v>33.334353683766039</v>
      </c>
      <c r="Q68" s="275">
        <v>27.313290851066778</v>
      </c>
      <c r="R68" s="259">
        <f>G68</f>
        <v>4</v>
      </c>
      <c r="S68" s="276">
        <f>IF(R68&gt;0,AVERAGE(N68:Q68),"")</f>
        <v>31.71460860933114</v>
      </c>
      <c r="T68" s="275">
        <f>IF(R68&gt;0,MIN(N68:Q68),"")</f>
        <v>26.202024270286493</v>
      </c>
      <c r="U68" s="275">
        <f>IF(R68&gt;0,MAX(N68:Q68),"")</f>
        <v>40.008765632205254</v>
      </c>
      <c r="V68" s="275">
        <f>IF(R68&gt;0,U68-T68,"")</f>
        <v>13.80674136191876</v>
      </c>
      <c r="W68" s="275">
        <f>IF(R68&gt;0,_xlfn.VAR.P(N68:Q68),"")</f>
        <v>30.294199732635434</v>
      </c>
      <c r="X68" s="275">
        <f>IF(R68&gt;0,_xlfn.STDEV.P(N68:Q68),"")</f>
        <v>5.5040166908027661</v>
      </c>
      <c r="Y68" s="244">
        <v>93</v>
      </c>
    </row>
    <row r="69" spans="1:25" x14ac:dyDescent="0.25">
      <c r="A69" s="244">
        <v>92</v>
      </c>
      <c r="B69" s="272">
        <v>10</v>
      </c>
      <c r="C69" s="273">
        <v>20.517695546150208</v>
      </c>
      <c r="D69" s="273">
        <v>20.894672870635986</v>
      </c>
      <c r="E69" s="273">
        <v>31.737303137779236</v>
      </c>
      <c r="F69" s="273">
        <v>26.459959745407104</v>
      </c>
      <c r="G69" s="256">
        <v>4</v>
      </c>
      <c r="H69" s="274">
        <f>IF(G69&gt;0,AVERAGE(C69:F69),"")</f>
        <v>24.902407824993134</v>
      </c>
      <c r="I69" s="273">
        <f>IF(G69&gt;0,MIN(C69:F69),"")</f>
        <v>20.517695546150208</v>
      </c>
      <c r="J69" s="273">
        <f>IF(G69&gt;0,MAX(C69:F69),"")</f>
        <v>31.737303137779236</v>
      </c>
      <c r="K69" s="273">
        <f>IF(G69&gt;0,J69-I69,"")</f>
        <v>11.219607591629028</v>
      </c>
      <c r="L69" s="273">
        <f>IF(G69&gt;0,_xlfn.VAR.P(C69:F69),"")</f>
        <v>21.107350788535655</v>
      </c>
      <c r="M69" s="273">
        <f>IF(G69&gt;0,_xlfn.STDEV.P(C69:F69),"")</f>
        <v>4.5942736954317009</v>
      </c>
      <c r="N69" s="275">
        <v>27.895962034484597</v>
      </c>
      <c r="O69" s="275">
        <v>28.845919942947305</v>
      </c>
      <c r="P69" s="275">
        <v>36.738346233154232</v>
      </c>
      <c r="Q69" s="275">
        <v>33.534612806054724</v>
      </c>
      <c r="R69" s="259">
        <f>G69</f>
        <v>4</v>
      </c>
      <c r="S69" s="276">
        <f>IF(R69&gt;0,AVERAGE(N69:Q69),"")</f>
        <v>31.753710254160215</v>
      </c>
      <c r="T69" s="275">
        <f>IF(R69&gt;0,MIN(N69:Q69),"")</f>
        <v>27.895962034484597</v>
      </c>
      <c r="U69" s="275">
        <f>IF(R69&gt;0,MAX(N69:Q69),"")</f>
        <v>36.738346233154232</v>
      </c>
      <c r="V69" s="275">
        <f>IF(R69&gt;0,U69-T69,"")</f>
        <v>8.8423841986696345</v>
      </c>
      <c r="W69" s="275">
        <f>IF(R69&gt;0,_xlfn.VAR.P(N69:Q69),"")</f>
        <v>12.838918890705031</v>
      </c>
      <c r="X69" s="275">
        <f>IF(R69&gt;0,_xlfn.STDEV.P(N69:Q69),"")</f>
        <v>3.5831437161667172</v>
      </c>
      <c r="Y69" s="244">
        <v>92</v>
      </c>
    </row>
    <row r="70" spans="1:25" x14ac:dyDescent="0.25">
      <c r="A70" s="244">
        <v>91</v>
      </c>
      <c r="B70" s="272">
        <v>31</v>
      </c>
      <c r="C70" s="273">
        <v>24.338956475257874</v>
      </c>
      <c r="D70" s="273">
        <v>34.137349128723145</v>
      </c>
      <c r="E70" s="273">
        <v>36.660038828849792</v>
      </c>
      <c r="F70" s="273">
        <v>9.7200500965118408</v>
      </c>
      <c r="G70" s="256">
        <v>4</v>
      </c>
      <c r="H70" s="274">
        <f>IF(G70&gt;0,AVERAGE(C70:F70),"")</f>
        <v>26.214098632335663</v>
      </c>
      <c r="I70" s="273">
        <f>IF(G70&gt;0,MIN(C70:F70),"")</f>
        <v>9.7200500965118408</v>
      </c>
      <c r="J70" s="273">
        <f>IF(G70&gt;0,MAX(C70:F70),"")</f>
        <v>36.660038828849792</v>
      </c>
      <c r="K70" s="273">
        <f>IF(G70&gt;0,J70-I70,"")</f>
        <v>26.939988732337952</v>
      </c>
      <c r="L70" s="273">
        <f>IF(G70&gt;0,_xlfn.VAR.P(C70:F70),"")</f>
        <v>111.86634005725398</v>
      </c>
      <c r="M70" s="273">
        <f>IF(G70&gt;0,_xlfn.STDEV.P(C70:F70),"")</f>
        <v>10.576688520385479</v>
      </c>
      <c r="N70" s="275">
        <v>29.634062053054699</v>
      </c>
      <c r="O70" s="275">
        <v>39.170775640201086</v>
      </c>
      <c r="P70" s="275">
        <v>45.235384222181885</v>
      </c>
      <c r="Q70" s="275">
        <v>13.229568780371817</v>
      </c>
      <c r="R70" s="259">
        <f>G70</f>
        <v>4</v>
      </c>
      <c r="S70" s="276">
        <f>IF(R70&gt;0,AVERAGE(N70:Q70),"")</f>
        <v>31.817447673952376</v>
      </c>
      <c r="T70" s="275">
        <f>IF(R70&gt;0,MIN(N70:Q70),"")</f>
        <v>13.229568780371817</v>
      </c>
      <c r="U70" s="275">
        <f>IF(R70&gt;0,MAX(N70:Q70),"")</f>
        <v>45.235384222181885</v>
      </c>
      <c r="V70" s="275">
        <f>IF(R70&gt;0,U70-T70,"")</f>
        <v>32.005815441810071</v>
      </c>
      <c r="W70" s="275">
        <f>IF(R70&gt;0,_xlfn.VAR.P(N70:Q70),"")</f>
        <v>146.09721698087196</v>
      </c>
      <c r="X70" s="275">
        <f>IF(R70&gt;0,_xlfn.STDEV.P(N70:Q70),"")</f>
        <v>12.087068171433135</v>
      </c>
      <c r="Y70" s="244">
        <v>91</v>
      </c>
    </row>
    <row r="71" spans="1:25" x14ac:dyDescent="0.25">
      <c r="A71" s="244">
        <v>90</v>
      </c>
      <c r="B71" s="272">
        <v>134</v>
      </c>
      <c r="C71" s="273">
        <v>20.068581700325012</v>
      </c>
      <c r="D71" s="273">
        <v>26.503946781158447</v>
      </c>
      <c r="E71" s="273">
        <v>25.353664755821228</v>
      </c>
      <c r="F71" s="273">
        <v>26.893070936203003</v>
      </c>
      <c r="G71" s="256">
        <v>4</v>
      </c>
      <c r="H71" s="274">
        <f>IF(G71&gt;0,AVERAGE(C71:F71),"")</f>
        <v>24.704816043376923</v>
      </c>
      <c r="I71" s="273">
        <f>IF(G71&gt;0,MIN(C71:F71),"")</f>
        <v>20.068581700325012</v>
      </c>
      <c r="J71" s="273">
        <f>IF(G71&gt;0,MAX(C71:F71),"")</f>
        <v>26.893070936203003</v>
      </c>
      <c r="K71" s="273">
        <f>IF(G71&gt;0,J71-I71,"")</f>
        <v>6.8244892358779907</v>
      </c>
      <c r="L71" s="273">
        <f>IF(G71&gt;0,_xlfn.VAR.P(C71:F71),"")</f>
        <v>7.4852511057355287</v>
      </c>
      <c r="M71" s="273">
        <f>IF(G71&gt;0,_xlfn.STDEV.P(C71:F71),"")</f>
        <v>2.7359186950155387</v>
      </c>
      <c r="N71" s="275">
        <v>25.678747935558395</v>
      </c>
      <c r="O71" s="275">
        <v>33.438123782961938</v>
      </c>
      <c r="P71" s="275">
        <v>32.486026921076871</v>
      </c>
      <c r="Q71" s="275">
        <v>35.79742794322344</v>
      </c>
      <c r="R71" s="259">
        <f>G71</f>
        <v>4</v>
      </c>
      <c r="S71" s="276">
        <f>IF(R71&gt;0,AVERAGE(N71:Q71),"")</f>
        <v>31.85008164570516</v>
      </c>
      <c r="T71" s="275">
        <f>IF(R71&gt;0,MIN(N71:Q71),"")</f>
        <v>25.678747935558395</v>
      </c>
      <c r="U71" s="275">
        <f>IF(R71&gt;0,MAX(N71:Q71),"")</f>
        <v>35.79742794322344</v>
      </c>
      <c r="V71" s="275">
        <f>IF(R71&gt;0,U71-T71,"")</f>
        <v>10.118680007665045</v>
      </c>
      <c r="W71" s="275">
        <f>IF(R71&gt;0,_xlfn.VAR.P(N71:Q71),"")</f>
        <v>14.148301694374027</v>
      </c>
      <c r="X71" s="275">
        <f>IF(R71&gt;0,_xlfn.STDEV.P(N71:Q71),"")</f>
        <v>3.761422828448568</v>
      </c>
      <c r="Y71" s="244">
        <v>90</v>
      </c>
    </row>
    <row r="72" spans="1:25" x14ac:dyDescent="0.25">
      <c r="A72" s="244">
        <v>89</v>
      </c>
      <c r="B72" s="272">
        <v>135</v>
      </c>
      <c r="C72" s="273">
        <v>18.619981408119202</v>
      </c>
      <c r="D72" s="273">
        <v>38.32094669342041</v>
      </c>
      <c r="E72" s="273">
        <v>23.190361857414246</v>
      </c>
      <c r="F72" s="273">
        <v>18.730460405349731</v>
      </c>
      <c r="G72" s="256">
        <v>4</v>
      </c>
      <c r="H72" s="274">
        <f>IF(G72&gt;0,AVERAGE(C72:F72),"")</f>
        <v>24.715437591075897</v>
      </c>
      <c r="I72" s="273">
        <f>IF(G72&gt;0,MIN(C72:F72),"")</f>
        <v>18.619981408119202</v>
      </c>
      <c r="J72" s="273">
        <f>IF(G72&gt;0,MAX(C72:F72),"")</f>
        <v>38.32094669342041</v>
      </c>
      <c r="K72" s="273">
        <f>IF(G72&gt;0,J72-I72,"")</f>
        <v>19.700965285301208</v>
      </c>
      <c r="L72" s="273">
        <f>IF(G72&gt;0,_xlfn.VAR.P(C72:F72),"")</f>
        <v>65.102567979847549</v>
      </c>
      <c r="M72" s="273">
        <f>IF(G72&gt;0,_xlfn.STDEV.P(C72:F72),"")</f>
        <v>8.0686162369917902</v>
      </c>
      <c r="N72" s="275">
        <v>23.491491599423068</v>
      </c>
      <c r="O72" s="275">
        <v>49.101197712956974</v>
      </c>
      <c r="P72" s="275">
        <v>29.673220836591753</v>
      </c>
      <c r="Q72" s="275">
        <v>25.215349717418402</v>
      </c>
      <c r="R72" s="259">
        <f>G72</f>
        <v>4</v>
      </c>
      <c r="S72" s="276">
        <f>IF(R72&gt;0,AVERAGE(N72:Q72),"")</f>
        <v>31.870314966597551</v>
      </c>
      <c r="T72" s="275">
        <f>IF(R72&gt;0,MIN(N72:Q72),"")</f>
        <v>23.491491599423068</v>
      </c>
      <c r="U72" s="275">
        <f>IF(R72&gt;0,MAX(N72:Q72),"")</f>
        <v>49.101197712956974</v>
      </c>
      <c r="V72" s="275">
        <f>IF(R72&gt;0,U72-T72,"")</f>
        <v>25.609706113533907</v>
      </c>
      <c r="W72" s="275">
        <f>IF(R72&gt;0,_xlfn.VAR.P(N72:Q72),"")</f>
        <v>104.05594658024586</v>
      </c>
      <c r="X72" s="275">
        <f>IF(R72&gt;0,_xlfn.STDEV.P(N72:Q72),"")</f>
        <v>10.20078166515909</v>
      </c>
      <c r="Y72" s="244">
        <v>89</v>
      </c>
    </row>
    <row r="73" spans="1:25" x14ac:dyDescent="0.25">
      <c r="A73" s="244">
        <v>88</v>
      </c>
      <c r="B73" s="272">
        <v>92</v>
      </c>
      <c r="C73" s="273">
        <v>18.858516812324524</v>
      </c>
      <c r="D73" s="273">
        <v>29.8612380027771</v>
      </c>
      <c r="E73" s="273">
        <v>21.831702589988708</v>
      </c>
      <c r="F73" s="273">
        <v>18.877338171005249</v>
      </c>
      <c r="G73" s="256">
        <v>4</v>
      </c>
      <c r="H73" s="274">
        <f>IF(G73&gt;0,AVERAGE(C73:F73),"")</f>
        <v>22.357198894023895</v>
      </c>
      <c r="I73" s="273">
        <f>IF(G73&gt;0,MIN(C73:F73),"")</f>
        <v>18.858516812324524</v>
      </c>
      <c r="J73" s="273">
        <f>IF(G73&gt;0,MAX(C73:F73),"")</f>
        <v>29.8612380027771</v>
      </c>
      <c r="K73" s="273">
        <f>IF(G73&gt;0,J73-I73,"")</f>
        <v>11.002721190452576</v>
      </c>
      <c r="L73" s="273">
        <f>IF(G73&gt;0,_xlfn.VAR.P(C73:F73),"")</f>
        <v>20.234239067916008</v>
      </c>
      <c r="M73" s="273">
        <f>IF(G73&gt;0,_xlfn.STDEV.P(C73:F73),"")</f>
        <v>4.4982484444410149</v>
      </c>
      <c r="N73" s="275">
        <v>29.393536965377614</v>
      </c>
      <c r="O73" s="275">
        <v>40.604172354842099</v>
      </c>
      <c r="P73" s="275">
        <v>32.927333555913698</v>
      </c>
      <c r="Q73" s="275">
        <v>24.597557786117541</v>
      </c>
      <c r="R73" s="259">
        <f>G73</f>
        <v>4</v>
      </c>
      <c r="S73" s="276">
        <f>IF(R73&gt;0,AVERAGE(N73:Q73),"")</f>
        <v>31.880650165562734</v>
      </c>
      <c r="T73" s="275">
        <f>IF(R73&gt;0,MIN(N73:Q73),"")</f>
        <v>24.597557786117541</v>
      </c>
      <c r="U73" s="275">
        <f>IF(R73&gt;0,MAX(N73:Q73),"")</f>
        <v>40.604172354842099</v>
      </c>
      <c r="V73" s="275">
        <f>IF(R73&gt;0,U73-T73,"")</f>
        <v>16.006614568724558</v>
      </c>
      <c r="W73" s="275">
        <f>IF(R73&gt;0,_xlfn.VAR.P(N73:Q73),"")</f>
        <v>34.10613804613854</v>
      </c>
      <c r="X73" s="275">
        <f>IF(R73&gt;0,_xlfn.STDEV.P(N73:Q73),"")</f>
        <v>5.8400460654123734</v>
      </c>
      <c r="Y73" s="244">
        <v>88</v>
      </c>
    </row>
    <row r="74" spans="1:25" x14ac:dyDescent="0.25">
      <c r="A74" s="244">
        <v>87</v>
      </c>
      <c r="B74" s="272">
        <v>9</v>
      </c>
      <c r="C74" s="273">
        <v>23.750391602516174</v>
      </c>
      <c r="D74" s="273">
        <v>21.362714767456055</v>
      </c>
      <c r="E74" s="273">
        <v>34.299508929252625</v>
      </c>
      <c r="F74" s="273">
        <v>21.321979761123657</v>
      </c>
      <c r="G74" s="256">
        <v>4</v>
      </c>
      <c r="H74" s="274">
        <f>IF(G74&gt;0,AVERAGE(C74:F74),"")</f>
        <v>25.183648765087128</v>
      </c>
      <c r="I74" s="273">
        <f>IF(G74&gt;0,MIN(C74:F74),"")</f>
        <v>21.321979761123657</v>
      </c>
      <c r="J74" s="273">
        <f>IF(G74&gt;0,MAX(C74:F74),"")</f>
        <v>34.299508929252625</v>
      </c>
      <c r="K74" s="273">
        <f>IF(G74&gt;0,J74-I74,"")</f>
        <v>12.977529168128967</v>
      </c>
      <c r="L74" s="273">
        <f>IF(G74&gt;0,_xlfn.VAR.P(C74:F74),"")</f>
        <v>28.666289184276366</v>
      </c>
      <c r="M74" s="273">
        <f>IF(G74&gt;0,_xlfn.STDEV.P(C74:F74),"")</f>
        <v>5.3540908830796257</v>
      </c>
      <c r="N74" s="275">
        <v>28.754039712108611</v>
      </c>
      <c r="O74" s="275">
        <v>24.728969824555634</v>
      </c>
      <c r="P74" s="275">
        <v>47.351824782385904</v>
      </c>
      <c r="Q74" s="275">
        <v>27.022880700789056</v>
      </c>
      <c r="R74" s="259">
        <f>G74</f>
        <v>4</v>
      </c>
      <c r="S74" s="276">
        <f>IF(R74&gt;0,AVERAGE(N74:Q74),"")</f>
        <v>31.964428754959801</v>
      </c>
      <c r="T74" s="275">
        <f>IF(R74&gt;0,MIN(N74:Q74),"")</f>
        <v>24.728969824555634</v>
      </c>
      <c r="U74" s="275">
        <f>IF(R74&gt;0,MAX(N74:Q74),"")</f>
        <v>47.351824782385904</v>
      </c>
      <c r="V74" s="275">
        <f>IF(R74&gt;0,U74-T74,"")</f>
        <v>22.62285495783027</v>
      </c>
      <c r="W74" s="275">
        <f>IF(R74&gt;0,_xlfn.VAR.P(N74:Q74),"")</f>
        <v>80.962329354137978</v>
      </c>
      <c r="X74" s="275">
        <f>IF(R74&gt;0,_xlfn.STDEV.P(N74:Q74),"")</f>
        <v>8.9979069429583447</v>
      </c>
      <c r="Y74" s="244">
        <v>87</v>
      </c>
    </row>
    <row r="75" spans="1:25" x14ac:dyDescent="0.25">
      <c r="A75" s="244">
        <v>86</v>
      </c>
      <c r="B75" s="272">
        <v>100</v>
      </c>
      <c r="C75" s="273">
        <v>19.933136105537415</v>
      </c>
      <c r="D75" s="273">
        <v>28.904531002044678</v>
      </c>
      <c r="E75" s="273">
        <v>21.596660017967224</v>
      </c>
      <c r="F75" s="273">
        <v>25.699714422225952</v>
      </c>
      <c r="G75" s="256">
        <v>4</v>
      </c>
      <c r="H75" s="274">
        <f>IF(G75&gt;0,AVERAGE(C75:F75),"")</f>
        <v>24.033510386943817</v>
      </c>
      <c r="I75" s="273">
        <f>IF(G75&gt;0,MIN(C75:F75),"")</f>
        <v>19.933136105537415</v>
      </c>
      <c r="J75" s="273">
        <f>IF(G75&gt;0,MAX(C75:F75),"")</f>
        <v>28.904531002044678</v>
      </c>
      <c r="K75" s="273">
        <f>IF(G75&gt;0,J75-I75,"")</f>
        <v>8.9713948965072632</v>
      </c>
      <c r="L75" s="273">
        <f>IF(G75&gt;0,_xlfn.VAR.P(C75:F75),"")</f>
        <v>12.313596672082099</v>
      </c>
      <c r="M75" s="273">
        <f>IF(G75&gt;0,_xlfn.STDEV.P(C75:F75),"")</f>
        <v>3.5090734777262926</v>
      </c>
      <c r="N75" s="275">
        <v>31.252775940357651</v>
      </c>
      <c r="O75" s="275">
        <v>33.890571607119057</v>
      </c>
      <c r="P75" s="275">
        <v>26.561232405145248</v>
      </c>
      <c r="Q75" s="275">
        <v>36.56713550951978</v>
      </c>
      <c r="R75" s="259">
        <f>G75</f>
        <v>4</v>
      </c>
      <c r="S75" s="276">
        <f>IF(R75&gt;0,AVERAGE(N75:Q75),"")</f>
        <v>32.067928865535436</v>
      </c>
      <c r="T75" s="275">
        <f>IF(R75&gt;0,MIN(N75:Q75),"")</f>
        <v>26.561232405145248</v>
      </c>
      <c r="U75" s="275">
        <f>IF(R75&gt;0,MAX(N75:Q75),"")</f>
        <v>36.56713550951978</v>
      </c>
      <c r="V75" s="275">
        <f>IF(R75&gt;0,U75-T75,"")</f>
        <v>10.005903104374532</v>
      </c>
      <c r="W75" s="275">
        <f>IF(R75&gt;0,_xlfn.VAR.P(N75:Q75),"")</f>
        <v>13.638266796754806</v>
      </c>
      <c r="X75" s="275">
        <f>IF(R75&gt;0,_xlfn.STDEV.P(N75:Q75),"")</f>
        <v>3.6930024095246412</v>
      </c>
      <c r="Y75" s="244">
        <v>86</v>
      </c>
    </row>
    <row r="76" spans="1:25" x14ac:dyDescent="0.25">
      <c r="A76" s="244">
        <v>85</v>
      </c>
      <c r="B76" s="272">
        <v>59</v>
      </c>
      <c r="C76" s="273">
        <v>24.369502663612366</v>
      </c>
      <c r="D76" s="273">
        <v>26.548609733581543</v>
      </c>
      <c r="E76" s="273">
        <v>21.065508723258972</v>
      </c>
      <c r="F76" s="273">
        <v>26.134225130081177</v>
      </c>
      <c r="G76" s="256">
        <v>4</v>
      </c>
      <c r="H76" s="274">
        <f>IF(G76&gt;0,AVERAGE(C76:F76),"")</f>
        <v>24.529461562633514</v>
      </c>
      <c r="I76" s="273">
        <f>IF(G76&gt;0,MIN(C76:F76),"")</f>
        <v>21.065508723258972</v>
      </c>
      <c r="J76" s="273">
        <f>IF(G76&gt;0,MAX(C76:F76),"")</f>
        <v>26.548609733581543</v>
      </c>
      <c r="K76" s="273">
        <f>IF(G76&gt;0,J76-I76,"")</f>
        <v>5.4831010103225708</v>
      </c>
      <c r="L76" s="273">
        <f>IF(G76&gt;0,_xlfn.VAR.P(C76:F76),"")</f>
        <v>4.6691953916092821</v>
      </c>
      <c r="M76" s="273">
        <f>IF(G76&gt;0,_xlfn.STDEV.P(C76:F76),"")</f>
        <v>2.1608321062982387</v>
      </c>
      <c r="N76" s="275">
        <v>35.74078200968551</v>
      </c>
      <c r="O76" s="275">
        <v>32.738608467097166</v>
      </c>
      <c r="P76" s="275">
        <v>23.0189718405205</v>
      </c>
      <c r="Q76" s="275">
        <v>36.777866304010992</v>
      </c>
      <c r="R76" s="259">
        <f>G76</f>
        <v>4</v>
      </c>
      <c r="S76" s="276">
        <f>IF(R76&gt;0,AVERAGE(N76:Q76),"")</f>
        <v>32.069057155328537</v>
      </c>
      <c r="T76" s="275">
        <f>IF(R76&gt;0,MIN(N76:Q76),"")</f>
        <v>23.0189718405205</v>
      </c>
      <c r="U76" s="275">
        <f>IF(R76&gt;0,MAX(N76:Q76),"")</f>
        <v>36.777866304010992</v>
      </c>
      <c r="V76" s="275">
        <f>IF(R76&gt;0,U76-T76,"")</f>
        <v>13.758894463490492</v>
      </c>
      <c r="W76" s="275">
        <f>IF(R76&gt;0,_xlfn.VAR.P(N76:Q76),"")</f>
        <v>29.501697542303873</v>
      </c>
      <c r="X76" s="275">
        <f>IF(R76&gt;0,_xlfn.STDEV.P(N76:Q76),"")</f>
        <v>5.4315465147878346</v>
      </c>
      <c r="Y76" s="244">
        <v>85</v>
      </c>
    </row>
    <row r="77" spans="1:25" x14ac:dyDescent="0.25">
      <c r="A77" s="244">
        <v>84</v>
      </c>
      <c r="B77" s="272">
        <v>72</v>
      </c>
      <c r="C77" s="273">
        <v>16.264436841011047</v>
      </c>
      <c r="D77" s="273">
        <v>38.220717906951904</v>
      </c>
      <c r="E77" s="273">
        <v>16.952695250511169</v>
      </c>
      <c r="F77" s="273">
        <v>31.146043539047241</v>
      </c>
      <c r="G77" s="256">
        <v>4</v>
      </c>
      <c r="H77" s="274">
        <f>IF(G77&gt;0,AVERAGE(C77:F77),"")</f>
        <v>25.645973384380341</v>
      </c>
      <c r="I77" s="273">
        <f>IF(G77&gt;0,MIN(C77:F77),"")</f>
        <v>16.264436841011047</v>
      </c>
      <c r="J77" s="273">
        <f>IF(G77&gt;0,MAX(C77:F77),"")</f>
        <v>38.220717906951904</v>
      </c>
      <c r="K77" s="273">
        <f>IF(G77&gt;0,J77-I77,"")</f>
        <v>21.956281065940857</v>
      </c>
      <c r="L77" s="273">
        <f>IF(G77&gt;0,_xlfn.VAR.P(C77:F77),"")</f>
        <v>87.990321035395596</v>
      </c>
      <c r="M77" s="273">
        <f>IF(G77&gt;0,_xlfn.STDEV.P(C77:F77),"")</f>
        <v>9.3803156149137958</v>
      </c>
      <c r="N77" s="275">
        <v>22.888426217780776</v>
      </c>
      <c r="O77" s="275">
        <v>43.361272004809415</v>
      </c>
      <c r="P77" s="275">
        <v>22.803007705179027</v>
      </c>
      <c r="Q77" s="275">
        <v>39.989959981304409</v>
      </c>
      <c r="R77" s="259">
        <f>G77</f>
        <v>4</v>
      </c>
      <c r="S77" s="276">
        <f>IF(R77&gt;0,AVERAGE(N77:Q77),"")</f>
        <v>32.260666477268401</v>
      </c>
      <c r="T77" s="275">
        <f>IF(R77&gt;0,MIN(N77:Q77),"")</f>
        <v>22.803007705179027</v>
      </c>
      <c r="U77" s="275">
        <f>IF(R77&gt;0,MAX(N77:Q77),"")</f>
        <v>43.361272004809415</v>
      </c>
      <c r="V77" s="275">
        <f>IF(R77&gt;0,U77-T77,"")</f>
        <v>20.558264299630387</v>
      </c>
      <c r="W77" s="275">
        <f>IF(R77&gt;0,_xlfn.VAR.P(N77:Q77),"")</f>
        <v>90.06290452011217</v>
      </c>
      <c r="X77" s="275">
        <f>IF(R77&gt;0,_xlfn.STDEV.P(N77:Q77),"")</f>
        <v>9.4901477607101654</v>
      </c>
      <c r="Y77" s="244">
        <v>84</v>
      </c>
    </row>
    <row r="78" spans="1:25" x14ac:dyDescent="0.25">
      <c r="A78" s="244">
        <v>83</v>
      </c>
      <c r="B78" s="272">
        <v>11</v>
      </c>
      <c r="C78" s="273">
        <v>21.649203896522522</v>
      </c>
      <c r="D78" s="273">
        <v>20.901522636413574</v>
      </c>
      <c r="E78" s="273">
        <v>26.471735835075378</v>
      </c>
      <c r="F78" s="273">
        <v>33.553849458694458</v>
      </c>
      <c r="G78" s="256">
        <v>4</v>
      </c>
      <c r="H78" s="274">
        <f>IF(G78&gt;0,AVERAGE(C78:F78),"")</f>
        <v>25.644077956676483</v>
      </c>
      <c r="I78" s="273">
        <f>IF(G78&gt;0,MIN(C78:F78),"")</f>
        <v>20.901522636413574</v>
      </c>
      <c r="J78" s="273">
        <f>IF(G78&gt;0,MAX(C78:F78),"")</f>
        <v>33.553849458694458</v>
      </c>
      <c r="K78" s="273">
        <f>IF(G78&gt;0,J78-I78,"")</f>
        <v>12.652326822280884</v>
      </c>
      <c r="L78" s="273">
        <f>IF(G78&gt;0,_xlfn.VAR.P(C78:F78),"")</f>
        <v>25.425088125014099</v>
      </c>
      <c r="M78" s="273">
        <f>IF(G78&gt;0,_xlfn.STDEV.P(C78:F78),"")</f>
        <v>5.0423296327207821</v>
      </c>
      <c r="N78" s="275">
        <v>29.887579781411695</v>
      </c>
      <c r="O78" s="275">
        <v>28.417815276419589</v>
      </c>
      <c r="P78" s="275">
        <v>32.048707077721019</v>
      </c>
      <c r="Q78" s="275">
        <v>38.841136990031877</v>
      </c>
      <c r="R78" s="259">
        <f>G78</f>
        <v>4</v>
      </c>
      <c r="S78" s="276">
        <f>IF(R78&gt;0,AVERAGE(N78:Q78),"")</f>
        <v>32.298809781396045</v>
      </c>
      <c r="T78" s="275">
        <f>IF(R78&gt;0,MIN(N78:Q78),"")</f>
        <v>28.417815276419589</v>
      </c>
      <c r="U78" s="275">
        <f>IF(R78&gt;0,MAX(N78:Q78),"")</f>
        <v>38.841136990031877</v>
      </c>
      <c r="V78" s="275">
        <f>IF(R78&gt;0,U78-T78,"")</f>
        <v>10.423321713612289</v>
      </c>
      <c r="W78" s="275">
        <f>IF(R78&gt;0,_xlfn.VAR.P(N78:Q78),"")</f>
        <v>15.935186281931237</v>
      </c>
      <c r="X78" s="275">
        <f>IF(R78&gt;0,_xlfn.STDEV.P(N78:Q78),"")</f>
        <v>3.991890063858377</v>
      </c>
      <c r="Y78" s="244">
        <v>83</v>
      </c>
    </row>
    <row r="79" spans="1:25" x14ac:dyDescent="0.25">
      <c r="A79" s="244">
        <v>82</v>
      </c>
      <c r="B79" s="272">
        <v>50</v>
      </c>
      <c r="C79" s="273">
        <v>32.975142598152161</v>
      </c>
      <c r="D79" s="273">
        <v>26.488945484161377</v>
      </c>
      <c r="E79" s="273">
        <v>23.129839301109314</v>
      </c>
      <c r="F79" s="273">
        <v>23.48382830619812</v>
      </c>
      <c r="G79" s="256">
        <v>4</v>
      </c>
      <c r="H79" s="274">
        <f>IF(G79&gt;0,AVERAGE(C79:F79),"")</f>
        <v>26.519438922405243</v>
      </c>
      <c r="I79" s="273">
        <f>IF(G79&gt;0,MIN(C79:F79),"")</f>
        <v>23.129839301109314</v>
      </c>
      <c r="J79" s="273">
        <f>IF(G79&gt;0,MAX(C79:F79),"")</f>
        <v>32.975142598152161</v>
      </c>
      <c r="K79" s="273">
        <f>IF(G79&gt;0,J79-I79,"")</f>
        <v>9.8453032970428467</v>
      </c>
      <c r="L79" s="273">
        <f>IF(G79&gt;0,_xlfn.VAR.P(C79:F79),"")</f>
        <v>15.595339301186755</v>
      </c>
      <c r="M79" s="273">
        <f>IF(G79&gt;0,_xlfn.STDEV.P(C79:F79),"")</f>
        <v>3.9490934784057412</v>
      </c>
      <c r="N79" s="275">
        <v>39.106182445699446</v>
      </c>
      <c r="O79" s="275">
        <v>28.987939488785187</v>
      </c>
      <c r="P79" s="275">
        <v>29.707397121852676</v>
      </c>
      <c r="Q79" s="275">
        <v>31.562722179254809</v>
      </c>
      <c r="R79" s="259">
        <f>G79</f>
        <v>4</v>
      </c>
      <c r="S79" s="276">
        <f>IF(R79&gt;0,AVERAGE(N79:Q79),"")</f>
        <v>32.34106030889803</v>
      </c>
      <c r="T79" s="275">
        <f>IF(R79&gt;0,MIN(N79:Q79),"")</f>
        <v>28.987939488785187</v>
      </c>
      <c r="U79" s="275">
        <f>IF(R79&gt;0,MAX(N79:Q79),"")</f>
        <v>39.106182445699446</v>
      </c>
      <c r="V79" s="275">
        <f>IF(R79&gt;0,U79-T79,"")</f>
        <v>10.118242956914258</v>
      </c>
      <c r="W79" s="275">
        <f>IF(R79&gt;0,_xlfn.VAR.P(N79:Q79),"")</f>
        <v>16.138072196742314</v>
      </c>
      <c r="X79" s="275">
        <f>IF(R79&gt;0,_xlfn.STDEV.P(N79:Q79),"")</f>
        <v>4.0172219501469311</v>
      </c>
      <c r="Y79" s="244">
        <v>82</v>
      </c>
    </row>
    <row r="80" spans="1:25" x14ac:dyDescent="0.25">
      <c r="A80" s="244">
        <v>81</v>
      </c>
      <c r="B80" s="272">
        <v>125</v>
      </c>
      <c r="C80" s="273">
        <v>23.833561539649963</v>
      </c>
      <c r="D80" s="273">
        <v>29.794998168945313</v>
      </c>
      <c r="E80" s="273">
        <v>35.108157992362976</v>
      </c>
      <c r="F80" s="273">
        <v>10.415960550308228</v>
      </c>
      <c r="G80" s="256">
        <v>4</v>
      </c>
      <c r="H80" s="274">
        <f>IF(G80&gt;0,AVERAGE(C80:F80),"")</f>
        <v>24.78816956281662</v>
      </c>
      <c r="I80" s="273">
        <f>IF(G80&gt;0,MIN(C80:F80),"")</f>
        <v>10.415960550308228</v>
      </c>
      <c r="J80" s="273">
        <f>IF(G80&gt;0,MAX(C80:F80),"")</f>
        <v>35.108157992362976</v>
      </c>
      <c r="K80" s="273">
        <f>IF(G80&gt;0,J80-I80,"")</f>
        <v>24.692197442054749</v>
      </c>
      <c r="L80" s="273">
        <f>IF(G80&gt;0,_xlfn.VAR.P(C80:F80),"")</f>
        <v>84.760540563560198</v>
      </c>
      <c r="M80" s="273">
        <f>IF(G80&gt;0,_xlfn.STDEV.P(C80:F80),"")</f>
        <v>9.2065487867908562</v>
      </c>
      <c r="N80" s="275">
        <v>31.44171692353957</v>
      </c>
      <c r="O80" s="275">
        <v>40.25335847085487</v>
      </c>
      <c r="P80" s="275">
        <v>42.966466946850971</v>
      </c>
      <c r="Q80" s="275">
        <v>14.709057877372873</v>
      </c>
      <c r="R80" s="259">
        <f>G80</f>
        <v>4</v>
      </c>
      <c r="S80" s="276">
        <f>IF(R80&gt;0,AVERAGE(N80:Q80),"")</f>
        <v>32.34265005465457</v>
      </c>
      <c r="T80" s="275">
        <f>IF(R80&gt;0,MIN(N80:Q80),"")</f>
        <v>14.709057877372873</v>
      </c>
      <c r="U80" s="275">
        <f>IF(R80&gt;0,MAX(N80:Q80),"")</f>
        <v>42.966466946850971</v>
      </c>
      <c r="V80" s="275">
        <f>IF(R80&gt;0,U80-T80,"")</f>
        <v>28.257409069478101</v>
      </c>
      <c r="W80" s="275">
        <f>IF(R80&gt;0,_xlfn.VAR.P(N80:Q80),"")</f>
        <v>121.80001164662303</v>
      </c>
      <c r="X80" s="275">
        <f>IF(R80&gt;0,_xlfn.STDEV.P(N80:Q80),"")</f>
        <v>11.036304256707634</v>
      </c>
      <c r="Y80" s="244">
        <v>81</v>
      </c>
    </row>
    <row r="81" spans="1:25" x14ac:dyDescent="0.25">
      <c r="A81" s="244">
        <v>80</v>
      </c>
      <c r="B81" s="272">
        <v>37</v>
      </c>
      <c r="C81" s="273">
        <v>26.817741990089417</v>
      </c>
      <c r="D81" s="273">
        <v>24.268054962158203</v>
      </c>
      <c r="E81" s="273">
        <v>18.331138491630554</v>
      </c>
      <c r="F81" s="273">
        <v>24.516855478286743</v>
      </c>
      <c r="G81" s="256">
        <v>4</v>
      </c>
      <c r="H81" s="274">
        <f>IF(G81&gt;0,AVERAGE(C81:F81),"")</f>
        <v>23.483447730541229</v>
      </c>
      <c r="I81" s="273">
        <f>IF(G81&gt;0,MIN(C81:F81),"")</f>
        <v>18.331138491630554</v>
      </c>
      <c r="J81" s="273">
        <f>IF(G81&gt;0,MAX(C81:F81),"")</f>
        <v>26.817741990089417</v>
      </c>
      <c r="K81" s="273">
        <f>IF(G81&gt;0,J81-I81,"")</f>
        <v>8.4866034984588623</v>
      </c>
      <c r="L81" s="273">
        <f>IF(G81&gt;0,_xlfn.VAR.P(C81:F81),"")</f>
        <v>9.8368371959065826</v>
      </c>
      <c r="M81" s="273">
        <f>IF(G81&gt;0,_xlfn.STDEV.P(C81:F81),"")</f>
        <v>3.1363732551956538</v>
      </c>
      <c r="N81" s="275">
        <v>35.686141237477955</v>
      </c>
      <c r="O81" s="275">
        <v>37.174704336341193</v>
      </c>
      <c r="P81" s="275">
        <v>21.206303961448562</v>
      </c>
      <c r="Q81" s="275">
        <v>35.471705146013342</v>
      </c>
      <c r="R81" s="259">
        <f>G81</f>
        <v>4</v>
      </c>
      <c r="S81" s="276">
        <f>IF(R81&gt;0,AVERAGE(N81:Q81),"")</f>
        <v>32.384713670320259</v>
      </c>
      <c r="T81" s="275">
        <f>IF(R81&gt;0,MIN(N81:Q81),"")</f>
        <v>21.206303961448562</v>
      </c>
      <c r="U81" s="275">
        <f>IF(R81&gt;0,MAX(N81:Q81),"")</f>
        <v>37.174704336341193</v>
      </c>
      <c r="V81" s="275">
        <f>IF(R81&gt;0,U81-T81,"")</f>
        <v>15.968400374892632</v>
      </c>
      <c r="W81" s="275">
        <f>IF(R81&gt;0,_xlfn.VAR.P(N81:Q81),"")</f>
        <v>42.082448638039068</v>
      </c>
      <c r="X81" s="275">
        <f>IF(R81&gt;0,_xlfn.STDEV.P(N81:Q81),"")</f>
        <v>6.4870986302074263</v>
      </c>
      <c r="Y81" s="244">
        <v>80</v>
      </c>
    </row>
    <row r="82" spans="1:25" x14ac:dyDescent="0.25">
      <c r="A82" s="244">
        <v>79</v>
      </c>
      <c r="B82" s="272">
        <v>45</v>
      </c>
      <c r="C82" s="273">
        <v>32.937832474708557</v>
      </c>
      <c r="D82" s="273">
        <v>20.074348449707031</v>
      </c>
      <c r="E82" s="273">
        <v>31.24947726726532</v>
      </c>
      <c r="F82" s="273">
        <v>20.380064249038696</v>
      </c>
      <c r="G82" s="256">
        <v>4</v>
      </c>
      <c r="H82" s="274">
        <f>IF(G82&gt;0,AVERAGE(C82:F82),"")</f>
        <v>26.160430610179901</v>
      </c>
      <c r="I82" s="273">
        <f>IF(G82&gt;0,MIN(C82:F82),"")</f>
        <v>20.074348449707031</v>
      </c>
      <c r="J82" s="273">
        <f>IF(G82&gt;0,MAX(C82:F82),"")</f>
        <v>32.937832474708557</v>
      </c>
      <c r="K82" s="273">
        <f>IF(G82&gt;0,J82-I82,"")</f>
        <v>12.863484025001526</v>
      </c>
      <c r="L82" s="273">
        <f>IF(G82&gt;0,_xlfn.VAR.P(C82:F82),"")</f>
        <v>35.571150811086909</v>
      </c>
      <c r="M82" s="273">
        <f>IF(G82&gt;0,_xlfn.STDEV.P(C82:F82),"")</f>
        <v>5.9641554985669938</v>
      </c>
      <c r="N82" s="275">
        <v>37.970644954313528</v>
      </c>
      <c r="O82" s="275">
        <v>29.044155757942981</v>
      </c>
      <c r="P82" s="275">
        <v>36.150832304745713</v>
      </c>
      <c r="Q82" s="275">
        <v>27.119578206429196</v>
      </c>
      <c r="R82" s="259">
        <f>G82</f>
        <v>4</v>
      </c>
      <c r="S82" s="276">
        <f>IF(R82&gt;0,AVERAGE(N82:Q82),"")</f>
        <v>32.571302805857854</v>
      </c>
      <c r="T82" s="275">
        <f>IF(R82&gt;0,MIN(N82:Q82),"")</f>
        <v>27.119578206429196</v>
      </c>
      <c r="U82" s="275">
        <f>IF(R82&gt;0,MAX(N82:Q82),"")</f>
        <v>37.970644954313528</v>
      </c>
      <c r="V82" s="275">
        <f>IF(R82&gt;0,U82-T82,"")</f>
        <v>10.851066747884332</v>
      </c>
      <c r="W82" s="275">
        <f>IF(R82&gt;0,_xlfn.VAR.P(N82:Q82),"")</f>
        <v>21.031998618781927</v>
      </c>
      <c r="X82" s="275">
        <f>IF(R82&gt;0,_xlfn.STDEV.P(N82:Q82),"")</f>
        <v>4.5860657015334967</v>
      </c>
      <c r="Y82" s="244">
        <v>79</v>
      </c>
    </row>
    <row r="83" spans="1:25" x14ac:dyDescent="0.25">
      <c r="A83" s="244">
        <v>78</v>
      </c>
      <c r="B83" s="272">
        <v>138</v>
      </c>
      <c r="C83" s="273">
        <v>19.830744862556458</v>
      </c>
      <c r="D83" s="273">
        <v>20.636188983917236</v>
      </c>
      <c r="E83" s="273">
        <v>21.111387610435486</v>
      </c>
      <c r="F83" s="273">
        <v>33.869932889938354</v>
      </c>
      <c r="G83" s="256">
        <v>4</v>
      </c>
      <c r="H83" s="274">
        <f>IF(G83&gt;0,AVERAGE(C83:F83),"")</f>
        <v>23.862063586711884</v>
      </c>
      <c r="I83" s="273">
        <f>IF(G83&gt;0,MIN(C83:F83),"")</f>
        <v>19.830744862556458</v>
      </c>
      <c r="J83" s="273">
        <f>IF(G83&gt;0,MAX(C83:F83),"")</f>
        <v>33.869932889938354</v>
      </c>
      <c r="K83" s="273">
        <f>IF(G83&gt;0,J83-I83,"")</f>
        <v>14.039188027381897</v>
      </c>
      <c r="L83" s="273">
        <f>IF(G83&gt;0,_xlfn.VAR.P(C83:F83),"")</f>
        <v>33.595365981402097</v>
      </c>
      <c r="M83" s="273">
        <f>IF(G83&gt;0,_xlfn.STDEV.P(C83:F83),"")</f>
        <v>5.7961509626132148</v>
      </c>
      <c r="N83" s="275">
        <v>27.054321228715125</v>
      </c>
      <c r="O83" s="275">
        <v>30.421536594354709</v>
      </c>
      <c r="P83" s="275">
        <v>27.888934739106706</v>
      </c>
      <c r="Q83" s="275">
        <v>45.084344772139538</v>
      </c>
      <c r="R83" s="259">
        <f>G83</f>
        <v>4</v>
      </c>
      <c r="S83" s="276">
        <f>IF(R83&gt;0,AVERAGE(N83:Q83),"")</f>
        <v>32.612284333579019</v>
      </c>
      <c r="T83" s="275">
        <f>IF(R83&gt;0,MIN(N83:Q83),"")</f>
        <v>27.054321228715125</v>
      </c>
      <c r="U83" s="275">
        <f>IF(R83&gt;0,MAX(N83:Q83),"")</f>
        <v>45.084344772139538</v>
      </c>
      <c r="V83" s="275">
        <f>IF(R83&gt;0,U83-T83,"")</f>
        <v>18.030023543424413</v>
      </c>
      <c r="W83" s="275">
        <f>IF(R83&gt;0,_xlfn.VAR.P(N83:Q83),"")</f>
        <v>53.388163126663358</v>
      </c>
      <c r="X83" s="275">
        <f>IF(R83&gt;0,_xlfn.STDEV.P(N83:Q83),"")</f>
        <v>7.3067204084091895</v>
      </c>
      <c r="Y83" s="244">
        <v>78</v>
      </c>
    </row>
    <row r="84" spans="1:25" x14ac:dyDescent="0.25">
      <c r="A84" s="244">
        <v>77</v>
      </c>
      <c r="B84" s="272">
        <v>63</v>
      </c>
      <c r="C84" s="273">
        <v>26.355939507484436</v>
      </c>
      <c r="D84" s="273">
        <v>23.463597297668457</v>
      </c>
      <c r="E84" s="273">
        <v>23.272358775138855</v>
      </c>
      <c r="F84" s="273">
        <v>30.504428148269653</v>
      </c>
      <c r="G84" s="256">
        <v>4</v>
      </c>
      <c r="H84" s="274">
        <f>IF(G84&gt;0,AVERAGE(C84:F84),"")</f>
        <v>25.89908093214035</v>
      </c>
      <c r="I84" s="273">
        <f>IF(G84&gt;0,MIN(C84:F84),"")</f>
        <v>23.272358775138855</v>
      </c>
      <c r="J84" s="273">
        <f>IF(G84&gt;0,MAX(C84:F84),"")</f>
        <v>30.504428148269653</v>
      </c>
      <c r="K84" s="273">
        <f>IF(G84&gt;0,J84-I84,"")</f>
        <v>7.2320693731307983</v>
      </c>
      <c r="L84" s="273">
        <f>IF(G84&gt;0,_xlfn.VAR.P(C84:F84),"")</f>
        <v>8.5622981407095722</v>
      </c>
      <c r="M84" s="273">
        <f>IF(G84&gt;0,_xlfn.STDEV.P(C84:F84),"")</f>
        <v>2.9261404854705066</v>
      </c>
      <c r="N84" s="275">
        <v>33.643799251149446</v>
      </c>
      <c r="O84" s="275">
        <v>26.619369816977137</v>
      </c>
      <c r="P84" s="275">
        <v>31.303563747551035</v>
      </c>
      <c r="Q84" s="275">
        <v>39.166157954301603</v>
      </c>
      <c r="R84" s="259">
        <f>G84</f>
        <v>4</v>
      </c>
      <c r="S84" s="276">
        <f>IF(R84&gt;0,AVERAGE(N84:Q84),"")</f>
        <v>32.683222692494809</v>
      </c>
      <c r="T84" s="275">
        <f>IF(R84&gt;0,MIN(N84:Q84),"")</f>
        <v>26.619369816977137</v>
      </c>
      <c r="U84" s="275">
        <f>IF(R84&gt;0,MAX(N84:Q84),"")</f>
        <v>39.166157954301603</v>
      </c>
      <c r="V84" s="275">
        <f>IF(R84&gt;0,U84-T84,"")</f>
        <v>12.546788137324466</v>
      </c>
      <c r="W84" s="275">
        <f>IF(R84&gt;0,_xlfn.VAR.P(N84:Q84),"")</f>
        <v>20.406231858525189</v>
      </c>
      <c r="X84" s="275">
        <f>IF(R84&gt;0,_xlfn.STDEV.P(N84:Q84),"")</f>
        <v>4.5173257419102724</v>
      </c>
      <c r="Y84" s="244">
        <v>77</v>
      </c>
    </row>
    <row r="85" spans="1:25" x14ac:dyDescent="0.25">
      <c r="A85" s="244">
        <v>76</v>
      </c>
      <c r="B85" s="272">
        <v>111</v>
      </c>
      <c r="C85" s="273">
        <v>18.26324999332428</v>
      </c>
      <c r="D85" s="273">
        <v>24.166836738586426</v>
      </c>
      <c r="E85" s="273">
        <v>26.721112132072449</v>
      </c>
      <c r="F85" s="273">
        <v>28.824549913406372</v>
      </c>
      <c r="G85" s="256">
        <v>4</v>
      </c>
      <c r="H85" s="274">
        <f>IF(G85&gt;0,AVERAGE(C85:F85),"")</f>
        <v>24.493937194347382</v>
      </c>
      <c r="I85" s="273">
        <f>IF(G85&gt;0,MIN(C85:F85),"")</f>
        <v>18.26324999332428</v>
      </c>
      <c r="J85" s="273">
        <f>IF(G85&gt;0,MAX(C85:F85),"")</f>
        <v>28.824549913406372</v>
      </c>
      <c r="K85" s="273">
        <f>IF(G85&gt;0,J85-I85,"")</f>
        <v>10.561299920082092</v>
      </c>
      <c r="L85" s="273">
        <f>IF(G85&gt;0,_xlfn.VAR.P(C85:F85),"")</f>
        <v>15.660743107714552</v>
      </c>
      <c r="M85" s="273">
        <f>IF(G85&gt;0,_xlfn.STDEV.P(C85:F85),"")</f>
        <v>3.9573656777854826</v>
      </c>
      <c r="N85" s="275">
        <v>21.413666308361453</v>
      </c>
      <c r="O85" s="275">
        <v>29.722233279440914</v>
      </c>
      <c r="P85" s="275">
        <v>38.020443038601456</v>
      </c>
      <c r="Q85" s="275">
        <v>41.677029618131527</v>
      </c>
      <c r="R85" s="259">
        <f>G85</f>
        <v>4</v>
      </c>
      <c r="S85" s="276">
        <f>IF(R85&gt;0,AVERAGE(N85:Q85),"")</f>
        <v>32.708343061133839</v>
      </c>
      <c r="T85" s="275">
        <f>IF(R85&gt;0,MIN(N85:Q85),"")</f>
        <v>21.413666308361453</v>
      </c>
      <c r="U85" s="275">
        <f>IF(R85&gt;0,MAX(N85:Q85),"")</f>
        <v>41.677029618131527</v>
      </c>
      <c r="V85" s="275">
        <f>IF(R85&gt;0,U85-T85,"")</f>
        <v>20.263363309770074</v>
      </c>
      <c r="W85" s="275">
        <f>IF(R85&gt;0,_xlfn.VAR.P(N85:Q85),"")</f>
        <v>61.285579826555477</v>
      </c>
      <c r="X85" s="275">
        <f>IF(R85&gt;0,_xlfn.STDEV.P(N85:Q85),"")</f>
        <v>7.8285107029725314</v>
      </c>
      <c r="Y85" s="244">
        <v>76</v>
      </c>
    </row>
    <row r="86" spans="1:25" x14ac:dyDescent="0.25">
      <c r="A86" s="244">
        <v>75</v>
      </c>
      <c r="B86" s="272">
        <v>126</v>
      </c>
      <c r="C86" s="273">
        <v>30.924504399299622</v>
      </c>
      <c r="D86" s="273">
        <v>32.713949680328369</v>
      </c>
      <c r="E86" s="273">
        <v>15.912804007530212</v>
      </c>
      <c r="F86" s="273">
        <v>20.6902015209198</v>
      </c>
      <c r="G86" s="256">
        <v>4</v>
      </c>
      <c r="H86" s="274">
        <f>IF(G86&gt;0,AVERAGE(C86:F86),"")</f>
        <v>25.060364902019501</v>
      </c>
      <c r="I86" s="273">
        <f>IF(G86&gt;0,MIN(C86:F86),"")</f>
        <v>15.912804007530212</v>
      </c>
      <c r="J86" s="273">
        <f>IF(G86&gt;0,MAX(C86:F86),"")</f>
        <v>32.713949680328369</v>
      </c>
      <c r="K86" s="273">
        <f>IF(G86&gt;0,J86-I86,"")</f>
        <v>16.801145672798157</v>
      </c>
      <c r="L86" s="273">
        <f>IF(G86&gt;0,_xlfn.VAR.P(C86:F86),"")</f>
        <v>48.935422574554082</v>
      </c>
      <c r="M86" s="273">
        <f>IF(G86&gt;0,_xlfn.STDEV.P(C86:F86),"")</f>
        <v>6.9953858059834042</v>
      </c>
      <c r="N86" s="275">
        <v>43.670511504088765</v>
      </c>
      <c r="O86" s="275">
        <v>38.479620117785323</v>
      </c>
      <c r="P86" s="275">
        <v>20.992493221467523</v>
      </c>
      <c r="Q86" s="275">
        <v>27.952681652582648</v>
      </c>
      <c r="R86" s="259">
        <f>G86</f>
        <v>4</v>
      </c>
      <c r="S86" s="276">
        <f>IF(R86&gt;0,AVERAGE(N86:Q86),"")</f>
        <v>32.773826623981066</v>
      </c>
      <c r="T86" s="275">
        <f>IF(R86&gt;0,MIN(N86:Q86),"")</f>
        <v>20.992493221467523</v>
      </c>
      <c r="U86" s="275">
        <f>IF(R86&gt;0,MAX(N86:Q86),"")</f>
        <v>43.670511504088765</v>
      </c>
      <c r="V86" s="275">
        <f>IF(R86&gt;0,U86-T86,"")</f>
        <v>22.678018282621242</v>
      </c>
      <c r="W86" s="275">
        <f>IF(R86&gt;0,_xlfn.VAR.P(N86:Q86),"")</f>
        <v>78.33426908668207</v>
      </c>
      <c r="X86" s="275">
        <f>IF(R86&gt;0,_xlfn.STDEV.P(N86:Q86),"")</f>
        <v>8.8506648951749423</v>
      </c>
      <c r="Y86" s="244">
        <v>75</v>
      </c>
    </row>
    <row r="87" spans="1:25" x14ac:dyDescent="0.25">
      <c r="A87" s="244">
        <v>74</v>
      </c>
      <c r="B87" s="272">
        <v>66</v>
      </c>
      <c r="C87" s="273">
        <v>19.715445637702942</v>
      </c>
      <c r="D87" s="273">
        <v>25.196869373321533</v>
      </c>
      <c r="E87" s="273">
        <v>22.924646735191345</v>
      </c>
      <c r="F87" s="273">
        <v>29.009684324264526</v>
      </c>
      <c r="G87" s="256">
        <v>4</v>
      </c>
      <c r="H87" s="274">
        <f>IF(G87&gt;0,AVERAGE(C87:F87),"")</f>
        <v>24.211661517620087</v>
      </c>
      <c r="I87" s="273">
        <f>IF(G87&gt;0,MIN(C87:F87),"")</f>
        <v>19.715445637702942</v>
      </c>
      <c r="J87" s="273">
        <f>IF(G87&gt;0,MAX(C87:F87),"")</f>
        <v>29.009684324264526</v>
      </c>
      <c r="K87" s="273">
        <f>IF(G87&gt;0,J87-I87,"")</f>
        <v>9.2942386865615845</v>
      </c>
      <c r="L87" s="273">
        <f>IF(G87&gt;0,_xlfn.VAR.P(C87:F87),"")</f>
        <v>11.466005415256291</v>
      </c>
      <c r="M87" s="273">
        <f>IF(G87&gt;0,_xlfn.STDEV.P(C87:F87),"")</f>
        <v>3.3861490539041972</v>
      </c>
      <c r="N87" s="275">
        <v>28.915052329446851</v>
      </c>
      <c r="O87" s="275">
        <v>36.573592401497919</v>
      </c>
      <c r="P87" s="275">
        <v>34.26275359316481</v>
      </c>
      <c r="Q87" s="275">
        <v>31.699832903884658</v>
      </c>
      <c r="R87" s="259">
        <f>G87</f>
        <v>4</v>
      </c>
      <c r="S87" s="276">
        <f>IF(R87&gt;0,AVERAGE(N87:Q87),"")</f>
        <v>32.862807806998561</v>
      </c>
      <c r="T87" s="275">
        <f>IF(R87&gt;0,MIN(N87:Q87),"")</f>
        <v>28.915052329446851</v>
      </c>
      <c r="U87" s="275">
        <f>IF(R87&gt;0,MAX(N87:Q87),"")</f>
        <v>36.573592401497919</v>
      </c>
      <c r="V87" s="275">
        <f>IF(R87&gt;0,U87-T87,"")</f>
        <v>7.6585400720510677</v>
      </c>
      <c r="W87" s="275">
        <f>IF(R87&gt;0,_xlfn.VAR.P(N87:Q87),"")</f>
        <v>8.1667636116976787</v>
      </c>
      <c r="X87" s="275">
        <f>IF(R87&gt;0,_xlfn.STDEV.P(N87:Q87),"")</f>
        <v>2.8577549950437806</v>
      </c>
      <c r="Y87" s="244">
        <v>74</v>
      </c>
    </row>
    <row r="88" spans="1:25" x14ac:dyDescent="0.25">
      <c r="A88" s="244">
        <v>73</v>
      </c>
      <c r="B88" s="272">
        <v>90</v>
      </c>
      <c r="C88" s="273">
        <v>28.628390431404114</v>
      </c>
      <c r="D88" s="273">
        <v>28.003628253936768</v>
      </c>
      <c r="E88" s="273">
        <v>28.362707495689392</v>
      </c>
      <c r="F88" s="273">
        <v>19.807013273239136</v>
      </c>
      <c r="G88" s="256">
        <v>4</v>
      </c>
      <c r="H88" s="274">
        <f>IF(G88&gt;0,AVERAGE(C88:F88),"")</f>
        <v>26.200434863567352</v>
      </c>
      <c r="I88" s="273">
        <f>IF(G88&gt;0,MIN(C88:F88),"")</f>
        <v>19.807013273239136</v>
      </c>
      <c r="J88" s="273">
        <f>IF(G88&gt;0,MAX(C88:F88),"")</f>
        <v>28.628390431404114</v>
      </c>
      <c r="K88" s="273">
        <f>IF(G88&gt;0,J88-I88,"")</f>
        <v>8.821377158164978</v>
      </c>
      <c r="L88" s="273">
        <f>IF(G88&gt;0,_xlfn.VAR.P(C88:F88),"")</f>
        <v>13.674434302440091</v>
      </c>
      <c r="M88" s="273">
        <f>IF(G88&gt;0,_xlfn.STDEV.P(C88:F88),"")</f>
        <v>3.6978959290980717</v>
      </c>
      <c r="N88" s="275">
        <v>34.233702883876184</v>
      </c>
      <c r="O88" s="275">
        <v>34.01494015842367</v>
      </c>
      <c r="P88" s="275">
        <v>36.824815233024253</v>
      </c>
      <c r="Q88" s="275">
        <v>26.470598176220442</v>
      </c>
      <c r="R88" s="259">
        <f>G88</f>
        <v>4</v>
      </c>
      <c r="S88" s="276">
        <f>IF(R88&gt;0,AVERAGE(N88:Q88),"")</f>
        <v>32.886014112886137</v>
      </c>
      <c r="T88" s="275">
        <f>IF(R88&gt;0,MIN(N88:Q88),"")</f>
        <v>26.470598176220442</v>
      </c>
      <c r="U88" s="275">
        <f>IF(R88&gt;0,MAX(N88:Q88),"")</f>
        <v>36.824815233024253</v>
      </c>
      <c r="V88" s="275">
        <f>IF(R88&gt;0,U88-T88,"")</f>
        <v>10.354217056803812</v>
      </c>
      <c r="W88" s="275">
        <f>IF(R88&gt;0,_xlfn.VAR.P(N88:Q88),"")</f>
        <v>14.940613736042906</v>
      </c>
      <c r="X88" s="275">
        <f>IF(R88&gt;0,_xlfn.STDEV.P(N88:Q88),"")</f>
        <v>3.8653090091275892</v>
      </c>
      <c r="Y88" s="244">
        <v>73</v>
      </c>
    </row>
    <row r="89" spans="1:25" x14ac:dyDescent="0.25">
      <c r="A89" s="244">
        <v>72</v>
      </c>
      <c r="B89" s="272">
        <v>47</v>
      </c>
      <c r="C89" s="273">
        <v>35.088658928871155</v>
      </c>
      <c r="D89" s="273">
        <v>26.686215400695801</v>
      </c>
      <c r="E89" s="273">
        <v>28.730847239494324</v>
      </c>
      <c r="F89" s="273">
        <v>15.302668809890747</v>
      </c>
      <c r="G89" s="256">
        <v>4</v>
      </c>
      <c r="H89" s="274">
        <f>IF(G89&gt;0,AVERAGE(C89:F89),"")</f>
        <v>26.452097594738007</v>
      </c>
      <c r="I89" s="273">
        <f>IF(G89&gt;0,MIN(C89:F89),"")</f>
        <v>15.302668809890747</v>
      </c>
      <c r="J89" s="273">
        <f>IF(G89&gt;0,MAX(C89:F89),"")</f>
        <v>35.088658928871155</v>
      </c>
      <c r="K89" s="273">
        <f>IF(G89&gt;0,J89-I89,"")</f>
        <v>19.785990118980408</v>
      </c>
      <c r="L89" s="273">
        <f>IF(G89&gt;0,_xlfn.VAR.P(C89:F89),"")</f>
        <v>51.036866249291961</v>
      </c>
      <c r="M89" s="273">
        <f>IF(G89&gt;0,_xlfn.STDEV.P(C89:F89),"")</f>
        <v>7.1440091159860621</v>
      </c>
      <c r="N89" s="275">
        <v>45.067011132378411</v>
      </c>
      <c r="O89" s="275">
        <v>35.866792744588665</v>
      </c>
      <c r="P89" s="275">
        <v>34.0727489084504</v>
      </c>
      <c r="Q89" s="275">
        <v>16.746338118415181</v>
      </c>
      <c r="R89" s="259">
        <f>G89</f>
        <v>4</v>
      </c>
      <c r="S89" s="276">
        <f>IF(R89&gt;0,AVERAGE(N89:Q89),"")</f>
        <v>32.93822272595817</v>
      </c>
      <c r="T89" s="275">
        <f>IF(R89&gt;0,MIN(N89:Q89),"")</f>
        <v>16.746338118415181</v>
      </c>
      <c r="U89" s="275">
        <f>IF(R89&gt;0,MAX(N89:Q89),"")</f>
        <v>45.067011132378411</v>
      </c>
      <c r="V89" s="275">
        <f>IF(R89&gt;0,U89-T89,"")</f>
        <v>28.32067301396323</v>
      </c>
      <c r="W89" s="275">
        <f>IF(R89&gt;0,_xlfn.VAR.P(N89:Q89),"")</f>
        <v>104.78707684112055</v>
      </c>
      <c r="X89" s="275">
        <f>IF(R89&gt;0,_xlfn.STDEV.P(N89:Q89),"")</f>
        <v>10.236555907194594</v>
      </c>
      <c r="Y89" s="244">
        <v>72</v>
      </c>
    </row>
    <row r="90" spans="1:25" x14ac:dyDescent="0.25">
      <c r="A90" s="244">
        <v>71</v>
      </c>
      <c r="B90" s="272">
        <v>67</v>
      </c>
      <c r="C90" s="273">
        <v>21.030974984169006</v>
      </c>
      <c r="D90" s="273">
        <v>22.674117088317871</v>
      </c>
      <c r="E90" s="273">
        <v>20.789877772331238</v>
      </c>
      <c r="F90" s="273">
        <v>25.00707745552063</v>
      </c>
      <c r="G90" s="256">
        <v>4</v>
      </c>
      <c r="H90" s="274">
        <f>IF(G90&gt;0,AVERAGE(C90:F90),"")</f>
        <v>22.375511825084686</v>
      </c>
      <c r="I90" s="273">
        <f>IF(G90&gt;0,MIN(C90:F90),"")</f>
        <v>20.789877772331238</v>
      </c>
      <c r="J90" s="273">
        <f>IF(G90&gt;0,MAX(C90:F90),"")</f>
        <v>25.00707745552063</v>
      </c>
      <c r="K90" s="273">
        <f>IF(G90&gt;0,J90-I90,"")</f>
        <v>4.2171996831893921</v>
      </c>
      <c r="L90" s="273">
        <f>IF(G90&gt;0,_xlfn.VAR.P(C90:F90),"")</f>
        <v>2.8340793590882818</v>
      </c>
      <c r="M90" s="273">
        <f>IF(G90&gt;0,_xlfn.STDEV.P(C90:F90),"")</f>
        <v>1.6834724111455708</v>
      </c>
      <c r="N90" s="275">
        <v>31.432506770123691</v>
      </c>
      <c r="O90" s="275">
        <v>31.908565977561679</v>
      </c>
      <c r="P90" s="275">
        <v>32.116593658384417</v>
      </c>
      <c r="Q90" s="275">
        <v>36.298106898124303</v>
      </c>
      <c r="R90" s="259">
        <f>G90</f>
        <v>4</v>
      </c>
      <c r="S90" s="276">
        <f>IF(R90&gt;0,AVERAGE(N90:Q90),"")</f>
        <v>32.938943326048523</v>
      </c>
      <c r="T90" s="275">
        <f>IF(R90&gt;0,MIN(N90:Q90),"")</f>
        <v>31.432506770123691</v>
      </c>
      <c r="U90" s="275">
        <f>IF(R90&gt;0,MAX(N90:Q90),"")</f>
        <v>36.298106898124303</v>
      </c>
      <c r="V90" s="275">
        <f>IF(R90&gt;0,U90-T90,"")</f>
        <v>4.8656001280006116</v>
      </c>
      <c r="W90" s="275">
        <f>IF(R90&gt;0,_xlfn.VAR.P(N90:Q90),"")</f>
        <v>3.8228168642924065</v>
      </c>
      <c r="X90" s="275">
        <f>IF(R90&gt;0,_xlfn.STDEV.P(N90:Q90),"")</f>
        <v>1.9552025123481216</v>
      </c>
      <c r="Y90" s="244">
        <v>71</v>
      </c>
    </row>
    <row r="91" spans="1:25" x14ac:dyDescent="0.25">
      <c r="A91" s="244">
        <v>70</v>
      </c>
      <c r="B91" s="272">
        <v>147</v>
      </c>
      <c r="C91" s="273">
        <v>27.418647408485413</v>
      </c>
      <c r="D91" s="273">
        <v>26.602530479431152</v>
      </c>
      <c r="E91" s="273">
        <v>25.911986231803894</v>
      </c>
      <c r="F91" s="273">
        <v>16.780034303665161</v>
      </c>
      <c r="G91" s="256">
        <v>4</v>
      </c>
      <c r="H91" s="274">
        <f>IF(G91&gt;0,AVERAGE(C91:F91),"")</f>
        <v>24.178299605846405</v>
      </c>
      <c r="I91" s="273">
        <f>IF(G91&gt;0,MIN(C91:F91),"")</f>
        <v>16.780034303665161</v>
      </c>
      <c r="J91" s="273">
        <f>IF(G91&gt;0,MAX(C91:F91),"")</f>
        <v>27.418647408485413</v>
      </c>
      <c r="K91" s="273">
        <f>IF(G91&gt;0,J91-I91,"")</f>
        <v>10.638613104820251</v>
      </c>
      <c r="L91" s="273">
        <f>IF(G91&gt;0,_xlfn.VAR.P(C91:F91),"")</f>
        <v>18.529187002247795</v>
      </c>
      <c r="M91" s="273">
        <f>IF(G91&gt;0,_xlfn.STDEV.P(C91:F91),"")</f>
        <v>4.3045542164372605</v>
      </c>
      <c r="N91" s="275">
        <v>36.497023981913671</v>
      </c>
      <c r="O91" s="275">
        <v>34.539499117265727</v>
      </c>
      <c r="P91" s="275">
        <v>35.854158679342447</v>
      </c>
      <c r="Q91" s="275">
        <v>25.110006063331401</v>
      </c>
      <c r="R91" s="259">
        <f>G91</f>
        <v>4</v>
      </c>
      <c r="S91" s="276">
        <f>IF(R91&gt;0,AVERAGE(N91:Q91),"")</f>
        <v>33.000171960463312</v>
      </c>
      <c r="T91" s="275">
        <f>IF(R91&gt;0,MIN(N91:Q91),"")</f>
        <v>25.110006063331401</v>
      </c>
      <c r="U91" s="275">
        <f>IF(R91&gt;0,MAX(N91:Q91),"")</f>
        <v>36.497023981913671</v>
      </c>
      <c r="V91" s="275">
        <f>IF(R91&gt;0,U91-T91,"")</f>
        <v>11.38701791858227</v>
      </c>
      <c r="W91" s="275">
        <f>IF(R91&gt;0,_xlfn.VAR.P(N91:Q91),"")</f>
        <v>21.249365057848308</v>
      </c>
      <c r="X91" s="275">
        <f>IF(R91&gt;0,_xlfn.STDEV.P(N91:Q91),"")</f>
        <v>4.6097033589861622</v>
      </c>
      <c r="Y91" s="244">
        <v>70</v>
      </c>
    </row>
    <row r="92" spans="1:25" x14ac:dyDescent="0.25">
      <c r="A92" s="244">
        <v>69</v>
      </c>
      <c r="B92" s="272">
        <v>128</v>
      </c>
      <c r="C92" s="273">
        <v>21.446684002876282</v>
      </c>
      <c r="D92" s="273">
        <v>28.915126323699951</v>
      </c>
      <c r="E92" s="273">
        <v>32.957543730735779</v>
      </c>
      <c r="F92" s="273">
        <v>18.667081594467163</v>
      </c>
      <c r="G92" s="256">
        <v>4</v>
      </c>
      <c r="H92" s="274">
        <f>IF(G92&gt;0,AVERAGE(C92:F92),"")</f>
        <v>25.496608912944794</v>
      </c>
      <c r="I92" s="273">
        <f>IF(G92&gt;0,MIN(C92:F92),"")</f>
        <v>18.667081594467163</v>
      </c>
      <c r="J92" s="273">
        <f>IF(G92&gt;0,MAX(C92:F92),"")</f>
        <v>32.957543730735779</v>
      </c>
      <c r="K92" s="273">
        <f>IF(G92&gt;0,J92-I92,"")</f>
        <v>14.290462136268616</v>
      </c>
      <c r="L92" s="273">
        <f>IF(G92&gt;0,_xlfn.VAR.P(C92:F92),"")</f>
        <v>32.599036203497008</v>
      </c>
      <c r="M92" s="273">
        <f>IF(G92&gt;0,_xlfn.STDEV.P(C92:F92),"")</f>
        <v>5.7095565680267155</v>
      </c>
      <c r="N92" s="275">
        <v>28.974697507406724</v>
      </c>
      <c r="O92" s="275">
        <v>35.387240188492022</v>
      </c>
      <c r="P92" s="275">
        <v>46.541499066746624</v>
      </c>
      <c r="Q92" s="275">
        <v>21.957061604662488</v>
      </c>
      <c r="R92" s="259">
        <f>G92</f>
        <v>4</v>
      </c>
      <c r="S92" s="276">
        <f>IF(R92&gt;0,AVERAGE(N92:Q92),"")</f>
        <v>33.215124591826964</v>
      </c>
      <c r="T92" s="275">
        <f>IF(R92&gt;0,MIN(N92:Q92),"")</f>
        <v>21.957061604662488</v>
      </c>
      <c r="U92" s="275">
        <f>IF(R92&gt;0,MAX(N92:Q92),"")</f>
        <v>46.541499066746624</v>
      </c>
      <c r="V92" s="275">
        <f>IF(R92&gt;0,U92-T92,"")</f>
        <v>24.584437462084136</v>
      </c>
      <c r="W92" s="275">
        <f>IF(R92&gt;0,_xlfn.VAR.P(N92:Q92),"")</f>
        <v>81.758886723078376</v>
      </c>
      <c r="X92" s="275">
        <f>IF(R92&gt;0,_xlfn.STDEV.P(N92:Q92),"")</f>
        <v>9.0420620835669112</v>
      </c>
      <c r="Y92" s="244">
        <v>69</v>
      </c>
    </row>
    <row r="93" spans="1:25" x14ac:dyDescent="0.25">
      <c r="A93" s="244">
        <v>68</v>
      </c>
      <c r="B93" s="272">
        <v>110</v>
      </c>
      <c r="C93" s="273">
        <v>33.68859589099884</v>
      </c>
      <c r="D93" s="273">
        <v>26.938154697418213</v>
      </c>
      <c r="E93" s="273">
        <v>26.110672354698181</v>
      </c>
      <c r="F93" s="273">
        <v>19.444130659103394</v>
      </c>
      <c r="G93" s="256">
        <v>4</v>
      </c>
      <c r="H93" s="274">
        <f>IF(G93&gt;0,AVERAGE(C93:F93),"")</f>
        <v>26.545388400554657</v>
      </c>
      <c r="I93" s="273">
        <f>IF(G93&gt;0,MIN(C93:F93),"")</f>
        <v>19.444130659103394</v>
      </c>
      <c r="J93" s="273">
        <f>IF(G93&gt;0,MAX(C93:F93),"")</f>
        <v>33.68859589099884</v>
      </c>
      <c r="K93" s="273">
        <f>IF(G93&gt;0,J93-I93,"")</f>
        <v>14.244465231895447</v>
      </c>
      <c r="L93" s="273">
        <f>IF(G93&gt;0,_xlfn.VAR.P(C93:F93),"")</f>
        <v>25.449129541634079</v>
      </c>
      <c r="M93" s="273">
        <f>IF(G93&gt;0,_xlfn.STDEV.P(C93:F93),"")</f>
        <v>5.0447130286701221</v>
      </c>
      <c r="N93" s="275">
        <v>36.703751108575013</v>
      </c>
      <c r="O93" s="275">
        <v>32.110512510450341</v>
      </c>
      <c r="P93" s="275">
        <v>33.635298401899945</v>
      </c>
      <c r="Q93" s="275">
        <v>30.486073823334955</v>
      </c>
      <c r="R93" s="259">
        <f>G93</f>
        <v>4</v>
      </c>
      <c r="S93" s="276">
        <f>IF(R93&gt;0,AVERAGE(N93:Q93),"")</f>
        <v>33.233908961065062</v>
      </c>
      <c r="T93" s="275">
        <f>IF(R93&gt;0,MIN(N93:Q93),"")</f>
        <v>30.486073823334955</v>
      </c>
      <c r="U93" s="275">
        <f>IF(R93&gt;0,MAX(N93:Q93),"")</f>
        <v>36.703751108575013</v>
      </c>
      <c r="V93" s="275">
        <f>IF(R93&gt;0,U93-T93,"")</f>
        <v>6.2176772852400575</v>
      </c>
      <c r="W93" s="275">
        <f>IF(R93&gt;0,_xlfn.VAR.P(N93:Q93),"")</f>
        <v>5.253383885312048</v>
      </c>
      <c r="X93" s="275">
        <f>IF(R93&gt;0,_xlfn.STDEV.P(N93:Q93),"")</f>
        <v>2.2920261528420762</v>
      </c>
      <c r="Y93" s="244">
        <v>68</v>
      </c>
    </row>
    <row r="94" spans="1:25" x14ac:dyDescent="0.25">
      <c r="A94" s="244">
        <v>67</v>
      </c>
      <c r="B94" s="272">
        <v>38</v>
      </c>
      <c r="C94" s="273">
        <v>14.114068150520325</v>
      </c>
      <c r="D94" s="273">
        <v>28.84136438369751</v>
      </c>
      <c r="E94" s="273">
        <v>27.439312338829041</v>
      </c>
      <c r="F94" s="273">
        <v>31.096333265304565</v>
      </c>
      <c r="G94" s="256">
        <v>4</v>
      </c>
      <c r="H94" s="274">
        <f>IF(G94&gt;0,AVERAGE(C94:F94),"")</f>
        <v>25.37276953458786</v>
      </c>
      <c r="I94" s="273">
        <f>IF(G94&gt;0,MIN(C94:F94),"")</f>
        <v>14.114068150520325</v>
      </c>
      <c r="J94" s="273">
        <f>IF(G94&gt;0,MAX(C94:F94),"")</f>
        <v>31.096333265304565</v>
      </c>
      <c r="K94" s="273">
        <f>IF(G94&gt;0,J94-I94,"")</f>
        <v>16.982265114784241</v>
      </c>
      <c r="L94" s="273">
        <f>IF(G94&gt;0,_xlfn.VAR.P(C94:F94),"")</f>
        <v>43.954822006052723</v>
      </c>
      <c r="M94" s="273">
        <f>IF(G94&gt;0,_xlfn.STDEV.P(C94:F94),"")</f>
        <v>6.6298432866888133</v>
      </c>
      <c r="N94" s="275">
        <v>16.327803069579602</v>
      </c>
      <c r="O94" s="275">
        <v>33.248247523641943</v>
      </c>
      <c r="P94" s="275">
        <v>42.032553699877305</v>
      </c>
      <c r="Q94" s="275">
        <v>41.379626266948172</v>
      </c>
      <c r="R94" s="259">
        <f>G94</f>
        <v>4</v>
      </c>
      <c r="S94" s="276">
        <f>IF(R94&gt;0,AVERAGE(N94:Q94),"")</f>
        <v>33.247057640011754</v>
      </c>
      <c r="T94" s="275">
        <f>IF(R94&gt;0,MIN(N94:Q94),"")</f>
        <v>16.327803069579602</v>
      </c>
      <c r="U94" s="275">
        <f>IF(R94&gt;0,MAX(N94:Q94),"")</f>
        <v>42.032553699877305</v>
      </c>
      <c r="V94" s="275">
        <f>IF(R94&gt;0,U94-T94,"")</f>
        <v>25.704750630297703</v>
      </c>
      <c r="W94" s="275">
        <f>IF(R94&gt;0,_xlfn.VAR.P(N94:Q94),"")</f>
        <v>107.39619753116403</v>
      </c>
      <c r="X94" s="275">
        <f>IF(R94&gt;0,_xlfn.STDEV.P(N94:Q94),"")</f>
        <v>10.363213668122647</v>
      </c>
      <c r="Y94" s="244">
        <v>67</v>
      </c>
    </row>
    <row r="95" spans="1:25" x14ac:dyDescent="0.25">
      <c r="A95" s="244">
        <v>66</v>
      </c>
      <c r="B95" s="272">
        <v>52</v>
      </c>
      <c r="C95" s="273">
        <v>30.699775815010071</v>
      </c>
      <c r="D95" s="273">
        <v>19.056394100189209</v>
      </c>
      <c r="E95" s="273">
        <v>28.48298966884613</v>
      </c>
      <c r="F95" s="273">
        <v>31.579421758651733</v>
      </c>
      <c r="G95" s="256">
        <v>4</v>
      </c>
      <c r="H95" s="274">
        <f>IF(G95&gt;0,AVERAGE(C95:F95),"")</f>
        <v>27.454645335674286</v>
      </c>
      <c r="I95" s="273">
        <f>IF(G95&gt;0,MIN(C95:F95),"")</f>
        <v>19.056394100189209</v>
      </c>
      <c r="J95" s="273">
        <f>IF(G95&gt;0,MAX(C95:F95),"")</f>
        <v>31.579421758651733</v>
      </c>
      <c r="K95" s="273">
        <f>IF(G95&gt;0,J95-I95,"")</f>
        <v>12.523027658462524</v>
      </c>
      <c r="L95" s="273">
        <f>IF(G95&gt;0,_xlfn.VAR.P(C95:F95),"")</f>
        <v>24.783192062339481</v>
      </c>
      <c r="M95" s="273">
        <f>IF(G95&gt;0,_xlfn.STDEV.P(C95:F95),"")</f>
        <v>4.9782719956164989</v>
      </c>
      <c r="N95" s="275">
        <v>39.430037529253923</v>
      </c>
      <c r="O95" s="275">
        <v>25.612164459740804</v>
      </c>
      <c r="P95" s="275">
        <v>33.778807393278328</v>
      </c>
      <c r="Q95" s="275">
        <v>34.558656462107344</v>
      </c>
      <c r="R95" s="259">
        <f>G95</f>
        <v>4</v>
      </c>
      <c r="S95" s="276">
        <f>IF(R95&gt;0,AVERAGE(N95:Q95),"")</f>
        <v>33.344916461095096</v>
      </c>
      <c r="T95" s="275">
        <f>IF(R95&gt;0,MIN(N95:Q95),"")</f>
        <v>25.612164459740804</v>
      </c>
      <c r="U95" s="275">
        <f>IF(R95&gt;0,MAX(N95:Q95),"")</f>
        <v>39.430037529253923</v>
      </c>
      <c r="V95" s="275">
        <f>IF(R95&gt;0,U95-T95,"")</f>
        <v>13.817873069513119</v>
      </c>
      <c r="W95" s="275">
        <f>IF(R95&gt;0,_xlfn.VAR.P(N95:Q95),"")</f>
        <v>24.621394514921803</v>
      </c>
      <c r="X95" s="275">
        <f>IF(R95&gt;0,_xlfn.STDEV.P(N95:Q95),"")</f>
        <v>4.9619950135930004</v>
      </c>
      <c r="Y95" s="244">
        <v>66</v>
      </c>
    </row>
    <row r="96" spans="1:25" x14ac:dyDescent="0.25">
      <c r="A96" s="244">
        <v>65</v>
      </c>
      <c r="B96" s="272">
        <v>54</v>
      </c>
      <c r="C96" s="273">
        <v>25.349000096321106</v>
      </c>
      <c r="D96" s="273">
        <v>17.854464054107666</v>
      </c>
      <c r="E96" s="273">
        <v>25.576404929161072</v>
      </c>
      <c r="F96" s="273">
        <v>31.946896314620972</v>
      </c>
      <c r="G96" s="256">
        <v>4</v>
      </c>
      <c r="H96" s="274">
        <f>IF(G96&gt;0,AVERAGE(C96:F96),"")</f>
        <v>25.181691348552704</v>
      </c>
      <c r="I96" s="273">
        <f>IF(G96&gt;0,MIN(C96:F96),"")</f>
        <v>17.854464054107666</v>
      </c>
      <c r="J96" s="273">
        <f>IF(G96&gt;0,MAX(C96:F96),"")</f>
        <v>31.946896314620972</v>
      </c>
      <c r="K96" s="273">
        <f>IF(G96&gt;0,J96-I96,"")</f>
        <v>14.092432260513306</v>
      </c>
      <c r="L96" s="273">
        <f>IF(G96&gt;0,_xlfn.VAR.P(C96:F96),"")</f>
        <v>24.910012271292885</v>
      </c>
      <c r="M96" s="273">
        <f>IF(G96&gt;0,_xlfn.STDEV.P(C96:F96),"")</f>
        <v>4.9909931147310633</v>
      </c>
      <c r="N96" s="275">
        <v>34.096846311064596</v>
      </c>
      <c r="O96" s="275">
        <v>26.185700892881311</v>
      </c>
      <c r="P96" s="275">
        <v>33.753415397244005</v>
      </c>
      <c r="Q96" s="275">
        <v>39.395544274409303</v>
      </c>
      <c r="R96" s="259">
        <f>G96</f>
        <v>4</v>
      </c>
      <c r="S96" s="276">
        <f>IF(R96&gt;0,AVERAGE(N96:Q96),"")</f>
        <v>33.357876718899803</v>
      </c>
      <c r="T96" s="275">
        <f>IF(R96&gt;0,MIN(N96:Q96),"")</f>
        <v>26.185700892881311</v>
      </c>
      <c r="U96" s="275">
        <f>IF(R96&gt;0,MAX(N96:Q96),"")</f>
        <v>39.395544274409303</v>
      </c>
      <c r="V96" s="275">
        <f>IF(R96&gt;0,U96-T96,"")</f>
        <v>13.209843381527993</v>
      </c>
      <c r="W96" s="275">
        <f>IF(R96&gt;0,_xlfn.VAR.P(N96:Q96),"")</f>
        <v>22.149015623596824</v>
      </c>
      <c r="X96" s="275">
        <f>IF(R96&gt;0,_xlfn.STDEV.P(N96:Q96),"")</f>
        <v>4.7062740701744969</v>
      </c>
      <c r="Y96" s="244">
        <v>65</v>
      </c>
    </row>
    <row r="97" spans="1:25" x14ac:dyDescent="0.25">
      <c r="A97" s="244">
        <v>64</v>
      </c>
      <c r="B97" s="272">
        <v>94</v>
      </c>
      <c r="C97" s="273">
        <v>37.439015507698059</v>
      </c>
      <c r="D97" s="273">
        <v>11.484625339508057</v>
      </c>
      <c r="E97" s="273">
        <v>17.99799382686615</v>
      </c>
      <c r="F97" s="273">
        <v>27.660950422286987</v>
      </c>
      <c r="G97" s="256">
        <v>4</v>
      </c>
      <c r="H97" s="274">
        <f>IF(G97&gt;0,AVERAGE(C97:F97),"")</f>
        <v>23.645646274089813</v>
      </c>
      <c r="I97" s="273">
        <f>IF(G97&gt;0,MIN(C97:F97),"")</f>
        <v>11.484625339508057</v>
      </c>
      <c r="J97" s="273">
        <f>IF(G97&gt;0,MAX(C97:F97),"")</f>
        <v>37.439015507698059</v>
      </c>
      <c r="K97" s="273">
        <f>IF(G97&gt;0,J97-I97,"")</f>
        <v>25.954390168190002</v>
      </c>
      <c r="L97" s="273">
        <f>IF(G97&gt;0,_xlfn.VAR.P(C97:F97),"")</f>
        <v>96.541527638286766</v>
      </c>
      <c r="M97" s="273">
        <f>IF(G97&gt;0,_xlfn.STDEV.P(C97:F97),"")</f>
        <v>9.8255548259773491</v>
      </c>
      <c r="N97" s="275">
        <v>48.783803048060449</v>
      </c>
      <c r="O97" s="275">
        <v>17.321511584354905</v>
      </c>
      <c r="P97" s="275">
        <v>24.472985457585295</v>
      </c>
      <c r="Q97" s="275">
        <v>43.113314627352821</v>
      </c>
      <c r="R97" s="259">
        <f>G97</f>
        <v>4</v>
      </c>
      <c r="S97" s="276">
        <f>IF(R97&gt;0,AVERAGE(N97:Q97),"")</f>
        <v>33.422903679338368</v>
      </c>
      <c r="T97" s="275">
        <f>IF(R97&gt;0,MIN(N97:Q97),"")</f>
        <v>17.321511584354905</v>
      </c>
      <c r="U97" s="275">
        <f>IF(R97&gt;0,MAX(N97:Q97),"")</f>
        <v>48.783803048060449</v>
      </c>
      <c r="V97" s="275">
        <f>IF(R97&gt;0,U97-T97,"")</f>
        <v>31.462291463705544</v>
      </c>
      <c r="W97" s="275">
        <f>IF(R97&gt;0,_xlfn.VAR.P(N97:Q97),"")</f>
        <v>167.30428933246708</v>
      </c>
      <c r="X97" s="275">
        <f>IF(R97&gt;0,_xlfn.STDEV.P(N97:Q97),"")</f>
        <v>12.934615932932337</v>
      </c>
      <c r="Y97" s="244">
        <v>64</v>
      </c>
    </row>
    <row r="98" spans="1:25" x14ac:dyDescent="0.25">
      <c r="A98" s="244">
        <v>63</v>
      </c>
      <c r="B98" s="272">
        <v>48</v>
      </c>
      <c r="C98" s="273">
        <v>34.806936383247375</v>
      </c>
      <c r="D98" s="273">
        <v>25.61598539352417</v>
      </c>
      <c r="E98" s="273">
        <v>26.797227263450623</v>
      </c>
      <c r="F98" s="273">
        <v>23.553670644760132</v>
      </c>
      <c r="G98" s="256">
        <v>4</v>
      </c>
      <c r="H98" s="274">
        <f>IF(G98&gt;0,AVERAGE(C98:F98),"")</f>
        <v>27.693454921245575</v>
      </c>
      <c r="I98" s="273">
        <f>IF(G98&gt;0,MIN(C98:F98),"")</f>
        <v>23.553670644760132</v>
      </c>
      <c r="J98" s="273">
        <f>IF(G98&gt;0,MAX(C98:F98),"")</f>
        <v>34.806936383247375</v>
      </c>
      <c r="K98" s="273">
        <f>IF(G98&gt;0,J98-I98,"")</f>
        <v>11.253265738487244</v>
      </c>
      <c r="L98" s="273">
        <f>IF(G98&gt;0,_xlfn.VAR.P(C98:F98),"")</f>
        <v>18.214634004821733</v>
      </c>
      <c r="M98" s="273">
        <f>IF(G98&gt;0,_xlfn.STDEV.P(C98:F98),"")</f>
        <v>4.2678605887284711</v>
      </c>
      <c r="N98" s="275">
        <v>38.090658092481412</v>
      </c>
      <c r="O98" s="275">
        <v>30.378743483634352</v>
      </c>
      <c r="P98" s="275">
        <v>34.417700085001677</v>
      </c>
      <c r="Q98" s="275">
        <v>31.477726733028231</v>
      </c>
      <c r="R98" s="259">
        <f>G98</f>
        <v>4</v>
      </c>
      <c r="S98" s="276">
        <f>IF(R98&gt;0,AVERAGE(N98:Q98),"")</f>
        <v>33.591207098536415</v>
      </c>
      <c r="T98" s="275">
        <f>IF(R98&gt;0,MIN(N98:Q98),"")</f>
        <v>30.378743483634352</v>
      </c>
      <c r="U98" s="275">
        <f>IF(R98&gt;0,MAX(N98:Q98),"")</f>
        <v>38.090658092481412</v>
      </c>
      <c r="V98" s="275">
        <f>IF(R98&gt;0,U98-T98,"")</f>
        <v>7.71191460884706</v>
      </c>
      <c r="W98" s="275">
        <f>IF(R98&gt;0,_xlfn.VAR.P(N98:Q98),"")</f>
        <v>8.9287179090117821</v>
      </c>
      <c r="X98" s="275">
        <f>IF(R98&gt;0,_xlfn.STDEV.P(N98:Q98),"")</f>
        <v>2.9880960341012774</v>
      </c>
      <c r="Y98" s="244">
        <v>63</v>
      </c>
    </row>
    <row r="99" spans="1:25" x14ac:dyDescent="0.25">
      <c r="A99" s="244">
        <v>62</v>
      </c>
      <c r="B99" s="272">
        <v>1</v>
      </c>
      <c r="C99" s="273">
        <v>23.993826508522034</v>
      </c>
      <c r="D99" s="273">
        <v>30.469751358032227</v>
      </c>
      <c r="E99" s="273">
        <v>23.691961169242859</v>
      </c>
      <c r="F99" s="273">
        <v>25.186554193496704</v>
      </c>
      <c r="G99" s="256">
        <v>4</v>
      </c>
      <c r="H99" s="274">
        <f>IF(G99&gt;0,AVERAGE(C99:F99),"")</f>
        <v>25.835523307323456</v>
      </c>
      <c r="I99" s="273">
        <f>IF(G99&gt;0,MIN(C99:F99),"")</f>
        <v>23.691961169242859</v>
      </c>
      <c r="J99" s="273">
        <f>IF(G99&gt;0,MAX(C99:F99),"")</f>
        <v>30.469751358032227</v>
      </c>
      <c r="K99" s="273">
        <f>IF(G99&gt;0,J99-I99,"")</f>
        <v>6.7777901887893677</v>
      </c>
      <c r="L99" s="273">
        <f>IF(G99&gt;0,_xlfn.VAR.P(C99:F99),"")</f>
        <v>7.4709840688012719</v>
      </c>
      <c r="M99" s="273">
        <f>IF(G99&gt;0,_xlfn.STDEV.P(C99:F99),"")</f>
        <v>2.7333100937876171</v>
      </c>
      <c r="N99" s="275">
        <v>33.977105337276896</v>
      </c>
      <c r="O99" s="275">
        <v>37.123495028785065</v>
      </c>
      <c r="P99" s="275">
        <v>31.297969185306169</v>
      </c>
      <c r="Q99" s="275">
        <v>32.155616233052726</v>
      </c>
      <c r="R99" s="259">
        <f>G99</f>
        <v>4</v>
      </c>
      <c r="S99" s="276">
        <f>IF(R99&gt;0,AVERAGE(N99:Q99),"")</f>
        <v>33.638546446105217</v>
      </c>
      <c r="T99" s="275">
        <f>IF(R99&gt;0,MIN(N99:Q99),"")</f>
        <v>31.297969185306169</v>
      </c>
      <c r="U99" s="275">
        <f>IF(R99&gt;0,MAX(N99:Q99),"")</f>
        <v>37.123495028785065</v>
      </c>
      <c r="V99" s="275">
        <f>IF(R99&gt;0,U99-T99,"")</f>
        <v>5.8255258434788963</v>
      </c>
      <c r="W99" s="275">
        <f>IF(R99&gt;0,_xlfn.VAR.P(N99:Q99),"")</f>
        <v>4.9842181693167902</v>
      </c>
      <c r="X99" s="275">
        <f>IF(R99&gt;0,_xlfn.STDEV.P(N99:Q99),"")</f>
        <v>2.2325362638301733</v>
      </c>
      <c r="Y99" s="244">
        <v>62</v>
      </c>
    </row>
    <row r="100" spans="1:25" x14ac:dyDescent="0.25">
      <c r="A100" s="244">
        <v>61</v>
      </c>
      <c r="B100" s="272">
        <v>2</v>
      </c>
      <c r="C100" s="273">
        <v>27.422202229499817</v>
      </c>
      <c r="D100" s="273">
        <v>16.048767566680908</v>
      </c>
      <c r="E100" s="273">
        <v>32.63213574886322</v>
      </c>
      <c r="F100" s="273">
        <v>27.433604001998901</v>
      </c>
      <c r="G100" s="256">
        <v>4</v>
      </c>
      <c r="H100" s="274">
        <f>IF(G100&gt;0,AVERAGE(C100:F100),"")</f>
        <v>25.884177386760712</v>
      </c>
      <c r="I100" s="273">
        <f>IF(G100&gt;0,MIN(C100:F100),"")</f>
        <v>16.048767566680908</v>
      </c>
      <c r="J100" s="273">
        <f>IF(G100&gt;0,MAX(C100:F100),"")</f>
        <v>32.63213574886322</v>
      </c>
      <c r="K100" s="273">
        <f>IF(G100&gt;0,J100-I100,"")</f>
        <v>16.583368182182312</v>
      </c>
      <c r="L100" s="273">
        <f>IF(G100&gt;0,_xlfn.VAR.P(C100:F100),"")</f>
        <v>36.759117909620727</v>
      </c>
      <c r="M100" s="273">
        <f>IF(G100&gt;0,_xlfn.STDEV.P(C100:F100),"")</f>
        <v>6.062929812361407</v>
      </c>
      <c r="N100" s="275">
        <v>33.410446189178202</v>
      </c>
      <c r="O100" s="275">
        <v>22.726290279414833</v>
      </c>
      <c r="P100" s="275">
        <v>41.661373205083471</v>
      </c>
      <c r="Q100" s="275">
        <v>37.426609049508166</v>
      </c>
      <c r="R100" s="259">
        <f>G100</f>
        <v>4</v>
      </c>
      <c r="S100" s="276">
        <f>IF(R100&gt;0,AVERAGE(N100:Q100),"")</f>
        <v>33.80617968079617</v>
      </c>
      <c r="T100" s="275">
        <f>IF(R100&gt;0,MIN(N100:Q100),"")</f>
        <v>22.726290279414833</v>
      </c>
      <c r="U100" s="275">
        <f>IF(R100&gt;0,MAX(N100:Q100),"")</f>
        <v>41.661373205083471</v>
      </c>
      <c r="V100" s="275">
        <f>IF(R100&gt;0,U100-T100,"")</f>
        <v>18.935082925668638</v>
      </c>
      <c r="W100" s="275">
        <f>IF(R100&gt;0,_xlfn.VAR.P(N100:Q100),"")</f>
        <v>49.433032065267071</v>
      </c>
      <c r="X100" s="275">
        <f>IF(R100&gt;0,_xlfn.STDEV.P(N100:Q100),"")</f>
        <v>7.0308628250924556</v>
      </c>
      <c r="Y100" s="244">
        <v>61</v>
      </c>
    </row>
    <row r="101" spans="1:25" x14ac:dyDescent="0.25">
      <c r="A101" s="244">
        <v>60</v>
      </c>
      <c r="B101" s="272">
        <v>23</v>
      </c>
      <c r="C101" s="273">
        <v>25.251947045326233</v>
      </c>
      <c r="D101" s="273">
        <v>28.667359352111816</v>
      </c>
      <c r="E101" s="273">
        <v>23.894898295402527</v>
      </c>
      <c r="F101" s="273">
        <v>31.004668474197388</v>
      </c>
      <c r="G101" s="256">
        <v>4</v>
      </c>
      <c r="H101" s="274">
        <f>IF(G101&gt;0,AVERAGE(C101:F101),"")</f>
        <v>27.204718291759491</v>
      </c>
      <c r="I101" s="273">
        <f>IF(G101&gt;0,MIN(C101:F101),"")</f>
        <v>23.894898295402527</v>
      </c>
      <c r="J101" s="273">
        <f>IF(G101&gt;0,MAX(C101:F101),"")</f>
        <v>31.004668474197388</v>
      </c>
      <c r="K101" s="273">
        <f>IF(G101&gt;0,J101-I101,"")</f>
        <v>7.1097701787948608</v>
      </c>
      <c r="L101" s="273">
        <f>IF(G101&gt;0,_xlfn.VAR.P(C101:F101),"")</f>
        <v>7.8367910524048057</v>
      </c>
      <c r="M101" s="273">
        <f>IF(G101&gt;0,_xlfn.STDEV.P(C101:F101),"")</f>
        <v>2.7994269149961402</v>
      </c>
      <c r="N101" s="275">
        <v>30.745679933417133</v>
      </c>
      <c r="O101" s="275">
        <v>32.894255999326141</v>
      </c>
      <c r="P101" s="275">
        <v>29.484281519414999</v>
      </c>
      <c r="Q101" s="275">
        <v>42.199205767387724</v>
      </c>
      <c r="R101" s="259">
        <f>G101</f>
        <v>4</v>
      </c>
      <c r="S101" s="276">
        <f>IF(R101&gt;0,AVERAGE(N101:Q101),"")</f>
        <v>33.830855804886497</v>
      </c>
      <c r="T101" s="275">
        <f>IF(R101&gt;0,MIN(N101:Q101),"")</f>
        <v>29.484281519414999</v>
      </c>
      <c r="U101" s="275">
        <f>IF(R101&gt;0,MAX(N101:Q101),"")</f>
        <v>42.199205767387724</v>
      </c>
      <c r="V101" s="275">
        <f>IF(R101&gt;0,U101-T101,"")</f>
        <v>12.714924247972725</v>
      </c>
      <c r="W101" s="275">
        <f>IF(R101&gt;0,_xlfn.VAR.P(N101:Q101),"")</f>
        <v>24.829379616922324</v>
      </c>
      <c r="X101" s="275">
        <f>IF(R101&gt;0,_xlfn.STDEV.P(N101:Q101),"")</f>
        <v>4.9829087506116672</v>
      </c>
      <c r="Y101" s="244">
        <v>60</v>
      </c>
    </row>
    <row r="102" spans="1:25" x14ac:dyDescent="0.25">
      <c r="A102" s="244">
        <v>59</v>
      </c>
      <c r="B102" s="272">
        <v>146</v>
      </c>
      <c r="C102" s="273">
        <v>12.586882710456848</v>
      </c>
      <c r="D102" s="273">
        <v>30.445473194122314</v>
      </c>
      <c r="E102" s="273">
        <v>26.615480780601501</v>
      </c>
      <c r="F102" s="273">
        <v>30.457323789596558</v>
      </c>
      <c r="G102" s="256">
        <v>4</v>
      </c>
      <c r="H102" s="274">
        <f>IF(G102&gt;0,AVERAGE(C102:F102),"")</f>
        <v>25.026290118694305</v>
      </c>
      <c r="I102" s="273">
        <f>IF(G102&gt;0,MIN(C102:F102),"")</f>
        <v>12.586882710456848</v>
      </c>
      <c r="J102" s="273">
        <f>IF(G102&gt;0,MAX(C102:F102),"")</f>
        <v>30.457323789596558</v>
      </c>
      <c r="K102" s="273">
        <f>IF(G102&gt;0,J102-I102,"")</f>
        <v>17.870441079139709</v>
      </c>
      <c r="L102" s="273">
        <f>IF(G102&gt;0,_xlfn.VAR.P(C102:F102),"")</f>
        <v>54.032013891871316</v>
      </c>
      <c r="M102" s="273">
        <f>IF(G102&gt;0,_xlfn.STDEV.P(C102:F102),"")</f>
        <v>7.3506471750364479</v>
      </c>
      <c r="N102" s="275">
        <v>17.416344927857523</v>
      </c>
      <c r="O102" s="275">
        <v>40.986352566262369</v>
      </c>
      <c r="P102" s="275">
        <v>39.827980782697693</v>
      </c>
      <c r="Q102" s="275">
        <v>37.108353626099486</v>
      </c>
      <c r="R102" s="259">
        <f>G102</f>
        <v>4</v>
      </c>
      <c r="S102" s="276">
        <f>IF(R102&gt;0,AVERAGE(N102:Q102),"")</f>
        <v>33.834757975729268</v>
      </c>
      <c r="T102" s="275">
        <f>IF(R102&gt;0,MIN(N102:Q102),"")</f>
        <v>17.416344927857523</v>
      </c>
      <c r="U102" s="275">
        <f>IF(R102&gt;0,MAX(N102:Q102),"")</f>
        <v>40.986352566262369</v>
      </c>
      <c r="V102" s="275">
        <f>IF(R102&gt;0,U102-T102,"")</f>
        <v>23.570007638404846</v>
      </c>
      <c r="W102" s="275">
        <f>IF(R102&gt;0,_xlfn.VAR.P(N102:Q102),"")</f>
        <v>91.836185073489332</v>
      </c>
      <c r="X102" s="275">
        <f>IF(R102&gt;0,_xlfn.STDEV.P(N102:Q102),"")</f>
        <v>9.5831197985566963</v>
      </c>
      <c r="Y102" s="244">
        <v>59</v>
      </c>
    </row>
    <row r="103" spans="1:25" x14ac:dyDescent="0.25">
      <c r="A103" s="244">
        <v>58</v>
      </c>
      <c r="B103" s="272">
        <v>34</v>
      </c>
      <c r="C103" s="273">
        <v>30.346167683601379</v>
      </c>
      <c r="D103" s="273">
        <v>28.728287220001221</v>
      </c>
      <c r="E103" s="273">
        <v>33.149484992027283</v>
      </c>
      <c r="F103" s="273">
        <v>13.045862913131714</v>
      </c>
      <c r="G103" s="256">
        <v>4</v>
      </c>
      <c r="H103" s="274">
        <f>IF(G103&gt;0,AVERAGE(C103:F103),"")</f>
        <v>26.317450702190399</v>
      </c>
      <c r="I103" s="273">
        <f>IF(G103&gt;0,MIN(C103:F103),"")</f>
        <v>13.045862913131714</v>
      </c>
      <c r="J103" s="273">
        <f>IF(G103&gt;0,MAX(C103:F103),"")</f>
        <v>33.149484992027283</v>
      </c>
      <c r="K103" s="273">
        <f>IF(G103&gt;0,J103-I103,"")</f>
        <v>20.103622078895569</v>
      </c>
      <c r="L103" s="273">
        <f>IF(G103&gt;0,_xlfn.VAR.P(C103:F103),"")</f>
        <v>61.213607053029591</v>
      </c>
      <c r="M103" s="273">
        <f>IF(G103&gt;0,_xlfn.STDEV.P(C103:F103),"")</f>
        <v>7.8239125156809868</v>
      </c>
      <c r="N103" s="275">
        <v>37.431046863894061</v>
      </c>
      <c r="O103" s="275">
        <v>36.677338701528136</v>
      </c>
      <c r="P103" s="275">
        <v>44.301817990810314</v>
      </c>
      <c r="Q103" s="275">
        <v>16.938139329767885</v>
      </c>
      <c r="R103" s="259">
        <f>G103</f>
        <v>4</v>
      </c>
      <c r="S103" s="276">
        <f>IF(R103&gt;0,AVERAGE(N103:Q103),"")</f>
        <v>33.837085721500102</v>
      </c>
      <c r="T103" s="275">
        <f>IF(R103&gt;0,MIN(N103:Q103),"")</f>
        <v>16.938139329767885</v>
      </c>
      <c r="U103" s="275">
        <f>IF(R103&gt;0,MAX(N103:Q103),"")</f>
        <v>44.301817990810314</v>
      </c>
      <c r="V103" s="275">
        <f>IF(R103&gt;0,U103-T103,"")</f>
        <v>27.363678661042428</v>
      </c>
      <c r="W103" s="275">
        <f>IF(R103&gt;0,_xlfn.VAR.P(N103:Q103),"")</f>
        <v>104.01715107564405</v>
      </c>
      <c r="X103" s="275">
        <f>IF(R103&gt;0,_xlfn.STDEV.P(N103:Q103),"")</f>
        <v>10.198879893186509</v>
      </c>
      <c r="Y103" s="244">
        <v>58</v>
      </c>
    </row>
    <row r="104" spans="1:25" x14ac:dyDescent="0.25">
      <c r="A104" s="244">
        <v>57</v>
      </c>
      <c r="B104" s="272">
        <v>57</v>
      </c>
      <c r="C104" s="273">
        <v>17.585192322731018</v>
      </c>
      <c r="D104" s="273">
        <v>22.435827255249023</v>
      </c>
      <c r="E104" s="273">
        <v>31.619111895561218</v>
      </c>
      <c r="F104" s="273">
        <v>37.775646448135376</v>
      </c>
      <c r="G104" s="256">
        <v>4</v>
      </c>
      <c r="H104" s="274">
        <f>IF(G104&gt;0,AVERAGE(C104:F104),"")</f>
        <v>27.353944480419159</v>
      </c>
      <c r="I104" s="273">
        <f>IF(G104&gt;0,MIN(C104:F104),"")</f>
        <v>17.585192322731018</v>
      </c>
      <c r="J104" s="273">
        <f>IF(G104&gt;0,MAX(C104:F104),"")</f>
        <v>37.775646448135376</v>
      </c>
      <c r="K104" s="273">
        <f>IF(G104&gt;0,J104-I104,"")</f>
        <v>20.190454125404358</v>
      </c>
      <c r="L104" s="273">
        <f>IF(G104&gt;0,_xlfn.VAR.P(C104:F104),"")</f>
        <v>61.604980185485374</v>
      </c>
      <c r="M104" s="273">
        <f>IF(G104&gt;0,_xlfn.STDEV.P(C104:F104),"")</f>
        <v>7.8488840089203364</v>
      </c>
      <c r="N104" s="275">
        <v>24.747083525782461</v>
      </c>
      <c r="O104" s="275">
        <v>27.666901262099909</v>
      </c>
      <c r="P104" s="275">
        <v>40.362327163932207</v>
      </c>
      <c r="Q104" s="275">
        <v>42.856339977255573</v>
      </c>
      <c r="R104" s="259">
        <f>G104</f>
        <v>4</v>
      </c>
      <c r="S104" s="276">
        <f>IF(R104&gt;0,AVERAGE(N104:Q104),"")</f>
        <v>33.908162982267541</v>
      </c>
      <c r="T104" s="275">
        <f>IF(R104&gt;0,MIN(N104:Q104),"")</f>
        <v>24.747083525782461</v>
      </c>
      <c r="U104" s="275">
        <f>IF(R104&gt;0,MAX(N104:Q104),"")</f>
        <v>42.856339977255573</v>
      </c>
      <c r="V104" s="275">
        <f>IF(R104&gt;0,U104-T104,"")</f>
        <v>18.109256451473112</v>
      </c>
      <c r="W104" s="275">
        <f>IF(R104&gt;0,_xlfn.VAR.P(N104:Q104),"")</f>
        <v>61.151207871294446</v>
      </c>
      <c r="X104" s="275">
        <f>IF(R104&gt;0,_xlfn.STDEV.P(N104:Q104),"")</f>
        <v>7.819923776565501</v>
      </c>
      <c r="Y104" s="244">
        <v>57</v>
      </c>
    </row>
    <row r="105" spans="1:25" x14ac:dyDescent="0.25">
      <c r="A105" s="244">
        <v>56</v>
      </c>
      <c r="B105" s="272">
        <v>77</v>
      </c>
      <c r="C105" s="273">
        <v>27.93088972568512</v>
      </c>
      <c r="D105" s="273">
        <v>23.714561462402344</v>
      </c>
      <c r="E105" s="273">
        <v>27.068340182304382</v>
      </c>
      <c r="F105" s="273">
        <v>31.474500894546509</v>
      </c>
      <c r="G105" s="256">
        <v>4</v>
      </c>
      <c r="H105" s="274">
        <f>IF(G105&gt;0,AVERAGE(C105:F105),"")</f>
        <v>27.547073066234589</v>
      </c>
      <c r="I105" s="273">
        <f>IF(G105&gt;0,MIN(C105:F105),"")</f>
        <v>23.714561462402344</v>
      </c>
      <c r="J105" s="273">
        <f>IF(G105&gt;0,MAX(C105:F105),"")</f>
        <v>31.474500894546509</v>
      </c>
      <c r="K105" s="273">
        <f>IF(G105&gt;0,J105-I105,"")</f>
        <v>7.759939432144165</v>
      </c>
      <c r="L105" s="273">
        <f>IF(G105&gt;0,_xlfn.VAR.P(C105:F105),"")</f>
        <v>7.6223337355838972</v>
      </c>
      <c r="M105" s="273">
        <f>IF(G105&gt;0,_xlfn.STDEV.P(C105:F105),"")</f>
        <v>2.7608574276090203</v>
      </c>
      <c r="N105" s="275">
        <v>31.687497594373568</v>
      </c>
      <c r="O105" s="275">
        <v>29.243781519167474</v>
      </c>
      <c r="P105" s="275">
        <v>34.553190672510823</v>
      </c>
      <c r="Q105" s="275">
        <v>40.411682775261006</v>
      </c>
      <c r="R105" s="259">
        <f>G105</f>
        <v>4</v>
      </c>
      <c r="S105" s="276">
        <f>IF(R105&gt;0,AVERAGE(N105:Q105),"")</f>
        <v>33.974038140328219</v>
      </c>
      <c r="T105" s="275">
        <f>IF(R105&gt;0,MIN(N105:Q105),"")</f>
        <v>29.243781519167474</v>
      </c>
      <c r="U105" s="275">
        <f>IF(R105&gt;0,MAX(N105:Q105),"")</f>
        <v>40.411682775261006</v>
      </c>
      <c r="V105" s="275">
        <f>IF(R105&gt;0,U105-T105,"")</f>
        <v>11.167901256093533</v>
      </c>
      <c r="W105" s="275">
        <f>IF(R105&gt;0,_xlfn.VAR.P(N105:Q105),"")</f>
        <v>17.34557036788533</v>
      </c>
      <c r="X105" s="275">
        <f>IF(R105&gt;0,_xlfn.STDEV.P(N105:Q105),"")</f>
        <v>4.1648013599552778</v>
      </c>
      <c r="Y105" s="244">
        <v>56</v>
      </c>
    </row>
    <row r="106" spans="1:25" x14ac:dyDescent="0.25">
      <c r="A106" s="244">
        <v>55</v>
      </c>
      <c r="B106" s="272">
        <v>18</v>
      </c>
      <c r="C106" s="273">
        <v>19.328520894050598</v>
      </c>
      <c r="D106" s="273">
        <v>29.414894580841064</v>
      </c>
      <c r="E106" s="273">
        <v>20.483583807945251</v>
      </c>
      <c r="F106" s="273">
        <v>35.195788145065308</v>
      </c>
      <c r="G106" s="256">
        <v>4</v>
      </c>
      <c r="H106" s="274">
        <f>IF(G106&gt;0,AVERAGE(C106:F106),"")</f>
        <v>26.105696856975555</v>
      </c>
      <c r="I106" s="273">
        <f>IF(G106&gt;0,MIN(C106:F106),"")</f>
        <v>19.328520894050598</v>
      </c>
      <c r="J106" s="273">
        <f>IF(G106&gt;0,MAX(C106:F106),"")</f>
        <v>35.195788145065308</v>
      </c>
      <c r="K106" s="273">
        <f>IF(G106&gt;0,J106-I106,"")</f>
        <v>15.867267251014709</v>
      </c>
      <c r="L106" s="273">
        <f>IF(G106&gt;0,_xlfn.VAR.P(C106:F106),"")</f>
        <v>42.779704592491612</v>
      </c>
      <c r="M106" s="273">
        <f>IF(G106&gt;0,_xlfn.STDEV.P(C106:F106),"")</f>
        <v>6.5406195878136506</v>
      </c>
      <c r="N106" s="275">
        <v>28.404517769553809</v>
      </c>
      <c r="O106" s="275">
        <v>37.188161279805165</v>
      </c>
      <c r="P106" s="275">
        <v>25.991026562767672</v>
      </c>
      <c r="Q106" s="275">
        <v>44.39780536670105</v>
      </c>
      <c r="R106" s="259">
        <f>G106</f>
        <v>4</v>
      </c>
      <c r="S106" s="276">
        <f>IF(R106&gt;0,AVERAGE(N106:Q106),"")</f>
        <v>33.995377744706929</v>
      </c>
      <c r="T106" s="275">
        <f>IF(R106&gt;0,MIN(N106:Q106),"")</f>
        <v>25.991026562767672</v>
      </c>
      <c r="U106" s="275">
        <f>IF(R106&gt;0,MAX(N106:Q106),"")</f>
        <v>44.39780536670105</v>
      </c>
      <c r="V106" s="275">
        <f>IF(R106&gt;0,U106-T106,"")</f>
        <v>18.406778803933378</v>
      </c>
      <c r="W106" s="275">
        <f>IF(R106&gt;0,_xlfn.VAR.P(N106:Q106),"")</f>
        <v>53.432930059600267</v>
      </c>
      <c r="X106" s="275">
        <f>IF(R106&gt;0,_xlfn.STDEV.P(N106:Q106),"")</f>
        <v>7.3097831745955544</v>
      </c>
      <c r="Y106" s="244">
        <v>55</v>
      </c>
    </row>
    <row r="107" spans="1:25" x14ac:dyDescent="0.25">
      <c r="A107" s="244">
        <v>54</v>
      </c>
      <c r="B107" s="272">
        <v>143</v>
      </c>
      <c r="C107" s="273">
        <v>17.956014275550842</v>
      </c>
      <c r="D107" s="273">
        <v>28.278241157531738</v>
      </c>
      <c r="E107" s="273">
        <v>30.540463328361511</v>
      </c>
      <c r="F107" s="273">
        <v>28.300334215164185</v>
      </c>
      <c r="G107" s="256">
        <v>4</v>
      </c>
      <c r="H107" s="274">
        <f>IF(G107&gt;0,AVERAGE(C107:F107),"")</f>
        <v>26.268763244152069</v>
      </c>
      <c r="I107" s="273">
        <f>IF(G107&gt;0,MIN(C107:F107),"")</f>
        <v>17.956014275550842</v>
      </c>
      <c r="J107" s="273">
        <f>IF(G107&gt;0,MAX(C107:F107),"")</f>
        <v>30.540463328361511</v>
      </c>
      <c r="K107" s="273">
        <f>IF(G107&gt;0,J107-I107,"")</f>
        <v>12.584449052810669</v>
      </c>
      <c r="L107" s="273">
        <f>IF(G107&gt;0,_xlfn.VAR.P(C107:F107),"")</f>
        <v>23.878624779758752</v>
      </c>
      <c r="M107" s="273">
        <f>IF(G107&gt;0,_xlfn.STDEV.P(C107:F107),"")</f>
        <v>4.8865759770783006</v>
      </c>
      <c r="N107" s="275">
        <v>23.313250616824924</v>
      </c>
      <c r="O107" s="275">
        <v>37.791763376188662</v>
      </c>
      <c r="P107" s="275">
        <v>37.589928136722456</v>
      </c>
      <c r="Q107" s="275">
        <v>37.385802799219292</v>
      </c>
      <c r="R107" s="259">
        <f>G107</f>
        <v>4</v>
      </c>
      <c r="S107" s="276">
        <f>IF(R107&gt;0,AVERAGE(N107:Q107),"")</f>
        <v>34.020186232238828</v>
      </c>
      <c r="T107" s="275">
        <f>IF(R107&gt;0,MIN(N107:Q107),"")</f>
        <v>23.313250616824924</v>
      </c>
      <c r="U107" s="275">
        <f>IF(R107&gt;0,MAX(N107:Q107),"")</f>
        <v>37.791763376188662</v>
      </c>
      <c r="V107" s="275">
        <f>IF(R107&gt;0,U107-T107,"")</f>
        <v>14.478512759363738</v>
      </c>
      <c r="W107" s="275">
        <f>IF(R107&gt;0,_xlfn.VAR.P(N107:Q107),"")</f>
        <v>38.233424141486012</v>
      </c>
      <c r="X107" s="275">
        <f>IF(R107&gt;0,_xlfn.STDEV.P(N107:Q107),"")</f>
        <v>6.1833182144772403</v>
      </c>
      <c r="Y107" s="244">
        <v>54</v>
      </c>
    </row>
    <row r="108" spans="1:25" x14ac:dyDescent="0.25">
      <c r="A108" s="244">
        <v>53</v>
      </c>
      <c r="B108" s="272">
        <v>25</v>
      </c>
      <c r="C108" s="273">
        <v>29.198580384254456</v>
      </c>
      <c r="D108" s="273">
        <v>18.429403305053711</v>
      </c>
      <c r="E108" s="273">
        <v>29.789506793022156</v>
      </c>
      <c r="F108" s="273">
        <v>32.291561365127563</v>
      </c>
      <c r="G108" s="256">
        <v>4</v>
      </c>
      <c r="H108" s="274">
        <f>IF(G108&gt;0,AVERAGE(C108:F108),"")</f>
        <v>27.427262961864471</v>
      </c>
      <c r="I108" s="273">
        <f>IF(G108&gt;0,MIN(C108:F108),"")</f>
        <v>18.429403305053711</v>
      </c>
      <c r="J108" s="273">
        <f>IF(G108&gt;0,MAX(C108:F108),"")</f>
        <v>32.291561365127563</v>
      </c>
      <c r="K108" s="273">
        <f>IF(G108&gt;0,J108-I108,"")</f>
        <v>13.862158060073853</v>
      </c>
      <c r="L108" s="273">
        <f>IF(G108&gt;0,_xlfn.VAR.P(C108:F108),"")</f>
        <v>28.335159672088821</v>
      </c>
      <c r="M108" s="273">
        <f>IF(G108&gt;0,_xlfn.STDEV.P(C108:F108),"")</f>
        <v>5.3230780261131638</v>
      </c>
      <c r="N108" s="275">
        <v>33.503803617887634</v>
      </c>
      <c r="O108" s="275">
        <v>22.740323418141053</v>
      </c>
      <c r="P108" s="275">
        <v>40.54529813514732</v>
      </c>
      <c r="Q108" s="275">
        <v>39.316810244391348</v>
      </c>
      <c r="R108" s="259">
        <f>G108</f>
        <v>4</v>
      </c>
      <c r="S108" s="276">
        <f>IF(R108&gt;0,AVERAGE(N108:Q108),"")</f>
        <v>34.026558853891842</v>
      </c>
      <c r="T108" s="275">
        <f>IF(R108&gt;0,MIN(N108:Q108),"")</f>
        <v>22.740323418141053</v>
      </c>
      <c r="U108" s="275">
        <f>IF(R108&gt;0,MAX(N108:Q108),"")</f>
        <v>40.54529813514732</v>
      </c>
      <c r="V108" s="275">
        <f>IF(R108&gt;0,U108-T108,"")</f>
        <v>17.804974717006267</v>
      </c>
      <c r="W108" s="275">
        <f>IF(R108&gt;0,_xlfn.VAR.P(N108:Q108),"")</f>
        <v>49.533276234907817</v>
      </c>
      <c r="X108" s="275">
        <f>IF(R108&gt;0,_xlfn.STDEV.P(N108:Q108),"")</f>
        <v>7.0379880814695772</v>
      </c>
      <c r="Y108" s="244">
        <v>53</v>
      </c>
    </row>
    <row r="109" spans="1:25" x14ac:dyDescent="0.25">
      <c r="A109" s="244">
        <v>52</v>
      </c>
      <c r="B109" s="272">
        <v>93</v>
      </c>
      <c r="C109" s="273">
        <v>27.610035538673401</v>
      </c>
      <c r="D109" s="273">
        <v>25.15869140625</v>
      </c>
      <c r="E109" s="273">
        <v>21.340076327323914</v>
      </c>
      <c r="F109" s="273">
        <v>20.981680154800415</v>
      </c>
      <c r="G109" s="256">
        <v>4</v>
      </c>
      <c r="H109" s="274">
        <f>IF(G109&gt;0,AVERAGE(C109:F109),"")</f>
        <v>23.772620856761932</v>
      </c>
      <c r="I109" s="273">
        <f>IF(G109&gt;0,MIN(C109:F109),"")</f>
        <v>20.981680154800415</v>
      </c>
      <c r="J109" s="273">
        <f>IF(G109&gt;0,MAX(C109:F109),"")</f>
        <v>27.610035538673401</v>
      </c>
      <c r="K109" s="273">
        <f>IF(G109&gt;0,J109-I109,"")</f>
        <v>6.6283553838729858</v>
      </c>
      <c r="L109" s="273">
        <f>IF(G109&gt;0,_xlfn.VAR.P(C109:F109),"")</f>
        <v>7.5883914746680148</v>
      </c>
      <c r="M109" s="273">
        <f>IF(G109&gt;0,_xlfn.STDEV.P(C109:F109),"")</f>
        <v>2.7547035184694586</v>
      </c>
      <c r="N109" s="275">
        <v>41.642416386224724</v>
      </c>
      <c r="O109" s="275">
        <v>32.782289541162505</v>
      </c>
      <c r="P109" s="275">
        <v>33.261381508075139</v>
      </c>
      <c r="Q109" s="275">
        <v>28.530088311156259</v>
      </c>
      <c r="R109" s="259">
        <f>G109</f>
        <v>4</v>
      </c>
      <c r="S109" s="276">
        <f>IF(R109&gt;0,AVERAGE(N109:Q109),"")</f>
        <v>34.054043936654658</v>
      </c>
      <c r="T109" s="275">
        <f>IF(R109&gt;0,MIN(N109:Q109),"")</f>
        <v>28.530088311156259</v>
      </c>
      <c r="U109" s="275">
        <f>IF(R109&gt;0,MAX(N109:Q109),"")</f>
        <v>41.642416386224724</v>
      </c>
      <c r="V109" s="275">
        <f>IF(R109&gt;0,U109-T109,"")</f>
        <v>13.112328075068465</v>
      </c>
      <c r="W109" s="275">
        <f>IF(R109&gt;0,_xlfn.VAR.P(N109:Q109),"")</f>
        <v>22.585788788501077</v>
      </c>
      <c r="X109" s="275">
        <f>IF(R109&gt;0,_xlfn.STDEV.P(N109:Q109),"")</f>
        <v>4.7524508191564774</v>
      </c>
      <c r="Y109" s="244">
        <v>52</v>
      </c>
    </row>
    <row r="110" spans="1:25" x14ac:dyDescent="0.25">
      <c r="A110" s="244">
        <v>51</v>
      </c>
      <c r="B110" s="272">
        <v>157</v>
      </c>
      <c r="C110" s="273">
        <v>25.877400040626526</v>
      </c>
      <c r="D110" s="273">
        <v>30.095367431640625</v>
      </c>
      <c r="E110" s="273">
        <v>22.509052157402039</v>
      </c>
      <c r="F110" s="273">
        <v>27.07680344581604</v>
      </c>
      <c r="G110" s="256">
        <v>4</v>
      </c>
      <c r="H110" s="274">
        <f>IF(G110&gt;0,AVERAGE(C110:F110),"")</f>
        <v>26.389655768871307</v>
      </c>
      <c r="I110" s="273">
        <f>IF(G110&gt;0,MIN(C110:F110),"")</f>
        <v>22.509052157402039</v>
      </c>
      <c r="J110" s="273">
        <f>IF(G110&gt;0,MAX(C110:F110),"")</f>
        <v>30.095367431640625</v>
      </c>
      <c r="K110" s="273">
        <f>IF(G110&gt;0,J110-I110,"")</f>
        <v>7.5863152742385864</v>
      </c>
      <c r="L110" s="273">
        <f>IF(G110&gt;0,_xlfn.VAR.P(C110:F110),"")</f>
        <v>7.3814902944957339</v>
      </c>
      <c r="M110" s="273">
        <f>IF(G110&gt;0,_xlfn.STDEV.P(C110:F110),"")</f>
        <v>2.7168898200876188</v>
      </c>
      <c r="N110" s="275">
        <v>34.445466102023552</v>
      </c>
      <c r="O110" s="275">
        <v>39.074437585652063</v>
      </c>
      <c r="P110" s="275">
        <v>31.14555250814923</v>
      </c>
      <c r="Q110" s="275">
        <v>32.378322016747703</v>
      </c>
      <c r="R110" s="259">
        <f>G110</f>
        <v>4</v>
      </c>
      <c r="S110" s="276">
        <f>IF(R110&gt;0,AVERAGE(N110:Q110),"")</f>
        <v>34.260944553143133</v>
      </c>
      <c r="T110" s="275">
        <f>IF(R110&gt;0,MIN(N110:Q110),"")</f>
        <v>31.14555250814923</v>
      </c>
      <c r="U110" s="275">
        <f>IF(R110&gt;0,MAX(N110:Q110),"")</f>
        <v>39.074437585652063</v>
      </c>
      <c r="V110" s="275">
        <f>IF(R110&gt;0,U110-T110,"")</f>
        <v>7.9288850775028337</v>
      </c>
      <c r="W110" s="275">
        <f>IF(R110&gt;0,_xlfn.VAR.P(N110:Q110),"")</f>
        <v>9.1134246461421267</v>
      </c>
      <c r="X110" s="275">
        <f>IF(R110&gt;0,_xlfn.STDEV.P(N110:Q110),"")</f>
        <v>3.0188449191937843</v>
      </c>
      <c r="Y110" s="244">
        <v>51</v>
      </c>
    </row>
    <row r="111" spans="1:25" x14ac:dyDescent="0.25">
      <c r="A111" s="244">
        <v>50</v>
      </c>
      <c r="B111" s="272">
        <v>107</v>
      </c>
      <c r="C111" s="273">
        <v>16.123004555702209</v>
      </c>
      <c r="D111" s="273">
        <v>17.127337455749512</v>
      </c>
      <c r="E111" s="273">
        <v>37.270609736442566</v>
      </c>
      <c r="F111" s="273">
        <v>37.161866426467896</v>
      </c>
      <c r="G111" s="256">
        <v>4</v>
      </c>
      <c r="H111" s="274">
        <f>IF(G111&gt;0,AVERAGE(C111:F111),"")</f>
        <v>26.920704543590546</v>
      </c>
      <c r="I111" s="273">
        <f>IF(G111&gt;0,MIN(C111:F111),"")</f>
        <v>16.123004555702209</v>
      </c>
      <c r="J111" s="273">
        <f>IF(G111&gt;0,MAX(C111:F111),"")</f>
        <v>37.270609736442566</v>
      </c>
      <c r="K111" s="273">
        <f>IF(G111&gt;0,J111-I111,"")</f>
        <v>21.147605180740356</v>
      </c>
      <c r="L111" s="273">
        <f>IF(G111&gt;0,_xlfn.VAR.P(C111:F111),"")</f>
        <v>106.12557453949421</v>
      </c>
      <c r="M111" s="273">
        <f>IF(G111&gt;0,_xlfn.STDEV.P(C111:F111),"")</f>
        <v>10.301726774647744</v>
      </c>
      <c r="N111" s="275">
        <v>22.940803260408458</v>
      </c>
      <c r="O111" s="275">
        <v>24.764187214281812</v>
      </c>
      <c r="P111" s="275">
        <v>43.699801530235646</v>
      </c>
      <c r="Q111" s="275">
        <v>45.704519585028187</v>
      </c>
      <c r="R111" s="259">
        <f>G111</f>
        <v>4</v>
      </c>
      <c r="S111" s="276">
        <f>IF(R111&gt;0,AVERAGE(N111:Q111),"")</f>
        <v>34.277327897488526</v>
      </c>
      <c r="T111" s="275">
        <f>IF(R111&gt;0,MIN(N111:Q111),"")</f>
        <v>22.940803260408458</v>
      </c>
      <c r="U111" s="275">
        <f>IF(R111&gt;0,MAX(N111:Q111),"")</f>
        <v>45.704519585028187</v>
      </c>
      <c r="V111" s="275">
        <f>IF(R111&gt;0,U111-T111,"")</f>
        <v>22.763716324619729</v>
      </c>
      <c r="W111" s="275">
        <f>IF(R111&gt;0,_xlfn.VAR.P(N111:Q111),"")</f>
        <v>109.59508893229895</v>
      </c>
      <c r="X111" s="275">
        <f>IF(R111&gt;0,_xlfn.STDEV.P(N111:Q111),"")</f>
        <v>10.468767307199972</v>
      </c>
      <c r="Y111" s="244">
        <v>50</v>
      </c>
    </row>
    <row r="112" spans="1:25" x14ac:dyDescent="0.25">
      <c r="A112" s="244">
        <v>49</v>
      </c>
      <c r="B112" s="272">
        <v>145</v>
      </c>
      <c r="C112" s="273">
        <v>27.612486481666565</v>
      </c>
      <c r="D112" s="273">
        <v>24.924440383911133</v>
      </c>
      <c r="E112" s="273">
        <v>30.46034038066864</v>
      </c>
      <c r="F112" s="273">
        <v>20.82196831703186</v>
      </c>
      <c r="G112" s="256">
        <v>4</v>
      </c>
      <c r="H112" s="274">
        <f>IF(G112&gt;0,AVERAGE(C112:F112),"")</f>
        <v>25.95480889081955</v>
      </c>
      <c r="I112" s="273">
        <f>IF(G112&gt;0,MIN(C112:F112),"")</f>
        <v>20.82196831703186</v>
      </c>
      <c r="J112" s="273">
        <f>IF(G112&gt;0,MAX(C112:F112),"")</f>
        <v>30.46034038066864</v>
      </c>
      <c r="K112" s="273">
        <f>IF(G112&gt;0,J112-I112,"")</f>
        <v>9.6383720636367798</v>
      </c>
      <c r="L112" s="273">
        <f>IF(G112&gt;0,_xlfn.VAR.P(C112:F112),"")</f>
        <v>12.613855154291969</v>
      </c>
      <c r="M112" s="273">
        <f>IF(G112&gt;0,_xlfn.STDEV.P(C112:F112),"")</f>
        <v>3.5515989574122764</v>
      </c>
      <c r="N112" s="275">
        <v>36.902031831828211</v>
      </c>
      <c r="O112" s="275">
        <v>30.677593617552606</v>
      </c>
      <c r="P112" s="275">
        <v>39.548283837980826</v>
      </c>
      <c r="Q112" s="275">
        <v>30.695409487514681</v>
      </c>
      <c r="R112" s="259">
        <f>G112</f>
        <v>4</v>
      </c>
      <c r="S112" s="276">
        <f>IF(R112&gt;0,AVERAGE(N112:Q112),"")</f>
        <v>34.455829693719082</v>
      </c>
      <c r="T112" s="275">
        <f>IF(R112&gt;0,MIN(N112:Q112),"")</f>
        <v>30.677593617552606</v>
      </c>
      <c r="U112" s="275">
        <f>IF(R112&gt;0,MAX(N112:Q112),"")</f>
        <v>39.548283837980826</v>
      </c>
      <c r="V112" s="275">
        <f>IF(R112&gt;0,U112-T112,"")</f>
        <v>8.8706902204282194</v>
      </c>
      <c r="W112" s="275">
        <f>IF(R112&gt;0,_xlfn.VAR.P(N112:Q112),"")</f>
        <v>15.083205521593527</v>
      </c>
      <c r="X112" s="275">
        <f>IF(R112&gt;0,_xlfn.STDEV.P(N112:Q112),"")</f>
        <v>3.8837102777619146</v>
      </c>
      <c r="Y112" s="244">
        <v>49</v>
      </c>
    </row>
    <row r="113" spans="1:25" x14ac:dyDescent="0.25">
      <c r="A113" s="244">
        <v>48</v>
      </c>
      <c r="B113" s="272">
        <v>97</v>
      </c>
      <c r="C113" s="273">
        <v>31.018896698951721</v>
      </c>
      <c r="D113" s="273">
        <v>19.237070083618164</v>
      </c>
      <c r="E113" s="273">
        <v>19.405385851860046</v>
      </c>
      <c r="F113" s="273">
        <v>27.058731317520142</v>
      </c>
      <c r="G113" s="256">
        <v>4</v>
      </c>
      <c r="H113" s="274">
        <f>IF(G113&gt;0,AVERAGE(C113:F113),"")</f>
        <v>24.180020987987518</v>
      </c>
      <c r="I113" s="273">
        <f>IF(G113&gt;0,MIN(C113:F113),"")</f>
        <v>19.237070083618164</v>
      </c>
      <c r="J113" s="273">
        <f>IF(G113&gt;0,MAX(C113:F113),"")</f>
        <v>31.018896698951721</v>
      </c>
      <c r="K113" s="273">
        <f>IF(G113&gt;0,J113-I113,"")</f>
        <v>11.781826615333557</v>
      </c>
      <c r="L113" s="273">
        <f>IF(G113&gt;0,_xlfn.VAR.P(C113:F113),"")</f>
        <v>25.571774619380676</v>
      </c>
      <c r="M113" s="273">
        <f>IF(G113&gt;0,_xlfn.STDEV.P(C113:F113),"")</f>
        <v>5.0568542216857191</v>
      </c>
      <c r="N113" s="275">
        <v>42.178312490063036</v>
      </c>
      <c r="O113" s="275">
        <v>29.983563195110715</v>
      </c>
      <c r="P113" s="275">
        <v>25.285614715859957</v>
      </c>
      <c r="Q113" s="275">
        <v>40.810920175341884</v>
      </c>
      <c r="R113" s="259">
        <f>G113</f>
        <v>4</v>
      </c>
      <c r="S113" s="276">
        <f>IF(R113&gt;0,AVERAGE(N113:Q113),"")</f>
        <v>34.564602644093902</v>
      </c>
      <c r="T113" s="275">
        <f>IF(R113&gt;0,MIN(N113:Q113),"")</f>
        <v>25.285614715859957</v>
      </c>
      <c r="U113" s="275">
        <f>IF(R113&gt;0,MAX(N113:Q113),"")</f>
        <v>42.178312490063036</v>
      </c>
      <c r="V113" s="275">
        <f>IF(R113&gt;0,U113-T113,"")</f>
        <v>16.892697774203079</v>
      </c>
      <c r="W113" s="275">
        <f>IF(R113&gt;0,_xlfn.VAR.P(N113:Q113),"")</f>
        <v>51.017649931308142</v>
      </c>
      <c r="X113" s="275">
        <f>IF(R113&gt;0,_xlfn.STDEV.P(N113:Q113),"")</f>
        <v>7.1426640640105807</v>
      </c>
      <c r="Y113" s="244">
        <v>48</v>
      </c>
    </row>
    <row r="114" spans="1:25" x14ac:dyDescent="0.25">
      <c r="A114" s="244">
        <v>47</v>
      </c>
      <c r="B114" s="272">
        <v>16</v>
      </c>
      <c r="C114" s="273">
        <v>39.492834210395813</v>
      </c>
      <c r="D114" s="273">
        <v>16.239688396453857</v>
      </c>
      <c r="E114" s="273">
        <v>26.09677255153656</v>
      </c>
      <c r="F114" s="273">
        <v>24.936040639877319</v>
      </c>
      <c r="G114" s="256">
        <v>4</v>
      </c>
      <c r="H114" s="274">
        <f>IF(G114&gt;0,AVERAGE(C114:F114),"")</f>
        <v>26.691333949565887</v>
      </c>
      <c r="I114" s="273">
        <f>IF(G114&gt;0,MIN(C114:F114),"")</f>
        <v>16.239688396453857</v>
      </c>
      <c r="J114" s="273">
        <f>IF(G114&gt;0,MAX(C114:F114),"")</f>
        <v>39.492834210395813</v>
      </c>
      <c r="K114" s="273">
        <f>IF(G114&gt;0,J114-I114,"")</f>
        <v>23.253145813941956</v>
      </c>
      <c r="L114" s="273">
        <f>IF(G114&gt;0,_xlfn.VAR.P(C114:F114),"")</f>
        <v>69.137465388744772</v>
      </c>
      <c r="M114" s="273">
        <f>IF(G114&gt;0,_xlfn.STDEV.P(C114:F114),"")</f>
        <v>8.314894189870655</v>
      </c>
      <c r="N114" s="275">
        <v>49.818323699007252</v>
      </c>
      <c r="O114" s="275">
        <v>23.865277646313558</v>
      </c>
      <c r="P114" s="275">
        <v>32.99318254776437</v>
      </c>
      <c r="Q114" s="275">
        <v>31.640620153096108</v>
      </c>
      <c r="R114" s="259">
        <f>G114</f>
        <v>4</v>
      </c>
      <c r="S114" s="276">
        <f>IF(R114&gt;0,AVERAGE(N114:Q114),"")</f>
        <v>34.57935101154532</v>
      </c>
      <c r="T114" s="275">
        <f>IF(R114&gt;0,MIN(N114:Q114),"")</f>
        <v>23.865277646313558</v>
      </c>
      <c r="U114" s="275">
        <f>IF(R114&gt;0,MAX(N114:Q114),"")</f>
        <v>49.818323699007252</v>
      </c>
      <c r="V114" s="275">
        <f>IF(R114&gt;0,U114-T114,"")</f>
        <v>25.953046052693693</v>
      </c>
      <c r="W114" s="275">
        <f>IF(R114&gt;0,_xlfn.VAR.P(N114:Q114),"")</f>
        <v>89.5424315246687</v>
      </c>
      <c r="X114" s="275">
        <f>IF(R114&gt;0,_xlfn.STDEV.P(N114:Q114),"")</f>
        <v>9.4626862742388695</v>
      </c>
      <c r="Y114" s="244">
        <v>47</v>
      </c>
    </row>
    <row r="115" spans="1:25" x14ac:dyDescent="0.25">
      <c r="A115" s="244">
        <v>46</v>
      </c>
      <c r="B115" s="272">
        <v>129</v>
      </c>
      <c r="C115" s="273">
        <v>30.001211762428284</v>
      </c>
      <c r="D115" s="273">
        <v>28.487634658813477</v>
      </c>
      <c r="E115" s="273">
        <v>26.908819079399109</v>
      </c>
      <c r="F115" s="273">
        <v>23.802582025527954</v>
      </c>
      <c r="G115" s="256">
        <v>4</v>
      </c>
      <c r="H115" s="274">
        <f>IF(G115&gt;0,AVERAGE(C115:F115),"")</f>
        <v>27.300061881542206</v>
      </c>
      <c r="I115" s="273">
        <f>IF(G115&gt;0,MIN(C115:F115),"")</f>
        <v>23.802582025527954</v>
      </c>
      <c r="J115" s="273">
        <f>IF(G115&gt;0,MAX(C115:F115),"")</f>
        <v>30.001211762428284</v>
      </c>
      <c r="K115" s="273">
        <f>IF(G115&gt;0,J115-I115,"")</f>
        <v>6.1986297369003296</v>
      </c>
      <c r="L115" s="273">
        <f>IF(G115&gt;0,_xlfn.VAR.P(C115:F115),"")</f>
        <v>5.2729940134452313</v>
      </c>
      <c r="M115" s="273">
        <f>IF(G115&gt;0,_xlfn.STDEV.P(C115:F115),"")</f>
        <v>2.2963000704274759</v>
      </c>
      <c r="N115" s="275">
        <v>35.288775674361958</v>
      </c>
      <c r="O115" s="275">
        <v>37.581464409904676</v>
      </c>
      <c r="P115" s="275">
        <v>36.354099915985103</v>
      </c>
      <c r="Q115" s="275">
        <v>29.130347826052994</v>
      </c>
      <c r="R115" s="259">
        <f>G115</f>
        <v>4</v>
      </c>
      <c r="S115" s="276">
        <f>IF(R115&gt;0,AVERAGE(N115:Q115),"")</f>
        <v>34.588671956576185</v>
      </c>
      <c r="T115" s="275">
        <f>IF(R115&gt;0,MIN(N115:Q115),"")</f>
        <v>29.130347826052994</v>
      </c>
      <c r="U115" s="275">
        <f>IF(R115&gt;0,MAX(N115:Q115),"")</f>
        <v>37.581464409904676</v>
      </c>
      <c r="V115" s="275">
        <f>IF(R115&gt;0,U115-T115,"")</f>
        <v>8.4511165838516824</v>
      </c>
      <c r="W115" s="275">
        <f>IF(R115&gt;0,_xlfn.VAR.P(N115:Q115),"")</f>
        <v>10.589247519517979</v>
      </c>
      <c r="X115" s="275">
        <f>IF(R115&gt;0,_xlfn.STDEV.P(N115:Q115),"")</f>
        <v>3.2541124011806937</v>
      </c>
      <c r="Y115" s="244">
        <v>46</v>
      </c>
    </row>
    <row r="116" spans="1:25" x14ac:dyDescent="0.25">
      <c r="A116" s="244">
        <v>45</v>
      </c>
      <c r="B116" s="272">
        <v>123</v>
      </c>
      <c r="C116" s="273">
        <v>28.159328103065491</v>
      </c>
      <c r="D116" s="273">
        <v>24.527277946472168</v>
      </c>
      <c r="E116" s="273">
        <v>28.030382990837097</v>
      </c>
      <c r="F116" s="273">
        <v>28.826028108596802</v>
      </c>
      <c r="G116" s="256">
        <v>4</v>
      </c>
      <c r="H116" s="274">
        <f>IF(G116&gt;0,AVERAGE(C116:F116),"")</f>
        <v>27.385754287242889</v>
      </c>
      <c r="I116" s="273">
        <f>IF(G116&gt;0,MIN(C116:F116),"")</f>
        <v>24.527277946472168</v>
      </c>
      <c r="J116" s="273">
        <f>IF(G116&gt;0,MAX(C116:F116),"")</f>
        <v>28.826028108596802</v>
      </c>
      <c r="K116" s="273">
        <f>IF(G116&gt;0,J116-I116,"")</f>
        <v>4.2987501621246338</v>
      </c>
      <c r="L116" s="273">
        <f>IF(G116&gt;0,_xlfn.VAR.P(C116:F116),"")</f>
        <v>2.814809571311816</v>
      </c>
      <c r="M116" s="273">
        <f>IF(G116&gt;0,_xlfn.STDEV.P(C116:F116),"")</f>
        <v>1.6777394229473825</v>
      </c>
      <c r="N116" s="275">
        <v>33.122269208282283</v>
      </c>
      <c r="O116" s="275">
        <v>32.356881652580697</v>
      </c>
      <c r="P116" s="275">
        <v>37.86934465334317</v>
      </c>
      <c r="Q116" s="275">
        <v>35.278198993135497</v>
      </c>
      <c r="R116" s="259">
        <f>G116</f>
        <v>4</v>
      </c>
      <c r="S116" s="276">
        <f>IF(R116&gt;0,AVERAGE(N116:Q116),"")</f>
        <v>34.656673626835413</v>
      </c>
      <c r="T116" s="275">
        <f>IF(R116&gt;0,MIN(N116:Q116),"")</f>
        <v>32.356881652580697</v>
      </c>
      <c r="U116" s="275">
        <f>IF(R116&gt;0,MAX(N116:Q116),"")</f>
        <v>37.86934465334317</v>
      </c>
      <c r="V116" s="275">
        <f>IF(R116&gt;0,U116-T116,"")</f>
        <v>5.5124630007624731</v>
      </c>
      <c r="W116" s="275">
        <f>IF(R116&gt;0,_xlfn.VAR.P(N116:Q116),"")</f>
        <v>4.5877472375096584</v>
      </c>
      <c r="X116" s="275">
        <f>IF(R116&gt;0,_xlfn.STDEV.P(N116:Q116),"")</f>
        <v>2.1419027142962537</v>
      </c>
      <c r="Y116" s="244">
        <v>45</v>
      </c>
    </row>
    <row r="117" spans="1:25" x14ac:dyDescent="0.25">
      <c r="A117" s="244">
        <v>44</v>
      </c>
      <c r="B117" s="272">
        <v>44</v>
      </c>
      <c r="C117" s="273">
        <v>26.57339870929718</v>
      </c>
      <c r="D117" s="273">
        <v>16.590249538421631</v>
      </c>
      <c r="E117" s="273">
        <v>35.470961928367615</v>
      </c>
      <c r="F117" s="273">
        <v>28.79513144493103</v>
      </c>
      <c r="G117" s="256">
        <v>4</v>
      </c>
      <c r="H117" s="274">
        <f>IF(G117&gt;0,AVERAGE(C117:F117),"")</f>
        <v>26.857435405254364</v>
      </c>
      <c r="I117" s="273">
        <f>IF(G117&gt;0,MIN(C117:F117),"")</f>
        <v>16.590249538421631</v>
      </c>
      <c r="J117" s="273">
        <f>IF(G117&gt;0,MAX(C117:F117),"")</f>
        <v>35.470961928367615</v>
      </c>
      <c r="K117" s="273">
        <f>IF(G117&gt;0,J117-I117,"")</f>
        <v>18.880712389945984</v>
      </c>
      <c r="L117" s="273">
        <f>IF(G117&gt;0,_xlfn.VAR.P(C117:F117),"")</f>
        <v>45.86082189382364</v>
      </c>
      <c r="M117" s="273">
        <f>IF(G117&gt;0,_xlfn.STDEV.P(C117:F117),"")</f>
        <v>6.7720618642938906</v>
      </c>
      <c r="N117" s="275">
        <v>30.741329600199617</v>
      </c>
      <c r="O117" s="275">
        <v>25.413557964107131</v>
      </c>
      <c r="P117" s="275">
        <v>40.890829795925619</v>
      </c>
      <c r="Q117" s="275">
        <v>41.661640219721512</v>
      </c>
      <c r="R117" s="259">
        <f>G117</f>
        <v>4</v>
      </c>
      <c r="S117" s="276">
        <f>IF(R117&gt;0,AVERAGE(N117:Q117),"")</f>
        <v>34.67683939498847</v>
      </c>
      <c r="T117" s="275">
        <f>IF(R117&gt;0,MIN(N117:Q117),"")</f>
        <v>25.413557964107131</v>
      </c>
      <c r="U117" s="275">
        <f>IF(R117&gt;0,MAX(N117:Q117),"")</f>
        <v>41.661640219721512</v>
      </c>
      <c r="V117" s="275">
        <f>IF(R117&gt;0,U117-T117,"")</f>
        <v>16.248082255614381</v>
      </c>
      <c r="W117" s="275">
        <f>IF(R117&gt;0,_xlfn.VAR.P(N117:Q117),"")</f>
        <v>47.174434869180232</v>
      </c>
      <c r="X117" s="275">
        <f>IF(R117&gt;0,_xlfn.STDEV.P(N117:Q117),"")</f>
        <v>6.8683647885927135</v>
      </c>
      <c r="Y117" s="244">
        <v>44</v>
      </c>
    </row>
    <row r="118" spans="1:25" x14ac:dyDescent="0.25">
      <c r="A118" s="244">
        <v>43</v>
      </c>
      <c r="B118" s="272">
        <v>42</v>
      </c>
      <c r="C118" s="273">
        <v>15.67798912525177</v>
      </c>
      <c r="D118" s="273">
        <v>30.146458148956299</v>
      </c>
      <c r="E118" s="273">
        <v>25.194105505943298</v>
      </c>
      <c r="F118" s="273">
        <v>37.785109281539917</v>
      </c>
      <c r="G118" s="256">
        <v>4</v>
      </c>
      <c r="H118" s="274">
        <f>IF(G118&gt;0,AVERAGE(C118:F118),"")</f>
        <v>27.200915515422821</v>
      </c>
      <c r="I118" s="273">
        <f>IF(G118&gt;0,MIN(C118:F118),"")</f>
        <v>15.67798912525177</v>
      </c>
      <c r="J118" s="273">
        <f>IF(G118&gt;0,MAX(C118:F118),"")</f>
        <v>37.785109281539917</v>
      </c>
      <c r="K118" s="273">
        <f>IF(G118&gt;0,J118-I118,"")</f>
        <v>22.107120156288147</v>
      </c>
      <c r="L118" s="273">
        <f>IF(G118&gt;0,_xlfn.VAR.P(C118:F118),"")</f>
        <v>64.376624523030728</v>
      </c>
      <c r="M118" s="273">
        <f>IF(G118&gt;0,_xlfn.STDEV.P(C118:F118),"")</f>
        <v>8.0235045038331432</v>
      </c>
      <c r="N118" s="275">
        <v>18.073543823189624</v>
      </c>
      <c r="O118" s="275">
        <v>43.616779305301669</v>
      </c>
      <c r="P118" s="275">
        <v>33.525581973652805</v>
      </c>
      <c r="Q118" s="275">
        <v>43.711551958801053</v>
      </c>
      <c r="R118" s="259">
        <f>G118</f>
        <v>4</v>
      </c>
      <c r="S118" s="276">
        <f>IF(R118&gt;0,AVERAGE(N118:Q118),"")</f>
        <v>34.731864265236283</v>
      </c>
      <c r="T118" s="275">
        <f>IF(R118&gt;0,MIN(N118:Q118),"")</f>
        <v>18.073543823189624</v>
      </c>
      <c r="U118" s="275">
        <f>IF(R118&gt;0,MAX(N118:Q118),"")</f>
        <v>43.711551958801053</v>
      </c>
      <c r="V118" s="275">
        <f>IF(R118&gt;0,U118-T118,"")</f>
        <v>25.638008135611429</v>
      </c>
      <c r="W118" s="275">
        <f>IF(R118&gt;0,_xlfn.VAR.P(N118:Q118),"")</f>
        <v>109.63281581500928</v>
      </c>
      <c r="X118" s="275">
        <f>IF(R118&gt;0,_xlfn.STDEV.P(N118:Q118),"")</f>
        <v>10.470569030143935</v>
      </c>
      <c r="Y118" s="244">
        <v>43</v>
      </c>
    </row>
    <row r="119" spans="1:25" x14ac:dyDescent="0.25">
      <c r="A119" s="244">
        <v>42</v>
      </c>
      <c r="B119" s="272">
        <v>116</v>
      </c>
      <c r="C119" s="273">
        <v>16.025245785713196</v>
      </c>
      <c r="D119" s="273">
        <v>36.373441219329834</v>
      </c>
      <c r="E119" s="273">
        <v>28.721789717674255</v>
      </c>
      <c r="F119" s="273">
        <v>31.207259893417358</v>
      </c>
      <c r="G119" s="256">
        <v>4</v>
      </c>
      <c r="H119" s="274">
        <f>IF(G119&gt;0,AVERAGE(C119:F119),"")</f>
        <v>28.081934154033661</v>
      </c>
      <c r="I119" s="273">
        <f>IF(G119&gt;0,MIN(C119:F119),"")</f>
        <v>16.025245785713196</v>
      </c>
      <c r="J119" s="273">
        <f>IF(G119&gt;0,MAX(C119:F119),"")</f>
        <v>36.373441219329834</v>
      </c>
      <c r="K119" s="273">
        <f>IF(G119&gt;0,J119-I119,"")</f>
        <v>20.348195433616638</v>
      </c>
      <c r="L119" s="273">
        <f>IF(G119&gt;0,_xlfn.VAR.P(C119:F119),"")</f>
        <v>56.072474986056591</v>
      </c>
      <c r="M119" s="273">
        <f>IF(G119&gt;0,_xlfn.STDEV.P(C119:F119),"")</f>
        <v>7.4881556464897674</v>
      </c>
      <c r="N119" s="275">
        <v>25.125670806558325</v>
      </c>
      <c r="O119" s="275">
        <v>39.62889215674825</v>
      </c>
      <c r="P119" s="275">
        <v>34.236620823188566</v>
      </c>
      <c r="Q119" s="275">
        <v>40.200630782756051</v>
      </c>
      <c r="R119" s="259">
        <f>G119</f>
        <v>4</v>
      </c>
      <c r="S119" s="276">
        <f>IF(R119&gt;0,AVERAGE(N119:Q119),"")</f>
        <v>34.797953642312791</v>
      </c>
      <c r="T119" s="275">
        <f>IF(R119&gt;0,MIN(N119:Q119),"")</f>
        <v>25.125670806558325</v>
      </c>
      <c r="U119" s="275">
        <f>IF(R119&gt;0,MAX(N119:Q119),"")</f>
        <v>40.200630782756051</v>
      </c>
      <c r="V119" s="275">
        <f>IF(R119&gt;0,U119-T119,"")</f>
        <v>15.074959976197725</v>
      </c>
      <c r="W119" s="275">
        <f>IF(R119&gt;0,_xlfn.VAR.P(N119:Q119),"")</f>
        <v>36.598759250695821</v>
      </c>
      <c r="X119" s="275">
        <f>IF(R119&gt;0,_xlfn.STDEV.P(N119:Q119),"")</f>
        <v>6.0496908392657405</v>
      </c>
      <c r="Y119" s="244">
        <v>42</v>
      </c>
    </row>
    <row r="120" spans="1:25" x14ac:dyDescent="0.25">
      <c r="A120" s="244">
        <v>41</v>
      </c>
      <c r="B120" s="272">
        <v>95</v>
      </c>
      <c r="C120" s="273">
        <v>20.443235039710999</v>
      </c>
      <c r="D120" s="273">
        <v>19.70390796661377</v>
      </c>
      <c r="E120" s="273">
        <v>29.767491221427917</v>
      </c>
      <c r="F120" s="273">
        <v>29.765368700027466</v>
      </c>
      <c r="G120" s="256">
        <v>4</v>
      </c>
      <c r="H120" s="274">
        <f>IF(G120&gt;0,AVERAGE(C120:F120),"")</f>
        <v>24.920000731945038</v>
      </c>
      <c r="I120" s="273">
        <f>IF(G120&gt;0,MIN(C120:F120),"")</f>
        <v>19.70390796661377</v>
      </c>
      <c r="J120" s="273">
        <f>IF(G120&gt;0,MAX(C120:F120),"")</f>
        <v>29.767491221427917</v>
      </c>
      <c r="K120" s="273">
        <f>IF(G120&gt;0,J120-I120,"")</f>
        <v>10.063583254814148</v>
      </c>
      <c r="L120" s="273">
        <f>IF(G120&gt;0,_xlfn.VAR.P(C120:F120),"")</f>
        <v>23.556202397862762</v>
      </c>
      <c r="M120" s="273">
        <f>IF(G120&gt;0,_xlfn.STDEV.P(C120:F120),"")</f>
        <v>4.8534732303642887</v>
      </c>
      <c r="N120" s="275">
        <v>31.863533639026436</v>
      </c>
      <c r="O120" s="275">
        <v>25.674595137864962</v>
      </c>
      <c r="P120" s="275">
        <v>40.476699057611086</v>
      </c>
      <c r="Q120" s="275">
        <v>41.18604583117758</v>
      </c>
      <c r="R120" s="259">
        <f>G120</f>
        <v>4</v>
      </c>
      <c r="S120" s="276">
        <f>IF(R120&gt;0,AVERAGE(N120:Q120),"")</f>
        <v>34.800218416420016</v>
      </c>
      <c r="T120" s="275">
        <f>IF(R120&gt;0,MIN(N120:Q120),"")</f>
        <v>25.674595137864962</v>
      </c>
      <c r="U120" s="275">
        <f>IF(R120&gt;0,MAX(N120:Q120),"")</f>
        <v>41.18604583117758</v>
      </c>
      <c r="V120" s="275">
        <f>IF(R120&gt;0,U120-T120,"")</f>
        <v>15.511450693312618</v>
      </c>
      <c r="W120" s="275">
        <f>IF(R120&gt;0,_xlfn.VAR.P(N120:Q120),"")</f>
        <v>41.225585486191903</v>
      </c>
      <c r="X120" s="275">
        <f>IF(R120&gt;0,_xlfn.STDEV.P(N120:Q120),"")</f>
        <v>6.4207153406915571</v>
      </c>
      <c r="Y120" s="244">
        <v>41</v>
      </c>
    </row>
    <row r="121" spans="1:25" x14ac:dyDescent="0.25">
      <c r="A121" s="244">
        <v>40</v>
      </c>
      <c r="B121" s="272">
        <v>55</v>
      </c>
      <c r="C121" s="273">
        <v>29.876351952552795</v>
      </c>
      <c r="D121" s="273">
        <v>24.390091896057129</v>
      </c>
      <c r="E121" s="273">
        <v>16.161515116691589</v>
      </c>
      <c r="F121" s="273">
        <v>27.7949059009552</v>
      </c>
      <c r="G121" s="256">
        <v>4</v>
      </c>
      <c r="H121" s="274">
        <f>IF(G121&gt;0,AVERAGE(C121:F121),"")</f>
        <v>24.555716216564178</v>
      </c>
      <c r="I121" s="273">
        <f>IF(G121&gt;0,MIN(C121:F121),"")</f>
        <v>16.161515116691589</v>
      </c>
      <c r="J121" s="273">
        <f>IF(G121&gt;0,MAX(C121:F121),"")</f>
        <v>29.876351952552795</v>
      </c>
      <c r="K121" s="273">
        <f>IF(G121&gt;0,J121-I121,"")</f>
        <v>13.714836835861206</v>
      </c>
      <c r="L121" s="273">
        <f>IF(G121&gt;0,_xlfn.VAR.P(C121:F121),"")</f>
        <v>27.322889491797469</v>
      </c>
      <c r="M121" s="273">
        <f>IF(G121&gt;0,_xlfn.STDEV.P(C121:F121),"")</f>
        <v>5.2271301391679037</v>
      </c>
      <c r="N121" s="275">
        <v>36.842237646915308</v>
      </c>
      <c r="O121" s="275">
        <v>37.678272055972954</v>
      </c>
      <c r="P121" s="275">
        <v>23.45865503015094</v>
      </c>
      <c r="Q121" s="275">
        <v>41.541752988835398</v>
      </c>
      <c r="R121" s="259">
        <f>G121</f>
        <v>4</v>
      </c>
      <c r="S121" s="276">
        <f>IF(R121&gt;0,AVERAGE(N121:Q121),"")</f>
        <v>34.880229430468646</v>
      </c>
      <c r="T121" s="275">
        <f>IF(R121&gt;0,MIN(N121:Q121),"")</f>
        <v>23.45865503015094</v>
      </c>
      <c r="U121" s="275">
        <f>IF(R121&gt;0,MAX(N121:Q121),"")</f>
        <v>41.541752988835398</v>
      </c>
      <c r="V121" s="275">
        <f>IF(R121&gt;0,U121-T121,"")</f>
        <v>18.083097958684458</v>
      </c>
      <c r="W121" s="275">
        <f>IF(R121&gt;0,_xlfn.VAR.P(N121:Q121),"")</f>
        <v>46.626694169053053</v>
      </c>
      <c r="X121" s="275">
        <f>IF(R121&gt;0,_xlfn.STDEV.P(N121:Q121),"")</f>
        <v>6.8283741966190643</v>
      </c>
      <c r="Y121" s="244">
        <v>40</v>
      </c>
    </row>
    <row r="122" spans="1:25" x14ac:dyDescent="0.25">
      <c r="A122" s="244">
        <v>39</v>
      </c>
      <c r="B122" s="272">
        <v>137</v>
      </c>
      <c r="C122" s="273">
        <v>20.578089356422424</v>
      </c>
      <c r="D122" s="273">
        <v>30.044660568237305</v>
      </c>
      <c r="E122" s="273">
        <v>26.149179339408875</v>
      </c>
      <c r="F122" s="273">
        <v>22.164570093154907</v>
      </c>
      <c r="G122" s="256">
        <v>4</v>
      </c>
      <c r="H122" s="274">
        <f>IF(G122&gt;0,AVERAGE(C122:F122),"")</f>
        <v>24.734124839305878</v>
      </c>
      <c r="I122" s="273">
        <f>IF(G122&gt;0,MIN(C122:F122),"")</f>
        <v>20.578089356422424</v>
      </c>
      <c r="J122" s="273">
        <f>IF(G122&gt;0,MAX(C122:F122),"")</f>
        <v>30.044660568237305</v>
      </c>
      <c r="K122" s="273">
        <f>IF(G122&gt;0,J122-I122,"")</f>
        <v>9.4665712118148804</v>
      </c>
      <c r="L122" s="273">
        <f>IF(G122&gt;0,_xlfn.VAR.P(C122:F122),"")</f>
        <v>13.519852873743048</v>
      </c>
      <c r="M122" s="273">
        <f>IF(G122&gt;0,_xlfn.STDEV.P(C122:F122),"")</f>
        <v>3.6769352555821606</v>
      </c>
      <c r="N122" s="275">
        <v>27.184427746146284</v>
      </c>
      <c r="O122" s="275">
        <v>40.988772930842735</v>
      </c>
      <c r="P122" s="275">
        <v>38.548697959983826</v>
      </c>
      <c r="Q122" s="275">
        <v>33.167541815375742</v>
      </c>
      <c r="R122" s="259">
        <f>G122</f>
        <v>4</v>
      </c>
      <c r="S122" s="276">
        <f>IF(R122&gt;0,AVERAGE(N122:Q122),"")</f>
        <v>34.972360113087149</v>
      </c>
      <c r="T122" s="275">
        <f>IF(R122&gt;0,MIN(N122:Q122),"")</f>
        <v>27.184427746146284</v>
      </c>
      <c r="U122" s="275">
        <f>IF(R122&gt;0,MAX(N122:Q122),"")</f>
        <v>40.988772930842735</v>
      </c>
      <c r="V122" s="275">
        <f>IF(R122&gt;0,U122-T122,"")</f>
        <v>13.804345184696452</v>
      </c>
      <c r="W122" s="275">
        <f>IF(R122&gt;0,_xlfn.VAR.P(N122:Q122),"")</f>
        <v>28.224168807149681</v>
      </c>
      <c r="X122" s="275">
        <f>IF(R122&gt;0,_xlfn.STDEV.P(N122:Q122),"")</f>
        <v>5.3126423564126428</v>
      </c>
      <c r="Y122" s="244">
        <v>39</v>
      </c>
    </row>
    <row r="123" spans="1:25" x14ac:dyDescent="0.25">
      <c r="A123" s="244">
        <v>38</v>
      </c>
      <c r="B123" s="272">
        <v>98</v>
      </c>
      <c r="C123" s="273">
        <v>25.530036091804504</v>
      </c>
      <c r="D123" s="273">
        <v>15.454514026641846</v>
      </c>
      <c r="E123" s="273">
        <v>21.957620978355408</v>
      </c>
      <c r="F123" s="273">
        <v>35.325068235397339</v>
      </c>
      <c r="G123" s="256">
        <v>4</v>
      </c>
      <c r="H123" s="274">
        <f>IF(G123&gt;0,AVERAGE(C123:F123),"")</f>
        <v>24.566809833049774</v>
      </c>
      <c r="I123" s="273">
        <f>IF(G123&gt;0,MIN(C123:F123),"")</f>
        <v>15.454514026641846</v>
      </c>
      <c r="J123" s="273">
        <f>IF(G123&gt;0,MAX(C123:F123),"")</f>
        <v>35.325068235397339</v>
      </c>
      <c r="K123" s="273">
        <f>IF(G123&gt;0,J123-I123,"")</f>
        <v>19.870554208755493</v>
      </c>
      <c r="L123" s="273">
        <f>IF(G123&gt;0,_xlfn.VAR.P(C123:F123),"")</f>
        <v>51.627432505044339</v>
      </c>
      <c r="M123" s="273">
        <f>IF(G123&gt;0,_xlfn.STDEV.P(C123:F123),"")</f>
        <v>7.1852232049564293</v>
      </c>
      <c r="N123" s="275">
        <v>39.79199780448603</v>
      </c>
      <c r="O123" s="275">
        <v>21.014458648356474</v>
      </c>
      <c r="P123" s="275">
        <v>33.117248051014727</v>
      </c>
      <c r="Q123" s="275">
        <v>46.029286509966695</v>
      </c>
      <c r="R123" s="259">
        <f>G123</f>
        <v>4</v>
      </c>
      <c r="S123" s="276">
        <f>IF(R123&gt;0,AVERAGE(N123:Q123),"")</f>
        <v>34.98824775345598</v>
      </c>
      <c r="T123" s="275">
        <f>IF(R123&gt;0,MIN(N123:Q123),"")</f>
        <v>21.014458648356474</v>
      </c>
      <c r="U123" s="275">
        <f>IF(R123&gt;0,MAX(N123:Q123),"")</f>
        <v>46.029286509966695</v>
      </c>
      <c r="V123" s="275">
        <f>IF(R123&gt;0,U123-T123,"")</f>
        <v>25.014827861610222</v>
      </c>
      <c r="W123" s="275">
        <f>IF(R123&gt;0,_xlfn.VAR.P(N123:Q123),"")</f>
        <v>85.936993303969075</v>
      </c>
      <c r="X123" s="275">
        <f>IF(R123&gt;0,_xlfn.STDEV.P(N123:Q123),"")</f>
        <v>9.2702207796777465</v>
      </c>
      <c r="Y123" s="244">
        <v>38</v>
      </c>
    </row>
    <row r="124" spans="1:25" x14ac:dyDescent="0.25">
      <c r="A124" s="244">
        <v>37</v>
      </c>
      <c r="B124" s="272">
        <v>29</v>
      </c>
      <c r="C124" s="273">
        <v>22.623921036720276</v>
      </c>
      <c r="D124" s="273">
        <v>32.878265380859375</v>
      </c>
      <c r="E124" s="273">
        <v>34.702350497245789</v>
      </c>
      <c r="F124" s="273">
        <v>23.79280686378479</v>
      </c>
      <c r="G124" s="256">
        <v>4</v>
      </c>
      <c r="H124" s="274">
        <f>IF(G124&gt;0,AVERAGE(C124:F124),"")</f>
        <v>28.499335944652557</v>
      </c>
      <c r="I124" s="273">
        <f>IF(G124&gt;0,MIN(C124:F124),"")</f>
        <v>22.623921036720276</v>
      </c>
      <c r="J124" s="273">
        <f>IF(G124&gt;0,MAX(C124:F124),"")</f>
        <v>34.702350497245789</v>
      </c>
      <c r="K124" s="273">
        <f>IF(G124&gt;0,J124-I124,"")</f>
        <v>12.078429460525513</v>
      </c>
      <c r="L124" s="273">
        <f>IF(G124&gt;0,_xlfn.VAR.P(C124:F124),"")</f>
        <v>28.581082219092195</v>
      </c>
      <c r="M124" s="273">
        <f>IF(G124&gt;0,_xlfn.STDEV.P(C124:F124),"")</f>
        <v>5.3461277780363794</v>
      </c>
      <c r="N124" s="275">
        <v>30.792507905324577</v>
      </c>
      <c r="O124" s="275">
        <v>40.031155710543409</v>
      </c>
      <c r="P124" s="275">
        <v>39.819084381437989</v>
      </c>
      <c r="Q124" s="275">
        <v>29.358309336008944</v>
      </c>
      <c r="R124" s="259">
        <f>G124</f>
        <v>4</v>
      </c>
      <c r="S124" s="276">
        <f>IF(R124&gt;0,AVERAGE(N124:Q124),"")</f>
        <v>35.00026433332873</v>
      </c>
      <c r="T124" s="275">
        <f>IF(R124&gt;0,MIN(N124:Q124),"")</f>
        <v>29.358309336008944</v>
      </c>
      <c r="U124" s="275">
        <f>IF(R124&gt;0,MAX(N124:Q124),"")</f>
        <v>40.031155710543409</v>
      </c>
      <c r="V124" s="275">
        <f>IF(R124&gt;0,U124-T124,"")</f>
        <v>10.672846374534465</v>
      </c>
      <c r="W124" s="275">
        <f>IF(R124&gt;0,_xlfn.VAR.P(N124:Q124),"")</f>
        <v>24.516941263646231</v>
      </c>
      <c r="X124" s="275">
        <f>IF(R124&gt;0,_xlfn.STDEV.P(N124:Q124),"")</f>
        <v>4.9514584986290888</v>
      </c>
      <c r="Y124" s="244">
        <v>37</v>
      </c>
    </row>
    <row r="125" spans="1:25" x14ac:dyDescent="0.25">
      <c r="A125" s="244">
        <v>36</v>
      </c>
      <c r="B125" s="272">
        <v>79</v>
      </c>
      <c r="C125" s="273">
        <v>30.640798211097717</v>
      </c>
      <c r="D125" s="273">
        <v>16.969494819641113</v>
      </c>
      <c r="E125" s="273">
        <v>32.784573435783386</v>
      </c>
      <c r="F125" s="273">
        <v>17.82532811164856</v>
      </c>
      <c r="G125" s="256">
        <v>4</v>
      </c>
      <c r="H125" s="274">
        <f>IF(G125&gt;0,AVERAGE(C125:F125),"")</f>
        <v>24.555048644542694</v>
      </c>
      <c r="I125" s="273">
        <f>IF(G125&gt;0,MIN(C125:F125),"")</f>
        <v>16.969494819641113</v>
      </c>
      <c r="J125" s="273">
        <f>IF(G125&gt;0,MAX(C125:F125),"")</f>
        <v>32.784573435783386</v>
      </c>
      <c r="K125" s="273">
        <f>IF(G125&gt;0,J125-I125,"")</f>
        <v>15.815078616142273</v>
      </c>
      <c r="L125" s="273">
        <f>IF(G125&gt;0,_xlfn.VAR.P(C125:F125),"")</f>
        <v>51.8977978394513</v>
      </c>
      <c r="M125" s="273">
        <f>IF(G125&gt;0,_xlfn.STDEV.P(C125:F125),"")</f>
        <v>7.2040126207171031</v>
      </c>
      <c r="N125" s="275">
        <v>44.938384856774555</v>
      </c>
      <c r="O125" s="275">
        <v>21.661845025228541</v>
      </c>
      <c r="P125" s="275">
        <v>46.136690590739022</v>
      </c>
      <c r="Q125" s="275">
        <v>27.536901662361164</v>
      </c>
      <c r="R125" s="259">
        <f>G125</f>
        <v>4</v>
      </c>
      <c r="S125" s="276">
        <f>IF(R125&gt;0,AVERAGE(N125:Q125),"")</f>
        <v>35.068455533775818</v>
      </c>
      <c r="T125" s="275">
        <f>IF(R125&gt;0,MIN(N125:Q125),"")</f>
        <v>21.661845025228541</v>
      </c>
      <c r="U125" s="275">
        <f>IF(R125&gt;0,MAX(N125:Q125),"")</f>
        <v>46.136690590739022</v>
      </c>
      <c r="V125" s="275">
        <f>IF(R125&gt;0,U125-T125,"")</f>
        <v>24.474845565510481</v>
      </c>
      <c r="W125" s="275">
        <f>IF(R125&gt;0,_xlfn.VAR.P(N125:Q125),"")</f>
        <v>114.09571029077279</v>
      </c>
      <c r="X125" s="275">
        <f>IF(R125&gt;0,_xlfn.STDEV.P(N125:Q125),"")</f>
        <v>10.681559356703158</v>
      </c>
      <c r="Y125" s="244">
        <v>36</v>
      </c>
    </row>
    <row r="126" spans="1:25" x14ac:dyDescent="0.25">
      <c r="A126" s="244">
        <v>35</v>
      </c>
      <c r="B126" s="272">
        <v>130</v>
      </c>
      <c r="C126" s="273">
        <v>27.789939045906067</v>
      </c>
      <c r="D126" s="273">
        <v>29.501221179962158</v>
      </c>
      <c r="E126" s="273">
        <v>30.24840772151947</v>
      </c>
      <c r="F126" s="273">
        <v>21.992014646530151</v>
      </c>
      <c r="G126" s="256">
        <v>4</v>
      </c>
      <c r="H126" s="274">
        <f>IF(G126&gt;0,AVERAGE(C126:F126),"")</f>
        <v>27.382895648479462</v>
      </c>
      <c r="I126" s="273">
        <f>IF(G126&gt;0,MIN(C126:F126),"")</f>
        <v>21.992014646530151</v>
      </c>
      <c r="J126" s="273">
        <f>IF(G126&gt;0,MAX(C126:F126),"")</f>
        <v>30.24840772151947</v>
      </c>
      <c r="K126" s="273">
        <f>IF(G126&gt;0,J126-I126,"")</f>
        <v>8.2563930749893188</v>
      </c>
      <c r="L126" s="273">
        <f>IF(G126&gt;0,_xlfn.VAR.P(C126:F126),"")</f>
        <v>10.481436200659004</v>
      </c>
      <c r="M126" s="273">
        <f>IF(G126&gt;0,_xlfn.STDEV.P(C126:F126),"")</f>
        <v>3.237504625581098</v>
      </c>
      <c r="N126" s="275">
        <v>35.607661325296547</v>
      </c>
      <c r="O126" s="275">
        <v>37.7482790654377</v>
      </c>
      <c r="P126" s="275">
        <v>38.162240891183259</v>
      </c>
      <c r="Q126" s="275">
        <v>29.606124371852633</v>
      </c>
      <c r="R126" s="259">
        <f>G126</f>
        <v>4</v>
      </c>
      <c r="S126" s="276">
        <f>IF(R126&gt;0,AVERAGE(N126:Q126),"")</f>
        <v>35.281076413442534</v>
      </c>
      <c r="T126" s="275">
        <f>IF(R126&gt;0,MIN(N126:Q126),"")</f>
        <v>29.606124371852633</v>
      </c>
      <c r="U126" s="275">
        <f>IF(R126&gt;0,MAX(N126:Q126),"")</f>
        <v>38.162240891183259</v>
      </c>
      <c r="V126" s="275">
        <f>IF(R126&gt;0,U126-T126,"")</f>
        <v>8.5561165193306259</v>
      </c>
      <c r="W126" s="275">
        <f>IF(R126&gt;0,_xlfn.VAR.P(N126:Q126),"")</f>
        <v>11.67498401320076</v>
      </c>
      <c r="X126" s="275">
        <f>IF(R126&gt;0,_xlfn.STDEV.P(N126:Q126),"")</f>
        <v>3.4168675732607432</v>
      </c>
      <c r="Y126" s="244">
        <v>35</v>
      </c>
    </row>
    <row r="127" spans="1:25" x14ac:dyDescent="0.25">
      <c r="A127" s="244">
        <v>34</v>
      </c>
      <c r="B127" s="272">
        <v>88</v>
      </c>
      <c r="C127" s="273">
        <v>23.755472302436829</v>
      </c>
      <c r="D127" s="273">
        <v>28.250663280487061</v>
      </c>
      <c r="E127" s="273">
        <v>34.246281981468201</v>
      </c>
      <c r="F127" s="273">
        <v>28.218530416488647</v>
      </c>
      <c r="G127" s="256">
        <v>4</v>
      </c>
      <c r="H127" s="274">
        <f>IF(G127&gt;0,AVERAGE(C127:F127),"")</f>
        <v>28.617736995220184</v>
      </c>
      <c r="I127" s="273">
        <f>IF(G127&gt;0,MIN(C127:F127),"")</f>
        <v>23.755472302436829</v>
      </c>
      <c r="J127" s="273">
        <f>IF(G127&gt;0,MAX(C127:F127),"")</f>
        <v>34.246281981468201</v>
      </c>
      <c r="K127" s="273">
        <f>IF(G127&gt;0,J127-I127,"")</f>
        <v>10.490809679031372</v>
      </c>
      <c r="L127" s="273">
        <f>IF(G127&gt;0,_xlfn.VAR.P(C127:F127),"")</f>
        <v>13.90406140236405</v>
      </c>
      <c r="M127" s="273">
        <f>IF(G127&gt;0,_xlfn.STDEV.P(C127:F127),"")</f>
        <v>3.7288150131595494</v>
      </c>
      <c r="N127" s="275">
        <v>28.406688899131598</v>
      </c>
      <c r="O127" s="275">
        <v>34.31500419187482</v>
      </c>
      <c r="P127" s="275">
        <v>42.151137813218867</v>
      </c>
      <c r="Q127" s="275">
        <v>36.637622444634374</v>
      </c>
      <c r="R127" s="259">
        <f>G127</f>
        <v>4</v>
      </c>
      <c r="S127" s="276">
        <f>IF(R127&gt;0,AVERAGE(N127:Q127),"")</f>
        <v>35.37761333721491</v>
      </c>
      <c r="T127" s="275">
        <f>IF(R127&gt;0,MIN(N127:Q127),"")</f>
        <v>28.406688899131598</v>
      </c>
      <c r="U127" s="275">
        <f>IF(R127&gt;0,MAX(N127:Q127),"")</f>
        <v>42.151137813218867</v>
      </c>
      <c r="V127" s="275">
        <f>IF(R127&gt;0,U127-T127,"")</f>
        <v>13.744448914087268</v>
      </c>
      <c r="W127" s="275">
        <f>IF(R127&gt;0,_xlfn.VAR.P(N127:Q127),"")</f>
        <v>24.297795623758475</v>
      </c>
      <c r="X127" s="275">
        <f>IF(R127&gt;0,_xlfn.STDEV.P(N127:Q127),"")</f>
        <v>4.929279422365755</v>
      </c>
      <c r="Y127" s="244">
        <v>34</v>
      </c>
    </row>
    <row r="128" spans="1:25" x14ac:dyDescent="0.25">
      <c r="A128" s="244">
        <v>33</v>
      </c>
      <c r="B128" s="272">
        <v>70</v>
      </c>
      <c r="C128" s="273">
        <v>33.820260167121887</v>
      </c>
      <c r="D128" s="273">
        <v>28.439829349517822</v>
      </c>
      <c r="E128" s="273">
        <v>21.652950644493103</v>
      </c>
      <c r="F128" s="273">
        <v>33.510349988937378</v>
      </c>
      <c r="G128" s="256">
        <v>4</v>
      </c>
      <c r="H128" s="274">
        <f>IF(G128&gt;0,AVERAGE(C128:F128),"")</f>
        <v>29.355847537517548</v>
      </c>
      <c r="I128" s="273">
        <f>IF(G128&gt;0,MIN(C128:F128),"")</f>
        <v>21.652950644493103</v>
      </c>
      <c r="J128" s="273">
        <f>IF(G128&gt;0,MAX(C128:F128),"")</f>
        <v>33.820260167121887</v>
      </c>
      <c r="K128" s="273">
        <f>IF(G128&gt;0,J128-I128,"")</f>
        <v>12.167309522628784</v>
      </c>
      <c r="L128" s="273">
        <f>IF(G128&gt;0,_xlfn.VAR.P(C128:F128),"")</f>
        <v>24.341145152883996</v>
      </c>
      <c r="M128" s="273">
        <f>IF(G128&gt;0,_xlfn.STDEV.P(C128:F128),"")</f>
        <v>4.9336746095465189</v>
      </c>
      <c r="N128" s="275">
        <v>41.705696342593193</v>
      </c>
      <c r="O128" s="275">
        <v>31.077133694992945</v>
      </c>
      <c r="P128" s="275">
        <v>24.565197464064482</v>
      </c>
      <c r="Q128" s="275">
        <v>44.223915222503287</v>
      </c>
      <c r="R128" s="259">
        <f>G128</f>
        <v>4</v>
      </c>
      <c r="S128" s="276">
        <f>IF(R128&gt;0,AVERAGE(N128:Q128),"")</f>
        <v>35.392985681038475</v>
      </c>
      <c r="T128" s="275">
        <f>IF(R128&gt;0,MIN(N128:Q128),"")</f>
        <v>24.565197464064482</v>
      </c>
      <c r="U128" s="275">
        <f>IF(R128&gt;0,MAX(N128:Q128),"")</f>
        <v>44.223915222503287</v>
      </c>
      <c r="V128" s="275">
        <f>IF(R128&gt;0,U128-T128,"")</f>
        <v>19.658717758438804</v>
      </c>
      <c r="W128" s="275">
        <f>IF(R128&gt;0,_xlfn.VAR.P(N128:Q128),"")</f>
        <v>63.425802124979327</v>
      </c>
      <c r="X128" s="275">
        <f>IF(R128&gt;0,_xlfn.STDEV.P(N128:Q128),"")</f>
        <v>7.9640317757389267</v>
      </c>
      <c r="Y128" s="244">
        <v>33</v>
      </c>
    </row>
    <row r="129" spans="1:25" x14ac:dyDescent="0.25">
      <c r="A129" s="244">
        <v>32</v>
      </c>
      <c r="B129" s="272">
        <v>17</v>
      </c>
      <c r="C129" s="273">
        <v>24.964476227760315</v>
      </c>
      <c r="D129" s="273">
        <v>30.578432083129883</v>
      </c>
      <c r="E129" s="273">
        <v>34.97785747051239</v>
      </c>
      <c r="F129" s="273">
        <v>22.75281548500061</v>
      </c>
      <c r="G129" s="256">
        <v>4</v>
      </c>
      <c r="H129" s="274">
        <f>IF(G129&gt;0,AVERAGE(C129:F129),"")</f>
        <v>28.3183953166008</v>
      </c>
      <c r="I129" s="273">
        <f>IF(G129&gt;0,MIN(C129:F129),"")</f>
        <v>22.75281548500061</v>
      </c>
      <c r="J129" s="273">
        <f>IF(G129&gt;0,MAX(C129:F129),"")</f>
        <v>34.97785747051239</v>
      </c>
      <c r="K129" s="273">
        <f>IF(G129&gt;0,J129-I129,"")</f>
        <v>12.22504198551178</v>
      </c>
      <c r="L129" s="273">
        <f>IF(G129&gt;0,_xlfn.VAR.P(C129:F129),"")</f>
        <v>22.920163620461835</v>
      </c>
      <c r="M129" s="273">
        <f>IF(G129&gt;0,_xlfn.STDEV.P(C129:F129),"")</f>
        <v>4.7875007697609657</v>
      </c>
      <c r="N129" s="275">
        <v>28.645396384042808</v>
      </c>
      <c r="O129" s="275">
        <v>37.731196375704236</v>
      </c>
      <c r="P129" s="275">
        <v>47.606953318300953</v>
      </c>
      <c r="Q129" s="275">
        <v>27.702845298632226</v>
      </c>
      <c r="R129" s="259">
        <f>G129</f>
        <v>4</v>
      </c>
      <c r="S129" s="276">
        <f>IF(R129&gt;0,AVERAGE(N129:Q129),"")</f>
        <v>35.421597844170051</v>
      </c>
      <c r="T129" s="275">
        <f>IF(R129&gt;0,MIN(N129:Q129),"")</f>
        <v>27.702845298632226</v>
      </c>
      <c r="U129" s="275">
        <f>IF(R129&gt;0,MAX(N129:Q129),"")</f>
        <v>47.606953318300953</v>
      </c>
      <c r="V129" s="275">
        <f>IF(R129&gt;0,U129-T129,"")</f>
        <v>19.904108019668726</v>
      </c>
      <c r="W129" s="275">
        <f>IF(R129&gt;0,_xlfn.VAR.P(N129:Q129),"")</f>
        <v>64.828295123818862</v>
      </c>
      <c r="X129" s="275">
        <f>IF(R129&gt;0,_xlfn.STDEV.P(N129:Q129),"")</f>
        <v>8.0516020221952633</v>
      </c>
      <c r="Y129" s="244">
        <v>32</v>
      </c>
    </row>
    <row r="130" spans="1:25" x14ac:dyDescent="0.25">
      <c r="A130" s="244">
        <v>31</v>
      </c>
      <c r="B130" s="272">
        <v>132</v>
      </c>
      <c r="C130" s="273">
        <v>37.791183590888977</v>
      </c>
      <c r="D130" s="273">
        <v>15.10211706161499</v>
      </c>
      <c r="E130" s="273">
        <v>29.723872542381287</v>
      </c>
      <c r="F130" s="273">
        <v>24.615195989608765</v>
      </c>
      <c r="G130" s="256">
        <v>4</v>
      </c>
      <c r="H130" s="274">
        <f>IF(G130&gt;0,AVERAGE(C130:F130),"")</f>
        <v>26.808092296123505</v>
      </c>
      <c r="I130" s="273">
        <f>IF(G130&gt;0,MIN(C130:F130),"")</f>
        <v>15.10211706161499</v>
      </c>
      <c r="J130" s="273">
        <f>IF(G130&gt;0,MAX(C130:F130),"")</f>
        <v>37.791183590888977</v>
      </c>
      <c r="K130" s="273">
        <f>IF(G130&gt;0,J130-I130,"")</f>
        <v>22.689066529273987</v>
      </c>
      <c r="L130" s="273">
        <f>IF(G130&gt;0,_xlfn.VAR.P(C130:F130),"")</f>
        <v>67.742179808918195</v>
      </c>
      <c r="M130" s="273">
        <f>IF(G130&gt;0,_xlfn.STDEV.P(C130:F130),"")</f>
        <v>8.2305637600906891</v>
      </c>
      <c r="N130" s="275">
        <v>47.678418812518935</v>
      </c>
      <c r="O130" s="275">
        <v>19.350566719007944</v>
      </c>
      <c r="P130" s="275">
        <v>38.033172552104816</v>
      </c>
      <c r="Q130" s="275">
        <v>36.834711381618675</v>
      </c>
      <c r="R130" s="259">
        <f>G130</f>
        <v>4</v>
      </c>
      <c r="S130" s="276">
        <f>IF(R130&gt;0,AVERAGE(N130:Q130),"")</f>
        <v>35.474217366312587</v>
      </c>
      <c r="T130" s="275">
        <f>IF(R130&gt;0,MIN(N130:Q130),"")</f>
        <v>19.350566719007944</v>
      </c>
      <c r="U130" s="275">
        <f>IF(R130&gt;0,MAX(N130:Q130),"")</f>
        <v>47.678418812518935</v>
      </c>
      <c r="V130" s="275">
        <f>IF(R130&gt;0,U130-T130,"")</f>
        <v>28.327852093510991</v>
      </c>
      <c r="W130" s="275">
        <f>IF(R130&gt;0,_xlfn.VAR.P(N130:Q130),"")</f>
        <v>104.32845968612264</v>
      </c>
      <c r="X130" s="275">
        <f>IF(R130&gt;0,_xlfn.STDEV.P(N130:Q130),"")</f>
        <v>10.214130393044854</v>
      </c>
      <c r="Y130" s="244">
        <v>31</v>
      </c>
    </row>
    <row r="131" spans="1:25" x14ac:dyDescent="0.25">
      <c r="A131" s="244">
        <v>30</v>
      </c>
      <c r="B131" s="272">
        <v>73</v>
      </c>
      <c r="C131" s="273">
        <v>25.523615479469299</v>
      </c>
      <c r="D131" s="273">
        <v>34.37556266784668</v>
      </c>
      <c r="E131" s="273">
        <v>22.95871913433075</v>
      </c>
      <c r="F131" s="273">
        <v>17.290149927139282</v>
      </c>
      <c r="G131" s="256">
        <v>4</v>
      </c>
      <c r="H131" s="274">
        <f>IF(G131&gt;0,AVERAGE(C131:F131),"")</f>
        <v>25.037011802196503</v>
      </c>
      <c r="I131" s="273">
        <f>IF(G131&gt;0,MIN(C131:F131),"")</f>
        <v>17.290149927139282</v>
      </c>
      <c r="J131" s="273">
        <f>IF(G131&gt;0,MAX(C131:F131),"")</f>
        <v>34.37556266784668</v>
      </c>
      <c r="K131" s="273">
        <f>IF(G131&gt;0,J131-I131,"")</f>
        <v>17.085412740707397</v>
      </c>
      <c r="L131" s="273">
        <f>IF(G131&gt;0,_xlfn.VAR.P(C131:F131),"")</f>
        <v>37.944621183397658</v>
      </c>
      <c r="M131" s="273">
        <f>IF(G131&gt;0,_xlfn.STDEV.P(C131:F131),"")</f>
        <v>6.1599205500880982</v>
      </c>
      <c r="N131" s="275">
        <v>33.294690212697773</v>
      </c>
      <c r="O131" s="275">
        <v>53.104014851442898</v>
      </c>
      <c r="P131" s="275">
        <v>33.324887438934816</v>
      </c>
      <c r="Q131" s="275">
        <v>22.199686544142175</v>
      </c>
      <c r="R131" s="259">
        <f>G131</f>
        <v>4</v>
      </c>
      <c r="S131" s="276">
        <f>IF(R131&gt;0,AVERAGE(N131:Q131),"")</f>
        <v>35.480819761804412</v>
      </c>
      <c r="T131" s="275">
        <f>IF(R131&gt;0,MIN(N131:Q131),"")</f>
        <v>22.199686544142175</v>
      </c>
      <c r="U131" s="275">
        <f>IF(R131&gt;0,MAX(N131:Q131),"")</f>
        <v>53.104014851442898</v>
      </c>
      <c r="V131" s="275">
        <f>IF(R131&gt;0,U131-T131,"")</f>
        <v>30.904328307300723</v>
      </c>
      <c r="W131" s="275">
        <f>IF(R131&gt;0,_xlfn.VAR.P(N131:Q131),"")</f>
        <v>124.09817782475534</v>
      </c>
      <c r="X131" s="275">
        <f>IF(R131&gt;0,_xlfn.STDEV.P(N131:Q131),"")</f>
        <v>11.139936167894112</v>
      </c>
      <c r="Y131" s="244">
        <v>30</v>
      </c>
    </row>
    <row r="132" spans="1:25" x14ac:dyDescent="0.25">
      <c r="A132" s="244">
        <v>29</v>
      </c>
      <c r="B132" s="272">
        <v>58</v>
      </c>
      <c r="C132" s="273">
        <v>38.800128102302551</v>
      </c>
      <c r="D132" s="273">
        <v>23.068249225616455</v>
      </c>
      <c r="E132" s="273">
        <v>36.01918637752533</v>
      </c>
      <c r="F132" s="273">
        <v>17.954519987106323</v>
      </c>
      <c r="G132" s="256">
        <v>4</v>
      </c>
      <c r="H132" s="274">
        <f>IF(G132&gt;0,AVERAGE(C132:F132),"")</f>
        <v>28.960520923137665</v>
      </c>
      <c r="I132" s="273">
        <f>IF(G132&gt;0,MIN(C132:F132),"")</f>
        <v>17.954519987106323</v>
      </c>
      <c r="J132" s="273">
        <f>IF(G132&gt;0,MAX(C132:F132),"")</f>
        <v>38.800128102302551</v>
      </c>
      <c r="K132" s="273">
        <f>IF(G132&gt;0,J132-I132,"")</f>
        <v>20.845608115196228</v>
      </c>
      <c r="L132" s="273">
        <f>IF(G132&gt;0,_xlfn.VAR.P(C132:F132),"")</f>
        <v>75.623387449642905</v>
      </c>
      <c r="M132" s="273">
        <f>IF(G132&gt;0,_xlfn.STDEV.P(C132:F132),"")</f>
        <v>8.6961708498420673</v>
      </c>
      <c r="N132" s="275">
        <v>44.018610863386677</v>
      </c>
      <c r="O132" s="275">
        <v>34.477379223022275</v>
      </c>
      <c r="P132" s="275">
        <v>39.359345546080121</v>
      </c>
      <c r="Q132" s="275">
        <v>25.266826636403067</v>
      </c>
      <c r="R132" s="259">
        <f>G132</f>
        <v>4</v>
      </c>
      <c r="S132" s="276">
        <f>IF(R132&gt;0,AVERAGE(N132:Q132),"")</f>
        <v>35.780540567223035</v>
      </c>
      <c r="T132" s="275">
        <f>IF(R132&gt;0,MIN(N132:Q132),"")</f>
        <v>25.266826636403067</v>
      </c>
      <c r="U132" s="275">
        <f>IF(R132&gt;0,MAX(N132:Q132),"")</f>
        <v>44.018610863386677</v>
      </c>
      <c r="V132" s="275">
        <f>IF(R132&gt;0,U132-T132,"")</f>
        <v>18.751784226983609</v>
      </c>
      <c r="W132" s="275">
        <f>IF(R132&gt;0,_xlfn.VAR.P(N132:Q132),"")</f>
        <v>48.227514347340957</v>
      </c>
      <c r="X132" s="275">
        <f>IF(R132&gt;0,_xlfn.STDEV.P(N132:Q132),"")</f>
        <v>6.9446032534149102</v>
      </c>
      <c r="Y132" s="244">
        <v>29</v>
      </c>
    </row>
    <row r="133" spans="1:25" x14ac:dyDescent="0.25">
      <c r="A133" s="244">
        <v>28</v>
      </c>
      <c r="B133" s="272">
        <v>152</v>
      </c>
      <c r="C133" s="273">
        <v>26.707895398139954</v>
      </c>
      <c r="D133" s="273">
        <v>22.218101024627686</v>
      </c>
      <c r="E133" s="273">
        <v>28.440160155296326</v>
      </c>
      <c r="F133" s="273">
        <v>26.762384176254272</v>
      </c>
      <c r="G133" s="256">
        <v>4</v>
      </c>
      <c r="H133" s="274">
        <f>IF(G133&gt;0,AVERAGE(C133:F133),"")</f>
        <v>26.032135188579559</v>
      </c>
      <c r="I133" s="273">
        <f>IF(G133&gt;0,MIN(C133:F133),"")</f>
        <v>22.218101024627686</v>
      </c>
      <c r="J133" s="273">
        <f>IF(G133&gt;0,MAX(C133:F133),"")</f>
        <v>28.440160155296326</v>
      </c>
      <c r="K133" s="273">
        <f>IF(G133&gt;0,J133-I133,"")</f>
        <v>6.2220591306686401</v>
      </c>
      <c r="L133" s="273">
        <f>IF(G133&gt;0,_xlfn.VAR.P(C133:F133),"")</f>
        <v>5.333839072237101</v>
      </c>
      <c r="M133" s="273">
        <f>IF(G133&gt;0,_xlfn.STDEV.P(C133:F133),"")</f>
        <v>2.3095105698474518</v>
      </c>
      <c r="N133" s="275">
        <v>35.550940362969591</v>
      </c>
      <c r="O133" s="275">
        <v>28.846958048626142</v>
      </c>
      <c r="P133" s="275">
        <v>39.352367894605791</v>
      </c>
      <c r="Q133" s="275">
        <v>39.452674629245095</v>
      </c>
      <c r="R133" s="259">
        <f>G133</f>
        <v>4</v>
      </c>
      <c r="S133" s="276">
        <f>IF(R133&gt;0,AVERAGE(N133:Q133),"")</f>
        <v>35.800735233861658</v>
      </c>
      <c r="T133" s="275">
        <f>IF(R133&gt;0,MIN(N133:Q133),"")</f>
        <v>28.846958048626142</v>
      </c>
      <c r="U133" s="275">
        <f>IF(R133&gt;0,MAX(N133:Q133),"")</f>
        <v>39.452674629245095</v>
      </c>
      <c r="V133" s="275">
        <f>IF(R133&gt;0,U133-T133,"")</f>
        <v>10.605716580618953</v>
      </c>
      <c r="W133" s="275">
        <f>IF(R133&gt;0,_xlfn.VAR.P(N133:Q133),"")</f>
        <v>18.592042630960805</v>
      </c>
      <c r="X133" s="275">
        <f>IF(R133&gt;0,_xlfn.STDEV.P(N133:Q133),"")</f>
        <v>4.3118490964968617</v>
      </c>
      <c r="Y133" s="244">
        <v>28</v>
      </c>
    </row>
    <row r="134" spans="1:25" x14ac:dyDescent="0.25">
      <c r="A134" s="244">
        <v>27</v>
      </c>
      <c r="B134" s="272">
        <v>65</v>
      </c>
      <c r="C134" s="273">
        <v>30.356894135475159</v>
      </c>
      <c r="D134" s="273">
        <v>28.150568008422852</v>
      </c>
      <c r="E134" s="273">
        <v>28.034765124320984</v>
      </c>
      <c r="F134" s="273">
        <v>30.041443109512329</v>
      </c>
      <c r="G134" s="256">
        <v>4</v>
      </c>
      <c r="H134" s="274">
        <f>IF(G134&gt;0,AVERAGE(C134:F134),"")</f>
        <v>29.145917594432831</v>
      </c>
      <c r="I134" s="273">
        <f>IF(G134&gt;0,MIN(C134:F134),"")</f>
        <v>28.034765124320984</v>
      </c>
      <c r="J134" s="273">
        <f>IF(G134&gt;0,MAX(C134:F134),"")</f>
        <v>30.356894135475159</v>
      </c>
      <c r="K134" s="273">
        <f>IF(G134&gt;0,J134-I134,"")</f>
        <v>2.3221290111541748</v>
      </c>
      <c r="L134" s="273">
        <f>IF(G134&gt;0,_xlfn.VAR.P(C134:F134),"")</f>
        <v>1.1234526853297844</v>
      </c>
      <c r="M134" s="273">
        <f>IF(G134&gt;0,_xlfn.STDEV.P(C134:F134),"")</f>
        <v>1.0599305096702256</v>
      </c>
      <c r="N134" s="275">
        <v>33.17197322173466</v>
      </c>
      <c r="O134" s="275">
        <v>37.150561945213589</v>
      </c>
      <c r="P134" s="275">
        <v>34.571271644074784</v>
      </c>
      <c r="Q134" s="275">
        <v>38.348406472258119</v>
      </c>
      <c r="R134" s="259">
        <f>G134</f>
        <v>4</v>
      </c>
      <c r="S134" s="276">
        <f>IF(R134&gt;0,AVERAGE(N134:Q134),"")</f>
        <v>35.81055332082029</v>
      </c>
      <c r="T134" s="275">
        <f>IF(R134&gt;0,MIN(N134:Q134),"")</f>
        <v>33.17197322173466</v>
      </c>
      <c r="U134" s="275">
        <f>IF(R134&gt;0,MAX(N134:Q134),"")</f>
        <v>38.348406472258119</v>
      </c>
      <c r="V134" s="275">
        <f>IF(R134&gt;0,U134-T134,"")</f>
        <v>5.1764332505234592</v>
      </c>
      <c r="W134" s="275">
        <f>IF(R134&gt;0,_xlfn.VAR.P(N134:Q134),"")</f>
        <v>4.183561436329807</v>
      </c>
      <c r="X134" s="275">
        <f>IF(R134&gt;0,_xlfn.STDEV.P(N134:Q134),"")</f>
        <v>2.0453756223075032</v>
      </c>
      <c r="Y134" s="244">
        <v>27</v>
      </c>
    </row>
    <row r="135" spans="1:25" x14ac:dyDescent="0.25">
      <c r="A135" s="244">
        <v>26</v>
      </c>
      <c r="B135" s="272">
        <v>74</v>
      </c>
      <c r="C135" s="273">
        <v>22.283595204353333</v>
      </c>
      <c r="D135" s="273">
        <v>28.187305927276611</v>
      </c>
      <c r="E135" s="273">
        <v>22.908720374107361</v>
      </c>
      <c r="F135" s="273">
        <v>34.461821317672729</v>
      </c>
      <c r="G135" s="256">
        <v>4</v>
      </c>
      <c r="H135" s="274">
        <f>IF(G135&gt;0,AVERAGE(C135:F135),"")</f>
        <v>26.960360705852509</v>
      </c>
      <c r="I135" s="273">
        <f>IF(G135&gt;0,MIN(C135:F135),"")</f>
        <v>22.283595204353333</v>
      </c>
      <c r="J135" s="273">
        <f>IF(G135&gt;0,MAX(C135:F135),"")</f>
        <v>34.461821317672729</v>
      </c>
      <c r="K135" s="273">
        <f>IF(G135&gt;0,J135-I135,"")</f>
        <v>12.178226113319397</v>
      </c>
      <c r="L135" s="273">
        <f>IF(G135&gt;0,_xlfn.VAR.P(C135:F135),"")</f>
        <v>24.016307705225586</v>
      </c>
      <c r="M135" s="273">
        <f>IF(G135&gt;0,_xlfn.STDEV.P(C135:F135),"")</f>
        <v>4.9006436011227734</v>
      </c>
      <c r="N135" s="275">
        <v>31.358996913786122</v>
      </c>
      <c r="O135" s="275">
        <v>37.914640990703006</v>
      </c>
      <c r="P135" s="275">
        <v>29.413649596775414</v>
      </c>
      <c r="Q135" s="275">
        <v>44.954276397879468</v>
      </c>
      <c r="R135" s="259">
        <f>G135</f>
        <v>4</v>
      </c>
      <c r="S135" s="276">
        <f>IF(R135&gt;0,AVERAGE(N135:Q135),"")</f>
        <v>35.910390974786004</v>
      </c>
      <c r="T135" s="275">
        <f>IF(R135&gt;0,MIN(N135:Q135),"")</f>
        <v>29.413649596775414</v>
      </c>
      <c r="U135" s="275">
        <f>IF(R135&gt;0,MAX(N135:Q135),"")</f>
        <v>44.954276397879468</v>
      </c>
      <c r="V135" s="275">
        <f>IF(R135&gt;0,U135-T135,"")</f>
        <v>15.540626801104054</v>
      </c>
      <c r="W135" s="275">
        <f>IF(R135&gt;0,_xlfn.VAR.P(N135:Q135),"")</f>
        <v>37.1829295259015</v>
      </c>
      <c r="X135" s="275">
        <f>IF(R135&gt;0,_xlfn.STDEV.P(N135:Q135),"")</f>
        <v>6.0977807049697601</v>
      </c>
      <c r="Y135" s="244">
        <v>26</v>
      </c>
    </row>
    <row r="136" spans="1:25" x14ac:dyDescent="0.25">
      <c r="A136" s="244">
        <v>25</v>
      </c>
      <c r="B136" s="272">
        <v>60</v>
      </c>
      <c r="C136" s="273">
        <v>21.244609951972961</v>
      </c>
      <c r="D136" s="273">
        <v>34.337480068206787</v>
      </c>
      <c r="E136" s="273">
        <v>19.964255690574646</v>
      </c>
      <c r="F136" s="273">
        <v>28.838809728622437</v>
      </c>
      <c r="G136" s="256">
        <v>4</v>
      </c>
      <c r="H136" s="274">
        <f>IF(G136&gt;0,AVERAGE(C136:F136),"")</f>
        <v>26.096288859844208</v>
      </c>
      <c r="I136" s="273">
        <f>IF(G136&gt;0,MIN(C136:F136),"")</f>
        <v>19.964255690574646</v>
      </c>
      <c r="J136" s="273">
        <f>IF(G136&gt;0,MAX(C136:F136),"")</f>
        <v>34.337480068206787</v>
      </c>
      <c r="K136" s="273">
        <f>IF(G136&gt;0,J136-I136,"")</f>
        <v>14.373224377632141</v>
      </c>
      <c r="L136" s="273">
        <f>IF(G136&gt;0,_xlfn.VAR.P(C136:F136),"")</f>
        <v>34.144818065645381</v>
      </c>
      <c r="M136" s="273">
        <f>IF(G136&gt;0,_xlfn.STDEV.P(C136:F136),"")</f>
        <v>5.8433567463954637</v>
      </c>
      <c r="N136" s="275">
        <v>28.036705965809411</v>
      </c>
      <c r="O136" s="275">
        <v>44.792077457648674</v>
      </c>
      <c r="P136" s="275">
        <v>29.279961945545992</v>
      </c>
      <c r="Q136" s="275">
        <v>41.859917465609769</v>
      </c>
      <c r="R136" s="259">
        <f>G136</f>
        <v>4</v>
      </c>
      <c r="S136" s="276">
        <f>IF(R136&gt;0,AVERAGE(N136:Q136),"")</f>
        <v>35.992165708653459</v>
      </c>
      <c r="T136" s="275">
        <f>IF(R136&gt;0,MIN(N136:Q136),"")</f>
        <v>28.036705965809411</v>
      </c>
      <c r="U136" s="275">
        <f>IF(R136&gt;0,MAX(N136:Q136),"")</f>
        <v>44.792077457648674</v>
      </c>
      <c r="V136" s="275">
        <f>IF(R136&gt;0,U136-T136,"")</f>
        <v>16.755371491839263</v>
      </c>
      <c r="W136" s="275">
        <f>IF(R136&gt;0,_xlfn.VAR.P(N136:Q136),"")</f>
        <v>55.052994137213773</v>
      </c>
      <c r="X136" s="275">
        <f>IF(R136&gt;0,_xlfn.STDEV.P(N136:Q136),"")</f>
        <v>7.4197704908719224</v>
      </c>
      <c r="Y136" s="244">
        <v>25</v>
      </c>
    </row>
    <row r="137" spans="1:25" x14ac:dyDescent="0.25">
      <c r="A137" s="244">
        <v>24</v>
      </c>
      <c r="B137" s="272">
        <v>21</v>
      </c>
      <c r="C137" s="273">
        <v>28.793869614601135</v>
      </c>
      <c r="D137" s="273">
        <v>35.592479705810547</v>
      </c>
      <c r="E137" s="273">
        <v>26.300613284111023</v>
      </c>
      <c r="F137" s="273">
        <v>25.395418405532837</v>
      </c>
      <c r="G137" s="256">
        <v>4</v>
      </c>
      <c r="H137" s="274">
        <f>IF(G137&gt;0,AVERAGE(C137:F137),"")</f>
        <v>29.020595252513885</v>
      </c>
      <c r="I137" s="273">
        <f>IF(G137&gt;0,MIN(C137:F137),"")</f>
        <v>25.395418405532837</v>
      </c>
      <c r="J137" s="273">
        <f>IF(G137&gt;0,MAX(C137:F137),"")</f>
        <v>35.592479705810547</v>
      </c>
      <c r="K137" s="273">
        <f>IF(G137&gt;0,J137-I137,"")</f>
        <v>10.19706130027771</v>
      </c>
      <c r="L137" s="273">
        <f>IF(G137&gt;0,_xlfn.VAR.P(C137:F137),"")</f>
        <v>15.945319715673349</v>
      </c>
      <c r="M137" s="273">
        <f>IF(G137&gt;0,_xlfn.STDEV.P(C137:F137),"")</f>
        <v>3.9931591147452852</v>
      </c>
      <c r="N137" s="275">
        <v>39.190176463815291</v>
      </c>
      <c r="O137" s="275">
        <v>43.335865828771304</v>
      </c>
      <c r="P137" s="275">
        <v>30.178541932676975</v>
      </c>
      <c r="Q137" s="275">
        <v>31.335796299084009</v>
      </c>
      <c r="R137" s="259">
        <f>G137</f>
        <v>4</v>
      </c>
      <c r="S137" s="276">
        <f>IF(R137&gt;0,AVERAGE(N137:Q137),"")</f>
        <v>36.010095131086899</v>
      </c>
      <c r="T137" s="275">
        <f>IF(R137&gt;0,MIN(N137:Q137),"")</f>
        <v>30.178541932676975</v>
      </c>
      <c r="U137" s="275">
        <f>IF(R137&gt;0,MAX(N137:Q137),"")</f>
        <v>43.335865828771304</v>
      </c>
      <c r="V137" s="275">
        <f>IF(R137&gt;0,U137-T137,"")</f>
        <v>13.157323896094329</v>
      </c>
      <c r="W137" s="275">
        <f>IF(R137&gt;0,_xlfn.VAR.P(N137:Q137),"")</f>
        <v>29.908978968641577</v>
      </c>
      <c r="X137" s="275">
        <f>IF(R137&gt;0,_xlfn.STDEV.P(N137:Q137),"")</f>
        <v>5.4689102176431437</v>
      </c>
      <c r="Y137" s="244">
        <v>24</v>
      </c>
    </row>
    <row r="138" spans="1:25" x14ac:dyDescent="0.25">
      <c r="A138" s="244">
        <v>23</v>
      </c>
      <c r="B138" s="272">
        <v>69</v>
      </c>
      <c r="C138" s="273">
        <v>28.480721116065979</v>
      </c>
      <c r="D138" s="273">
        <v>27.117252349853516</v>
      </c>
      <c r="E138" s="273">
        <v>26.366798281669617</v>
      </c>
      <c r="F138" s="273">
        <v>26.929651498794556</v>
      </c>
      <c r="G138" s="256">
        <v>4</v>
      </c>
      <c r="H138" s="274">
        <f>IF(G138&gt;0,AVERAGE(C138:F138),"")</f>
        <v>27.223605811595917</v>
      </c>
      <c r="I138" s="273">
        <f>IF(G138&gt;0,MIN(C138:F138),"")</f>
        <v>26.366798281669617</v>
      </c>
      <c r="J138" s="273">
        <f>IF(G138&gt;0,MAX(C138:F138),"")</f>
        <v>28.480721116065979</v>
      </c>
      <c r="K138" s="273">
        <f>IF(G138&gt;0,J138-I138,"")</f>
        <v>2.1139228343963623</v>
      </c>
      <c r="L138" s="273">
        <f>IF(G138&gt;0,_xlfn.VAR.P(C138:F138),"")</f>
        <v>0.60304455722759442</v>
      </c>
      <c r="M138" s="273">
        <f>IF(G138&gt;0,_xlfn.STDEV.P(C138:F138),"")</f>
        <v>0.77655943573405539</v>
      </c>
      <c r="N138" s="275">
        <v>38.309312676350089</v>
      </c>
      <c r="O138" s="275">
        <v>34.615627875536504</v>
      </c>
      <c r="P138" s="275">
        <v>37.105159125299835</v>
      </c>
      <c r="Q138" s="275">
        <v>35.128816484071237</v>
      </c>
      <c r="R138" s="259">
        <f>G138</f>
        <v>4</v>
      </c>
      <c r="S138" s="276">
        <f>IF(R138&gt;0,AVERAGE(N138:Q138),"")</f>
        <v>36.289729040314413</v>
      </c>
      <c r="T138" s="275">
        <f>IF(R138&gt;0,MIN(N138:Q138),"")</f>
        <v>34.615627875536504</v>
      </c>
      <c r="U138" s="275">
        <f>IF(R138&gt;0,MAX(N138:Q138),"")</f>
        <v>38.309312676350089</v>
      </c>
      <c r="V138" s="275">
        <f>IF(R138&gt;0,U138-T138,"")</f>
        <v>3.6936848008135854</v>
      </c>
      <c r="W138" s="275">
        <f>IF(R138&gt;0,_xlfn.VAR.P(N138:Q138),"")</f>
        <v>2.223494239899058</v>
      </c>
      <c r="X138" s="275">
        <f>IF(R138&gt;0,_xlfn.STDEV.P(N138:Q138),"")</f>
        <v>1.4911385716622911</v>
      </c>
      <c r="Y138" s="244">
        <v>23</v>
      </c>
    </row>
    <row r="139" spans="1:25" x14ac:dyDescent="0.25">
      <c r="A139" s="244">
        <v>22</v>
      </c>
      <c r="B139" s="272">
        <v>35</v>
      </c>
      <c r="C139" s="273">
        <v>32.973952889442444</v>
      </c>
      <c r="D139" s="273">
        <v>26.077361106872559</v>
      </c>
      <c r="E139" s="273">
        <v>25.910956263542175</v>
      </c>
      <c r="F139" s="273">
        <v>28.006879091262817</v>
      </c>
      <c r="G139" s="256">
        <v>4</v>
      </c>
      <c r="H139" s="274">
        <f>IF(G139&gt;0,AVERAGE(C139:F139),"")</f>
        <v>28.242287337779999</v>
      </c>
      <c r="I139" s="273">
        <f>IF(G139&gt;0,MIN(C139:F139),"")</f>
        <v>25.910956263542175</v>
      </c>
      <c r="J139" s="273">
        <f>IF(G139&gt;0,MAX(C139:F139),"")</f>
        <v>32.973952889442444</v>
      </c>
      <c r="K139" s="273">
        <f>IF(G139&gt;0,J139-I139,"")</f>
        <v>7.0629966259002686</v>
      </c>
      <c r="L139" s="273">
        <f>IF(G139&gt;0,_xlfn.VAR.P(C139:F139),"")</f>
        <v>8.1415215245738182</v>
      </c>
      <c r="M139" s="273">
        <f>IF(G139&gt;0,_xlfn.STDEV.P(C139:F139),"")</f>
        <v>2.8533351581217756</v>
      </c>
      <c r="N139" s="275">
        <v>42.09777036802619</v>
      </c>
      <c r="O139" s="275">
        <v>32.16560772533748</v>
      </c>
      <c r="P139" s="275">
        <v>33.641575898948602</v>
      </c>
      <c r="Q139" s="275">
        <v>37.429108183435368</v>
      </c>
      <c r="R139" s="259">
        <f>G139</f>
        <v>4</v>
      </c>
      <c r="S139" s="276">
        <f>IF(R139&gt;0,AVERAGE(N139:Q139),"")</f>
        <v>36.333515543936912</v>
      </c>
      <c r="T139" s="275">
        <f>IF(R139&gt;0,MIN(N139:Q139),"")</f>
        <v>32.16560772533748</v>
      </c>
      <c r="U139" s="275">
        <f>IF(R139&gt;0,MAX(N139:Q139),"")</f>
        <v>42.09777036802619</v>
      </c>
      <c r="V139" s="275">
        <f>IF(R139&gt;0,U139-T139,"")</f>
        <v>9.9321626426887093</v>
      </c>
      <c r="W139" s="275">
        <f>IF(R139&gt;0,_xlfn.VAR.P(N139:Q139),"")</f>
        <v>14.761237886340496</v>
      </c>
      <c r="X139" s="275">
        <f>IF(R139&gt;0,_xlfn.STDEV.P(N139:Q139),"")</f>
        <v>3.8420356435541425</v>
      </c>
      <c r="Y139" s="244">
        <v>22</v>
      </c>
    </row>
    <row r="140" spans="1:25" x14ac:dyDescent="0.25">
      <c r="A140" s="244">
        <v>21</v>
      </c>
      <c r="B140" s="272">
        <v>142</v>
      </c>
      <c r="C140" s="273">
        <v>11.646741032600403</v>
      </c>
      <c r="D140" s="273">
        <v>31.312010288238525</v>
      </c>
      <c r="E140" s="273">
        <v>29.904388785362244</v>
      </c>
      <c r="F140" s="273">
        <v>43.899163007736206</v>
      </c>
      <c r="G140" s="256">
        <v>4</v>
      </c>
      <c r="H140" s="274">
        <f>IF(G140&gt;0,AVERAGE(C140:F140),"")</f>
        <v>29.190575778484344</v>
      </c>
      <c r="I140" s="273">
        <f>IF(G140&gt;0,MIN(C140:F140),"")</f>
        <v>11.646741032600403</v>
      </c>
      <c r="J140" s="273">
        <f>IF(G140&gt;0,MAX(C140:F140),"")</f>
        <v>43.899163007736206</v>
      </c>
      <c r="K140" s="273">
        <f>IF(G140&gt;0,J140-I140,"")</f>
        <v>32.252421975135803</v>
      </c>
      <c r="L140" s="273">
        <f>IF(G140&gt;0,_xlfn.VAR.P(C140:F140),"")</f>
        <v>132.2846723148399</v>
      </c>
      <c r="M140" s="273">
        <f>IF(G140&gt;0,_xlfn.STDEV.P(C140:F140),"")</f>
        <v>11.501507393156773</v>
      </c>
      <c r="N140" s="275">
        <v>15.565002036576455</v>
      </c>
      <c r="O140" s="275">
        <v>38.539566472724729</v>
      </c>
      <c r="P140" s="275">
        <v>38.826462242536358</v>
      </c>
      <c r="Q140" s="275">
        <v>52.494425310378219</v>
      </c>
      <c r="R140" s="259">
        <f>G140</f>
        <v>4</v>
      </c>
      <c r="S140" s="276">
        <f>IF(R140&gt;0,AVERAGE(N140:Q140),"")</f>
        <v>36.356364015553936</v>
      </c>
      <c r="T140" s="275">
        <f>IF(R140&gt;0,MIN(N140:Q140),"")</f>
        <v>15.565002036576455</v>
      </c>
      <c r="U140" s="275">
        <f>IF(R140&gt;0,MAX(N140:Q140),"")</f>
        <v>52.494425310378219</v>
      </c>
      <c r="V140" s="275">
        <f>IF(R140&gt;0,U140-T140,"")</f>
        <v>36.92942327380176</v>
      </c>
      <c r="W140" s="275">
        <f>IF(R140&gt;0,_xlfn.VAR.P(N140:Q140),"")</f>
        <v>175.8963783790789</v>
      </c>
      <c r="X140" s="275">
        <f>IF(R140&gt;0,_xlfn.STDEV.P(N140:Q140),"")</f>
        <v>13.262593199637802</v>
      </c>
      <c r="Y140" s="244">
        <v>21</v>
      </c>
    </row>
    <row r="141" spans="1:25" x14ac:dyDescent="0.25">
      <c r="A141" s="244">
        <v>20</v>
      </c>
      <c r="B141" s="272">
        <v>41</v>
      </c>
      <c r="C141" s="273">
        <v>22.976847290992737</v>
      </c>
      <c r="D141" s="273">
        <v>31.287107467651367</v>
      </c>
      <c r="E141" s="273">
        <v>18.062707781791687</v>
      </c>
      <c r="F141" s="273">
        <v>36.94278359413147</v>
      </c>
      <c r="G141" s="256">
        <v>4</v>
      </c>
      <c r="H141" s="274">
        <f>IF(G141&gt;0,AVERAGE(C141:F141),"")</f>
        <v>27.317361533641815</v>
      </c>
      <c r="I141" s="273">
        <f>IF(G141&gt;0,MIN(C141:F141),"")</f>
        <v>18.062707781791687</v>
      </c>
      <c r="J141" s="273">
        <f>IF(G141&gt;0,MAX(C141:F141),"")</f>
        <v>36.94278359413147</v>
      </c>
      <c r="K141" s="273">
        <f>IF(G141&gt;0,J141-I141,"")</f>
        <v>18.880075812339783</v>
      </c>
      <c r="L141" s="273">
        <f>IF(G141&gt;0,_xlfn.VAR.P(C141:F141),"")</f>
        <v>53.224078145104841</v>
      </c>
      <c r="M141" s="273">
        <f>IF(G141&gt;0,_xlfn.STDEV.P(C141:F141),"")</f>
        <v>7.295483407225654</v>
      </c>
      <c r="N141" s="275">
        <v>30.575095320155839</v>
      </c>
      <c r="O141" s="275">
        <v>45.267104174393722</v>
      </c>
      <c r="P141" s="275">
        <v>27.669123971776258</v>
      </c>
      <c r="Q141" s="275">
        <v>42.587541865540338</v>
      </c>
      <c r="R141" s="259">
        <f>G141</f>
        <v>4</v>
      </c>
      <c r="S141" s="276">
        <f>IF(R141&gt;0,AVERAGE(N141:Q141),"")</f>
        <v>36.524716332966541</v>
      </c>
      <c r="T141" s="275">
        <f>IF(R141&gt;0,MIN(N141:Q141),"")</f>
        <v>27.669123971776258</v>
      </c>
      <c r="U141" s="275">
        <f>IF(R141&gt;0,MAX(N141:Q141),"")</f>
        <v>45.267104174393722</v>
      </c>
      <c r="V141" s="275">
        <f>IF(R141&gt;0,U141-T141,"")</f>
        <v>17.597980202617464</v>
      </c>
      <c r="W141" s="275">
        <f>IF(R141&gt;0,_xlfn.VAR.P(N141:Q141),"")</f>
        <v>56.751676218003013</v>
      </c>
      <c r="X141" s="275">
        <f>IF(R141&gt;0,_xlfn.STDEV.P(N141:Q141),"")</f>
        <v>7.5333708403345589</v>
      </c>
      <c r="Y141" s="244">
        <v>20</v>
      </c>
    </row>
    <row r="142" spans="1:25" x14ac:dyDescent="0.25">
      <c r="A142" s="244">
        <v>19</v>
      </c>
      <c r="B142" s="272">
        <v>14</v>
      </c>
      <c r="C142" s="273">
        <v>23.486035466194153</v>
      </c>
      <c r="D142" s="273">
        <v>31.550962924957275</v>
      </c>
      <c r="E142" s="273">
        <v>35.276398062705994</v>
      </c>
      <c r="F142" s="273">
        <v>23.188408613204956</v>
      </c>
      <c r="G142" s="256">
        <v>4</v>
      </c>
      <c r="H142" s="274">
        <f>IF(G142&gt;0,AVERAGE(C142:F142),"")</f>
        <v>28.375451266765594</v>
      </c>
      <c r="I142" s="273">
        <f>IF(G142&gt;0,MIN(C142:F142),"")</f>
        <v>23.188408613204956</v>
      </c>
      <c r="J142" s="273">
        <f>IF(G142&gt;0,MAX(C142:F142),"")</f>
        <v>35.276398062705994</v>
      </c>
      <c r="K142" s="273">
        <f>IF(G142&gt;0,J142-I142,"")</f>
        <v>12.087989449501038</v>
      </c>
      <c r="L142" s="273">
        <f>IF(G142&gt;0,_xlfn.VAR.P(C142:F142),"")</f>
        <v>27.129684833111696</v>
      </c>
      <c r="M142" s="273">
        <f>IF(G142&gt;0,_xlfn.STDEV.P(C142:F142),"")</f>
        <v>5.2086164029530622</v>
      </c>
      <c r="N142" s="275">
        <v>27.186875294835033</v>
      </c>
      <c r="O142" s="275">
        <v>39.986807823102801</v>
      </c>
      <c r="P142" s="275">
        <v>47.961968187760547</v>
      </c>
      <c r="Q142" s="275">
        <v>32.012512596015597</v>
      </c>
      <c r="R142" s="259">
        <f>G142</f>
        <v>4</v>
      </c>
      <c r="S142" s="276">
        <f>IF(R142&gt;0,AVERAGE(N142:Q142),"")</f>
        <v>36.787040975428496</v>
      </c>
      <c r="T142" s="275">
        <f>IF(R142&gt;0,MIN(N142:Q142),"")</f>
        <v>27.186875294835033</v>
      </c>
      <c r="U142" s="275">
        <f>IF(R142&gt;0,MAX(N142:Q142),"")</f>
        <v>47.961968187760547</v>
      </c>
      <c r="V142" s="275">
        <f>IF(R142&gt;0,U142-T142,"")</f>
        <v>20.775092892925514</v>
      </c>
      <c r="W142" s="275">
        <f>IF(R142&gt;0,_xlfn.VAR.P(N142:Q142),"")</f>
        <v>62.51920210526464</v>
      </c>
      <c r="X142" s="275">
        <f>IF(R142&gt;0,_xlfn.STDEV.P(N142:Q142),"")</f>
        <v>7.9069085049255907</v>
      </c>
      <c r="Y142" s="244">
        <v>19</v>
      </c>
    </row>
    <row r="143" spans="1:25" x14ac:dyDescent="0.25">
      <c r="A143" s="244">
        <v>18</v>
      </c>
      <c r="B143" s="272">
        <v>19</v>
      </c>
      <c r="C143" s="273">
        <v>36.909309029579163</v>
      </c>
      <c r="D143" s="273">
        <v>12.559256553649902</v>
      </c>
      <c r="E143" s="273">
        <v>36.865050196647644</v>
      </c>
      <c r="F143" s="273">
        <v>34.872990846633911</v>
      </c>
      <c r="G143" s="256">
        <v>4</v>
      </c>
      <c r="H143" s="274">
        <f>IF(G143&gt;0,AVERAGE(C143:F143),"")</f>
        <v>30.301651656627655</v>
      </c>
      <c r="I143" s="273">
        <f>IF(G143&gt;0,MIN(C143:F143),"")</f>
        <v>12.559256553649902</v>
      </c>
      <c r="J143" s="273">
        <f>IF(G143&gt;0,MAX(C143:F143),"")</f>
        <v>36.909309029579163</v>
      </c>
      <c r="K143" s="273">
        <f>IF(G143&gt;0,J143-I143,"")</f>
        <v>24.35005247592926</v>
      </c>
      <c r="L143" s="273">
        <f>IF(G143&gt;0,_xlfn.VAR.P(C143:F143),"")</f>
        <v>105.60726558342822</v>
      </c>
      <c r="M143" s="273">
        <f>IF(G143&gt;0,_xlfn.STDEV.P(C143:F143),"")</f>
        <v>10.276539572415814</v>
      </c>
      <c r="N143" s="275">
        <v>45.542962546301382</v>
      </c>
      <c r="O143" s="275">
        <v>17.093898360305072</v>
      </c>
      <c r="P143" s="275">
        <v>44.885292688163943</v>
      </c>
      <c r="Q143" s="275">
        <v>40.014885022426355</v>
      </c>
      <c r="R143" s="259">
        <f>G143</f>
        <v>4</v>
      </c>
      <c r="S143" s="276">
        <f>IF(R143&gt;0,AVERAGE(N143:Q143),"")</f>
        <v>36.884259654299186</v>
      </c>
      <c r="T143" s="275">
        <f>IF(R143&gt;0,MIN(N143:Q143),"")</f>
        <v>17.093898360305072</v>
      </c>
      <c r="U143" s="275">
        <f>IF(R143&gt;0,MAX(N143:Q143),"")</f>
        <v>45.542962546301382</v>
      </c>
      <c r="V143" s="275">
        <f>IF(R143&gt;0,U143-T143,"")</f>
        <v>28.44906418599631</v>
      </c>
      <c r="W143" s="275">
        <f>IF(R143&gt;0,_xlfn.VAR.P(N143:Q143),"")</f>
        <v>135.11222018083618</v>
      </c>
      <c r="X143" s="275">
        <f>IF(R143&gt;0,_xlfn.STDEV.P(N143:Q143),"")</f>
        <v>11.623778223143978</v>
      </c>
      <c r="Y143" s="244">
        <v>18</v>
      </c>
    </row>
    <row r="144" spans="1:25" x14ac:dyDescent="0.25">
      <c r="A144" s="244">
        <v>17</v>
      </c>
      <c r="B144" s="272">
        <v>148</v>
      </c>
      <c r="C144" s="273">
        <v>27.730949521064758</v>
      </c>
      <c r="D144" s="273">
        <v>27.590558528900146</v>
      </c>
      <c r="E144" s="273">
        <v>17.102908492088318</v>
      </c>
      <c r="F144" s="273">
        <v>38.423522710800171</v>
      </c>
      <c r="G144" s="256">
        <v>4</v>
      </c>
      <c r="H144" s="274">
        <f>IF(G144&gt;0,AVERAGE(C144:F144),"")</f>
        <v>27.711984813213348</v>
      </c>
      <c r="I144" s="273">
        <f>IF(G144&gt;0,MIN(C144:F144),"")</f>
        <v>17.102908492088318</v>
      </c>
      <c r="J144" s="273">
        <f>IF(G144&gt;0,MAX(C144:F144),"")</f>
        <v>38.423522710800171</v>
      </c>
      <c r="K144" s="273">
        <f>IF(G144&gt;0,J144-I144,"")</f>
        <v>21.320614218711853</v>
      </c>
      <c r="L144" s="273">
        <f>IF(G144&gt;0,_xlfn.VAR.P(C144:F144),"")</f>
        <v>56.826162130390117</v>
      </c>
      <c r="M144" s="273">
        <f>IF(G144&gt;0,_xlfn.STDEV.P(C144:F144),"")</f>
        <v>7.5383129498840864</v>
      </c>
      <c r="N144" s="275">
        <v>37.332002259272173</v>
      </c>
      <c r="O144" s="275">
        <v>41.287108203352048</v>
      </c>
      <c r="P144" s="275">
        <v>22.765720427297438</v>
      </c>
      <c r="Q144" s="275">
        <v>47.394211165618081</v>
      </c>
      <c r="R144" s="259">
        <f>G144</f>
        <v>4</v>
      </c>
      <c r="S144" s="276">
        <f>IF(R144&gt;0,AVERAGE(N144:Q144),"")</f>
        <v>37.194760513884937</v>
      </c>
      <c r="T144" s="275">
        <f>IF(R144&gt;0,MIN(N144:Q144),"")</f>
        <v>22.765720427297438</v>
      </c>
      <c r="U144" s="275">
        <f>IF(R144&gt;0,MAX(N144:Q144),"")</f>
        <v>47.394211165618081</v>
      </c>
      <c r="V144" s="275">
        <f>IF(R144&gt;0,U144-T144,"")</f>
        <v>24.628490738320643</v>
      </c>
      <c r="W144" s="275">
        <f>IF(R144&gt;0,_xlfn.VAR.P(N144:Q144),"")</f>
        <v>82.248034081412925</v>
      </c>
      <c r="X144" s="275">
        <f>IF(R144&gt;0,_xlfn.STDEV.P(N144:Q144),"")</f>
        <v>9.0690701883607083</v>
      </c>
      <c r="Y144" s="244">
        <v>17</v>
      </c>
    </row>
    <row r="145" spans="1:25" x14ac:dyDescent="0.25">
      <c r="A145" s="244">
        <v>16</v>
      </c>
      <c r="B145" s="272">
        <v>114</v>
      </c>
      <c r="C145" s="273">
        <v>39.604323506355286</v>
      </c>
      <c r="D145" s="273">
        <v>22.004234790802002</v>
      </c>
      <c r="E145" s="273">
        <v>36.195787787437439</v>
      </c>
      <c r="F145" s="273">
        <v>21.114596128463745</v>
      </c>
      <c r="G145" s="256">
        <v>4</v>
      </c>
      <c r="H145" s="274">
        <f>IF(G145&gt;0,AVERAGE(C145:F145),"")</f>
        <v>29.729735553264618</v>
      </c>
      <c r="I145" s="273">
        <f>IF(G145&gt;0,MIN(C145:F145),"")</f>
        <v>21.114596128463745</v>
      </c>
      <c r="J145" s="273">
        <f>IF(G145&gt;0,MAX(C145:F145),"")</f>
        <v>39.604323506355286</v>
      </c>
      <c r="K145" s="273">
        <f>IF(G145&gt;0,J145-I145,"")</f>
        <v>18.489727377891541</v>
      </c>
      <c r="L145" s="273">
        <f>IF(G145&gt;0,_xlfn.VAR.P(C145:F145),"")</f>
        <v>68.305327019485958</v>
      </c>
      <c r="M145" s="273">
        <f>IF(G145&gt;0,_xlfn.STDEV.P(C145:F145),"")</f>
        <v>8.2647036861272873</v>
      </c>
      <c r="N145" s="275">
        <v>51.017577067560666</v>
      </c>
      <c r="O145" s="275">
        <v>34.500011238317718</v>
      </c>
      <c r="P145" s="275">
        <v>39.435338606197796</v>
      </c>
      <c r="Q145" s="275">
        <v>25.168780517884617</v>
      </c>
      <c r="R145" s="259">
        <f>G145</f>
        <v>4</v>
      </c>
      <c r="S145" s="276">
        <f>IF(R145&gt;0,AVERAGE(N145:Q145),"")</f>
        <v>37.530426857490198</v>
      </c>
      <c r="T145" s="275">
        <f>IF(R145&gt;0,MIN(N145:Q145),"")</f>
        <v>25.168780517884617</v>
      </c>
      <c r="U145" s="275">
        <f>IF(R145&gt;0,MAX(N145:Q145),"")</f>
        <v>51.017577067560666</v>
      </c>
      <c r="V145" s="275">
        <f>IF(R145&gt;0,U145-T145,"")</f>
        <v>25.848796549676049</v>
      </c>
      <c r="W145" s="275">
        <f>IF(R145&gt;0,_xlfn.VAR.P(N145:Q145),"")</f>
        <v>86.881407152444126</v>
      </c>
      <c r="X145" s="275">
        <f>IF(R145&gt;0,_xlfn.STDEV.P(N145:Q145),"")</f>
        <v>9.3210196412433408</v>
      </c>
      <c r="Y145" s="244">
        <v>16</v>
      </c>
    </row>
    <row r="146" spans="1:25" x14ac:dyDescent="0.25">
      <c r="A146" s="244">
        <v>15</v>
      </c>
      <c r="B146" s="272">
        <v>149</v>
      </c>
      <c r="C146" s="273">
        <v>28.727036118507385</v>
      </c>
      <c r="D146" s="273">
        <v>29.645519256591797</v>
      </c>
      <c r="E146" s="273">
        <v>32.974502444267273</v>
      </c>
      <c r="F146" s="273">
        <v>23.952852487564087</v>
      </c>
      <c r="G146" s="256">
        <v>4</v>
      </c>
      <c r="H146" s="274">
        <f>IF(G146&gt;0,AVERAGE(C146:F146),"")</f>
        <v>28.824977576732635</v>
      </c>
      <c r="I146" s="273">
        <f>IF(G146&gt;0,MIN(C146:F146),"")</f>
        <v>23.952852487564087</v>
      </c>
      <c r="J146" s="273">
        <f>IF(G146&gt;0,MAX(C146:F146),"")</f>
        <v>32.974502444267273</v>
      </c>
      <c r="K146" s="273">
        <f>IF(G146&gt;0,J146-I146,"")</f>
        <v>9.021649956703186</v>
      </c>
      <c r="L146" s="273">
        <f>IF(G146&gt;0,_xlfn.VAR.P(C146:F146),"")</f>
        <v>10.409760172104825</v>
      </c>
      <c r="M146" s="273">
        <f>IF(G146&gt;0,_xlfn.STDEV.P(C146:F146),"")</f>
        <v>3.2264159948935327</v>
      </c>
      <c r="N146" s="275">
        <v>37.297859292897741</v>
      </c>
      <c r="O146" s="275">
        <v>41.020211343457028</v>
      </c>
      <c r="P146" s="275">
        <v>44.390986280966551</v>
      </c>
      <c r="Q146" s="275">
        <v>28.64271525307565</v>
      </c>
      <c r="R146" s="259">
        <f>G146</f>
        <v>4</v>
      </c>
      <c r="S146" s="276">
        <f>IF(R146&gt;0,AVERAGE(N146:Q146),"")</f>
        <v>37.83794304259925</v>
      </c>
      <c r="T146" s="275">
        <f>IF(R146&gt;0,MIN(N146:Q146),"")</f>
        <v>28.64271525307565</v>
      </c>
      <c r="U146" s="275">
        <f>IF(R146&gt;0,MAX(N146:Q146),"")</f>
        <v>44.390986280966551</v>
      </c>
      <c r="V146" s="275">
        <f>IF(R146&gt;0,U146-T146,"")</f>
        <v>15.748271027890901</v>
      </c>
      <c r="W146" s="275">
        <f>IF(R146&gt;0,_xlfn.VAR.P(N146:Q146),"")</f>
        <v>34.478277945117952</v>
      </c>
      <c r="X146" s="275">
        <f>IF(R146&gt;0,_xlfn.STDEV.P(N146:Q146),"")</f>
        <v>5.8718206669752737</v>
      </c>
      <c r="Y146" s="244">
        <v>15</v>
      </c>
    </row>
    <row r="147" spans="1:25" x14ac:dyDescent="0.25">
      <c r="A147" s="244">
        <v>14</v>
      </c>
      <c r="B147" s="272">
        <v>13</v>
      </c>
      <c r="C147" s="273">
        <v>33.765087723731995</v>
      </c>
      <c r="D147" s="273">
        <v>32.098197937011719</v>
      </c>
      <c r="E147" s="273">
        <v>29.063426852226257</v>
      </c>
      <c r="F147" s="273">
        <v>26.512190103530884</v>
      </c>
      <c r="G147" s="256">
        <v>4</v>
      </c>
      <c r="H147" s="274">
        <f>IF(G147&gt;0,AVERAGE(C147:F147),"")</f>
        <v>30.359725654125214</v>
      </c>
      <c r="I147" s="273">
        <f>IF(G147&gt;0,MIN(C147:F147),"")</f>
        <v>26.512190103530884</v>
      </c>
      <c r="J147" s="273">
        <f>IF(G147&gt;0,MAX(C147:F147),"")</f>
        <v>33.765087723731995</v>
      </c>
      <c r="K147" s="273">
        <f>IF(G147&gt;0,J147-I147,"")</f>
        <v>7.2528976202011108</v>
      </c>
      <c r="L147" s="273">
        <f>IF(G147&gt;0,_xlfn.VAR.P(C147:F147),"")</f>
        <v>7.7756742750932695</v>
      </c>
      <c r="M147" s="273">
        <f>IF(G147&gt;0,_xlfn.STDEV.P(C147:F147),"")</f>
        <v>2.7884896046234902</v>
      </c>
      <c r="N147" s="275">
        <v>39.08566137463221</v>
      </c>
      <c r="O147" s="275">
        <v>38.860532222558291</v>
      </c>
      <c r="P147" s="275">
        <v>40.123206974214085</v>
      </c>
      <c r="Q147" s="275">
        <v>33.600808100879632</v>
      </c>
      <c r="R147" s="259">
        <f>G147</f>
        <v>4</v>
      </c>
      <c r="S147" s="276">
        <f>IF(R147&gt;0,AVERAGE(N147:Q147),"")</f>
        <v>37.917552168071055</v>
      </c>
      <c r="T147" s="275">
        <f>IF(R147&gt;0,MIN(N147:Q147),"")</f>
        <v>33.600808100879632</v>
      </c>
      <c r="U147" s="275">
        <f>IF(R147&gt;0,MAX(N147:Q147),"")</f>
        <v>40.123206974214085</v>
      </c>
      <c r="V147" s="275">
        <f>IF(R147&gt;0,U147-T147,"")</f>
        <v>6.5223988733344527</v>
      </c>
      <c r="W147" s="275">
        <f>IF(R147&gt;0,_xlfn.VAR.P(N147:Q147),"")</f>
        <v>6.4382207417769681</v>
      </c>
      <c r="X147" s="275">
        <f>IF(R147&gt;0,_xlfn.STDEV.P(N147:Q147),"")</f>
        <v>2.5373649208927298</v>
      </c>
      <c r="Y147" s="244">
        <v>14</v>
      </c>
    </row>
    <row r="148" spans="1:25" x14ac:dyDescent="0.25">
      <c r="A148" s="244">
        <v>13</v>
      </c>
      <c r="B148" s="272">
        <v>28</v>
      </c>
      <c r="C148" s="273">
        <v>31.326015591621399</v>
      </c>
      <c r="D148" s="273">
        <v>28.852784633636475</v>
      </c>
      <c r="E148" s="273">
        <v>18.604621291160583</v>
      </c>
      <c r="F148" s="273">
        <v>35.401843786239624</v>
      </c>
      <c r="G148" s="256">
        <v>4</v>
      </c>
      <c r="H148" s="274">
        <f>IF(G148&gt;0,AVERAGE(C148:F148),"")</f>
        <v>28.54631632566452</v>
      </c>
      <c r="I148" s="273">
        <f>IF(G148&gt;0,MIN(C148:F148),"")</f>
        <v>18.604621291160583</v>
      </c>
      <c r="J148" s="273">
        <f>IF(G148&gt;0,MAX(C148:F148),"")</f>
        <v>35.401843786239624</v>
      </c>
      <c r="K148" s="273">
        <f>IF(G148&gt;0,J148-I148,"")</f>
        <v>16.797222495079041</v>
      </c>
      <c r="L148" s="273">
        <f>IF(G148&gt;0,_xlfn.VAR.P(C148:F148),"")</f>
        <v>38.414051938682974</v>
      </c>
      <c r="M148" s="273">
        <f>IF(G148&gt;0,_xlfn.STDEV.P(C148:F148),"")</f>
        <v>6.1979070611524154</v>
      </c>
      <c r="N148" s="275">
        <v>39.604320759105633</v>
      </c>
      <c r="O148" s="275">
        <v>36.610463230159027</v>
      </c>
      <c r="P148" s="275">
        <v>23.468840976130871</v>
      </c>
      <c r="Q148" s="275">
        <v>52.025310493920458</v>
      </c>
      <c r="R148" s="259">
        <f>G148</f>
        <v>4</v>
      </c>
      <c r="S148" s="276">
        <f>IF(R148&gt;0,AVERAGE(N148:Q148),"")</f>
        <v>37.927233864828992</v>
      </c>
      <c r="T148" s="275">
        <f>IF(R148&gt;0,MIN(N148:Q148),"")</f>
        <v>23.468840976130871</v>
      </c>
      <c r="U148" s="275">
        <f>IF(R148&gt;0,MAX(N148:Q148),"")</f>
        <v>52.025310493920458</v>
      </c>
      <c r="V148" s="275">
        <f>IF(R148&gt;0,U148-T148,"")</f>
        <v>28.556469517789587</v>
      </c>
      <c r="W148" s="275">
        <f>IF(R148&gt;0,_xlfn.VAR.P(N148:Q148),"")</f>
        <v>103.08684872974413</v>
      </c>
      <c r="X148" s="275">
        <f>IF(R148&gt;0,_xlfn.STDEV.P(N148:Q148),"")</f>
        <v>10.153169393334483</v>
      </c>
      <c r="Y148" s="244">
        <v>13</v>
      </c>
    </row>
    <row r="149" spans="1:25" x14ac:dyDescent="0.25">
      <c r="A149" s="244">
        <v>12</v>
      </c>
      <c r="B149" s="272">
        <v>46</v>
      </c>
      <c r="C149" s="273">
        <v>29.608243107795715</v>
      </c>
      <c r="D149" s="273">
        <v>32.057631015777588</v>
      </c>
      <c r="E149" s="273">
        <v>38.796676993370056</v>
      </c>
      <c r="F149" s="273">
        <v>24.088753461837769</v>
      </c>
      <c r="G149" s="256">
        <v>4</v>
      </c>
      <c r="H149" s="274">
        <f>IF(G149&gt;0,AVERAGE(C149:F149),"")</f>
        <v>31.137826144695282</v>
      </c>
      <c r="I149" s="273">
        <f>IF(G149&gt;0,MIN(C149:F149),"")</f>
        <v>24.088753461837769</v>
      </c>
      <c r="J149" s="273">
        <f>IF(G149&gt;0,MAX(C149:F149),"")</f>
        <v>38.796676993370056</v>
      </c>
      <c r="K149" s="273">
        <f>IF(G149&gt;0,J149-I149,"")</f>
        <v>14.707923531532288</v>
      </c>
      <c r="L149" s="273">
        <f>IF(G149&gt;0,_xlfn.VAR.P(C149:F149),"")</f>
        <v>27.883271819523088</v>
      </c>
      <c r="M149" s="273">
        <f>IF(G149&gt;0,_xlfn.STDEV.P(C149:F149),"")</f>
        <v>5.2804613263921443</v>
      </c>
      <c r="N149" s="275">
        <v>35.113278234465206</v>
      </c>
      <c r="O149" s="275">
        <v>35.08198046595755</v>
      </c>
      <c r="P149" s="275">
        <v>52.143488764003365</v>
      </c>
      <c r="Q149" s="275">
        <v>29.649010291628926</v>
      </c>
      <c r="R149" s="259">
        <f>G149</f>
        <v>4</v>
      </c>
      <c r="S149" s="276">
        <f>IF(R149&gt;0,AVERAGE(N149:Q149),"")</f>
        <v>37.996939439013758</v>
      </c>
      <c r="T149" s="275">
        <f>IF(R149&gt;0,MIN(N149:Q149),"")</f>
        <v>29.649010291628926</v>
      </c>
      <c r="U149" s="275">
        <f>IF(R149&gt;0,MAX(N149:Q149),"")</f>
        <v>52.143488764003365</v>
      </c>
      <c r="V149" s="275">
        <f>IF(R149&gt;0,U149-T149,"")</f>
        <v>22.494478472374439</v>
      </c>
      <c r="W149" s="275">
        <f>IF(R149&gt;0,_xlfn.VAR.P(N149:Q149),"")</f>
        <v>71.656316652835358</v>
      </c>
      <c r="X149" s="275">
        <f>IF(R149&gt;0,_xlfn.STDEV.P(N149:Q149),"")</f>
        <v>8.4650054136329622</v>
      </c>
      <c r="Y149" s="244">
        <v>12</v>
      </c>
    </row>
    <row r="150" spans="1:25" x14ac:dyDescent="0.25">
      <c r="A150" s="244">
        <v>11</v>
      </c>
      <c r="B150" s="272">
        <v>154</v>
      </c>
      <c r="C150" s="273">
        <v>22.620852589607239</v>
      </c>
      <c r="D150" s="273">
        <v>24.241573810577393</v>
      </c>
      <c r="E150" s="273">
        <v>35.823187232017517</v>
      </c>
      <c r="F150" s="273">
        <v>29.566687345504761</v>
      </c>
      <c r="G150" s="256">
        <v>4</v>
      </c>
      <c r="H150" s="274">
        <f>IF(G150&gt;0,AVERAGE(C150:F150),"")</f>
        <v>28.063075244426727</v>
      </c>
      <c r="I150" s="273">
        <f>IF(G150&gt;0,MIN(C150:F150),"")</f>
        <v>22.620852589607239</v>
      </c>
      <c r="J150" s="273">
        <f>IF(G150&gt;0,MAX(C150:F150),"")</f>
        <v>35.823187232017517</v>
      </c>
      <c r="K150" s="273">
        <f>IF(G150&gt;0,J150-I150,"")</f>
        <v>13.202334642410278</v>
      </c>
      <c r="L150" s="273">
        <f>IF(G150&gt;0,_xlfn.VAR.P(C150:F150),"")</f>
        <v>26.675462011000491</v>
      </c>
      <c r="M150" s="273">
        <f>IF(G150&gt;0,_xlfn.STDEV.P(C150:F150),"")</f>
        <v>5.1648293302877386</v>
      </c>
      <c r="N150" s="275">
        <v>29.369872112528608</v>
      </c>
      <c r="O150" s="275">
        <v>33.542825558260041</v>
      </c>
      <c r="P150" s="275">
        <v>48.225947173721551</v>
      </c>
      <c r="Q150" s="275">
        <v>41.868705271155505</v>
      </c>
      <c r="R150" s="259">
        <f>G150</f>
        <v>4</v>
      </c>
      <c r="S150" s="276">
        <f>IF(R150&gt;0,AVERAGE(N150:Q150),"")</f>
        <v>38.251837528916425</v>
      </c>
      <c r="T150" s="275">
        <f>IF(R150&gt;0,MIN(N150:Q150),"")</f>
        <v>29.369872112528608</v>
      </c>
      <c r="U150" s="275">
        <f>IF(R150&gt;0,MAX(N150:Q150),"")</f>
        <v>48.225947173721551</v>
      </c>
      <c r="V150" s="275">
        <f>IF(R150&gt;0,U150-T150,"")</f>
        <v>18.856075061192943</v>
      </c>
      <c r="W150" s="275">
        <f>IF(R150&gt;0,_xlfn.VAR.P(N150:Q150),"")</f>
        <v>53.407174717284761</v>
      </c>
      <c r="X150" s="275">
        <f>IF(R150&gt;0,_xlfn.STDEV.P(N150:Q150),"")</f>
        <v>7.3080212586776705</v>
      </c>
      <c r="Y150" s="244">
        <v>11</v>
      </c>
    </row>
    <row r="151" spans="1:25" x14ac:dyDescent="0.25">
      <c r="A151" s="244">
        <v>10</v>
      </c>
      <c r="B151" s="272">
        <v>153</v>
      </c>
      <c r="C151" s="273">
        <v>22.666903138160706</v>
      </c>
      <c r="D151" s="273">
        <v>33.439474105834961</v>
      </c>
      <c r="E151" s="273">
        <v>33.904802203178406</v>
      </c>
      <c r="F151" s="273">
        <v>22.587276697158813</v>
      </c>
      <c r="G151" s="256">
        <v>4</v>
      </c>
      <c r="H151" s="274">
        <f>IF(G151&gt;0,AVERAGE(C151:F151),"")</f>
        <v>28.149614036083221</v>
      </c>
      <c r="I151" s="273">
        <f>IF(G151&gt;0,MIN(C151:F151),"")</f>
        <v>22.587276697158813</v>
      </c>
      <c r="J151" s="273">
        <f>IF(G151&gt;0,MAX(C151:F151),"")</f>
        <v>33.904802203178406</v>
      </c>
      <c r="K151" s="273">
        <f>IF(G151&gt;0,J151-I151,"")</f>
        <v>11.317525506019592</v>
      </c>
      <c r="L151" s="273">
        <f>IF(G151&gt;0,_xlfn.VAR.P(C151:F151),"")</f>
        <v>30.526131464604305</v>
      </c>
      <c r="M151" s="273">
        <f>IF(G151&gt;0,_xlfn.STDEV.P(C151:F151),"")</f>
        <v>5.5250458337107311</v>
      </c>
      <c r="N151" s="275">
        <v>30.514673813160808</v>
      </c>
      <c r="O151" s="275">
        <v>50.03955190775303</v>
      </c>
      <c r="P151" s="275">
        <v>45.130759394370735</v>
      </c>
      <c r="Q151" s="275">
        <v>27.519707802266765</v>
      </c>
      <c r="R151" s="259">
        <f>G151</f>
        <v>4</v>
      </c>
      <c r="S151" s="276">
        <f>IF(R151&gt;0,AVERAGE(N151:Q151),"")</f>
        <v>38.301173229387835</v>
      </c>
      <c r="T151" s="275">
        <f>IF(R151&gt;0,MIN(N151:Q151),"")</f>
        <v>27.519707802266765</v>
      </c>
      <c r="U151" s="275">
        <f>IF(R151&gt;0,MAX(N151:Q151),"")</f>
        <v>50.03955190775303</v>
      </c>
      <c r="V151" s="275">
        <f>IF(R151&gt;0,U151-T151,"")</f>
        <v>22.519844105486264</v>
      </c>
      <c r="W151" s="275">
        <f>IF(R151&gt;0,_xlfn.VAR.P(N151:Q151),"")</f>
        <v>90.325587774183759</v>
      </c>
      <c r="X151" s="275">
        <f>IF(R151&gt;0,_xlfn.STDEV.P(N151:Q151),"")</f>
        <v>9.503977471258219</v>
      </c>
      <c r="Y151" s="244">
        <v>10</v>
      </c>
    </row>
    <row r="152" spans="1:25" x14ac:dyDescent="0.25">
      <c r="A152" s="244">
        <v>9</v>
      </c>
      <c r="B152" s="272">
        <v>3</v>
      </c>
      <c r="C152" s="273">
        <v>29.487243294715881</v>
      </c>
      <c r="D152" s="273">
        <v>28.894667625427246</v>
      </c>
      <c r="E152" s="273">
        <v>23.414847254753113</v>
      </c>
      <c r="F152" s="273">
        <v>31.983243227005005</v>
      </c>
      <c r="G152" s="256">
        <v>4</v>
      </c>
      <c r="H152" s="274">
        <f>IF(G152&gt;0,AVERAGE(C152:F152),"")</f>
        <v>28.445000350475311</v>
      </c>
      <c r="I152" s="273">
        <f>IF(G152&gt;0,MIN(C152:F152),"")</f>
        <v>23.414847254753113</v>
      </c>
      <c r="J152" s="273">
        <f>IF(G152&gt;0,MAX(C152:F152),"")</f>
        <v>31.983243227005005</v>
      </c>
      <c r="K152" s="273">
        <f>IF(G152&gt;0,J152-I152,"")</f>
        <v>8.5683959722518921</v>
      </c>
      <c r="L152" s="273">
        <f>IF(G152&gt;0,_xlfn.VAR.P(C152:F152),"")</f>
        <v>9.7775184581745407</v>
      </c>
      <c r="M152" s="273">
        <f>IF(G152&gt;0,_xlfn.STDEV.P(C152:F152),"")</f>
        <v>3.1269023742634725</v>
      </c>
      <c r="N152" s="275">
        <v>41.756206379779627</v>
      </c>
      <c r="O152" s="275">
        <v>35.204456949668376</v>
      </c>
      <c r="P152" s="275">
        <v>29.893682029509094</v>
      </c>
      <c r="Q152" s="275">
        <v>47.149180742372984</v>
      </c>
      <c r="R152" s="259">
        <f>G152</f>
        <v>4</v>
      </c>
      <c r="S152" s="276">
        <f>IF(R152&gt;0,AVERAGE(N152:Q152),"")</f>
        <v>38.500881525332524</v>
      </c>
      <c r="T152" s="275">
        <f>IF(R152&gt;0,MIN(N152:Q152),"")</f>
        <v>29.893682029509094</v>
      </c>
      <c r="U152" s="275">
        <f>IF(R152&gt;0,MAX(N152:Q152),"")</f>
        <v>47.149180742372984</v>
      </c>
      <c r="V152" s="275">
        <f>IF(R152&gt;0,U152-T152,"")</f>
        <v>17.25549871286389</v>
      </c>
      <c r="W152" s="275">
        <f>IF(R152&gt;0,_xlfn.VAR.P(N152:Q152),"")</f>
        <v>42.585129349846966</v>
      </c>
      <c r="X152" s="275">
        <f>IF(R152&gt;0,_xlfn.STDEV.P(N152:Q152),"")</f>
        <v>6.525728262029225</v>
      </c>
      <c r="Y152" s="244">
        <v>9</v>
      </c>
    </row>
    <row r="153" spans="1:25" x14ac:dyDescent="0.25">
      <c r="A153" s="244">
        <v>8</v>
      </c>
      <c r="B153" s="272">
        <v>91</v>
      </c>
      <c r="C153" s="273">
        <v>31.479259133338928</v>
      </c>
      <c r="D153" s="273">
        <v>33.330912590026855</v>
      </c>
      <c r="E153" s="273">
        <v>30.856539607048035</v>
      </c>
      <c r="F153" s="273">
        <v>29.491845369338989</v>
      </c>
      <c r="G153" s="256">
        <v>4</v>
      </c>
      <c r="H153" s="274">
        <f>IF(G153&gt;0,AVERAGE(C153:F153),"")</f>
        <v>31.289639174938202</v>
      </c>
      <c r="I153" s="273">
        <f>IF(G153&gt;0,MIN(C153:F153),"")</f>
        <v>29.491845369338989</v>
      </c>
      <c r="J153" s="273">
        <f>IF(G153&gt;0,MAX(C153:F153),"")</f>
        <v>33.330912590026855</v>
      </c>
      <c r="K153" s="273">
        <f>IF(G153&gt;0,J153-I153,"")</f>
        <v>3.8390672206878662</v>
      </c>
      <c r="L153" s="273">
        <f>IF(G153&gt;0,_xlfn.VAR.P(C153:F153),"")</f>
        <v>1.9055976717322842</v>
      </c>
      <c r="M153" s="273">
        <f>IF(G153&gt;0,_xlfn.STDEV.P(C153:F153),"")</f>
        <v>1.3804338708291259</v>
      </c>
      <c r="N153" s="275">
        <v>38.236656548299479</v>
      </c>
      <c r="O153" s="275">
        <v>39.856958119578913</v>
      </c>
      <c r="P153" s="275">
        <v>37.978962332890518</v>
      </c>
      <c r="Q153" s="275">
        <v>38.290835131726652</v>
      </c>
      <c r="R153" s="259">
        <f>G153</f>
        <v>4</v>
      </c>
      <c r="S153" s="276">
        <f>IF(R153&gt;0,AVERAGE(N153:Q153),"")</f>
        <v>38.590853033123892</v>
      </c>
      <c r="T153" s="275">
        <f>IF(R153&gt;0,MIN(N153:Q153),"")</f>
        <v>37.978962332890518</v>
      </c>
      <c r="U153" s="275">
        <f>IF(R153&gt;0,MAX(N153:Q153),"")</f>
        <v>39.856958119578913</v>
      </c>
      <c r="V153" s="275">
        <f>IF(R153&gt;0,U153-T153,"")</f>
        <v>1.8779957866883947</v>
      </c>
      <c r="W153" s="275">
        <f>IF(R153&gt;0,_xlfn.VAR.P(N153:Q153),"")</f>
        <v>0.54822455250003477</v>
      </c>
      <c r="X153" s="275">
        <f>IF(R153&gt;0,_xlfn.STDEV.P(N153:Q153),"")</f>
        <v>0.74042187467688636</v>
      </c>
      <c r="Y153" s="244">
        <v>8</v>
      </c>
    </row>
    <row r="154" spans="1:25" x14ac:dyDescent="0.25">
      <c r="A154" s="244">
        <v>7</v>
      </c>
      <c r="B154" s="272">
        <v>12</v>
      </c>
      <c r="C154" s="273">
        <v>33.002460598945618</v>
      </c>
      <c r="D154" s="273">
        <v>38.625085353851318</v>
      </c>
      <c r="E154" s="273">
        <v>26.865233778953552</v>
      </c>
      <c r="F154" s="273">
        <v>26.158946752548218</v>
      </c>
      <c r="G154" s="256">
        <v>4</v>
      </c>
      <c r="H154" s="274">
        <f>IF(G154&gt;0,AVERAGE(C154:F154),"")</f>
        <v>31.162931621074677</v>
      </c>
      <c r="I154" s="273">
        <f>IF(G154&gt;0,MIN(C154:F154),"")</f>
        <v>26.158946752548218</v>
      </c>
      <c r="J154" s="273">
        <f>IF(G154&gt;0,MAX(C154:F154),"")</f>
        <v>38.625085353851318</v>
      </c>
      <c r="K154" s="273">
        <f>IF(G154&gt;0,J154-I154,"")</f>
        <v>12.466138601303101</v>
      </c>
      <c r="L154" s="273">
        <f>IF(G154&gt;0,_xlfn.VAR.P(C154:F154),"")</f>
        <v>25.644419124658384</v>
      </c>
      <c r="M154" s="273">
        <f>IF(G154&gt;0,_xlfn.STDEV.P(C154:F154),"")</f>
        <v>5.0640319039929427</v>
      </c>
      <c r="N154" s="275">
        <v>41.826395371777629</v>
      </c>
      <c r="O154" s="275">
        <v>44.711478881951976</v>
      </c>
      <c r="P154" s="275">
        <v>32.525105770183316</v>
      </c>
      <c r="Q154" s="275">
        <v>35.565835540829553</v>
      </c>
      <c r="R154" s="259">
        <f>G154</f>
        <v>4</v>
      </c>
      <c r="S154" s="276">
        <f>IF(R154&gt;0,AVERAGE(N154:Q154),"")</f>
        <v>38.657203891185617</v>
      </c>
      <c r="T154" s="275">
        <f>IF(R154&gt;0,MIN(N154:Q154),"")</f>
        <v>32.525105770183316</v>
      </c>
      <c r="U154" s="275">
        <f>IF(R154&gt;0,MAX(N154:Q154),"")</f>
        <v>44.711478881951976</v>
      </c>
      <c r="V154" s="275">
        <f>IF(R154&gt;0,U154-T154,"")</f>
        <v>12.18637311176866</v>
      </c>
      <c r="W154" s="275">
        <f>IF(R154&gt;0,_xlfn.VAR.P(N154:Q154),"")</f>
        <v>23.464301486914792</v>
      </c>
      <c r="X154" s="275">
        <f>IF(R154&gt;0,_xlfn.STDEV.P(N154:Q154),"")</f>
        <v>4.843996437541505</v>
      </c>
      <c r="Y154" s="244">
        <v>7</v>
      </c>
    </row>
    <row r="155" spans="1:25" x14ac:dyDescent="0.25">
      <c r="A155" s="244">
        <v>6</v>
      </c>
      <c r="B155" s="272">
        <v>120</v>
      </c>
      <c r="C155" s="273">
        <v>32.634027600288391</v>
      </c>
      <c r="D155" s="273">
        <v>31.464850902557373</v>
      </c>
      <c r="E155" s="273">
        <v>22.339314818382263</v>
      </c>
      <c r="F155" s="273">
        <v>30.43967604637146</v>
      </c>
      <c r="G155" s="256">
        <v>4</v>
      </c>
      <c r="H155" s="274">
        <f>IF(G155&gt;0,AVERAGE(C155:F155),"")</f>
        <v>29.219467341899872</v>
      </c>
      <c r="I155" s="273">
        <f>IF(G155&gt;0,MIN(C155:F155),"")</f>
        <v>22.339314818382263</v>
      </c>
      <c r="J155" s="273">
        <f>IF(G155&gt;0,MAX(C155:F155),"")</f>
        <v>32.634027600288391</v>
      </c>
      <c r="K155" s="273">
        <f>IF(G155&gt;0,J155-I155,"")</f>
        <v>10.294712781906128</v>
      </c>
      <c r="L155" s="273">
        <f>IF(G155&gt;0,_xlfn.VAR.P(C155:F155),"")</f>
        <v>16.381594280492891</v>
      </c>
      <c r="M155" s="273">
        <f>IF(G155&gt;0,_xlfn.STDEV.P(C155:F155),"")</f>
        <v>4.047418224064927</v>
      </c>
      <c r="N155" s="275">
        <v>43.051469927239189</v>
      </c>
      <c r="O155" s="275">
        <v>42.509347220996233</v>
      </c>
      <c r="P155" s="275">
        <v>27.339555438029887</v>
      </c>
      <c r="Q155" s="275">
        <v>42.985853735910041</v>
      </c>
      <c r="R155" s="259">
        <f>G155</f>
        <v>4</v>
      </c>
      <c r="S155" s="276">
        <f>IF(R155&gt;0,AVERAGE(N155:Q155),"")</f>
        <v>38.97155658054384</v>
      </c>
      <c r="T155" s="275">
        <f>IF(R155&gt;0,MIN(N155:Q155),"")</f>
        <v>27.339555438029887</v>
      </c>
      <c r="U155" s="275">
        <f>IF(R155&gt;0,MAX(N155:Q155),"")</f>
        <v>43.051469927239189</v>
      </c>
      <c r="V155" s="275">
        <f>IF(R155&gt;0,U155-T155,"")</f>
        <v>15.711914489209303</v>
      </c>
      <c r="W155" s="275">
        <f>IF(R155&gt;0,_xlfn.VAR.P(N155:Q155),"")</f>
        <v>45.144921940810264</v>
      </c>
      <c r="X155" s="275">
        <f>IF(R155&gt;0,_xlfn.STDEV.P(N155:Q155),"")</f>
        <v>6.7189970933771255</v>
      </c>
      <c r="Y155" s="244">
        <v>6</v>
      </c>
    </row>
    <row r="156" spans="1:25" x14ac:dyDescent="0.25">
      <c r="A156" s="244">
        <v>5</v>
      </c>
      <c r="B156" s="272">
        <v>22</v>
      </c>
      <c r="C156" s="273">
        <v>37.615464329719543</v>
      </c>
      <c r="D156" s="273">
        <v>28.900530338287354</v>
      </c>
      <c r="E156" s="273">
        <v>24.741672873497009</v>
      </c>
      <c r="F156" s="273">
        <v>28.458660840988159</v>
      </c>
      <c r="G156" s="256">
        <v>4</v>
      </c>
      <c r="H156" s="274">
        <f>IF(G156&gt;0,AVERAGE(C156:F156),"")</f>
        <v>29.929082095623016</v>
      </c>
      <c r="I156" s="273">
        <f>IF(G156&gt;0,MIN(C156:F156),"")</f>
        <v>24.741672873497009</v>
      </c>
      <c r="J156" s="273">
        <f>IF(G156&gt;0,MAX(C156:F156),"")</f>
        <v>37.615464329719543</v>
      </c>
      <c r="K156" s="273">
        <f>IF(G156&gt;0,J156-I156,"")</f>
        <v>12.873791456222534</v>
      </c>
      <c r="L156" s="273">
        <f>IF(G156&gt;0,_xlfn.VAR.P(C156:F156),"")</f>
        <v>22.302435917508205</v>
      </c>
      <c r="M156" s="273">
        <f>IF(G156&gt;0,_xlfn.STDEV.P(C156:F156),"")</f>
        <v>4.7225454913116724</v>
      </c>
      <c r="N156" s="275">
        <v>47.729173846295403</v>
      </c>
      <c r="O156" s="275">
        <v>36.456638381420156</v>
      </c>
      <c r="P156" s="275">
        <v>36.359496447555408</v>
      </c>
      <c r="Q156" s="275">
        <v>35.979230394769694</v>
      </c>
      <c r="R156" s="259">
        <f>G156</f>
        <v>4</v>
      </c>
      <c r="S156" s="276">
        <f>IF(R156&gt;0,AVERAGE(N156:Q156),"")</f>
        <v>39.131134767510169</v>
      </c>
      <c r="T156" s="275">
        <f>IF(R156&gt;0,MIN(N156:Q156),"")</f>
        <v>35.979230394769694</v>
      </c>
      <c r="U156" s="275">
        <f>IF(R156&gt;0,MAX(N156:Q156),"")</f>
        <v>47.729173846295403</v>
      </c>
      <c r="V156" s="275">
        <f>IF(R156&gt;0,U156-T156,"")</f>
        <v>11.749943451525709</v>
      </c>
      <c r="W156" s="275">
        <f>IF(R156&gt;0,_xlfn.VAR.P(N156:Q156),"")</f>
        <v>24.673921767767069</v>
      </c>
      <c r="X156" s="275">
        <f>IF(R156&gt;0,_xlfn.STDEV.P(N156:Q156),"")</f>
        <v>4.9672851506398414</v>
      </c>
      <c r="Y156" s="244">
        <v>5</v>
      </c>
    </row>
    <row r="157" spans="1:25" x14ac:dyDescent="0.25">
      <c r="A157" s="244">
        <v>4</v>
      </c>
      <c r="B157" s="272">
        <v>122</v>
      </c>
      <c r="C157" s="273">
        <v>29.901965260505676</v>
      </c>
      <c r="D157" s="273">
        <v>31.72806978225708</v>
      </c>
      <c r="E157" s="273">
        <v>24.964041113853455</v>
      </c>
      <c r="F157" s="273">
        <v>37.011069059371948</v>
      </c>
      <c r="G157" s="256">
        <v>4</v>
      </c>
      <c r="H157" s="274">
        <f>IF(G157&gt;0,AVERAGE(C157:F157),"")</f>
        <v>30.90128630399704</v>
      </c>
      <c r="I157" s="273">
        <f>IF(G157&gt;0,MIN(C157:F157),"")</f>
        <v>24.964041113853455</v>
      </c>
      <c r="J157" s="273">
        <f>IF(G157&gt;0,MAX(C157:F157),"")</f>
        <v>37.011069059371948</v>
      </c>
      <c r="K157" s="273">
        <f>IF(G157&gt;0,J157-I157,"")</f>
        <v>12.047027945518494</v>
      </c>
      <c r="L157" s="273">
        <f>IF(G157&gt;0,_xlfn.VAR.P(C157:F157),"")</f>
        <v>18.565634808412028</v>
      </c>
      <c r="M157" s="273">
        <f>IF(G157&gt;0,_xlfn.STDEV.P(C157:F157),"")</f>
        <v>4.3087857696121334</v>
      </c>
      <c r="N157" s="275">
        <v>40.397872145826391</v>
      </c>
      <c r="O157" s="275">
        <v>38.829808783567458</v>
      </c>
      <c r="P157" s="275">
        <v>35.253352182283408</v>
      </c>
      <c r="Q157" s="275">
        <v>43.534085351183904</v>
      </c>
      <c r="R157" s="259">
        <f>G157</f>
        <v>4</v>
      </c>
      <c r="S157" s="276">
        <f>IF(R157&gt;0,AVERAGE(N157:Q157),"")</f>
        <v>39.503779615715288</v>
      </c>
      <c r="T157" s="275">
        <f>IF(R157&gt;0,MIN(N157:Q157),"")</f>
        <v>35.253352182283408</v>
      </c>
      <c r="U157" s="275">
        <f>IF(R157&gt;0,MAX(N157:Q157),"")</f>
        <v>43.534085351183904</v>
      </c>
      <c r="V157" s="275">
        <f>IF(R157&gt;0,U157-T157,"")</f>
        <v>8.2807331689004968</v>
      </c>
      <c r="W157" s="275">
        <f>IF(R157&gt;0,_xlfn.VAR.P(N157:Q157),"")</f>
        <v>8.8907839558020143</v>
      </c>
      <c r="X157" s="275">
        <f>IF(R157&gt;0,_xlfn.STDEV.P(N157:Q157),"")</f>
        <v>2.9817417654454945</v>
      </c>
      <c r="Y157" s="244">
        <v>4</v>
      </c>
    </row>
    <row r="158" spans="1:25" x14ac:dyDescent="0.25">
      <c r="A158" s="244">
        <v>3</v>
      </c>
      <c r="B158" s="272">
        <v>71</v>
      </c>
      <c r="C158" s="273">
        <v>26.089921593666077</v>
      </c>
      <c r="D158" s="273">
        <v>24.219231605529785</v>
      </c>
      <c r="E158" s="273">
        <v>24.125878214836121</v>
      </c>
      <c r="F158" s="273">
        <v>36.243735551834106</v>
      </c>
      <c r="G158" s="256">
        <v>4</v>
      </c>
      <c r="H158" s="274">
        <f>IF(G158&gt;0,AVERAGE(C158:F158),"")</f>
        <v>27.669691741466522</v>
      </c>
      <c r="I158" s="273">
        <f>IF(G158&gt;0,MIN(C158:F158),"")</f>
        <v>24.125878214836121</v>
      </c>
      <c r="J158" s="273">
        <f>IF(G158&gt;0,MAX(C158:F158),"")</f>
        <v>36.243735551834106</v>
      </c>
      <c r="K158" s="273">
        <f>IF(G158&gt;0,J158-I158,"")</f>
        <v>12.117857336997986</v>
      </c>
      <c r="L158" s="273">
        <f>IF(G158&gt;0,_xlfn.VAR.P(C158:F158),"")</f>
        <v>25.118547610800306</v>
      </c>
      <c r="M158" s="273">
        <f>IF(G158&gt;0,_xlfn.STDEV.P(C158:F158),"")</f>
        <v>5.0118407407658419</v>
      </c>
      <c r="N158" s="275">
        <v>38.993514934148855</v>
      </c>
      <c r="O158" s="275">
        <v>35.520391581393604</v>
      </c>
      <c r="P158" s="275">
        <v>31.839142032046098</v>
      </c>
      <c r="Q158" s="275">
        <v>52.608266191353437</v>
      </c>
      <c r="R158" s="259">
        <f>G158</f>
        <v>4</v>
      </c>
      <c r="S158" s="276">
        <f>IF(R158&gt;0,AVERAGE(N158:Q158),"")</f>
        <v>39.740328684735502</v>
      </c>
      <c r="T158" s="275">
        <f>IF(R158&gt;0,MIN(N158:Q158),"")</f>
        <v>31.839142032046098</v>
      </c>
      <c r="U158" s="275">
        <f>IF(R158&gt;0,MAX(N158:Q158),"")</f>
        <v>52.608266191353437</v>
      </c>
      <c r="V158" s="275">
        <f>IF(R158&gt;0,U158-T158,"")</f>
        <v>20.769124159307339</v>
      </c>
      <c r="W158" s="275">
        <f>IF(R158&gt;0,_xlfn.VAR.P(N158:Q158),"")</f>
        <v>61.594541532271933</v>
      </c>
      <c r="X158" s="275">
        <f>IF(R158&gt;0,_xlfn.STDEV.P(N158:Q158),"")</f>
        <v>7.8482190038423321</v>
      </c>
      <c r="Y158" s="244">
        <v>3</v>
      </c>
    </row>
    <row r="159" spans="1:25" x14ac:dyDescent="0.25">
      <c r="A159" s="244">
        <v>2</v>
      </c>
      <c r="B159" s="272">
        <v>112</v>
      </c>
      <c r="C159" s="273">
        <v>36.0210782289505</v>
      </c>
      <c r="D159" s="273">
        <v>31.985766887664795</v>
      </c>
      <c r="E159" s="273">
        <v>27.221574187278748</v>
      </c>
      <c r="F159" s="273">
        <v>38.093618154525757</v>
      </c>
      <c r="G159" s="256">
        <v>4</v>
      </c>
      <c r="H159" s="274">
        <f>IF(G159&gt;0,AVERAGE(C159:F159),"")</f>
        <v>33.33050936460495</v>
      </c>
      <c r="I159" s="273">
        <f>IF(G159&gt;0,MIN(C159:F159),"")</f>
        <v>27.221574187278748</v>
      </c>
      <c r="J159" s="273">
        <f>IF(G159&gt;0,MAX(C159:F159),"")</f>
        <v>38.093618154525757</v>
      </c>
      <c r="K159" s="273">
        <f>IF(G159&gt;0,J159-I159,"")</f>
        <v>10.872043967247009</v>
      </c>
      <c r="L159" s="273">
        <f>IF(G159&gt;0,_xlfn.VAR.P(C159:F159),"")</f>
        <v>17.263446872116901</v>
      </c>
      <c r="M159" s="273">
        <f>IF(G159&gt;0,_xlfn.STDEV.P(C159:F159),"")</f>
        <v>4.1549304292751881</v>
      </c>
      <c r="N159" s="275">
        <v>42.937435622547703</v>
      </c>
      <c r="O159" s="275">
        <v>41.203489487570941</v>
      </c>
      <c r="P159" s="275">
        <v>42.680176080396507</v>
      </c>
      <c r="Q159" s="275">
        <v>41.503026249377861</v>
      </c>
      <c r="R159" s="259">
        <f>G159</f>
        <v>4</v>
      </c>
      <c r="S159" s="276">
        <f>IF(R159&gt;0,AVERAGE(N159:Q159),"")</f>
        <v>42.081031859973251</v>
      </c>
      <c r="T159" s="275">
        <f>IF(R159&gt;0,MIN(N159:Q159),"")</f>
        <v>41.203489487570941</v>
      </c>
      <c r="U159" s="275">
        <f>IF(R159&gt;0,MAX(N159:Q159),"")</f>
        <v>42.937435622547703</v>
      </c>
      <c r="V159" s="275">
        <f>IF(R159&gt;0,U159-T159,"")</f>
        <v>1.7339461349767618</v>
      </c>
      <c r="W159" s="275">
        <f>IF(R159&gt;0,_xlfn.VAR.P(N159:Q159),"")</f>
        <v>0.5491430756648733</v>
      </c>
      <c r="X159" s="275">
        <f>IF(R159&gt;0,_xlfn.STDEV.P(N159:Q159),"")</f>
        <v>0.74104188522975767</v>
      </c>
      <c r="Y159" s="244">
        <v>2</v>
      </c>
    </row>
    <row r="160" spans="1:25" x14ac:dyDescent="0.25">
      <c r="A160" s="244">
        <v>1</v>
      </c>
      <c r="B160" s="272">
        <v>113</v>
      </c>
      <c r="C160" s="273">
        <v>41.970015168190002</v>
      </c>
      <c r="D160" s="273">
        <v>34.09184455871582</v>
      </c>
      <c r="E160" s="273">
        <v>27.390500903129578</v>
      </c>
      <c r="F160" s="273">
        <v>36.714836359024048</v>
      </c>
      <c r="G160" s="256">
        <v>4</v>
      </c>
      <c r="H160" s="274">
        <f>IF(G160&gt;0,AVERAGE(C160:F160),"")</f>
        <v>35.041799247264862</v>
      </c>
      <c r="I160" s="273">
        <f>IF(G160&gt;0,MIN(C160:F160),"")</f>
        <v>27.390500903129578</v>
      </c>
      <c r="J160" s="273">
        <f>IF(G160&gt;0,MAX(C160:F160),"")</f>
        <v>41.970015168190002</v>
      </c>
      <c r="K160" s="273">
        <f>IF(G160&gt;0,J160-I160,"")</f>
        <v>14.579514265060425</v>
      </c>
      <c r="L160" s="273">
        <f>IF(G160&gt;0,_xlfn.VAR.P(C160:F160),"")</f>
        <v>27.561002321386923</v>
      </c>
      <c r="M160" s="273">
        <f>IF(G160&gt;0,_xlfn.STDEV.P(C160:F160),"")</f>
        <v>5.2498573620039357</v>
      </c>
      <c r="N160" s="275">
        <v>51.617950460966391</v>
      </c>
      <c r="O160" s="275">
        <v>48.5079748072963</v>
      </c>
      <c r="P160" s="275">
        <v>39.603557412851387</v>
      </c>
      <c r="Q160" s="275">
        <v>43.048157072022491</v>
      </c>
      <c r="R160" s="259">
        <f>G160</f>
        <v>4</v>
      </c>
      <c r="S160" s="276">
        <f>IF(R160&gt;0,AVERAGE(N160:Q160),"")</f>
        <v>45.694409938284139</v>
      </c>
      <c r="T160" s="275">
        <f>IF(R160&gt;0,MIN(N160:Q160),"")</f>
        <v>39.603557412851387</v>
      </c>
      <c r="U160" s="275">
        <f>IF(R160&gt;0,MAX(N160:Q160),"")</f>
        <v>51.617950460966391</v>
      </c>
      <c r="V160" s="275">
        <f>IF(R160&gt;0,U160-T160,"")</f>
        <v>12.014393048115004</v>
      </c>
      <c r="W160" s="275">
        <f>IF(R160&gt;0,_xlfn.VAR.P(N160:Q160),"")</f>
        <v>21.776404578692109</v>
      </c>
      <c r="X160" s="275">
        <f>IF(R160&gt;0,_xlfn.STDEV.P(N160:Q160),"")</f>
        <v>4.6665195358738307</v>
      </c>
      <c r="Y160" s="244">
        <v>1</v>
      </c>
    </row>
  </sheetData>
  <sortState xmlns:xlrd2="http://schemas.microsoft.com/office/spreadsheetml/2017/richdata2" ref="B4:X160">
    <sortCondition ref="S4:S160"/>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9929-0F2C-4065-B56F-5BE712BF1E9B}">
  <sheetPr codeName="Sheet3">
    <tabColor theme="5" tint="0.79998168889431442"/>
  </sheetPr>
  <dimension ref="A1:A5"/>
  <sheetViews>
    <sheetView zoomScale="145" zoomScaleNormal="145" workbookViewId="0">
      <selection activeCell="A24" sqref="A24:K24"/>
    </sheetView>
  </sheetViews>
  <sheetFormatPr defaultRowHeight="15" x14ac:dyDescent="0.25"/>
  <cols>
    <col min="1" max="1" width="127.5703125" bestFit="1" customWidth="1"/>
  </cols>
  <sheetData>
    <row r="1" spans="1:1" x14ac:dyDescent="0.25">
      <c r="A1" s="277" t="str">
        <f>"Thank you for your willingess to help evaluate the projects submitted to the " &amp; 'Competition Parameters'!C7</f>
        <v>Thank you for your willingess to help evaluate the projects submitted to the AN EXCITING PROGRAM/COMPETITION</v>
      </c>
    </row>
    <row r="2" spans="1:1" x14ac:dyDescent="0.25">
      <c r="A2" s="277" t="s">
        <v>422</v>
      </c>
    </row>
    <row r="3" spans="1:1" x14ac:dyDescent="0.25">
      <c r="A3" s="277" t="s">
        <v>423</v>
      </c>
    </row>
    <row r="4" spans="1:1" x14ac:dyDescent="0.25">
      <c r="A4" s="277" t="s">
        <v>424</v>
      </c>
    </row>
    <row r="5" spans="1:1" ht="30" x14ac:dyDescent="0.25">
      <c r="A5" s="278" t="s">
        <v>425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09D0-34F6-47FD-BCF9-41E07E683FA5}">
  <sheetPr codeName="Sheet24">
    <tabColor theme="5" tint="0.79998168889431442"/>
  </sheetPr>
  <dimension ref="A1:A4"/>
  <sheetViews>
    <sheetView zoomScale="145" zoomScaleNormal="145" workbookViewId="0">
      <selection activeCell="A24" sqref="A24:K24"/>
    </sheetView>
  </sheetViews>
  <sheetFormatPr defaultRowHeight="15" x14ac:dyDescent="0.25"/>
  <cols>
    <col min="1" max="1" width="134" customWidth="1"/>
  </cols>
  <sheetData>
    <row r="1" spans="1:1" x14ac:dyDescent="0.25">
      <c r="A1" s="277" t="str">
        <f>"Thank you for your willingess to help evaluate the projects submitted to the " &amp;'Competition Parameters'!C7</f>
        <v>Thank you for your willingess to help evaluate the projects submitted to the AN EXCITING PROGRAM/COMPETITION</v>
      </c>
    </row>
    <row r="2" spans="1:1" ht="75" x14ac:dyDescent="0.25">
      <c r="A2" s="278" t="s">
        <v>426</v>
      </c>
    </row>
    <row r="3" spans="1:1" x14ac:dyDescent="0.25">
      <c r="A3" s="279" t="str">
        <f>"For more information see: " &amp; 'Competition Parameters'!C9</f>
        <v xml:space="preserve">For more information see: </v>
      </c>
    </row>
    <row r="4" spans="1:1" x14ac:dyDescent="0.25">
      <c r="A4" s="280" t="s">
        <v>427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ED46-99FE-42F5-9CDC-28556C36D0BC}">
  <sheetPr codeName="Sheet11">
    <tabColor theme="5" tint="0.79998168889431442"/>
  </sheetPr>
  <dimension ref="A1:K158"/>
  <sheetViews>
    <sheetView zoomScale="85" zoomScaleNormal="85" workbookViewId="0">
      <pane ySplit="1" topLeftCell="A2" activePane="bottomLeft" state="frozen"/>
      <selection activeCell="A24" sqref="A24:K24"/>
      <selection pane="bottomLeft" activeCell="A24" sqref="A24:K24"/>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01" customWidth="1"/>
    <col min="7" max="7" width="20.85546875" style="101" customWidth="1"/>
    <col min="8" max="8" width="13.85546875" bestFit="1" customWidth="1"/>
    <col min="9" max="9" width="2.28515625" customWidth="1"/>
    <col min="11" max="11" width="22.85546875" customWidth="1"/>
    <col min="27" max="1002" width="9.140625" customWidth="1"/>
  </cols>
  <sheetData>
    <row r="1" spans="1:11" ht="142.5" customHeight="1" x14ac:dyDescent="0.25">
      <c r="A1" s="281" t="s">
        <v>70</v>
      </c>
      <c r="B1" s="282" t="str">
        <f>Projects!B2</f>
        <v>Project Name</v>
      </c>
      <c r="C1" s="282" t="str">
        <f>Projects!C2</f>
        <v>Contact Name</v>
      </c>
      <c r="D1" s="282" t="str">
        <f>Projects!D2</f>
        <v>Organization</v>
      </c>
      <c r="E1" s="282" t="str">
        <f>Projects!F2</f>
        <v>Description</v>
      </c>
      <c r="F1" s="70" t="s">
        <v>428</v>
      </c>
      <c r="G1" s="86" t="s">
        <v>429</v>
      </c>
      <c r="H1" s="80" t="s">
        <v>430</v>
      </c>
      <c r="I1" s="283"/>
      <c r="J1" s="79" t="s">
        <v>239</v>
      </c>
      <c r="K1" s="60"/>
    </row>
    <row r="2" spans="1:11" ht="30" x14ac:dyDescent="0.25">
      <c r="A2" s="60">
        <f>Projects!A3</f>
        <v>1</v>
      </c>
      <c r="B2" s="284" t="str">
        <f>Projects!B3</f>
        <v>T1  Project1</v>
      </c>
      <c r="C2" s="284" t="str">
        <f>IF(LEN(Projects!C3)&gt;0,Projects!C3,"")</f>
        <v/>
      </c>
      <c r="D2" s="285" t="str">
        <f>IF(LEN(Projects!D3)&gt;0,Projects!D3,"")</f>
        <v/>
      </c>
      <c r="E2" s="284" t="str">
        <f>IF(LEN(Projects!F3)&gt;0,Projects!F3,"")</f>
        <v/>
      </c>
      <c r="F2" s="286" t="str">
        <f>IF(LEN($K$1)&gt;0,IF(AND(LEN(D2)&gt;0,VLOOKUP($K$1,Markers!A:D,3,FALSE)='Marker Project - template'!D2),"SAME ORGANIZATION",IF(ISNA(VLOOKUP(A2,Projects!A:G,5,FALSE)),"",IF(VLOOKUP(A2,Projects!A:G,7,FALSE)='Marker Project - template'!$K$1,"MENTOR",""))),"")</f>
        <v/>
      </c>
      <c r="G2" s="287"/>
      <c r="H2" s="285" t="str">
        <f>IF(AND(G2&lt;&gt;"L",G2&lt;&gt;"M",G2&lt;&gt;"H",G2&lt;&gt;"X"),"Enter L, M or H","")</f>
        <v>Enter L, M or H</v>
      </c>
      <c r="J2" s="86" t="s">
        <v>240</v>
      </c>
      <c r="K2" s="288"/>
    </row>
    <row r="3" spans="1:11" x14ac:dyDescent="0.25">
      <c r="A3" s="60">
        <f>Projects!A4</f>
        <v>2</v>
      </c>
      <c r="B3" s="284" t="str">
        <f>Projects!B4</f>
        <v>T1  Project2</v>
      </c>
      <c r="C3" s="284" t="str">
        <f>IF(LEN(Projects!C4)&gt;0,Projects!C4,"")</f>
        <v/>
      </c>
      <c r="D3" s="285" t="str">
        <f>IF(LEN(Projects!D4)&gt;0,Projects!D4,"")</f>
        <v/>
      </c>
      <c r="E3" s="284" t="str">
        <f>IF(LEN(Projects!F4)&gt;0,Projects!F4,"")</f>
        <v/>
      </c>
      <c r="F3" s="286" t="str">
        <f>IF(LEN($K$1)&gt;0,IF(AND(LEN(D3)&gt;0,VLOOKUP($K$1,Markers!A:D,3,FALSE)='Marker Project - template'!D3),"SAME ORGANIZATION",IF(ISNA(VLOOKUP(A3,Projects!A:G,5,FALSE)),"",IF(VLOOKUP(A3,Projects!A:G,7,FALSE)='Marker Project - template'!$K$1,"MENTOR",""))),"")</f>
        <v/>
      </c>
      <c r="G3" s="287"/>
      <c r="H3" s="56"/>
    </row>
    <row r="4" spans="1:11" x14ac:dyDescent="0.25">
      <c r="A4" s="60">
        <f>Projects!A5</f>
        <v>3</v>
      </c>
      <c r="B4" s="284" t="str">
        <f>Projects!B5</f>
        <v>T1  Project3</v>
      </c>
      <c r="C4" s="284" t="str">
        <f>IF(LEN(Projects!C5)&gt;0,Projects!C5,"")</f>
        <v/>
      </c>
      <c r="D4" s="285" t="str">
        <f>IF(LEN(Projects!D5)&gt;0,Projects!D5,"")</f>
        <v/>
      </c>
      <c r="E4" s="284" t="str">
        <f>IF(LEN(Projects!F5)&gt;0,Projects!F5,"")</f>
        <v/>
      </c>
      <c r="F4" s="286" t="str">
        <f>IF(LEN($K$1)&gt;0,IF(AND(LEN(D4)&gt;0,VLOOKUP($K$1,Markers!A:D,3,FALSE)='Marker Project - template'!D4),"SAME ORGANIZATION",IF(ISNA(VLOOKUP(A4,Projects!A:G,5,FALSE)),"",IF(VLOOKUP(A4,Projects!A:G,7,FALSE)='Marker Project - template'!$K$1,"MENTOR",""))),"")</f>
        <v/>
      </c>
      <c r="G4" s="287"/>
    </row>
    <row r="5" spans="1:11" x14ac:dyDescent="0.25">
      <c r="A5" s="60">
        <f>Projects!A6</f>
        <v>4</v>
      </c>
      <c r="B5" s="284" t="str">
        <f>Projects!B6</f>
        <v>T1  Project4</v>
      </c>
      <c r="C5" s="284" t="str">
        <f>IF(LEN(Projects!C6)&gt;0,Projects!C6,"")</f>
        <v/>
      </c>
      <c r="D5" s="285" t="str">
        <f>IF(LEN(Projects!D6)&gt;0,Projects!D6,"")</f>
        <v/>
      </c>
      <c r="E5" s="284" t="str">
        <f>IF(LEN(Projects!F6)&gt;0,Projects!F6,"")</f>
        <v/>
      </c>
      <c r="F5" s="286" t="str">
        <f>IF(LEN($K$1)&gt;0,IF(AND(LEN(D5)&gt;0,VLOOKUP($K$1,Markers!A:D,3,FALSE)='Marker Project - template'!D5),"SAME ORGANIZATION",IF(ISNA(VLOOKUP(A5,Projects!A:G,5,FALSE)),"",IF(VLOOKUP(A5,Projects!A:G,7,FALSE)='Marker Project - template'!$K$1,"MENTOR",""))),"")</f>
        <v/>
      </c>
      <c r="G5" s="287"/>
    </row>
    <row r="6" spans="1:11" x14ac:dyDescent="0.25">
      <c r="A6" s="60">
        <f>Projects!A7</f>
        <v>5</v>
      </c>
      <c r="B6" s="284" t="str">
        <f>Projects!B7</f>
        <v>T2  Project5</v>
      </c>
      <c r="C6" s="284" t="str">
        <f>IF(LEN(Projects!C7)&gt;0,Projects!C7,"")</f>
        <v/>
      </c>
      <c r="D6" s="285" t="str">
        <f>IF(LEN(Projects!D7)&gt;0,Projects!D7,"")</f>
        <v/>
      </c>
      <c r="E6" s="284" t="str">
        <f>IF(LEN(Projects!F7)&gt;0,Projects!F7,"")</f>
        <v/>
      </c>
      <c r="F6" s="286" t="str">
        <f>IF(LEN($K$1)&gt;0,IF(AND(LEN(D6)&gt;0,VLOOKUP($K$1,Markers!A:D,3,FALSE)='Marker Project - template'!D6),"SAME ORGANIZATION",IF(ISNA(VLOOKUP(A6,Projects!A:G,5,FALSE)),"",IF(VLOOKUP(A6,Projects!A:G,7,FALSE)='Marker Project - template'!$K$1,"MENTOR",""))),"")</f>
        <v/>
      </c>
      <c r="G6" s="287"/>
    </row>
    <row r="7" spans="1:11" x14ac:dyDescent="0.25">
      <c r="A7" s="60">
        <f>Projects!A8</f>
        <v>6</v>
      </c>
      <c r="B7" s="284" t="str">
        <f>Projects!B8</f>
        <v>T2  Project6</v>
      </c>
      <c r="C7" s="284" t="str">
        <f>IF(LEN(Projects!C8)&gt;0,Projects!C8,"")</f>
        <v/>
      </c>
      <c r="D7" s="285" t="str">
        <f>IF(LEN(Projects!D8)&gt;0,Projects!D8,"")</f>
        <v/>
      </c>
      <c r="E7" s="284" t="str">
        <f>IF(LEN(Projects!F8)&gt;0,Projects!F8,"")</f>
        <v/>
      </c>
      <c r="F7" s="286" t="str">
        <f>IF(LEN($K$1)&gt;0,IF(AND(LEN(D7)&gt;0,VLOOKUP($K$1,Markers!A:D,3,FALSE)='Marker Project - template'!D7),"SAME ORGANIZATION",IF(ISNA(VLOOKUP(A7,Projects!A:G,5,FALSE)),"",IF(VLOOKUP(A7,Projects!A:G,7,FALSE)='Marker Project - template'!$K$1,"MENTOR",""))),"")</f>
        <v/>
      </c>
      <c r="G7" s="287"/>
    </row>
    <row r="8" spans="1:11" x14ac:dyDescent="0.25">
      <c r="A8" s="60">
        <f>Projects!A9</f>
        <v>7</v>
      </c>
      <c r="B8" s="284" t="str">
        <f>Projects!B9</f>
        <v>T2  Project7</v>
      </c>
      <c r="C8" s="284" t="str">
        <f>IF(LEN(Projects!C9)&gt;0,Projects!C9,"")</f>
        <v/>
      </c>
      <c r="D8" s="285" t="str">
        <f>IF(LEN(Projects!D9)&gt;0,Projects!D9,"")</f>
        <v/>
      </c>
      <c r="E8" s="284" t="str">
        <f>IF(LEN(Projects!F9)&gt;0,Projects!F9,"")</f>
        <v/>
      </c>
      <c r="F8" s="286" t="str">
        <f>IF(LEN($K$1)&gt;0,IF(AND(LEN(D8)&gt;0,VLOOKUP($K$1,Markers!A:D,3,FALSE)='Marker Project - template'!D8),"SAME ORGANIZATION",IF(ISNA(VLOOKUP(A8,Projects!A:G,5,FALSE)),"",IF(VLOOKUP(A8,Projects!A:G,7,FALSE)='Marker Project - template'!$K$1,"MENTOR",""))),"")</f>
        <v/>
      </c>
      <c r="G8" s="287"/>
    </row>
    <row r="9" spans="1:11" x14ac:dyDescent="0.25">
      <c r="A9" s="60">
        <f>Projects!A10</f>
        <v>8</v>
      </c>
      <c r="B9" s="284" t="str">
        <f>Projects!B10</f>
        <v>T2  Project8</v>
      </c>
      <c r="C9" s="284" t="str">
        <f>IF(LEN(Projects!C10)&gt;0,Projects!C10,"")</f>
        <v/>
      </c>
      <c r="D9" s="285" t="str">
        <f>IF(LEN(Projects!D10)&gt;0,Projects!D10,"")</f>
        <v/>
      </c>
      <c r="E9" s="284" t="str">
        <f>IF(LEN(Projects!F10)&gt;0,Projects!F10,"")</f>
        <v/>
      </c>
      <c r="F9" s="286" t="str">
        <f>IF(LEN($K$1)&gt;0,IF(AND(LEN(D9)&gt;0,VLOOKUP($K$1,Markers!A:D,3,FALSE)='Marker Project - template'!D9),"SAME ORGANIZATION",IF(ISNA(VLOOKUP(A9,Projects!A:G,5,FALSE)),"",IF(VLOOKUP(A9,Projects!A:G,7,FALSE)='Marker Project - template'!$K$1,"MENTOR",""))),"")</f>
        <v/>
      </c>
      <c r="G9" s="287"/>
    </row>
    <row r="10" spans="1:11" x14ac:dyDescent="0.25">
      <c r="A10" s="60">
        <f>Projects!A11</f>
        <v>9</v>
      </c>
      <c r="B10" s="284" t="str">
        <f>Projects!B11</f>
        <v>T2  Project9</v>
      </c>
      <c r="C10" s="284" t="str">
        <f>IF(LEN(Projects!C11)&gt;0,Projects!C11,"")</f>
        <v/>
      </c>
      <c r="D10" s="285" t="str">
        <f>IF(LEN(Projects!D11)&gt;0,Projects!D11,"")</f>
        <v/>
      </c>
      <c r="E10" s="284" t="str">
        <f>IF(LEN(Projects!F11)&gt;0,Projects!F11,"")</f>
        <v/>
      </c>
      <c r="F10" s="286" t="str">
        <f>IF(LEN($K$1)&gt;0,IF(AND(LEN(D10)&gt;0,VLOOKUP($K$1,Markers!A:D,3,FALSE)='Marker Project - template'!D10),"SAME ORGANIZATION",IF(ISNA(VLOOKUP(A10,Projects!A:G,5,FALSE)),"",IF(VLOOKUP(A10,Projects!A:G,7,FALSE)='Marker Project - template'!$K$1,"MENTOR",""))),"")</f>
        <v/>
      </c>
      <c r="G10" s="287"/>
    </row>
    <row r="11" spans="1:11" x14ac:dyDescent="0.25">
      <c r="A11" s="60">
        <f>Projects!A12</f>
        <v>10</v>
      </c>
      <c r="B11" s="284" t="str">
        <f>Projects!B12</f>
        <v>T2  Project10</v>
      </c>
      <c r="C11" s="284" t="str">
        <f>IF(LEN(Projects!C12)&gt;0,Projects!C12,"")</f>
        <v/>
      </c>
      <c r="D11" s="285" t="str">
        <f>IF(LEN(Projects!D12)&gt;0,Projects!D12,"")</f>
        <v/>
      </c>
      <c r="E11" s="284" t="str">
        <f>IF(LEN(Projects!F12)&gt;0,Projects!F12,"")</f>
        <v/>
      </c>
      <c r="F11" s="286" t="str">
        <f>IF(LEN($K$1)&gt;0,IF(AND(LEN(D11)&gt;0,VLOOKUP($K$1,Markers!A:D,3,FALSE)='Marker Project - template'!D11),"SAME ORGANIZATION",IF(ISNA(VLOOKUP(A11,Projects!A:G,5,FALSE)),"",IF(VLOOKUP(A11,Projects!A:G,7,FALSE)='Marker Project - template'!$K$1,"MENTOR",""))),"")</f>
        <v/>
      </c>
      <c r="G11" s="287"/>
    </row>
    <row r="12" spans="1:11" x14ac:dyDescent="0.25">
      <c r="A12" s="60">
        <f>Projects!A13</f>
        <v>11</v>
      </c>
      <c r="B12" s="284" t="str">
        <f>Projects!B13</f>
        <v>T2  Project11</v>
      </c>
      <c r="C12" s="284" t="str">
        <f>IF(LEN(Projects!C13)&gt;0,Projects!C13,"")</f>
        <v/>
      </c>
      <c r="D12" s="285" t="str">
        <f>IF(LEN(Projects!D13)&gt;0,Projects!D13,"")</f>
        <v/>
      </c>
      <c r="E12" s="284" t="str">
        <f>IF(LEN(Projects!F13)&gt;0,Projects!F13,"")</f>
        <v/>
      </c>
      <c r="F12" s="286" t="str">
        <f>IF(LEN($K$1)&gt;0,IF(AND(LEN(D12)&gt;0,VLOOKUP($K$1,Markers!A:D,3,FALSE)='Marker Project - template'!D12),"SAME ORGANIZATION",IF(ISNA(VLOOKUP(A12,Projects!A:G,5,FALSE)),"",IF(VLOOKUP(A12,Projects!A:G,7,FALSE)='Marker Project - template'!$K$1,"MENTOR",""))),"")</f>
        <v/>
      </c>
      <c r="G12" s="287"/>
    </row>
    <row r="13" spans="1:11" x14ac:dyDescent="0.25">
      <c r="A13" s="60">
        <f>Projects!A14</f>
        <v>12</v>
      </c>
      <c r="B13" s="284" t="str">
        <f>Projects!B14</f>
        <v>T2  Project12</v>
      </c>
      <c r="C13" s="284" t="str">
        <f>IF(LEN(Projects!C14)&gt;0,Projects!C14,"")</f>
        <v/>
      </c>
      <c r="D13" s="285" t="str">
        <f>IF(LEN(Projects!D14)&gt;0,Projects!D14,"")</f>
        <v/>
      </c>
      <c r="E13" s="284" t="str">
        <f>IF(LEN(Projects!F14)&gt;0,Projects!F14,"")</f>
        <v/>
      </c>
      <c r="F13" s="286" t="str">
        <f>IF(LEN($K$1)&gt;0,IF(AND(LEN(D13)&gt;0,VLOOKUP($K$1,Markers!A:D,3,FALSE)='Marker Project - template'!D13),"SAME ORGANIZATION",IF(ISNA(VLOOKUP(A13,Projects!A:G,5,FALSE)),"",IF(VLOOKUP(A13,Projects!A:G,7,FALSE)='Marker Project - template'!$K$1,"MENTOR",""))),"")</f>
        <v/>
      </c>
      <c r="G13" s="287"/>
    </row>
    <row r="14" spans="1:11" x14ac:dyDescent="0.25">
      <c r="A14" s="60">
        <f>Projects!A15</f>
        <v>13</v>
      </c>
      <c r="B14" s="284" t="str">
        <f>Projects!B15</f>
        <v>T2  Project13</v>
      </c>
      <c r="C14" s="284" t="str">
        <f>IF(LEN(Projects!C15)&gt;0,Projects!C15,"")</f>
        <v/>
      </c>
      <c r="D14" s="285" t="str">
        <f>IF(LEN(Projects!D15)&gt;0,Projects!D15,"")</f>
        <v/>
      </c>
      <c r="E14" s="284" t="str">
        <f>IF(LEN(Projects!F15)&gt;0,Projects!F15,"")</f>
        <v/>
      </c>
      <c r="F14" s="286" t="str">
        <f>IF(LEN($K$1)&gt;0,IF(AND(LEN(D14)&gt;0,VLOOKUP($K$1,Markers!A:D,3,FALSE)='Marker Project - template'!D14),"SAME ORGANIZATION",IF(ISNA(VLOOKUP(A14,Projects!A:G,5,FALSE)),"",IF(VLOOKUP(A14,Projects!A:G,7,FALSE)='Marker Project - template'!$K$1,"MENTOR",""))),"")</f>
        <v/>
      </c>
      <c r="G14" s="287"/>
    </row>
    <row r="15" spans="1:11" x14ac:dyDescent="0.25">
      <c r="A15" s="60">
        <f>Projects!A16</f>
        <v>14</v>
      </c>
      <c r="B15" s="284" t="str">
        <f>Projects!B16</f>
        <v>T2  Project14</v>
      </c>
      <c r="C15" s="284" t="str">
        <f>IF(LEN(Projects!C16)&gt;0,Projects!C16,"")</f>
        <v/>
      </c>
      <c r="D15" s="285" t="str">
        <f>IF(LEN(Projects!D16)&gt;0,Projects!D16,"")</f>
        <v/>
      </c>
      <c r="E15" s="284" t="str">
        <f>IF(LEN(Projects!F16)&gt;0,Projects!F16,"")</f>
        <v/>
      </c>
      <c r="F15" s="286" t="str">
        <f>IF(LEN($K$1)&gt;0,IF(AND(LEN(D15)&gt;0,VLOOKUP($K$1,Markers!A:D,3,FALSE)='Marker Project - template'!D15),"SAME ORGANIZATION",IF(ISNA(VLOOKUP(A15,Projects!A:G,5,FALSE)),"",IF(VLOOKUP(A15,Projects!A:G,7,FALSE)='Marker Project - template'!$K$1,"MENTOR",""))),"")</f>
        <v/>
      </c>
      <c r="G15" s="287"/>
    </row>
    <row r="16" spans="1:11" x14ac:dyDescent="0.25">
      <c r="A16" s="60">
        <f>Projects!A17</f>
        <v>15</v>
      </c>
      <c r="B16" s="284" t="str">
        <f>Projects!B17</f>
        <v>T3  Project15</v>
      </c>
      <c r="C16" s="284" t="str">
        <f>IF(LEN(Projects!C17)&gt;0,Projects!C17,"")</f>
        <v/>
      </c>
      <c r="D16" s="285" t="str">
        <f>IF(LEN(Projects!D17)&gt;0,Projects!D17,"")</f>
        <v/>
      </c>
      <c r="E16" s="284" t="str">
        <f>IF(LEN(Projects!F17)&gt;0,Projects!F17,"")</f>
        <v/>
      </c>
      <c r="F16" s="286" t="str">
        <f>IF(LEN($K$1)&gt;0,IF(AND(LEN(D16)&gt;0,VLOOKUP($K$1,Markers!A:D,3,FALSE)='Marker Project - template'!D16),"SAME ORGANIZATION",IF(ISNA(VLOOKUP(A16,Projects!A:G,5,FALSE)),"",IF(VLOOKUP(A16,Projects!A:G,7,FALSE)='Marker Project - template'!$K$1,"MENTOR",""))),"")</f>
        <v/>
      </c>
      <c r="G16" s="287"/>
    </row>
    <row r="17" spans="1:7" x14ac:dyDescent="0.25">
      <c r="A17" s="60">
        <f>Projects!A18</f>
        <v>16</v>
      </c>
      <c r="B17" s="284" t="str">
        <f>Projects!B18</f>
        <v>T3  Project16</v>
      </c>
      <c r="C17" s="284" t="str">
        <f>IF(LEN(Projects!C18)&gt;0,Projects!C18,"")</f>
        <v/>
      </c>
      <c r="D17" s="285" t="str">
        <f>IF(LEN(Projects!D18)&gt;0,Projects!D18,"")</f>
        <v/>
      </c>
      <c r="E17" s="284" t="str">
        <f>IF(LEN(Projects!F18)&gt;0,Projects!F18,"")</f>
        <v/>
      </c>
      <c r="F17" s="286" t="str">
        <f>IF(LEN($K$1)&gt;0,IF(AND(LEN(D17)&gt;0,VLOOKUP($K$1,Markers!A:D,3,FALSE)='Marker Project - template'!D17),"SAME ORGANIZATION",IF(ISNA(VLOOKUP(A17,Projects!A:G,5,FALSE)),"",IF(VLOOKUP(A17,Projects!A:G,7,FALSE)='Marker Project - template'!$K$1,"MENTOR",""))),"")</f>
        <v/>
      </c>
      <c r="G17" s="287"/>
    </row>
    <row r="18" spans="1:7" x14ac:dyDescent="0.25">
      <c r="A18" s="60">
        <f>Projects!A19</f>
        <v>17</v>
      </c>
      <c r="B18" s="284" t="str">
        <f>Projects!B19</f>
        <v>T3  Project17</v>
      </c>
      <c r="C18" s="284" t="str">
        <f>IF(LEN(Projects!C19)&gt;0,Projects!C19,"")</f>
        <v/>
      </c>
      <c r="D18" s="285" t="str">
        <f>IF(LEN(Projects!D19)&gt;0,Projects!D19,"")</f>
        <v/>
      </c>
      <c r="E18" s="284" t="str">
        <f>IF(LEN(Projects!F19)&gt;0,Projects!F19,"")</f>
        <v/>
      </c>
      <c r="F18" s="286" t="str">
        <f>IF(LEN($K$1)&gt;0,IF(AND(LEN(D18)&gt;0,VLOOKUP($K$1,Markers!A:D,3,FALSE)='Marker Project - template'!D18),"SAME ORGANIZATION",IF(ISNA(VLOOKUP(A18,Projects!A:G,5,FALSE)),"",IF(VLOOKUP(A18,Projects!A:G,7,FALSE)='Marker Project - template'!$K$1,"MENTOR",""))),"")</f>
        <v/>
      </c>
      <c r="G18" s="287"/>
    </row>
    <row r="19" spans="1:7" x14ac:dyDescent="0.25">
      <c r="A19" s="60">
        <f>Projects!A20</f>
        <v>18</v>
      </c>
      <c r="B19" s="284" t="str">
        <f>Projects!B20</f>
        <v>T3  Project18</v>
      </c>
      <c r="C19" s="284" t="str">
        <f>IF(LEN(Projects!C20)&gt;0,Projects!C20,"")</f>
        <v/>
      </c>
      <c r="D19" s="285" t="str">
        <f>IF(LEN(Projects!D20)&gt;0,Projects!D20,"")</f>
        <v/>
      </c>
      <c r="E19" s="284" t="str">
        <f>IF(LEN(Projects!F20)&gt;0,Projects!F20,"")</f>
        <v/>
      </c>
      <c r="F19" s="286" t="str">
        <f>IF(LEN($K$1)&gt;0,IF(AND(LEN(D19)&gt;0,VLOOKUP($K$1,Markers!A:D,3,FALSE)='Marker Project - template'!D19),"SAME ORGANIZATION",IF(ISNA(VLOOKUP(A19,Projects!A:G,5,FALSE)),"",IF(VLOOKUP(A19,Projects!A:G,7,FALSE)='Marker Project - template'!$K$1,"MENTOR",""))),"")</f>
        <v/>
      </c>
      <c r="G19" s="287"/>
    </row>
    <row r="20" spans="1:7" x14ac:dyDescent="0.25">
      <c r="A20" s="60">
        <f>Projects!A21</f>
        <v>19</v>
      </c>
      <c r="B20" s="284" t="str">
        <f>Projects!B21</f>
        <v>T3  Project19</v>
      </c>
      <c r="C20" s="284" t="str">
        <f>IF(LEN(Projects!C21)&gt;0,Projects!C21,"")</f>
        <v/>
      </c>
      <c r="D20" s="285" t="str">
        <f>IF(LEN(Projects!D21)&gt;0,Projects!D21,"")</f>
        <v/>
      </c>
      <c r="E20" s="284" t="str">
        <f>IF(LEN(Projects!F21)&gt;0,Projects!F21,"")</f>
        <v/>
      </c>
      <c r="F20" s="286" t="str">
        <f>IF(LEN($K$1)&gt;0,IF(AND(LEN(D20)&gt;0,VLOOKUP($K$1,Markers!A:D,3,FALSE)='Marker Project - template'!D20),"SAME ORGANIZATION",IF(ISNA(VLOOKUP(A20,Projects!A:G,5,FALSE)),"",IF(VLOOKUP(A20,Projects!A:G,7,FALSE)='Marker Project - template'!$K$1,"MENTOR",""))),"")</f>
        <v/>
      </c>
      <c r="G20" s="287"/>
    </row>
    <row r="21" spans="1:7" x14ac:dyDescent="0.25">
      <c r="A21" s="60">
        <f>Projects!A22</f>
        <v>20</v>
      </c>
      <c r="B21" s="284" t="str">
        <f>Projects!B22</f>
        <v>T3  Project20</v>
      </c>
      <c r="C21" s="284" t="str">
        <f>IF(LEN(Projects!C22)&gt;0,Projects!C22,"")</f>
        <v/>
      </c>
      <c r="D21" s="285" t="str">
        <f>IF(LEN(Projects!D22)&gt;0,Projects!D22,"")</f>
        <v/>
      </c>
      <c r="E21" s="284" t="str">
        <f>IF(LEN(Projects!F22)&gt;0,Projects!F22,"")</f>
        <v/>
      </c>
      <c r="F21" s="286" t="str">
        <f>IF(LEN($K$1)&gt;0,IF(AND(LEN(D21)&gt;0,VLOOKUP($K$1,Markers!A:D,3,FALSE)='Marker Project - template'!D21),"SAME ORGANIZATION",IF(ISNA(VLOOKUP(A21,Projects!A:G,5,FALSE)),"",IF(VLOOKUP(A21,Projects!A:G,7,FALSE)='Marker Project - template'!$K$1,"MENTOR",""))),"")</f>
        <v/>
      </c>
      <c r="G21" s="287"/>
    </row>
    <row r="22" spans="1:7" x14ac:dyDescent="0.25">
      <c r="A22" s="60">
        <f>Projects!A23</f>
        <v>21</v>
      </c>
      <c r="B22" s="284" t="str">
        <f>Projects!B23</f>
        <v>T3  Project21</v>
      </c>
      <c r="C22" s="284" t="str">
        <f>IF(LEN(Projects!C23)&gt;0,Projects!C23,"")</f>
        <v/>
      </c>
      <c r="D22" s="285" t="str">
        <f>IF(LEN(Projects!D23)&gt;0,Projects!D23,"")</f>
        <v/>
      </c>
      <c r="E22" s="284" t="str">
        <f>IF(LEN(Projects!F23)&gt;0,Projects!F23,"")</f>
        <v/>
      </c>
      <c r="F22" s="286" t="str">
        <f>IF(LEN($K$1)&gt;0,IF(AND(LEN(D22)&gt;0,VLOOKUP($K$1,Markers!A:D,3,FALSE)='Marker Project - template'!D22),"SAME ORGANIZATION",IF(ISNA(VLOOKUP(A22,Projects!A:G,5,FALSE)),"",IF(VLOOKUP(A22,Projects!A:G,7,FALSE)='Marker Project - template'!$K$1,"MENTOR",""))),"")</f>
        <v/>
      </c>
      <c r="G22" s="287"/>
    </row>
    <row r="23" spans="1:7" x14ac:dyDescent="0.25">
      <c r="A23" s="60">
        <f>Projects!A24</f>
        <v>22</v>
      </c>
      <c r="B23" s="284" t="str">
        <f>Projects!B24</f>
        <v>T3  Project22</v>
      </c>
      <c r="C23" s="284" t="str">
        <f>IF(LEN(Projects!C24)&gt;0,Projects!C24,"")</f>
        <v/>
      </c>
      <c r="D23" s="285" t="str">
        <f>IF(LEN(Projects!D24)&gt;0,Projects!D24,"")</f>
        <v/>
      </c>
      <c r="E23" s="284" t="str">
        <f>IF(LEN(Projects!F24)&gt;0,Projects!F24,"")</f>
        <v/>
      </c>
      <c r="F23" s="286" t="str">
        <f>IF(LEN($K$1)&gt;0,IF(AND(LEN(D23)&gt;0,VLOOKUP($K$1,Markers!A:D,3,FALSE)='Marker Project - template'!D23),"SAME ORGANIZATION",IF(ISNA(VLOOKUP(A23,Projects!A:G,5,FALSE)),"",IF(VLOOKUP(A23,Projects!A:G,7,FALSE)='Marker Project - template'!$K$1,"MENTOR",""))),"")</f>
        <v/>
      </c>
      <c r="G23" s="287"/>
    </row>
    <row r="24" spans="1:7" x14ac:dyDescent="0.25">
      <c r="A24" s="60">
        <f>Projects!A25</f>
        <v>23</v>
      </c>
      <c r="B24" s="284" t="str">
        <f>Projects!B25</f>
        <v>T3  Project23</v>
      </c>
      <c r="C24" s="284" t="str">
        <f>IF(LEN(Projects!C25)&gt;0,Projects!C25,"")</f>
        <v/>
      </c>
      <c r="D24" s="285" t="str">
        <f>IF(LEN(Projects!D25)&gt;0,Projects!D25,"")</f>
        <v/>
      </c>
      <c r="E24" s="284" t="str">
        <f>IF(LEN(Projects!F25)&gt;0,Projects!F25,"")</f>
        <v/>
      </c>
      <c r="F24" s="286" t="str">
        <f>IF(LEN($K$1)&gt;0,IF(AND(LEN(D24)&gt;0,VLOOKUP($K$1,Markers!A:D,3,FALSE)='Marker Project - template'!D24),"SAME ORGANIZATION",IF(ISNA(VLOOKUP(A24,Projects!A:G,5,FALSE)),"",IF(VLOOKUP(A24,Projects!A:G,7,FALSE)='Marker Project - template'!$K$1,"MENTOR",""))),"")</f>
        <v/>
      </c>
      <c r="G24" s="287"/>
    </row>
    <row r="25" spans="1:7" x14ac:dyDescent="0.25">
      <c r="A25" s="60">
        <f>Projects!A26</f>
        <v>24</v>
      </c>
      <c r="B25" s="284" t="str">
        <f>Projects!B26</f>
        <v>T3  Project24</v>
      </c>
      <c r="C25" s="284" t="str">
        <f>IF(LEN(Projects!C26)&gt;0,Projects!C26,"")</f>
        <v/>
      </c>
      <c r="D25" s="285" t="str">
        <f>IF(LEN(Projects!D26)&gt;0,Projects!D26,"")</f>
        <v/>
      </c>
      <c r="E25" s="284" t="str">
        <f>IF(LEN(Projects!F26)&gt;0,Projects!F26,"")</f>
        <v/>
      </c>
      <c r="F25" s="286" t="str">
        <f>IF(LEN($K$1)&gt;0,IF(AND(LEN(D25)&gt;0,VLOOKUP($K$1,Markers!A:D,3,FALSE)='Marker Project - template'!D25),"SAME ORGANIZATION",IF(ISNA(VLOOKUP(A25,Projects!A:G,5,FALSE)),"",IF(VLOOKUP(A25,Projects!A:G,7,FALSE)='Marker Project - template'!$K$1,"MENTOR",""))),"")</f>
        <v/>
      </c>
      <c r="G25" s="287"/>
    </row>
    <row r="26" spans="1:7" x14ac:dyDescent="0.25">
      <c r="A26" s="60">
        <f>Projects!A27</f>
        <v>25</v>
      </c>
      <c r="B26" s="284" t="str">
        <f>Projects!B27</f>
        <v>T3  Project25</v>
      </c>
      <c r="C26" s="284" t="str">
        <f>IF(LEN(Projects!C27)&gt;0,Projects!C27,"")</f>
        <v/>
      </c>
      <c r="D26" s="285" t="str">
        <f>IF(LEN(Projects!D27)&gt;0,Projects!D27,"")</f>
        <v/>
      </c>
      <c r="E26" s="284" t="str">
        <f>IF(LEN(Projects!F27)&gt;0,Projects!F27,"")</f>
        <v/>
      </c>
      <c r="F26" s="286" t="str">
        <f>IF(LEN($K$1)&gt;0,IF(AND(LEN(D26)&gt;0,VLOOKUP($K$1,Markers!A:D,3,FALSE)='Marker Project - template'!D26),"SAME ORGANIZATION",IF(ISNA(VLOOKUP(A26,Projects!A:G,5,FALSE)),"",IF(VLOOKUP(A26,Projects!A:G,7,FALSE)='Marker Project - template'!$K$1,"MENTOR",""))),"")</f>
        <v/>
      </c>
      <c r="G26" s="287"/>
    </row>
    <row r="27" spans="1:7" x14ac:dyDescent="0.25">
      <c r="A27" s="60">
        <f>Projects!A28</f>
        <v>26</v>
      </c>
      <c r="B27" s="284" t="str">
        <f>Projects!B28</f>
        <v>T3  Project26</v>
      </c>
      <c r="C27" s="284" t="str">
        <f>IF(LEN(Projects!C28)&gt;0,Projects!C28,"")</f>
        <v/>
      </c>
      <c r="D27" s="285" t="str">
        <f>IF(LEN(Projects!D28)&gt;0,Projects!D28,"")</f>
        <v/>
      </c>
      <c r="E27" s="284" t="str">
        <f>IF(LEN(Projects!F28)&gt;0,Projects!F28,"")</f>
        <v/>
      </c>
      <c r="F27" s="286" t="str">
        <f>IF(LEN($K$1)&gt;0,IF(AND(LEN(D27)&gt;0,VLOOKUP($K$1,Markers!A:D,3,FALSE)='Marker Project - template'!D27),"SAME ORGANIZATION",IF(ISNA(VLOOKUP(A27,Projects!A:G,5,FALSE)),"",IF(VLOOKUP(A27,Projects!A:G,7,FALSE)='Marker Project - template'!$K$1,"MENTOR",""))),"")</f>
        <v/>
      </c>
      <c r="G27" s="287"/>
    </row>
    <row r="28" spans="1:7" x14ac:dyDescent="0.25">
      <c r="A28" s="60">
        <f>Projects!A29</f>
        <v>27</v>
      </c>
      <c r="B28" s="284" t="str">
        <f>Projects!B29</f>
        <v>T3  Project27</v>
      </c>
      <c r="C28" s="284" t="str">
        <f>IF(LEN(Projects!C29)&gt;0,Projects!C29,"")</f>
        <v/>
      </c>
      <c r="D28" s="285" t="str">
        <f>IF(LEN(Projects!D29)&gt;0,Projects!D29,"")</f>
        <v/>
      </c>
      <c r="E28" s="284" t="str">
        <f>IF(LEN(Projects!F29)&gt;0,Projects!F29,"")</f>
        <v/>
      </c>
      <c r="F28" s="286" t="str">
        <f>IF(LEN($K$1)&gt;0,IF(AND(LEN(D28)&gt;0,VLOOKUP($K$1,Markers!A:D,3,FALSE)='Marker Project - template'!D28),"SAME ORGANIZATION",IF(ISNA(VLOOKUP(A28,Projects!A:G,5,FALSE)),"",IF(VLOOKUP(A28,Projects!A:G,7,FALSE)='Marker Project - template'!$K$1,"MENTOR",""))),"")</f>
        <v/>
      </c>
      <c r="G28" s="287"/>
    </row>
    <row r="29" spans="1:7" x14ac:dyDescent="0.25">
      <c r="A29" s="60">
        <f>Projects!A30</f>
        <v>28</v>
      </c>
      <c r="B29" s="284" t="str">
        <f>Projects!B30</f>
        <v>T3  Project28</v>
      </c>
      <c r="C29" s="284" t="str">
        <f>IF(LEN(Projects!C30)&gt;0,Projects!C30,"")</f>
        <v/>
      </c>
      <c r="D29" s="285" t="str">
        <f>IF(LEN(Projects!D30)&gt;0,Projects!D30,"")</f>
        <v/>
      </c>
      <c r="E29" s="284" t="str">
        <f>IF(LEN(Projects!F30)&gt;0,Projects!F30,"")</f>
        <v/>
      </c>
      <c r="F29" s="286" t="str">
        <f>IF(LEN($K$1)&gt;0,IF(AND(LEN(D29)&gt;0,VLOOKUP($K$1,Markers!A:D,3,FALSE)='Marker Project - template'!D29),"SAME ORGANIZATION",IF(ISNA(VLOOKUP(A29,Projects!A:G,5,FALSE)),"",IF(VLOOKUP(A29,Projects!A:G,7,FALSE)='Marker Project - template'!$K$1,"MENTOR",""))),"")</f>
        <v/>
      </c>
      <c r="G29" s="287"/>
    </row>
    <row r="30" spans="1:7" x14ac:dyDescent="0.25">
      <c r="A30" s="60">
        <f>Projects!A31</f>
        <v>29</v>
      </c>
      <c r="B30" s="284" t="str">
        <f>Projects!B31</f>
        <v>T3  Project29</v>
      </c>
      <c r="C30" s="284" t="str">
        <f>IF(LEN(Projects!C31)&gt;0,Projects!C31,"")</f>
        <v/>
      </c>
      <c r="D30" s="285" t="str">
        <f>IF(LEN(Projects!D31)&gt;0,Projects!D31,"")</f>
        <v/>
      </c>
      <c r="E30" s="284" t="str">
        <f>IF(LEN(Projects!F31)&gt;0,Projects!F31,"")</f>
        <v/>
      </c>
      <c r="F30" s="286" t="str">
        <f>IF(LEN($K$1)&gt;0,IF(AND(LEN(D30)&gt;0,VLOOKUP($K$1,Markers!A:D,3,FALSE)='Marker Project - template'!D30),"SAME ORGANIZATION",IF(ISNA(VLOOKUP(A30,Projects!A:G,5,FALSE)),"",IF(VLOOKUP(A30,Projects!A:G,7,FALSE)='Marker Project - template'!$K$1,"MENTOR",""))),"")</f>
        <v/>
      </c>
      <c r="G30" s="287"/>
    </row>
    <row r="31" spans="1:7" x14ac:dyDescent="0.25">
      <c r="A31" s="60">
        <f>Projects!A32</f>
        <v>30</v>
      </c>
      <c r="B31" s="284" t="str">
        <f>Projects!B32</f>
        <v>T3  Project30</v>
      </c>
      <c r="C31" s="284" t="str">
        <f>IF(LEN(Projects!C32)&gt;0,Projects!C32,"")</f>
        <v/>
      </c>
      <c r="D31" s="285" t="str">
        <f>IF(LEN(Projects!D32)&gt;0,Projects!D32,"")</f>
        <v/>
      </c>
      <c r="E31" s="284" t="str">
        <f>IF(LEN(Projects!F32)&gt;0,Projects!F32,"")</f>
        <v/>
      </c>
      <c r="F31" s="286" t="str">
        <f>IF(LEN($K$1)&gt;0,IF(AND(LEN(D31)&gt;0,VLOOKUP($K$1,Markers!A:D,3,FALSE)='Marker Project - template'!D31),"SAME ORGANIZATION",IF(ISNA(VLOOKUP(A31,Projects!A:G,5,FALSE)),"",IF(VLOOKUP(A31,Projects!A:G,7,FALSE)='Marker Project - template'!$K$1,"MENTOR",""))),"")</f>
        <v/>
      </c>
      <c r="G31" s="287"/>
    </row>
    <row r="32" spans="1:7" x14ac:dyDescent="0.25">
      <c r="A32" s="60">
        <f>Projects!A33</f>
        <v>31</v>
      </c>
      <c r="B32" s="284" t="str">
        <f>Projects!B33</f>
        <v>T3  Project31</v>
      </c>
      <c r="C32" s="284" t="str">
        <f>IF(LEN(Projects!C33)&gt;0,Projects!C33,"")</f>
        <v/>
      </c>
      <c r="D32" s="285" t="str">
        <f>IF(LEN(Projects!D33)&gt;0,Projects!D33,"")</f>
        <v/>
      </c>
      <c r="E32" s="284" t="str">
        <f>IF(LEN(Projects!F33)&gt;0,Projects!F33,"")</f>
        <v/>
      </c>
      <c r="F32" s="286" t="str">
        <f>IF(LEN($K$1)&gt;0,IF(AND(LEN(D32)&gt;0,VLOOKUP($K$1,Markers!A:D,3,FALSE)='Marker Project - template'!D32),"SAME ORGANIZATION",IF(ISNA(VLOOKUP(A32,Projects!A:G,5,FALSE)),"",IF(VLOOKUP(A32,Projects!A:G,7,FALSE)='Marker Project - template'!$K$1,"MENTOR",""))),"")</f>
        <v/>
      </c>
      <c r="G32" s="287"/>
    </row>
    <row r="33" spans="1:7" x14ac:dyDescent="0.25">
      <c r="A33" s="60">
        <f>Projects!A34</f>
        <v>32</v>
      </c>
      <c r="B33" s="284" t="str">
        <f>Projects!B34</f>
        <v>T3  Project32</v>
      </c>
      <c r="C33" s="284" t="str">
        <f>IF(LEN(Projects!C34)&gt;0,Projects!C34,"")</f>
        <v/>
      </c>
      <c r="D33" s="285" t="str">
        <f>IF(LEN(Projects!D34)&gt;0,Projects!D34,"")</f>
        <v/>
      </c>
      <c r="E33" s="284" t="str">
        <f>IF(LEN(Projects!F34)&gt;0,Projects!F34,"")</f>
        <v/>
      </c>
      <c r="F33" s="286" t="str">
        <f>IF(LEN($K$1)&gt;0,IF(AND(LEN(D33)&gt;0,VLOOKUP($K$1,Markers!A:D,3,FALSE)='Marker Project - template'!D33),"SAME ORGANIZATION",IF(ISNA(VLOOKUP(A33,Projects!A:G,5,FALSE)),"",IF(VLOOKUP(A33,Projects!A:G,7,FALSE)='Marker Project - template'!$K$1,"MENTOR",""))),"")</f>
        <v/>
      </c>
      <c r="G33" s="287"/>
    </row>
    <row r="34" spans="1:7" x14ac:dyDescent="0.25">
      <c r="A34" s="60">
        <f>Projects!A35</f>
        <v>33</v>
      </c>
      <c r="B34" s="284" t="str">
        <f>Projects!B35</f>
        <v>T4  Project33</v>
      </c>
      <c r="C34" s="284" t="str">
        <f>IF(LEN(Projects!C35)&gt;0,Projects!C35,"")</f>
        <v/>
      </c>
      <c r="D34" s="285" t="str">
        <f>IF(LEN(Projects!D35)&gt;0,Projects!D35,"")</f>
        <v/>
      </c>
      <c r="E34" s="284" t="str">
        <f>IF(LEN(Projects!F35)&gt;0,Projects!F35,"")</f>
        <v/>
      </c>
      <c r="F34" s="286" t="str">
        <f>IF(LEN($K$1)&gt;0,IF(AND(LEN(D34)&gt;0,VLOOKUP($K$1,Markers!A:D,3,FALSE)='Marker Project - template'!D34),"SAME ORGANIZATION",IF(ISNA(VLOOKUP(A34,Projects!A:G,5,FALSE)),"",IF(VLOOKUP(A34,Projects!A:G,7,FALSE)='Marker Project - template'!$K$1,"MENTOR",""))),"")</f>
        <v/>
      </c>
      <c r="G34" s="287"/>
    </row>
    <row r="35" spans="1:7" x14ac:dyDescent="0.25">
      <c r="A35" s="60">
        <f>Projects!A36</f>
        <v>34</v>
      </c>
      <c r="B35" s="284" t="str">
        <f>Projects!B36</f>
        <v>T4  Project34</v>
      </c>
      <c r="C35" s="284" t="str">
        <f>IF(LEN(Projects!C36)&gt;0,Projects!C36,"")</f>
        <v/>
      </c>
      <c r="D35" s="285" t="str">
        <f>IF(LEN(Projects!D36)&gt;0,Projects!D36,"")</f>
        <v/>
      </c>
      <c r="E35" s="284" t="str">
        <f>IF(LEN(Projects!F36)&gt;0,Projects!F36,"")</f>
        <v/>
      </c>
      <c r="F35" s="286" t="str">
        <f>IF(LEN($K$1)&gt;0,IF(AND(LEN(D35)&gt;0,VLOOKUP($K$1,Markers!A:D,3,FALSE)='Marker Project - template'!D35),"SAME ORGANIZATION",IF(ISNA(VLOOKUP(A35,Projects!A:G,5,FALSE)),"",IF(VLOOKUP(A35,Projects!A:G,7,FALSE)='Marker Project - template'!$K$1,"MENTOR",""))),"")</f>
        <v/>
      </c>
      <c r="G35" s="287"/>
    </row>
    <row r="36" spans="1:7" x14ac:dyDescent="0.25">
      <c r="A36" s="60">
        <f>Projects!A37</f>
        <v>35</v>
      </c>
      <c r="B36" s="284" t="str">
        <f>Projects!B37</f>
        <v>T4  Project35</v>
      </c>
      <c r="C36" s="284" t="str">
        <f>IF(LEN(Projects!C37)&gt;0,Projects!C37,"")</f>
        <v/>
      </c>
      <c r="D36" s="285" t="str">
        <f>IF(LEN(Projects!D37)&gt;0,Projects!D37,"")</f>
        <v/>
      </c>
      <c r="E36" s="284" t="str">
        <f>IF(LEN(Projects!F37)&gt;0,Projects!F37,"")</f>
        <v/>
      </c>
      <c r="F36" s="286" t="str">
        <f>IF(LEN($K$1)&gt;0,IF(AND(LEN(D36)&gt;0,VLOOKUP($K$1,Markers!A:D,3,FALSE)='Marker Project - template'!D36),"SAME ORGANIZATION",IF(ISNA(VLOOKUP(A36,Projects!A:G,5,FALSE)),"",IF(VLOOKUP(A36,Projects!A:G,7,FALSE)='Marker Project - template'!$K$1,"MENTOR",""))),"")</f>
        <v/>
      </c>
      <c r="G36" s="287"/>
    </row>
    <row r="37" spans="1:7" x14ac:dyDescent="0.25">
      <c r="A37" s="60">
        <f>Projects!A38</f>
        <v>36</v>
      </c>
      <c r="B37" s="284" t="str">
        <f>Projects!B38</f>
        <v>T5  Project36</v>
      </c>
      <c r="C37" s="284" t="str">
        <f>IF(LEN(Projects!C38)&gt;0,Projects!C38,"")</f>
        <v/>
      </c>
      <c r="D37" s="285" t="str">
        <f>IF(LEN(Projects!D38)&gt;0,Projects!D38,"")</f>
        <v/>
      </c>
      <c r="E37" s="284" t="str">
        <f>IF(LEN(Projects!F38)&gt;0,Projects!F38,"")</f>
        <v/>
      </c>
      <c r="F37" s="286" t="str">
        <f>IF(LEN($K$1)&gt;0,IF(AND(LEN(D37)&gt;0,VLOOKUP($K$1,Markers!A:D,3,FALSE)='Marker Project - template'!D37),"SAME ORGANIZATION",IF(ISNA(VLOOKUP(A37,Projects!A:G,5,FALSE)),"",IF(VLOOKUP(A37,Projects!A:G,7,FALSE)='Marker Project - template'!$K$1,"MENTOR",""))),"")</f>
        <v/>
      </c>
      <c r="G37" s="287"/>
    </row>
    <row r="38" spans="1:7" x14ac:dyDescent="0.25">
      <c r="A38" s="60">
        <f>Projects!A39</f>
        <v>37</v>
      </c>
      <c r="B38" s="284" t="str">
        <f>Projects!B39</f>
        <v>T5  Project37</v>
      </c>
      <c r="C38" s="284" t="str">
        <f>IF(LEN(Projects!C39)&gt;0,Projects!C39,"")</f>
        <v/>
      </c>
      <c r="D38" s="285" t="str">
        <f>IF(LEN(Projects!D39)&gt;0,Projects!D39,"")</f>
        <v/>
      </c>
      <c r="E38" s="284" t="str">
        <f>IF(LEN(Projects!F39)&gt;0,Projects!F39,"")</f>
        <v/>
      </c>
      <c r="F38" s="286" t="str">
        <f>IF(LEN($K$1)&gt;0,IF(AND(LEN(D38)&gt;0,VLOOKUP($K$1,Markers!A:D,3,FALSE)='Marker Project - template'!D38),"SAME ORGANIZATION",IF(ISNA(VLOOKUP(A38,Projects!A:G,5,FALSE)),"",IF(VLOOKUP(A38,Projects!A:G,7,FALSE)='Marker Project - template'!$K$1,"MENTOR",""))),"")</f>
        <v/>
      </c>
      <c r="G38" s="287"/>
    </row>
    <row r="39" spans="1:7" x14ac:dyDescent="0.25">
      <c r="A39" s="60">
        <f>Projects!A40</f>
        <v>38</v>
      </c>
      <c r="B39" s="284" t="str">
        <f>Projects!B40</f>
        <v>T5  Project38</v>
      </c>
      <c r="C39" s="284" t="str">
        <f>IF(LEN(Projects!C40)&gt;0,Projects!C40,"")</f>
        <v/>
      </c>
      <c r="D39" s="285" t="str">
        <f>IF(LEN(Projects!D40)&gt;0,Projects!D40,"")</f>
        <v/>
      </c>
      <c r="E39" s="284" t="str">
        <f>IF(LEN(Projects!F40)&gt;0,Projects!F40,"")</f>
        <v/>
      </c>
      <c r="F39" s="286" t="str">
        <f>IF(LEN($K$1)&gt;0,IF(AND(LEN(D39)&gt;0,VLOOKUP($K$1,Markers!A:D,3,FALSE)='Marker Project - template'!D39),"SAME ORGANIZATION",IF(ISNA(VLOOKUP(A39,Projects!A:G,5,FALSE)),"",IF(VLOOKUP(A39,Projects!A:G,7,FALSE)='Marker Project - template'!$K$1,"MENTOR",""))),"")</f>
        <v/>
      </c>
      <c r="G39" s="287"/>
    </row>
    <row r="40" spans="1:7" x14ac:dyDescent="0.25">
      <c r="A40" s="60">
        <f>Projects!A41</f>
        <v>39</v>
      </c>
      <c r="B40" s="284" t="str">
        <f>Projects!B41</f>
        <v>T5  Project39</v>
      </c>
      <c r="C40" s="284" t="str">
        <f>IF(LEN(Projects!C41)&gt;0,Projects!C41,"")</f>
        <v/>
      </c>
      <c r="D40" s="285" t="str">
        <f>IF(LEN(Projects!D41)&gt;0,Projects!D41,"")</f>
        <v/>
      </c>
      <c r="E40" s="284" t="str">
        <f>IF(LEN(Projects!F41)&gt;0,Projects!F41,"")</f>
        <v/>
      </c>
      <c r="F40" s="286" t="str">
        <f>IF(LEN($K$1)&gt;0,IF(AND(LEN(D40)&gt;0,VLOOKUP($K$1,Markers!A:D,3,FALSE)='Marker Project - template'!D40),"SAME ORGANIZATION",IF(ISNA(VLOOKUP(A40,Projects!A:G,5,FALSE)),"",IF(VLOOKUP(A40,Projects!A:G,7,FALSE)='Marker Project - template'!$K$1,"MENTOR",""))),"")</f>
        <v/>
      </c>
      <c r="G40" s="287"/>
    </row>
    <row r="41" spans="1:7" x14ac:dyDescent="0.25">
      <c r="A41" s="60">
        <f>Projects!A42</f>
        <v>40</v>
      </c>
      <c r="B41" s="284" t="str">
        <f>Projects!B42</f>
        <v>T5  Project40</v>
      </c>
      <c r="C41" s="284" t="str">
        <f>IF(LEN(Projects!C42)&gt;0,Projects!C42,"")</f>
        <v/>
      </c>
      <c r="D41" s="285" t="str">
        <f>IF(LEN(Projects!D42)&gt;0,Projects!D42,"")</f>
        <v/>
      </c>
      <c r="E41" s="284" t="str">
        <f>IF(LEN(Projects!F42)&gt;0,Projects!F42,"")</f>
        <v/>
      </c>
      <c r="F41" s="286" t="str">
        <f>IF(LEN($K$1)&gt;0,IF(AND(LEN(D41)&gt;0,VLOOKUP($K$1,Markers!A:D,3,FALSE)='Marker Project - template'!D41),"SAME ORGANIZATION",IF(ISNA(VLOOKUP(A41,Projects!A:G,5,FALSE)),"",IF(VLOOKUP(A41,Projects!A:G,7,FALSE)='Marker Project - template'!$K$1,"MENTOR",""))),"")</f>
        <v/>
      </c>
      <c r="G41" s="287"/>
    </row>
    <row r="42" spans="1:7" x14ac:dyDescent="0.25">
      <c r="A42" s="60">
        <f>Projects!A43</f>
        <v>41</v>
      </c>
      <c r="B42" s="284" t="str">
        <f>Projects!B43</f>
        <v>T5  Project41</v>
      </c>
      <c r="C42" s="284" t="str">
        <f>IF(LEN(Projects!C43)&gt;0,Projects!C43,"")</f>
        <v/>
      </c>
      <c r="D42" s="285" t="str">
        <f>IF(LEN(Projects!D43)&gt;0,Projects!D43,"")</f>
        <v/>
      </c>
      <c r="E42" s="284" t="str">
        <f>IF(LEN(Projects!F43)&gt;0,Projects!F43,"")</f>
        <v/>
      </c>
      <c r="F42" s="286" t="str">
        <f>IF(LEN($K$1)&gt;0,IF(AND(LEN(D42)&gt;0,VLOOKUP($K$1,Markers!A:D,3,FALSE)='Marker Project - template'!D42),"SAME ORGANIZATION",IF(ISNA(VLOOKUP(A42,Projects!A:G,5,FALSE)),"",IF(VLOOKUP(A42,Projects!A:G,7,FALSE)='Marker Project - template'!$K$1,"MENTOR",""))),"")</f>
        <v/>
      </c>
      <c r="G42" s="287"/>
    </row>
    <row r="43" spans="1:7" x14ac:dyDescent="0.25">
      <c r="A43" s="60">
        <f>Projects!A44</f>
        <v>42</v>
      </c>
      <c r="B43" s="284" t="str">
        <f>Projects!B44</f>
        <v>T5  Project42</v>
      </c>
      <c r="C43" s="284" t="str">
        <f>IF(LEN(Projects!C44)&gt;0,Projects!C44,"")</f>
        <v/>
      </c>
      <c r="D43" s="285" t="str">
        <f>IF(LEN(Projects!D44)&gt;0,Projects!D44,"")</f>
        <v/>
      </c>
      <c r="E43" s="284" t="str">
        <f>IF(LEN(Projects!F44)&gt;0,Projects!F44,"")</f>
        <v/>
      </c>
      <c r="F43" s="286" t="str">
        <f>IF(LEN($K$1)&gt;0,IF(AND(LEN(D43)&gt;0,VLOOKUP($K$1,Markers!A:D,3,FALSE)='Marker Project - template'!D43),"SAME ORGANIZATION",IF(ISNA(VLOOKUP(A43,Projects!A:G,5,FALSE)),"",IF(VLOOKUP(A43,Projects!A:G,7,FALSE)='Marker Project - template'!$K$1,"MENTOR",""))),"")</f>
        <v/>
      </c>
      <c r="G43" s="287"/>
    </row>
    <row r="44" spans="1:7" x14ac:dyDescent="0.25">
      <c r="A44" s="60">
        <f>Projects!A45</f>
        <v>43</v>
      </c>
      <c r="B44" s="284" t="str">
        <f>Projects!B45</f>
        <v>T5  Project43</v>
      </c>
      <c r="C44" s="284" t="str">
        <f>IF(LEN(Projects!C45)&gt;0,Projects!C45,"")</f>
        <v/>
      </c>
      <c r="D44" s="285" t="str">
        <f>IF(LEN(Projects!D45)&gt;0,Projects!D45,"")</f>
        <v/>
      </c>
      <c r="E44" s="284" t="str">
        <f>IF(LEN(Projects!F45)&gt;0,Projects!F45,"")</f>
        <v/>
      </c>
      <c r="F44" s="286" t="str">
        <f>IF(LEN($K$1)&gt;0,IF(AND(LEN(D44)&gt;0,VLOOKUP($K$1,Markers!A:D,3,FALSE)='Marker Project - template'!D44),"SAME ORGANIZATION",IF(ISNA(VLOOKUP(A44,Projects!A:G,5,FALSE)),"",IF(VLOOKUP(A44,Projects!A:G,7,FALSE)='Marker Project - template'!$K$1,"MENTOR",""))),"")</f>
        <v/>
      </c>
      <c r="G44" s="287"/>
    </row>
    <row r="45" spans="1:7" x14ac:dyDescent="0.25">
      <c r="A45" s="60">
        <f>Projects!A46</f>
        <v>44</v>
      </c>
      <c r="B45" s="284" t="str">
        <f>Projects!B46</f>
        <v>T5  Project44</v>
      </c>
      <c r="C45" s="284" t="str">
        <f>IF(LEN(Projects!C46)&gt;0,Projects!C46,"")</f>
        <v/>
      </c>
      <c r="D45" s="285" t="str">
        <f>IF(LEN(Projects!D46)&gt;0,Projects!D46,"")</f>
        <v/>
      </c>
      <c r="E45" s="284" t="str">
        <f>IF(LEN(Projects!F46)&gt;0,Projects!F46,"")</f>
        <v/>
      </c>
      <c r="F45" s="286" t="str">
        <f>IF(LEN($K$1)&gt;0,IF(AND(LEN(D45)&gt;0,VLOOKUP($K$1,Markers!A:D,3,FALSE)='Marker Project - template'!D45),"SAME ORGANIZATION",IF(ISNA(VLOOKUP(A45,Projects!A:G,5,FALSE)),"",IF(VLOOKUP(A45,Projects!A:G,7,FALSE)='Marker Project - template'!$K$1,"MENTOR",""))),"")</f>
        <v/>
      </c>
      <c r="G45" s="287"/>
    </row>
    <row r="46" spans="1:7" x14ac:dyDescent="0.25">
      <c r="A46" s="60">
        <f>Projects!A47</f>
        <v>45</v>
      </c>
      <c r="B46" s="284" t="str">
        <f>Projects!B47</f>
        <v>T5  Project45</v>
      </c>
      <c r="C46" s="284" t="str">
        <f>IF(LEN(Projects!C47)&gt;0,Projects!C47,"")</f>
        <v/>
      </c>
      <c r="D46" s="285" t="str">
        <f>IF(LEN(Projects!D47)&gt;0,Projects!D47,"")</f>
        <v/>
      </c>
      <c r="E46" s="284" t="str">
        <f>IF(LEN(Projects!F47)&gt;0,Projects!F47,"")</f>
        <v/>
      </c>
      <c r="F46" s="286" t="str">
        <f>IF(LEN($K$1)&gt;0,IF(AND(LEN(D46)&gt;0,VLOOKUP($K$1,Markers!A:D,3,FALSE)='Marker Project - template'!D46),"SAME ORGANIZATION",IF(ISNA(VLOOKUP(A46,Projects!A:G,5,FALSE)),"",IF(VLOOKUP(A46,Projects!A:G,7,FALSE)='Marker Project - template'!$K$1,"MENTOR",""))),"")</f>
        <v/>
      </c>
      <c r="G46" s="287"/>
    </row>
    <row r="47" spans="1:7" x14ac:dyDescent="0.25">
      <c r="A47" s="60">
        <f>Projects!A48</f>
        <v>46</v>
      </c>
      <c r="B47" s="284" t="str">
        <f>Projects!B48</f>
        <v>T6  Project46</v>
      </c>
      <c r="C47" s="284" t="str">
        <f>IF(LEN(Projects!C48)&gt;0,Projects!C48,"")</f>
        <v/>
      </c>
      <c r="D47" s="285" t="str">
        <f>IF(LEN(Projects!D48)&gt;0,Projects!D48,"")</f>
        <v/>
      </c>
      <c r="E47" s="284" t="str">
        <f>IF(LEN(Projects!F48)&gt;0,Projects!F48,"")</f>
        <v/>
      </c>
      <c r="F47" s="286" t="str">
        <f>IF(LEN($K$1)&gt;0,IF(AND(LEN(D47)&gt;0,VLOOKUP($K$1,Markers!A:D,3,FALSE)='Marker Project - template'!D47),"SAME ORGANIZATION",IF(ISNA(VLOOKUP(A47,Projects!A:G,5,FALSE)),"",IF(VLOOKUP(A47,Projects!A:G,7,FALSE)='Marker Project - template'!$K$1,"MENTOR",""))),"")</f>
        <v/>
      </c>
      <c r="G47" s="287"/>
    </row>
    <row r="48" spans="1:7" x14ac:dyDescent="0.25">
      <c r="A48" s="60">
        <f>Projects!A49</f>
        <v>47</v>
      </c>
      <c r="B48" s="284" t="str">
        <f>Projects!B49</f>
        <v>T6  Project47</v>
      </c>
      <c r="C48" s="284" t="str">
        <f>IF(LEN(Projects!C49)&gt;0,Projects!C49,"")</f>
        <v/>
      </c>
      <c r="D48" s="285" t="str">
        <f>IF(LEN(Projects!D49)&gt;0,Projects!D49,"")</f>
        <v/>
      </c>
      <c r="E48" s="284" t="str">
        <f>IF(LEN(Projects!F49)&gt;0,Projects!F49,"")</f>
        <v/>
      </c>
      <c r="F48" s="286" t="str">
        <f>IF(LEN($K$1)&gt;0,IF(AND(LEN(D48)&gt;0,VLOOKUP($K$1,Markers!A:D,3,FALSE)='Marker Project - template'!D48),"SAME ORGANIZATION",IF(ISNA(VLOOKUP(A48,Projects!A:G,5,FALSE)),"",IF(VLOOKUP(A48,Projects!A:G,7,FALSE)='Marker Project - template'!$K$1,"MENTOR",""))),"")</f>
        <v/>
      </c>
      <c r="G48" s="287"/>
    </row>
    <row r="49" spans="1:7" x14ac:dyDescent="0.25">
      <c r="A49" s="60">
        <f>Projects!A50</f>
        <v>48</v>
      </c>
      <c r="B49" s="284" t="str">
        <f>Projects!B50</f>
        <v>T6  Project48</v>
      </c>
      <c r="C49" s="284" t="str">
        <f>IF(LEN(Projects!C50)&gt;0,Projects!C50,"")</f>
        <v/>
      </c>
      <c r="D49" s="285" t="str">
        <f>IF(LEN(Projects!D50)&gt;0,Projects!D50,"")</f>
        <v/>
      </c>
      <c r="E49" s="284" t="str">
        <f>IF(LEN(Projects!F50)&gt;0,Projects!F50,"")</f>
        <v/>
      </c>
      <c r="F49" s="286" t="str">
        <f>IF(LEN($K$1)&gt;0,IF(AND(LEN(D49)&gt;0,VLOOKUP($K$1,Markers!A:D,3,FALSE)='Marker Project - template'!D49),"SAME ORGANIZATION",IF(ISNA(VLOOKUP(A49,Projects!A:G,5,FALSE)),"",IF(VLOOKUP(A49,Projects!A:G,7,FALSE)='Marker Project - template'!$K$1,"MENTOR",""))),"")</f>
        <v/>
      </c>
      <c r="G49" s="287"/>
    </row>
    <row r="50" spans="1:7" x14ac:dyDescent="0.25">
      <c r="A50" s="60">
        <f>Projects!A51</f>
        <v>49</v>
      </c>
      <c r="B50" s="284" t="str">
        <f>Projects!B51</f>
        <v>T6  Project49</v>
      </c>
      <c r="C50" s="284" t="str">
        <f>IF(LEN(Projects!C51)&gt;0,Projects!C51,"")</f>
        <v/>
      </c>
      <c r="D50" s="285" t="str">
        <f>IF(LEN(Projects!D51)&gt;0,Projects!D51,"")</f>
        <v/>
      </c>
      <c r="E50" s="284" t="str">
        <f>IF(LEN(Projects!F51)&gt;0,Projects!F51,"")</f>
        <v/>
      </c>
      <c r="F50" s="286" t="str">
        <f>IF(LEN($K$1)&gt;0,IF(AND(LEN(D50)&gt;0,VLOOKUP($K$1,Markers!A:D,3,FALSE)='Marker Project - template'!D50),"SAME ORGANIZATION",IF(ISNA(VLOOKUP(A50,Projects!A:G,5,FALSE)),"",IF(VLOOKUP(A50,Projects!A:G,7,FALSE)='Marker Project - template'!$K$1,"MENTOR",""))),"")</f>
        <v/>
      </c>
      <c r="G50" s="287"/>
    </row>
    <row r="51" spans="1:7" x14ac:dyDescent="0.25">
      <c r="A51" s="60">
        <f>Projects!A52</f>
        <v>50</v>
      </c>
      <c r="B51" s="284" t="str">
        <f>Projects!B52</f>
        <v>T6  Project50</v>
      </c>
      <c r="C51" s="284" t="str">
        <f>IF(LEN(Projects!C52)&gt;0,Projects!C52,"")</f>
        <v/>
      </c>
      <c r="D51" s="285" t="str">
        <f>IF(LEN(Projects!D52)&gt;0,Projects!D52,"")</f>
        <v/>
      </c>
      <c r="E51" s="284" t="str">
        <f>IF(LEN(Projects!F52)&gt;0,Projects!F52,"")</f>
        <v/>
      </c>
      <c r="F51" s="286" t="str">
        <f>IF(LEN($K$1)&gt;0,IF(AND(LEN(D51)&gt;0,VLOOKUP($K$1,Markers!A:D,3,FALSE)='Marker Project - template'!D51),"SAME ORGANIZATION",IF(ISNA(VLOOKUP(A51,Projects!A:G,5,FALSE)),"",IF(VLOOKUP(A51,Projects!A:G,7,FALSE)='Marker Project - template'!$K$1,"MENTOR",""))),"")</f>
        <v/>
      </c>
      <c r="G51" s="287"/>
    </row>
    <row r="52" spans="1:7" x14ac:dyDescent="0.25">
      <c r="A52" s="60">
        <f>Projects!A53</f>
        <v>51</v>
      </c>
      <c r="B52" s="284" t="str">
        <f>Projects!B53</f>
        <v>T6  Project51</v>
      </c>
      <c r="C52" s="284" t="str">
        <f>IF(LEN(Projects!C53)&gt;0,Projects!C53,"")</f>
        <v/>
      </c>
      <c r="D52" s="285" t="str">
        <f>IF(LEN(Projects!D53)&gt;0,Projects!D53,"")</f>
        <v/>
      </c>
      <c r="E52" s="284" t="str">
        <f>IF(LEN(Projects!F53)&gt;0,Projects!F53,"")</f>
        <v/>
      </c>
      <c r="F52" s="286" t="str">
        <f>IF(LEN($K$1)&gt;0,IF(AND(LEN(D52)&gt;0,VLOOKUP($K$1,Markers!A:D,3,FALSE)='Marker Project - template'!D52),"SAME ORGANIZATION",IF(ISNA(VLOOKUP(A52,Projects!A:G,5,FALSE)),"",IF(VLOOKUP(A52,Projects!A:G,7,FALSE)='Marker Project - template'!$K$1,"MENTOR",""))),"")</f>
        <v/>
      </c>
      <c r="G52" s="287"/>
    </row>
    <row r="53" spans="1:7" x14ac:dyDescent="0.25">
      <c r="A53" s="60">
        <f>Projects!A54</f>
        <v>52</v>
      </c>
      <c r="B53" s="284" t="str">
        <f>Projects!B54</f>
        <v>T6  Project52</v>
      </c>
      <c r="C53" s="284" t="str">
        <f>IF(LEN(Projects!C54)&gt;0,Projects!C54,"")</f>
        <v/>
      </c>
      <c r="D53" s="285" t="str">
        <f>IF(LEN(Projects!D54)&gt;0,Projects!D54,"")</f>
        <v/>
      </c>
      <c r="E53" s="284" t="str">
        <f>IF(LEN(Projects!F54)&gt;0,Projects!F54,"")</f>
        <v/>
      </c>
      <c r="F53" s="286" t="str">
        <f>IF(LEN($K$1)&gt;0,IF(AND(LEN(D53)&gt;0,VLOOKUP($K$1,Markers!A:D,3,FALSE)='Marker Project - template'!D53),"SAME ORGANIZATION",IF(ISNA(VLOOKUP(A53,Projects!A:G,5,FALSE)),"",IF(VLOOKUP(A53,Projects!A:G,7,FALSE)='Marker Project - template'!$K$1,"MENTOR",""))),"")</f>
        <v/>
      </c>
      <c r="G53" s="287"/>
    </row>
    <row r="54" spans="1:7" x14ac:dyDescent="0.25">
      <c r="A54" s="60">
        <f>Projects!A55</f>
        <v>53</v>
      </c>
      <c r="B54" s="284" t="str">
        <f>Projects!B55</f>
        <v>T6  Project53</v>
      </c>
      <c r="C54" s="284" t="str">
        <f>IF(LEN(Projects!C55)&gt;0,Projects!C55,"")</f>
        <v/>
      </c>
      <c r="D54" s="285" t="str">
        <f>IF(LEN(Projects!D55)&gt;0,Projects!D55,"")</f>
        <v/>
      </c>
      <c r="E54" s="284" t="str">
        <f>IF(LEN(Projects!F55)&gt;0,Projects!F55,"")</f>
        <v/>
      </c>
      <c r="F54" s="286" t="str">
        <f>IF(LEN($K$1)&gt;0,IF(AND(LEN(D54)&gt;0,VLOOKUP($K$1,Markers!A:D,3,FALSE)='Marker Project - template'!D54),"SAME ORGANIZATION",IF(ISNA(VLOOKUP(A54,Projects!A:G,5,FALSE)),"",IF(VLOOKUP(A54,Projects!A:G,7,FALSE)='Marker Project - template'!$K$1,"MENTOR",""))),"")</f>
        <v/>
      </c>
      <c r="G54" s="287"/>
    </row>
    <row r="55" spans="1:7" x14ac:dyDescent="0.25">
      <c r="A55" s="60">
        <f>Projects!A56</f>
        <v>54</v>
      </c>
      <c r="B55" s="284" t="str">
        <f>Projects!B56</f>
        <v>T7  Project54</v>
      </c>
      <c r="C55" s="284" t="str">
        <f>IF(LEN(Projects!C56)&gt;0,Projects!C56,"")</f>
        <v/>
      </c>
      <c r="D55" s="285" t="str">
        <f>IF(LEN(Projects!D56)&gt;0,Projects!D56,"")</f>
        <v/>
      </c>
      <c r="E55" s="284" t="str">
        <f>IF(LEN(Projects!F56)&gt;0,Projects!F56,"")</f>
        <v/>
      </c>
      <c r="F55" s="286" t="str">
        <f>IF(LEN($K$1)&gt;0,IF(AND(LEN(D55)&gt;0,VLOOKUP($K$1,Markers!A:D,3,FALSE)='Marker Project - template'!D55),"SAME ORGANIZATION",IF(ISNA(VLOOKUP(A55,Projects!A:G,5,FALSE)),"",IF(VLOOKUP(A55,Projects!A:G,7,FALSE)='Marker Project - template'!$K$1,"MENTOR",""))),"")</f>
        <v/>
      </c>
      <c r="G55" s="287"/>
    </row>
    <row r="56" spans="1:7" x14ac:dyDescent="0.25">
      <c r="A56" s="60">
        <f>Projects!A57</f>
        <v>55</v>
      </c>
      <c r="B56" s="284" t="str">
        <f>Projects!B57</f>
        <v>T7  Project55</v>
      </c>
      <c r="C56" s="284" t="str">
        <f>IF(LEN(Projects!C57)&gt;0,Projects!C57,"")</f>
        <v/>
      </c>
      <c r="D56" s="285" t="str">
        <f>IF(LEN(Projects!D57)&gt;0,Projects!D57,"")</f>
        <v/>
      </c>
      <c r="E56" s="284" t="str">
        <f>IF(LEN(Projects!F57)&gt;0,Projects!F57,"")</f>
        <v/>
      </c>
      <c r="F56" s="286" t="str">
        <f>IF(LEN($K$1)&gt;0,IF(AND(LEN(D56)&gt;0,VLOOKUP($K$1,Markers!A:D,3,FALSE)='Marker Project - template'!D56),"SAME ORGANIZATION",IF(ISNA(VLOOKUP(A56,Projects!A:G,5,FALSE)),"",IF(VLOOKUP(A56,Projects!A:G,7,FALSE)='Marker Project - template'!$K$1,"MENTOR",""))),"")</f>
        <v/>
      </c>
      <c r="G56" s="287"/>
    </row>
    <row r="57" spans="1:7" x14ac:dyDescent="0.25">
      <c r="A57" s="60">
        <f>Projects!A58</f>
        <v>56</v>
      </c>
      <c r="B57" s="284" t="str">
        <f>Projects!B58</f>
        <v>T7  Project56</v>
      </c>
      <c r="C57" s="284" t="str">
        <f>IF(LEN(Projects!C58)&gt;0,Projects!C58,"")</f>
        <v/>
      </c>
      <c r="D57" s="285" t="str">
        <f>IF(LEN(Projects!D58)&gt;0,Projects!D58,"")</f>
        <v/>
      </c>
      <c r="E57" s="284" t="str">
        <f>IF(LEN(Projects!F58)&gt;0,Projects!F58,"")</f>
        <v/>
      </c>
      <c r="F57" s="286" t="str">
        <f>IF(LEN($K$1)&gt;0,IF(AND(LEN(D57)&gt;0,VLOOKUP($K$1,Markers!A:D,3,FALSE)='Marker Project - template'!D57),"SAME ORGANIZATION",IF(ISNA(VLOOKUP(A57,Projects!A:G,5,FALSE)),"",IF(VLOOKUP(A57,Projects!A:G,7,FALSE)='Marker Project - template'!$K$1,"MENTOR",""))),"")</f>
        <v/>
      </c>
      <c r="G57" s="287"/>
    </row>
    <row r="58" spans="1:7" x14ac:dyDescent="0.25">
      <c r="A58" s="60">
        <f>Projects!A59</f>
        <v>57</v>
      </c>
      <c r="B58" s="284" t="str">
        <f>Projects!B59</f>
        <v>T7  Project57</v>
      </c>
      <c r="C58" s="284" t="str">
        <f>IF(LEN(Projects!C59)&gt;0,Projects!C59,"")</f>
        <v/>
      </c>
      <c r="D58" s="285" t="str">
        <f>IF(LEN(Projects!D59)&gt;0,Projects!D59,"")</f>
        <v/>
      </c>
      <c r="E58" s="284" t="str">
        <f>IF(LEN(Projects!F59)&gt;0,Projects!F59,"")</f>
        <v/>
      </c>
      <c r="F58" s="286" t="str">
        <f>IF(LEN($K$1)&gt;0,IF(AND(LEN(D58)&gt;0,VLOOKUP($K$1,Markers!A:D,3,FALSE)='Marker Project - template'!D58),"SAME ORGANIZATION",IF(ISNA(VLOOKUP(A58,Projects!A:G,5,FALSE)),"",IF(VLOOKUP(A58,Projects!A:G,7,FALSE)='Marker Project - template'!$K$1,"MENTOR",""))),"")</f>
        <v/>
      </c>
      <c r="G58" s="287"/>
    </row>
    <row r="59" spans="1:7" x14ac:dyDescent="0.25">
      <c r="A59" s="60">
        <f>Projects!A60</f>
        <v>58</v>
      </c>
      <c r="B59" s="284" t="str">
        <f>Projects!B60</f>
        <v>T7  Project58</v>
      </c>
      <c r="C59" s="284" t="str">
        <f>IF(LEN(Projects!C60)&gt;0,Projects!C60,"")</f>
        <v/>
      </c>
      <c r="D59" s="285" t="str">
        <f>IF(LEN(Projects!D60)&gt;0,Projects!D60,"")</f>
        <v/>
      </c>
      <c r="E59" s="284" t="str">
        <f>IF(LEN(Projects!F60)&gt;0,Projects!F60,"")</f>
        <v/>
      </c>
      <c r="F59" s="286" t="str">
        <f>IF(LEN($K$1)&gt;0,IF(AND(LEN(D59)&gt;0,VLOOKUP($K$1,Markers!A:D,3,FALSE)='Marker Project - template'!D59),"SAME ORGANIZATION",IF(ISNA(VLOOKUP(A59,Projects!A:G,5,FALSE)),"",IF(VLOOKUP(A59,Projects!A:G,7,FALSE)='Marker Project - template'!$K$1,"MENTOR",""))),"")</f>
        <v/>
      </c>
      <c r="G59" s="287"/>
    </row>
    <row r="60" spans="1:7" x14ac:dyDescent="0.25">
      <c r="A60" s="60">
        <f>Projects!A61</f>
        <v>59</v>
      </c>
      <c r="B60" s="284" t="str">
        <f>Projects!B61</f>
        <v>T7  Project59</v>
      </c>
      <c r="C60" s="284" t="str">
        <f>IF(LEN(Projects!C61)&gt;0,Projects!C61,"")</f>
        <v/>
      </c>
      <c r="D60" s="285" t="str">
        <f>IF(LEN(Projects!D61)&gt;0,Projects!D61,"")</f>
        <v/>
      </c>
      <c r="E60" s="284" t="str">
        <f>IF(LEN(Projects!F61)&gt;0,Projects!F61,"")</f>
        <v/>
      </c>
      <c r="F60" s="286" t="str">
        <f>IF(LEN($K$1)&gt;0,IF(AND(LEN(D60)&gt;0,VLOOKUP($K$1,Markers!A:D,3,FALSE)='Marker Project - template'!D60),"SAME ORGANIZATION",IF(ISNA(VLOOKUP(A60,Projects!A:G,5,FALSE)),"",IF(VLOOKUP(A60,Projects!A:G,7,FALSE)='Marker Project - template'!$K$1,"MENTOR",""))),"")</f>
        <v/>
      </c>
      <c r="G60" s="287"/>
    </row>
    <row r="61" spans="1:7" x14ac:dyDescent="0.25">
      <c r="A61" s="60">
        <f>Projects!A62</f>
        <v>60</v>
      </c>
      <c r="B61" s="284" t="str">
        <f>Projects!B62</f>
        <v>T7  Project60</v>
      </c>
      <c r="C61" s="284" t="str">
        <f>IF(LEN(Projects!C62)&gt;0,Projects!C62,"")</f>
        <v/>
      </c>
      <c r="D61" s="285" t="str">
        <f>IF(LEN(Projects!D62)&gt;0,Projects!D62,"")</f>
        <v/>
      </c>
      <c r="E61" s="284" t="str">
        <f>IF(LEN(Projects!F62)&gt;0,Projects!F62,"")</f>
        <v/>
      </c>
      <c r="F61" s="286" t="str">
        <f>IF(LEN($K$1)&gt;0,IF(AND(LEN(D61)&gt;0,VLOOKUP($K$1,Markers!A:D,3,FALSE)='Marker Project - template'!D61),"SAME ORGANIZATION",IF(ISNA(VLOOKUP(A61,Projects!A:G,5,FALSE)),"",IF(VLOOKUP(A61,Projects!A:G,7,FALSE)='Marker Project - template'!$K$1,"MENTOR",""))),"")</f>
        <v/>
      </c>
      <c r="G61" s="287"/>
    </row>
    <row r="62" spans="1:7" x14ac:dyDescent="0.25">
      <c r="A62" s="60">
        <f>Projects!A63</f>
        <v>61</v>
      </c>
      <c r="B62" s="284" t="str">
        <f>Projects!B63</f>
        <v>T7  Project61</v>
      </c>
      <c r="C62" s="284" t="str">
        <f>IF(LEN(Projects!C63)&gt;0,Projects!C63,"")</f>
        <v/>
      </c>
      <c r="D62" s="285" t="str">
        <f>IF(LEN(Projects!D63)&gt;0,Projects!D63,"")</f>
        <v/>
      </c>
      <c r="E62" s="284" t="str">
        <f>IF(LEN(Projects!F63)&gt;0,Projects!F63,"")</f>
        <v/>
      </c>
      <c r="F62" s="286" t="str">
        <f>IF(LEN($K$1)&gt;0,IF(AND(LEN(D62)&gt;0,VLOOKUP($K$1,Markers!A:D,3,FALSE)='Marker Project - template'!D62),"SAME ORGANIZATION",IF(ISNA(VLOOKUP(A62,Projects!A:G,5,FALSE)),"",IF(VLOOKUP(A62,Projects!A:G,7,FALSE)='Marker Project - template'!$K$1,"MENTOR",""))),"")</f>
        <v/>
      </c>
      <c r="G62" s="287"/>
    </row>
    <row r="63" spans="1:7" x14ac:dyDescent="0.25">
      <c r="A63" s="60">
        <f>Projects!A64</f>
        <v>62</v>
      </c>
      <c r="B63" s="284" t="str">
        <f>Projects!B64</f>
        <v>T7  Project62</v>
      </c>
      <c r="C63" s="284" t="str">
        <f>IF(LEN(Projects!C64)&gt;0,Projects!C64,"")</f>
        <v/>
      </c>
      <c r="D63" s="285" t="str">
        <f>IF(LEN(Projects!D64)&gt;0,Projects!D64,"")</f>
        <v/>
      </c>
      <c r="E63" s="284" t="str">
        <f>IF(LEN(Projects!F64)&gt;0,Projects!F64,"")</f>
        <v/>
      </c>
      <c r="F63" s="286" t="str">
        <f>IF(LEN($K$1)&gt;0,IF(AND(LEN(D63)&gt;0,VLOOKUP($K$1,Markers!A:D,3,FALSE)='Marker Project - template'!D63),"SAME ORGANIZATION",IF(ISNA(VLOOKUP(A63,Projects!A:G,5,FALSE)),"",IF(VLOOKUP(A63,Projects!A:G,7,FALSE)='Marker Project - template'!$K$1,"MENTOR",""))),"")</f>
        <v/>
      </c>
      <c r="G63" s="287"/>
    </row>
    <row r="64" spans="1:7" x14ac:dyDescent="0.25">
      <c r="A64" s="60">
        <f>Projects!A65</f>
        <v>63</v>
      </c>
      <c r="B64" s="284" t="str">
        <f>Projects!B65</f>
        <v>T7  Project63</v>
      </c>
      <c r="C64" s="284" t="str">
        <f>IF(LEN(Projects!C65)&gt;0,Projects!C65,"")</f>
        <v/>
      </c>
      <c r="D64" s="285" t="str">
        <f>IF(LEN(Projects!D65)&gt;0,Projects!D65,"")</f>
        <v/>
      </c>
      <c r="E64" s="284" t="str">
        <f>IF(LEN(Projects!F65)&gt;0,Projects!F65,"")</f>
        <v/>
      </c>
      <c r="F64" s="286" t="str">
        <f>IF(LEN($K$1)&gt;0,IF(AND(LEN(D64)&gt;0,VLOOKUP($K$1,Markers!A:D,3,FALSE)='Marker Project - template'!D64),"SAME ORGANIZATION",IF(ISNA(VLOOKUP(A64,Projects!A:G,5,FALSE)),"",IF(VLOOKUP(A64,Projects!A:G,7,FALSE)='Marker Project - template'!$K$1,"MENTOR",""))),"")</f>
        <v/>
      </c>
      <c r="G64" s="287"/>
    </row>
    <row r="65" spans="1:7" x14ac:dyDescent="0.25">
      <c r="A65" s="60">
        <f>Projects!A66</f>
        <v>64</v>
      </c>
      <c r="B65" s="284" t="str">
        <f>Projects!B66</f>
        <v>T7  Project64</v>
      </c>
      <c r="C65" s="284" t="str">
        <f>IF(LEN(Projects!C66)&gt;0,Projects!C66,"")</f>
        <v/>
      </c>
      <c r="D65" s="285" t="str">
        <f>IF(LEN(Projects!D66)&gt;0,Projects!D66,"")</f>
        <v/>
      </c>
      <c r="E65" s="284" t="str">
        <f>IF(LEN(Projects!F66)&gt;0,Projects!F66,"")</f>
        <v/>
      </c>
      <c r="F65" s="286" t="str">
        <f>IF(LEN($K$1)&gt;0,IF(AND(LEN(D65)&gt;0,VLOOKUP($K$1,Markers!A:D,3,FALSE)='Marker Project - template'!D65),"SAME ORGANIZATION",IF(ISNA(VLOOKUP(A65,Projects!A:G,5,FALSE)),"",IF(VLOOKUP(A65,Projects!A:G,7,FALSE)='Marker Project - template'!$K$1,"MENTOR",""))),"")</f>
        <v/>
      </c>
      <c r="G65" s="287"/>
    </row>
    <row r="66" spans="1:7" x14ac:dyDescent="0.25">
      <c r="A66" s="60">
        <f>Projects!A67</f>
        <v>65</v>
      </c>
      <c r="B66" s="284" t="str">
        <f>Projects!B67</f>
        <v>T7  Project65</v>
      </c>
      <c r="C66" s="284" t="str">
        <f>IF(LEN(Projects!C67)&gt;0,Projects!C67,"")</f>
        <v/>
      </c>
      <c r="D66" s="285" t="str">
        <f>IF(LEN(Projects!D67)&gt;0,Projects!D67,"")</f>
        <v/>
      </c>
      <c r="E66" s="284" t="str">
        <f>IF(LEN(Projects!F67)&gt;0,Projects!F67,"")</f>
        <v/>
      </c>
      <c r="F66" s="286" t="str">
        <f>IF(LEN($K$1)&gt;0,IF(AND(LEN(D66)&gt;0,VLOOKUP($K$1,Markers!A:D,3,FALSE)='Marker Project - template'!D66),"SAME ORGANIZATION",IF(ISNA(VLOOKUP(A66,Projects!A:G,5,FALSE)),"",IF(VLOOKUP(A66,Projects!A:G,7,FALSE)='Marker Project - template'!$K$1,"MENTOR",""))),"")</f>
        <v/>
      </c>
      <c r="G66" s="287"/>
    </row>
    <row r="67" spans="1:7" x14ac:dyDescent="0.25">
      <c r="A67" s="60">
        <f>Projects!A68</f>
        <v>66</v>
      </c>
      <c r="B67" s="284" t="str">
        <f>Projects!B68</f>
        <v>T7  Project66</v>
      </c>
      <c r="C67" s="284" t="str">
        <f>IF(LEN(Projects!C68)&gt;0,Projects!C68,"")</f>
        <v/>
      </c>
      <c r="D67" s="285" t="str">
        <f>IF(LEN(Projects!D68)&gt;0,Projects!D68,"")</f>
        <v/>
      </c>
      <c r="E67" s="284" t="str">
        <f>IF(LEN(Projects!F68)&gt;0,Projects!F68,"")</f>
        <v/>
      </c>
      <c r="F67" s="286" t="str">
        <f>IF(LEN($K$1)&gt;0,IF(AND(LEN(D67)&gt;0,VLOOKUP($K$1,Markers!A:D,3,FALSE)='Marker Project - template'!D67),"SAME ORGANIZATION",IF(ISNA(VLOOKUP(A67,Projects!A:G,5,FALSE)),"",IF(VLOOKUP(A67,Projects!A:G,7,FALSE)='Marker Project - template'!$K$1,"MENTOR",""))),"")</f>
        <v/>
      </c>
      <c r="G67" s="287"/>
    </row>
    <row r="68" spans="1:7" x14ac:dyDescent="0.25">
      <c r="A68" s="60">
        <f>Projects!A69</f>
        <v>67</v>
      </c>
      <c r="B68" s="284" t="str">
        <f>Projects!B69</f>
        <v>T7  Project67</v>
      </c>
      <c r="C68" s="284" t="str">
        <f>IF(LEN(Projects!C69)&gt;0,Projects!C69,"")</f>
        <v/>
      </c>
      <c r="D68" s="285" t="str">
        <f>IF(LEN(Projects!D69)&gt;0,Projects!D69,"")</f>
        <v/>
      </c>
      <c r="E68" s="284" t="str">
        <f>IF(LEN(Projects!F69)&gt;0,Projects!F69,"")</f>
        <v/>
      </c>
      <c r="F68" s="286" t="str">
        <f>IF(LEN($K$1)&gt;0,IF(AND(LEN(D68)&gt;0,VLOOKUP($K$1,Markers!A:D,3,FALSE)='Marker Project - template'!D68),"SAME ORGANIZATION",IF(ISNA(VLOOKUP(A68,Projects!A:G,5,FALSE)),"",IF(VLOOKUP(A68,Projects!A:G,7,FALSE)='Marker Project - template'!$K$1,"MENTOR",""))),"")</f>
        <v/>
      </c>
      <c r="G68" s="287"/>
    </row>
    <row r="69" spans="1:7" x14ac:dyDescent="0.25">
      <c r="A69" s="60">
        <f>Projects!A70</f>
        <v>68</v>
      </c>
      <c r="B69" s="284" t="str">
        <f>Projects!B70</f>
        <v>T7  Project68</v>
      </c>
      <c r="C69" s="284" t="str">
        <f>IF(LEN(Projects!C70)&gt;0,Projects!C70,"")</f>
        <v/>
      </c>
      <c r="D69" s="285" t="str">
        <f>IF(LEN(Projects!D70)&gt;0,Projects!D70,"")</f>
        <v/>
      </c>
      <c r="E69" s="284" t="str">
        <f>IF(LEN(Projects!F70)&gt;0,Projects!F70,"")</f>
        <v/>
      </c>
      <c r="F69" s="286" t="str">
        <f>IF(LEN($K$1)&gt;0,IF(AND(LEN(D69)&gt;0,VLOOKUP($K$1,Markers!A:D,3,FALSE)='Marker Project - template'!D69),"SAME ORGANIZATION",IF(ISNA(VLOOKUP(A69,Projects!A:G,5,FALSE)),"",IF(VLOOKUP(A69,Projects!A:G,7,FALSE)='Marker Project - template'!$K$1,"MENTOR",""))),"")</f>
        <v/>
      </c>
      <c r="G69" s="287"/>
    </row>
    <row r="70" spans="1:7" x14ac:dyDescent="0.25">
      <c r="A70" s="60">
        <f>Projects!A71</f>
        <v>69</v>
      </c>
      <c r="B70" s="284" t="str">
        <f>Projects!B71</f>
        <v>T7  Project69</v>
      </c>
      <c r="C70" s="284" t="str">
        <f>IF(LEN(Projects!C71)&gt;0,Projects!C71,"")</f>
        <v/>
      </c>
      <c r="D70" s="285" t="str">
        <f>IF(LEN(Projects!D71)&gt;0,Projects!D71,"")</f>
        <v/>
      </c>
      <c r="E70" s="284" t="str">
        <f>IF(LEN(Projects!F71)&gt;0,Projects!F71,"")</f>
        <v/>
      </c>
      <c r="F70" s="286" t="str">
        <f>IF(LEN($K$1)&gt;0,IF(AND(LEN(D70)&gt;0,VLOOKUP($K$1,Markers!A:D,3,FALSE)='Marker Project - template'!D70),"SAME ORGANIZATION",IF(ISNA(VLOOKUP(A70,Projects!A:G,5,FALSE)),"",IF(VLOOKUP(A70,Projects!A:G,7,FALSE)='Marker Project - template'!$K$1,"MENTOR",""))),"")</f>
        <v/>
      </c>
      <c r="G70" s="287"/>
    </row>
    <row r="71" spans="1:7" x14ac:dyDescent="0.25">
      <c r="A71" s="60">
        <f>Projects!A72</f>
        <v>70</v>
      </c>
      <c r="B71" s="284" t="str">
        <f>Projects!B72</f>
        <v>T7  Project70</v>
      </c>
      <c r="C71" s="284" t="str">
        <f>IF(LEN(Projects!C72)&gt;0,Projects!C72,"")</f>
        <v/>
      </c>
      <c r="D71" s="285" t="str">
        <f>IF(LEN(Projects!D72)&gt;0,Projects!D72,"")</f>
        <v/>
      </c>
      <c r="E71" s="284" t="str">
        <f>IF(LEN(Projects!F72)&gt;0,Projects!F72,"")</f>
        <v/>
      </c>
      <c r="F71" s="286" t="str">
        <f>IF(LEN($K$1)&gt;0,IF(AND(LEN(D71)&gt;0,VLOOKUP($K$1,Markers!A:D,3,FALSE)='Marker Project - template'!D71),"SAME ORGANIZATION",IF(ISNA(VLOOKUP(A71,Projects!A:G,5,FALSE)),"",IF(VLOOKUP(A71,Projects!A:G,7,FALSE)='Marker Project - template'!$K$1,"MENTOR",""))),"")</f>
        <v/>
      </c>
      <c r="G71" s="287"/>
    </row>
    <row r="72" spans="1:7" x14ac:dyDescent="0.25">
      <c r="A72" s="60">
        <f>Projects!A73</f>
        <v>71</v>
      </c>
      <c r="B72" s="284" t="str">
        <f>Projects!B73</f>
        <v>T7  Project71</v>
      </c>
      <c r="C72" s="284" t="str">
        <f>IF(LEN(Projects!C73)&gt;0,Projects!C73,"")</f>
        <v/>
      </c>
      <c r="D72" s="285" t="str">
        <f>IF(LEN(Projects!D73)&gt;0,Projects!D73,"")</f>
        <v/>
      </c>
      <c r="E72" s="284" t="str">
        <f>IF(LEN(Projects!F73)&gt;0,Projects!F73,"")</f>
        <v/>
      </c>
      <c r="F72" s="286" t="str">
        <f>IF(LEN($K$1)&gt;0,IF(AND(LEN(D72)&gt;0,VLOOKUP($K$1,Markers!A:D,3,FALSE)='Marker Project - template'!D72),"SAME ORGANIZATION",IF(ISNA(VLOOKUP(A72,Projects!A:G,5,FALSE)),"",IF(VLOOKUP(A72,Projects!A:G,7,FALSE)='Marker Project - template'!$K$1,"MENTOR",""))),"")</f>
        <v/>
      </c>
      <c r="G72" s="287"/>
    </row>
    <row r="73" spans="1:7" x14ac:dyDescent="0.25">
      <c r="A73" s="60">
        <f>Projects!A74</f>
        <v>72</v>
      </c>
      <c r="B73" s="284" t="str">
        <f>Projects!B74</f>
        <v>T7  Project72</v>
      </c>
      <c r="C73" s="284" t="str">
        <f>IF(LEN(Projects!C74)&gt;0,Projects!C74,"")</f>
        <v/>
      </c>
      <c r="D73" s="285" t="str">
        <f>IF(LEN(Projects!D74)&gt;0,Projects!D74,"")</f>
        <v/>
      </c>
      <c r="E73" s="284" t="str">
        <f>IF(LEN(Projects!F74)&gt;0,Projects!F74,"")</f>
        <v/>
      </c>
      <c r="F73" s="286" t="str">
        <f>IF(LEN($K$1)&gt;0,IF(AND(LEN(D73)&gt;0,VLOOKUP($K$1,Markers!A:D,3,FALSE)='Marker Project - template'!D73),"SAME ORGANIZATION",IF(ISNA(VLOOKUP(A73,Projects!A:G,5,FALSE)),"",IF(VLOOKUP(A73,Projects!A:G,7,FALSE)='Marker Project - template'!$K$1,"MENTOR",""))),"")</f>
        <v/>
      </c>
      <c r="G73" s="287"/>
    </row>
    <row r="74" spans="1:7" x14ac:dyDescent="0.25">
      <c r="A74" s="60">
        <f>Projects!A75</f>
        <v>73</v>
      </c>
      <c r="B74" s="284" t="str">
        <f>Projects!B75</f>
        <v>T7  Project73</v>
      </c>
      <c r="C74" s="284" t="str">
        <f>IF(LEN(Projects!C75)&gt;0,Projects!C75,"")</f>
        <v/>
      </c>
      <c r="D74" s="285" t="str">
        <f>IF(LEN(Projects!D75)&gt;0,Projects!D75,"")</f>
        <v/>
      </c>
      <c r="E74" s="284" t="str">
        <f>IF(LEN(Projects!F75)&gt;0,Projects!F75,"")</f>
        <v/>
      </c>
      <c r="F74" s="286" t="str">
        <f>IF(LEN($K$1)&gt;0,IF(AND(LEN(D74)&gt;0,VLOOKUP($K$1,Markers!A:D,3,FALSE)='Marker Project - template'!D74),"SAME ORGANIZATION",IF(ISNA(VLOOKUP(A74,Projects!A:G,5,FALSE)),"",IF(VLOOKUP(A74,Projects!A:G,7,FALSE)='Marker Project - template'!$K$1,"MENTOR",""))),"")</f>
        <v/>
      </c>
      <c r="G74" s="287"/>
    </row>
    <row r="75" spans="1:7" x14ac:dyDescent="0.25">
      <c r="A75" s="60">
        <f>Projects!A76</f>
        <v>74</v>
      </c>
      <c r="B75" s="284" t="str">
        <f>Projects!B76</f>
        <v>T7  Project74</v>
      </c>
      <c r="C75" s="284" t="str">
        <f>IF(LEN(Projects!C76)&gt;0,Projects!C76,"")</f>
        <v/>
      </c>
      <c r="D75" s="285" t="str">
        <f>IF(LEN(Projects!D76)&gt;0,Projects!D76,"")</f>
        <v/>
      </c>
      <c r="E75" s="284" t="str">
        <f>IF(LEN(Projects!F76)&gt;0,Projects!F76,"")</f>
        <v/>
      </c>
      <c r="F75" s="286" t="str">
        <f>IF(LEN($K$1)&gt;0,IF(AND(LEN(D75)&gt;0,VLOOKUP($K$1,Markers!A:D,3,FALSE)='Marker Project - template'!D75),"SAME ORGANIZATION",IF(ISNA(VLOOKUP(A75,Projects!A:G,5,FALSE)),"",IF(VLOOKUP(A75,Projects!A:G,7,FALSE)='Marker Project - template'!$K$1,"MENTOR",""))),"")</f>
        <v/>
      </c>
      <c r="G75" s="287"/>
    </row>
    <row r="76" spans="1:7" x14ac:dyDescent="0.25">
      <c r="A76" s="60">
        <f>Projects!A77</f>
        <v>75</v>
      </c>
      <c r="B76" s="284" t="str">
        <f>Projects!B77</f>
        <v>T7  Project75</v>
      </c>
      <c r="C76" s="284" t="str">
        <f>IF(LEN(Projects!C77)&gt;0,Projects!C77,"")</f>
        <v/>
      </c>
      <c r="D76" s="285" t="str">
        <f>IF(LEN(Projects!D77)&gt;0,Projects!D77,"")</f>
        <v/>
      </c>
      <c r="E76" s="284" t="str">
        <f>IF(LEN(Projects!F77)&gt;0,Projects!F77,"")</f>
        <v/>
      </c>
      <c r="F76" s="286" t="str">
        <f>IF(LEN($K$1)&gt;0,IF(AND(LEN(D76)&gt;0,VLOOKUP($K$1,Markers!A:D,3,FALSE)='Marker Project - template'!D76),"SAME ORGANIZATION",IF(ISNA(VLOOKUP(A76,Projects!A:G,5,FALSE)),"",IF(VLOOKUP(A76,Projects!A:G,7,FALSE)='Marker Project - template'!$K$1,"MENTOR",""))),"")</f>
        <v/>
      </c>
      <c r="G76" s="287"/>
    </row>
    <row r="77" spans="1:7" x14ac:dyDescent="0.25">
      <c r="A77" s="60">
        <f>Projects!A78</f>
        <v>76</v>
      </c>
      <c r="B77" s="284" t="str">
        <f>Projects!B78</f>
        <v>T7  Project76</v>
      </c>
      <c r="C77" s="284" t="str">
        <f>IF(LEN(Projects!C78)&gt;0,Projects!C78,"")</f>
        <v/>
      </c>
      <c r="D77" s="285" t="str">
        <f>IF(LEN(Projects!D78)&gt;0,Projects!D78,"")</f>
        <v/>
      </c>
      <c r="E77" s="284" t="str">
        <f>IF(LEN(Projects!F78)&gt;0,Projects!F78,"")</f>
        <v/>
      </c>
      <c r="F77" s="286" t="str">
        <f>IF(LEN($K$1)&gt;0,IF(AND(LEN(D77)&gt;0,VLOOKUP($K$1,Markers!A:D,3,FALSE)='Marker Project - template'!D77),"SAME ORGANIZATION",IF(ISNA(VLOOKUP(A77,Projects!A:G,5,FALSE)),"",IF(VLOOKUP(A77,Projects!A:G,7,FALSE)='Marker Project - template'!$K$1,"MENTOR",""))),"")</f>
        <v/>
      </c>
      <c r="G77" s="287"/>
    </row>
    <row r="78" spans="1:7" x14ac:dyDescent="0.25">
      <c r="A78" s="60">
        <f>Projects!A79</f>
        <v>77</v>
      </c>
      <c r="B78" s="284" t="str">
        <f>Projects!B79</f>
        <v>T7  Project77</v>
      </c>
      <c r="C78" s="284" t="str">
        <f>IF(LEN(Projects!C79)&gt;0,Projects!C79,"")</f>
        <v/>
      </c>
      <c r="D78" s="285" t="str">
        <f>IF(LEN(Projects!D79)&gt;0,Projects!D79,"")</f>
        <v/>
      </c>
      <c r="E78" s="284" t="str">
        <f>IF(LEN(Projects!F79)&gt;0,Projects!F79,"")</f>
        <v/>
      </c>
      <c r="F78" s="286" t="str">
        <f>IF(LEN($K$1)&gt;0,IF(AND(LEN(D78)&gt;0,VLOOKUP($K$1,Markers!A:D,3,FALSE)='Marker Project - template'!D78),"SAME ORGANIZATION",IF(ISNA(VLOOKUP(A78,Projects!A:G,5,FALSE)),"",IF(VLOOKUP(A78,Projects!A:G,7,FALSE)='Marker Project - template'!$K$1,"MENTOR",""))),"")</f>
        <v/>
      </c>
      <c r="G78" s="287"/>
    </row>
    <row r="79" spans="1:7" x14ac:dyDescent="0.25">
      <c r="A79" s="60">
        <f>Projects!A80</f>
        <v>78</v>
      </c>
      <c r="B79" s="284" t="str">
        <f>Projects!B80</f>
        <v>T7  Project78</v>
      </c>
      <c r="C79" s="284" t="str">
        <f>IF(LEN(Projects!C80)&gt;0,Projects!C80,"")</f>
        <v/>
      </c>
      <c r="D79" s="285" t="str">
        <f>IF(LEN(Projects!D80)&gt;0,Projects!D80,"")</f>
        <v/>
      </c>
      <c r="E79" s="284" t="str">
        <f>IF(LEN(Projects!F80)&gt;0,Projects!F80,"")</f>
        <v/>
      </c>
      <c r="F79" s="286" t="str">
        <f>IF(LEN($K$1)&gt;0,IF(AND(LEN(D79)&gt;0,VLOOKUP($K$1,Markers!A:D,3,FALSE)='Marker Project - template'!D79),"SAME ORGANIZATION",IF(ISNA(VLOOKUP(A79,Projects!A:G,5,FALSE)),"",IF(VLOOKUP(A79,Projects!A:G,7,FALSE)='Marker Project - template'!$K$1,"MENTOR",""))),"")</f>
        <v/>
      </c>
      <c r="G79" s="287"/>
    </row>
    <row r="80" spans="1:7" x14ac:dyDescent="0.25">
      <c r="A80" s="60">
        <f>Projects!A81</f>
        <v>79</v>
      </c>
      <c r="B80" s="284" t="str">
        <f>Projects!B81</f>
        <v>T7  Project79</v>
      </c>
      <c r="C80" s="284" t="str">
        <f>IF(LEN(Projects!C81)&gt;0,Projects!C81,"")</f>
        <v/>
      </c>
      <c r="D80" s="285" t="str">
        <f>IF(LEN(Projects!D81)&gt;0,Projects!D81,"")</f>
        <v/>
      </c>
      <c r="E80" s="284" t="str">
        <f>IF(LEN(Projects!F81)&gt;0,Projects!F81,"")</f>
        <v/>
      </c>
      <c r="F80" s="286" t="str">
        <f>IF(LEN($K$1)&gt;0,IF(AND(LEN(D80)&gt;0,VLOOKUP($K$1,Markers!A:D,3,FALSE)='Marker Project - template'!D80),"SAME ORGANIZATION",IF(ISNA(VLOOKUP(A80,Projects!A:G,5,FALSE)),"",IF(VLOOKUP(A80,Projects!A:G,7,FALSE)='Marker Project - template'!$K$1,"MENTOR",""))),"")</f>
        <v/>
      </c>
      <c r="G80" s="287"/>
    </row>
    <row r="81" spans="1:7" x14ac:dyDescent="0.25">
      <c r="A81" s="60">
        <f>Projects!A82</f>
        <v>80</v>
      </c>
      <c r="B81" s="284" t="str">
        <f>Projects!B82</f>
        <v>T7  Project80</v>
      </c>
      <c r="C81" s="284" t="str">
        <f>IF(LEN(Projects!C82)&gt;0,Projects!C82,"")</f>
        <v/>
      </c>
      <c r="D81" s="285" t="str">
        <f>IF(LEN(Projects!D82)&gt;0,Projects!D82,"")</f>
        <v/>
      </c>
      <c r="E81" s="284" t="str">
        <f>IF(LEN(Projects!F82)&gt;0,Projects!F82,"")</f>
        <v/>
      </c>
      <c r="F81" s="286" t="str">
        <f>IF(LEN($K$1)&gt;0,IF(AND(LEN(D81)&gt;0,VLOOKUP($K$1,Markers!A:D,3,FALSE)='Marker Project - template'!D81),"SAME ORGANIZATION",IF(ISNA(VLOOKUP(A81,Projects!A:G,5,FALSE)),"",IF(VLOOKUP(A81,Projects!A:G,7,FALSE)='Marker Project - template'!$K$1,"MENTOR",""))),"")</f>
        <v/>
      </c>
      <c r="G81" s="287"/>
    </row>
    <row r="82" spans="1:7" x14ac:dyDescent="0.25">
      <c r="A82" s="60">
        <f>Projects!A83</f>
        <v>81</v>
      </c>
      <c r="B82" s="284" t="str">
        <f>Projects!B83</f>
        <v>T7  Project81</v>
      </c>
      <c r="C82" s="284" t="str">
        <f>IF(LEN(Projects!C83)&gt;0,Projects!C83,"")</f>
        <v/>
      </c>
      <c r="D82" s="285" t="str">
        <f>IF(LEN(Projects!D83)&gt;0,Projects!D83,"")</f>
        <v/>
      </c>
      <c r="E82" s="284" t="str">
        <f>IF(LEN(Projects!F83)&gt;0,Projects!F83,"")</f>
        <v/>
      </c>
      <c r="F82" s="286" t="str">
        <f>IF(LEN($K$1)&gt;0,IF(AND(LEN(D82)&gt;0,VLOOKUP($K$1,Markers!A:D,3,FALSE)='Marker Project - template'!D82),"SAME ORGANIZATION",IF(ISNA(VLOOKUP(A82,Projects!A:G,5,FALSE)),"",IF(VLOOKUP(A82,Projects!A:G,7,FALSE)='Marker Project - template'!$K$1,"MENTOR",""))),"")</f>
        <v/>
      </c>
      <c r="G82" s="287"/>
    </row>
    <row r="83" spans="1:7" x14ac:dyDescent="0.25">
      <c r="A83" s="60">
        <f>Projects!A84</f>
        <v>82</v>
      </c>
      <c r="B83" s="284" t="str">
        <f>Projects!B84</f>
        <v>T7  Project82</v>
      </c>
      <c r="C83" s="284" t="str">
        <f>IF(LEN(Projects!C84)&gt;0,Projects!C84,"")</f>
        <v/>
      </c>
      <c r="D83" s="285" t="str">
        <f>IF(LEN(Projects!D84)&gt;0,Projects!D84,"")</f>
        <v/>
      </c>
      <c r="E83" s="284" t="str">
        <f>IF(LEN(Projects!F84)&gt;0,Projects!F84,"")</f>
        <v/>
      </c>
      <c r="F83" s="286" t="str">
        <f>IF(LEN($K$1)&gt;0,IF(AND(LEN(D83)&gt;0,VLOOKUP($K$1,Markers!A:D,3,FALSE)='Marker Project - template'!D83),"SAME ORGANIZATION",IF(ISNA(VLOOKUP(A83,Projects!A:G,5,FALSE)),"",IF(VLOOKUP(A83,Projects!A:G,7,FALSE)='Marker Project - template'!$K$1,"MENTOR",""))),"")</f>
        <v/>
      </c>
      <c r="G83" s="287"/>
    </row>
    <row r="84" spans="1:7" x14ac:dyDescent="0.25">
      <c r="A84" s="60">
        <f>Projects!A85</f>
        <v>83</v>
      </c>
      <c r="B84" s="284" t="str">
        <f>Projects!B85</f>
        <v>T7  Project83</v>
      </c>
      <c r="C84" s="284" t="str">
        <f>IF(LEN(Projects!C85)&gt;0,Projects!C85,"")</f>
        <v/>
      </c>
      <c r="D84" s="285" t="str">
        <f>IF(LEN(Projects!D85)&gt;0,Projects!D85,"")</f>
        <v/>
      </c>
      <c r="E84" s="284" t="str">
        <f>IF(LEN(Projects!F85)&gt;0,Projects!F85,"")</f>
        <v/>
      </c>
      <c r="F84" s="286" t="str">
        <f>IF(LEN($K$1)&gt;0,IF(AND(LEN(D84)&gt;0,VLOOKUP($K$1,Markers!A:D,3,FALSE)='Marker Project - template'!D84),"SAME ORGANIZATION",IF(ISNA(VLOOKUP(A84,Projects!A:G,5,FALSE)),"",IF(VLOOKUP(A84,Projects!A:G,7,FALSE)='Marker Project - template'!$K$1,"MENTOR",""))),"")</f>
        <v/>
      </c>
      <c r="G84" s="287"/>
    </row>
    <row r="85" spans="1:7" x14ac:dyDescent="0.25">
      <c r="A85" s="60">
        <f>Projects!A86</f>
        <v>84</v>
      </c>
      <c r="B85" s="284" t="str">
        <f>Projects!B86</f>
        <v>T7  Project84</v>
      </c>
      <c r="C85" s="284" t="str">
        <f>IF(LEN(Projects!C86)&gt;0,Projects!C86,"")</f>
        <v/>
      </c>
      <c r="D85" s="285" t="str">
        <f>IF(LEN(Projects!D86)&gt;0,Projects!D86,"")</f>
        <v/>
      </c>
      <c r="E85" s="284" t="str">
        <f>IF(LEN(Projects!F86)&gt;0,Projects!F86,"")</f>
        <v/>
      </c>
      <c r="F85" s="286" t="str">
        <f>IF(LEN($K$1)&gt;0,IF(AND(LEN(D85)&gt;0,VLOOKUP($K$1,Markers!A:D,3,FALSE)='Marker Project - template'!D85),"SAME ORGANIZATION",IF(ISNA(VLOOKUP(A85,Projects!A:G,5,FALSE)),"",IF(VLOOKUP(A85,Projects!A:G,7,FALSE)='Marker Project - template'!$K$1,"MENTOR",""))),"")</f>
        <v/>
      </c>
      <c r="G85" s="287"/>
    </row>
    <row r="86" spans="1:7" x14ac:dyDescent="0.25">
      <c r="A86" s="60">
        <f>Projects!A87</f>
        <v>85</v>
      </c>
      <c r="B86" s="284" t="str">
        <f>Projects!B87</f>
        <v>T7  Project85</v>
      </c>
      <c r="C86" s="284" t="str">
        <f>IF(LEN(Projects!C87)&gt;0,Projects!C87,"")</f>
        <v/>
      </c>
      <c r="D86" s="285" t="str">
        <f>IF(LEN(Projects!D87)&gt;0,Projects!D87,"")</f>
        <v/>
      </c>
      <c r="E86" s="284" t="str">
        <f>IF(LEN(Projects!F87)&gt;0,Projects!F87,"")</f>
        <v/>
      </c>
      <c r="F86" s="286" t="str">
        <f>IF(LEN($K$1)&gt;0,IF(AND(LEN(D86)&gt;0,VLOOKUP($K$1,Markers!A:D,3,FALSE)='Marker Project - template'!D86),"SAME ORGANIZATION",IF(ISNA(VLOOKUP(A86,Projects!A:G,5,FALSE)),"",IF(VLOOKUP(A86,Projects!A:G,7,FALSE)='Marker Project - template'!$K$1,"MENTOR",""))),"")</f>
        <v/>
      </c>
      <c r="G86" s="287"/>
    </row>
    <row r="87" spans="1:7" x14ac:dyDescent="0.25">
      <c r="A87" s="60">
        <f>Projects!A88</f>
        <v>86</v>
      </c>
      <c r="B87" s="284" t="str">
        <f>Projects!B88</f>
        <v>T7  Project86</v>
      </c>
      <c r="C87" s="284" t="str">
        <f>IF(LEN(Projects!C88)&gt;0,Projects!C88,"")</f>
        <v/>
      </c>
      <c r="D87" s="285" t="str">
        <f>IF(LEN(Projects!D88)&gt;0,Projects!D88,"")</f>
        <v/>
      </c>
      <c r="E87" s="284" t="str">
        <f>IF(LEN(Projects!F88)&gt;0,Projects!F88,"")</f>
        <v/>
      </c>
      <c r="F87" s="286" t="str">
        <f>IF(LEN($K$1)&gt;0,IF(AND(LEN(D87)&gt;0,VLOOKUP($K$1,Markers!A:D,3,FALSE)='Marker Project - template'!D87),"SAME ORGANIZATION",IF(ISNA(VLOOKUP(A87,Projects!A:G,5,FALSE)),"",IF(VLOOKUP(A87,Projects!A:G,7,FALSE)='Marker Project - template'!$K$1,"MENTOR",""))),"")</f>
        <v/>
      </c>
      <c r="G87" s="287"/>
    </row>
    <row r="88" spans="1:7" x14ac:dyDescent="0.25">
      <c r="A88" s="60">
        <f>Projects!A89</f>
        <v>87</v>
      </c>
      <c r="B88" s="284" t="str">
        <f>Projects!B89</f>
        <v>T7  Project87</v>
      </c>
      <c r="C88" s="284" t="str">
        <f>IF(LEN(Projects!C89)&gt;0,Projects!C89,"")</f>
        <v/>
      </c>
      <c r="D88" s="285" t="str">
        <f>IF(LEN(Projects!D89)&gt;0,Projects!D89,"")</f>
        <v/>
      </c>
      <c r="E88" s="284" t="str">
        <f>IF(LEN(Projects!F89)&gt;0,Projects!F89,"")</f>
        <v/>
      </c>
      <c r="F88" s="286" t="str">
        <f>IF(LEN($K$1)&gt;0,IF(AND(LEN(D88)&gt;0,VLOOKUP($K$1,Markers!A:D,3,FALSE)='Marker Project - template'!D88),"SAME ORGANIZATION",IF(ISNA(VLOOKUP(A88,Projects!A:G,5,FALSE)),"",IF(VLOOKUP(A88,Projects!A:G,7,FALSE)='Marker Project - template'!$K$1,"MENTOR",""))),"")</f>
        <v/>
      </c>
      <c r="G88" s="287"/>
    </row>
    <row r="89" spans="1:7" x14ac:dyDescent="0.25">
      <c r="A89" s="60">
        <f>Projects!A90</f>
        <v>88</v>
      </c>
      <c r="B89" s="284" t="str">
        <f>Projects!B90</f>
        <v>T8  Project88</v>
      </c>
      <c r="C89" s="284" t="str">
        <f>IF(LEN(Projects!C90)&gt;0,Projects!C90,"")</f>
        <v/>
      </c>
      <c r="D89" s="285" t="str">
        <f>IF(LEN(Projects!D90)&gt;0,Projects!D90,"")</f>
        <v/>
      </c>
      <c r="E89" s="284" t="str">
        <f>IF(LEN(Projects!F90)&gt;0,Projects!F90,"")</f>
        <v/>
      </c>
      <c r="F89" s="286" t="str">
        <f>IF(LEN($K$1)&gt;0,IF(AND(LEN(D89)&gt;0,VLOOKUP($K$1,Markers!A:D,3,FALSE)='Marker Project - template'!D89),"SAME ORGANIZATION",IF(ISNA(VLOOKUP(A89,Projects!A:G,5,FALSE)),"",IF(VLOOKUP(A89,Projects!A:G,7,FALSE)='Marker Project - template'!$K$1,"MENTOR",""))),"")</f>
        <v/>
      </c>
      <c r="G89" s="287"/>
    </row>
    <row r="90" spans="1:7" x14ac:dyDescent="0.25">
      <c r="A90" s="60">
        <f>Projects!A91</f>
        <v>89</v>
      </c>
      <c r="B90" s="284" t="str">
        <f>Projects!B91</f>
        <v>T8  Project89</v>
      </c>
      <c r="C90" s="284" t="str">
        <f>IF(LEN(Projects!C91)&gt;0,Projects!C91,"")</f>
        <v/>
      </c>
      <c r="D90" s="285" t="str">
        <f>IF(LEN(Projects!D91)&gt;0,Projects!D91,"")</f>
        <v/>
      </c>
      <c r="E90" s="284" t="str">
        <f>IF(LEN(Projects!F91)&gt;0,Projects!F91,"")</f>
        <v/>
      </c>
      <c r="F90" s="286" t="str">
        <f>IF(LEN($K$1)&gt;0,IF(AND(LEN(D90)&gt;0,VLOOKUP($K$1,Markers!A:D,3,FALSE)='Marker Project - template'!D90),"SAME ORGANIZATION",IF(ISNA(VLOOKUP(A90,Projects!A:G,5,FALSE)),"",IF(VLOOKUP(A90,Projects!A:G,7,FALSE)='Marker Project - template'!$K$1,"MENTOR",""))),"")</f>
        <v/>
      </c>
      <c r="G90" s="287"/>
    </row>
    <row r="91" spans="1:7" x14ac:dyDescent="0.25">
      <c r="A91" s="60">
        <f>Projects!A92</f>
        <v>90</v>
      </c>
      <c r="B91" s="284" t="str">
        <f>Projects!B92</f>
        <v>T8  Project90</v>
      </c>
      <c r="C91" s="284" t="str">
        <f>IF(LEN(Projects!C92)&gt;0,Projects!C92,"")</f>
        <v/>
      </c>
      <c r="D91" s="285" t="str">
        <f>IF(LEN(Projects!D92)&gt;0,Projects!D92,"")</f>
        <v/>
      </c>
      <c r="E91" s="284" t="str">
        <f>IF(LEN(Projects!F92)&gt;0,Projects!F92,"")</f>
        <v/>
      </c>
      <c r="F91" s="286" t="str">
        <f>IF(LEN($K$1)&gt;0,IF(AND(LEN(D91)&gt;0,VLOOKUP($K$1,Markers!A:D,3,FALSE)='Marker Project - template'!D91),"SAME ORGANIZATION",IF(ISNA(VLOOKUP(A91,Projects!A:G,5,FALSE)),"",IF(VLOOKUP(A91,Projects!A:G,7,FALSE)='Marker Project - template'!$K$1,"MENTOR",""))),"")</f>
        <v/>
      </c>
      <c r="G91" s="287"/>
    </row>
    <row r="92" spans="1:7" x14ac:dyDescent="0.25">
      <c r="A92" s="60">
        <f>Projects!A93</f>
        <v>91</v>
      </c>
      <c r="B92" s="284" t="str">
        <f>Projects!B93</f>
        <v>T8  Project91</v>
      </c>
      <c r="C92" s="284" t="str">
        <f>IF(LEN(Projects!C93)&gt;0,Projects!C93,"")</f>
        <v/>
      </c>
      <c r="D92" s="285" t="str">
        <f>IF(LEN(Projects!D93)&gt;0,Projects!D93,"")</f>
        <v/>
      </c>
      <c r="E92" s="284" t="str">
        <f>IF(LEN(Projects!F93)&gt;0,Projects!F93,"")</f>
        <v/>
      </c>
      <c r="F92" s="286" t="str">
        <f>IF(LEN($K$1)&gt;0,IF(AND(LEN(D92)&gt;0,VLOOKUP($K$1,Markers!A:D,3,FALSE)='Marker Project - template'!D92),"SAME ORGANIZATION",IF(ISNA(VLOOKUP(A92,Projects!A:G,5,FALSE)),"",IF(VLOOKUP(A92,Projects!A:G,7,FALSE)='Marker Project - template'!$K$1,"MENTOR",""))),"")</f>
        <v/>
      </c>
      <c r="G92" s="287"/>
    </row>
    <row r="93" spans="1:7" x14ac:dyDescent="0.25">
      <c r="A93" s="60">
        <f>Projects!A94</f>
        <v>92</v>
      </c>
      <c r="B93" s="284" t="str">
        <f>Projects!B94</f>
        <v>T9  Project92</v>
      </c>
      <c r="C93" s="284" t="str">
        <f>IF(LEN(Projects!C94)&gt;0,Projects!C94,"")</f>
        <v/>
      </c>
      <c r="D93" s="285" t="str">
        <f>IF(LEN(Projects!D94)&gt;0,Projects!D94,"")</f>
        <v/>
      </c>
      <c r="E93" s="284" t="str">
        <f>IF(LEN(Projects!F94)&gt;0,Projects!F94,"")</f>
        <v/>
      </c>
      <c r="F93" s="286" t="str">
        <f>IF(LEN($K$1)&gt;0,IF(AND(LEN(D93)&gt;0,VLOOKUP($K$1,Markers!A:D,3,FALSE)='Marker Project - template'!D93),"SAME ORGANIZATION",IF(ISNA(VLOOKUP(A93,Projects!A:G,5,FALSE)),"",IF(VLOOKUP(A93,Projects!A:G,7,FALSE)='Marker Project - template'!$K$1,"MENTOR",""))),"")</f>
        <v/>
      </c>
      <c r="G93" s="287"/>
    </row>
    <row r="94" spans="1:7" x14ac:dyDescent="0.25">
      <c r="A94" s="60">
        <f>Projects!A95</f>
        <v>93</v>
      </c>
      <c r="B94" s="284" t="str">
        <f>Projects!B95</f>
        <v>T9  Project93</v>
      </c>
      <c r="C94" s="284" t="str">
        <f>IF(LEN(Projects!C95)&gt;0,Projects!C95,"")</f>
        <v/>
      </c>
      <c r="D94" s="285" t="str">
        <f>IF(LEN(Projects!D95)&gt;0,Projects!D95,"")</f>
        <v/>
      </c>
      <c r="E94" s="284" t="str">
        <f>IF(LEN(Projects!F95)&gt;0,Projects!F95,"")</f>
        <v/>
      </c>
      <c r="F94" s="286" t="str">
        <f>IF(LEN($K$1)&gt;0,IF(AND(LEN(D94)&gt;0,VLOOKUP($K$1,Markers!A:D,3,FALSE)='Marker Project - template'!D94),"SAME ORGANIZATION",IF(ISNA(VLOOKUP(A94,Projects!A:G,5,FALSE)),"",IF(VLOOKUP(A94,Projects!A:G,7,FALSE)='Marker Project - template'!$K$1,"MENTOR",""))),"")</f>
        <v/>
      </c>
      <c r="G94" s="287"/>
    </row>
    <row r="95" spans="1:7" x14ac:dyDescent="0.25">
      <c r="A95" s="60">
        <f>Projects!A96</f>
        <v>94</v>
      </c>
      <c r="B95" s="284" t="str">
        <f>Projects!B96</f>
        <v>T9  Project94</v>
      </c>
      <c r="C95" s="284" t="str">
        <f>IF(LEN(Projects!C96)&gt;0,Projects!C96,"")</f>
        <v/>
      </c>
      <c r="D95" s="285" t="str">
        <f>IF(LEN(Projects!D96)&gt;0,Projects!D96,"")</f>
        <v/>
      </c>
      <c r="E95" s="284" t="str">
        <f>IF(LEN(Projects!F96)&gt;0,Projects!F96,"")</f>
        <v/>
      </c>
      <c r="F95" s="286" t="str">
        <f>IF(LEN($K$1)&gt;0,IF(AND(LEN(D95)&gt;0,VLOOKUP($K$1,Markers!A:D,3,FALSE)='Marker Project - template'!D95),"SAME ORGANIZATION",IF(ISNA(VLOOKUP(A95,Projects!A:G,5,FALSE)),"",IF(VLOOKUP(A95,Projects!A:G,7,FALSE)='Marker Project - template'!$K$1,"MENTOR",""))),"")</f>
        <v/>
      </c>
      <c r="G95" s="287"/>
    </row>
    <row r="96" spans="1:7" x14ac:dyDescent="0.25">
      <c r="A96" s="60">
        <f>Projects!A97</f>
        <v>95</v>
      </c>
      <c r="B96" s="284" t="str">
        <f>Projects!B97</f>
        <v>T9  Project95</v>
      </c>
      <c r="C96" s="284" t="str">
        <f>IF(LEN(Projects!C97)&gt;0,Projects!C97,"")</f>
        <v/>
      </c>
      <c r="D96" s="285" t="str">
        <f>IF(LEN(Projects!D97)&gt;0,Projects!D97,"")</f>
        <v/>
      </c>
      <c r="E96" s="284" t="str">
        <f>IF(LEN(Projects!F97)&gt;0,Projects!F97,"")</f>
        <v/>
      </c>
      <c r="F96" s="286" t="str">
        <f>IF(LEN($K$1)&gt;0,IF(AND(LEN(D96)&gt;0,VLOOKUP($K$1,Markers!A:D,3,FALSE)='Marker Project - template'!D96),"SAME ORGANIZATION",IF(ISNA(VLOOKUP(A96,Projects!A:G,5,FALSE)),"",IF(VLOOKUP(A96,Projects!A:G,7,FALSE)='Marker Project - template'!$K$1,"MENTOR",""))),"")</f>
        <v/>
      </c>
      <c r="G96" s="287"/>
    </row>
    <row r="97" spans="1:7" x14ac:dyDescent="0.25">
      <c r="A97" s="60">
        <f>Projects!A98</f>
        <v>96</v>
      </c>
      <c r="B97" s="284" t="str">
        <f>Projects!B98</f>
        <v>T9  Project96</v>
      </c>
      <c r="C97" s="284" t="str">
        <f>IF(LEN(Projects!C98)&gt;0,Projects!C98,"")</f>
        <v/>
      </c>
      <c r="D97" s="285" t="str">
        <f>IF(LEN(Projects!D98)&gt;0,Projects!D98,"")</f>
        <v/>
      </c>
      <c r="E97" s="284" t="str">
        <f>IF(LEN(Projects!F98)&gt;0,Projects!F98,"")</f>
        <v/>
      </c>
      <c r="F97" s="286" t="str">
        <f>IF(LEN($K$1)&gt;0,IF(AND(LEN(D97)&gt;0,VLOOKUP($K$1,Markers!A:D,3,FALSE)='Marker Project - template'!D97),"SAME ORGANIZATION",IF(ISNA(VLOOKUP(A97,Projects!A:G,5,FALSE)),"",IF(VLOOKUP(A97,Projects!A:G,7,FALSE)='Marker Project - template'!$K$1,"MENTOR",""))),"")</f>
        <v/>
      </c>
      <c r="G97" s="287"/>
    </row>
    <row r="98" spans="1:7" x14ac:dyDescent="0.25">
      <c r="A98" s="60">
        <f>Projects!A99</f>
        <v>97</v>
      </c>
      <c r="B98" s="284" t="str">
        <f>Projects!B99</f>
        <v>T9  Project97</v>
      </c>
      <c r="C98" s="284" t="str">
        <f>IF(LEN(Projects!C99)&gt;0,Projects!C99,"")</f>
        <v/>
      </c>
      <c r="D98" s="285" t="str">
        <f>IF(LEN(Projects!D99)&gt;0,Projects!D99,"")</f>
        <v/>
      </c>
      <c r="E98" s="284" t="str">
        <f>IF(LEN(Projects!F99)&gt;0,Projects!F99,"")</f>
        <v/>
      </c>
      <c r="F98" s="286" t="str">
        <f>IF(LEN($K$1)&gt;0,IF(AND(LEN(D98)&gt;0,VLOOKUP($K$1,Markers!A:D,3,FALSE)='Marker Project - template'!D98),"SAME ORGANIZATION",IF(ISNA(VLOOKUP(A98,Projects!A:G,5,FALSE)),"",IF(VLOOKUP(A98,Projects!A:G,7,FALSE)='Marker Project - template'!$K$1,"MENTOR",""))),"")</f>
        <v/>
      </c>
      <c r="G98" s="287"/>
    </row>
    <row r="99" spans="1:7" x14ac:dyDescent="0.25">
      <c r="A99" s="60">
        <f>Projects!A100</f>
        <v>98</v>
      </c>
      <c r="B99" s="284" t="str">
        <f>Projects!B100</f>
        <v>T9  Project98</v>
      </c>
      <c r="C99" s="284" t="str">
        <f>IF(LEN(Projects!C100)&gt;0,Projects!C100,"")</f>
        <v/>
      </c>
      <c r="D99" s="285" t="str">
        <f>IF(LEN(Projects!D100)&gt;0,Projects!D100,"")</f>
        <v/>
      </c>
      <c r="E99" s="284" t="str">
        <f>IF(LEN(Projects!F100)&gt;0,Projects!F100,"")</f>
        <v/>
      </c>
      <c r="F99" s="286" t="str">
        <f>IF(LEN($K$1)&gt;0,IF(AND(LEN(D99)&gt;0,VLOOKUP($K$1,Markers!A:D,3,FALSE)='Marker Project - template'!D99),"SAME ORGANIZATION",IF(ISNA(VLOOKUP(A99,Projects!A:G,5,FALSE)),"",IF(VLOOKUP(A99,Projects!A:G,7,FALSE)='Marker Project - template'!$K$1,"MENTOR",""))),"")</f>
        <v/>
      </c>
      <c r="G99" s="287"/>
    </row>
    <row r="100" spans="1:7" x14ac:dyDescent="0.25">
      <c r="A100" s="60">
        <f>Projects!A101</f>
        <v>99</v>
      </c>
      <c r="B100" s="284" t="str">
        <f>Projects!B101</f>
        <v>T9  Project99</v>
      </c>
      <c r="C100" s="284" t="str">
        <f>IF(LEN(Projects!C101)&gt;0,Projects!C101,"")</f>
        <v/>
      </c>
      <c r="D100" s="285" t="str">
        <f>IF(LEN(Projects!D101)&gt;0,Projects!D101,"")</f>
        <v/>
      </c>
      <c r="E100" s="284" t="str">
        <f>IF(LEN(Projects!F101)&gt;0,Projects!F101,"")</f>
        <v/>
      </c>
      <c r="F100" s="286" t="str">
        <f>IF(LEN($K$1)&gt;0,IF(AND(LEN(D100)&gt;0,VLOOKUP($K$1,Markers!A:D,3,FALSE)='Marker Project - template'!D100),"SAME ORGANIZATION",IF(ISNA(VLOOKUP(A100,Projects!A:G,5,FALSE)),"",IF(VLOOKUP(A100,Projects!A:G,7,FALSE)='Marker Project - template'!$K$1,"MENTOR",""))),"")</f>
        <v/>
      </c>
      <c r="G100" s="287"/>
    </row>
    <row r="101" spans="1:7" x14ac:dyDescent="0.25">
      <c r="A101" s="60">
        <f>Projects!A102</f>
        <v>100</v>
      </c>
      <c r="B101" s="284" t="str">
        <f>Projects!B102</f>
        <v>T10 Project100</v>
      </c>
      <c r="C101" s="284" t="str">
        <f>IF(LEN(Projects!C102)&gt;0,Projects!C102,"")</f>
        <v/>
      </c>
      <c r="D101" s="285" t="str">
        <f>IF(LEN(Projects!D102)&gt;0,Projects!D102,"")</f>
        <v/>
      </c>
      <c r="E101" s="284" t="str">
        <f>IF(LEN(Projects!F102)&gt;0,Projects!F102,"")</f>
        <v/>
      </c>
      <c r="F101" s="286" t="str">
        <f>IF(LEN($K$1)&gt;0,IF(AND(LEN(D101)&gt;0,VLOOKUP($K$1,Markers!A:D,3,FALSE)='Marker Project - template'!D101),"SAME ORGANIZATION",IF(ISNA(VLOOKUP(A101,Projects!A:G,5,FALSE)),"",IF(VLOOKUP(A101,Projects!A:G,7,FALSE)='Marker Project - template'!$K$1,"MENTOR",""))),"")</f>
        <v/>
      </c>
      <c r="G101" s="287"/>
    </row>
    <row r="102" spans="1:7" x14ac:dyDescent="0.25">
      <c r="A102" s="60">
        <f>Projects!A103</f>
        <v>101</v>
      </c>
      <c r="B102" s="284" t="str">
        <f>Projects!B103</f>
        <v>T10 Project101</v>
      </c>
      <c r="C102" s="284" t="str">
        <f>IF(LEN(Projects!C103)&gt;0,Projects!C103,"")</f>
        <v/>
      </c>
      <c r="D102" s="285" t="str">
        <f>IF(LEN(Projects!D103)&gt;0,Projects!D103,"")</f>
        <v/>
      </c>
      <c r="E102" s="284" t="str">
        <f>IF(LEN(Projects!F103)&gt;0,Projects!F103,"")</f>
        <v/>
      </c>
      <c r="F102" s="286" t="str">
        <f>IF(LEN($K$1)&gt;0,IF(AND(LEN(D102)&gt;0,VLOOKUP($K$1,Markers!A:D,3,FALSE)='Marker Project - template'!D102),"SAME ORGANIZATION",IF(ISNA(VLOOKUP(A102,Projects!A:G,5,FALSE)),"",IF(VLOOKUP(A102,Projects!A:G,7,FALSE)='Marker Project - template'!$K$1,"MENTOR",""))),"")</f>
        <v/>
      </c>
      <c r="G102" s="287"/>
    </row>
    <row r="103" spans="1:7" x14ac:dyDescent="0.25">
      <c r="A103" s="60">
        <f>Projects!A104</f>
        <v>102</v>
      </c>
      <c r="B103" s="284" t="str">
        <f>Projects!B104</f>
        <v>T10 Project102</v>
      </c>
      <c r="C103" s="284" t="str">
        <f>IF(LEN(Projects!C104)&gt;0,Projects!C104,"")</f>
        <v/>
      </c>
      <c r="D103" s="285" t="str">
        <f>IF(LEN(Projects!D104)&gt;0,Projects!D104,"")</f>
        <v/>
      </c>
      <c r="E103" s="284" t="str">
        <f>IF(LEN(Projects!F104)&gt;0,Projects!F104,"")</f>
        <v/>
      </c>
      <c r="F103" s="286" t="str">
        <f>IF(LEN($K$1)&gt;0,IF(AND(LEN(D103)&gt;0,VLOOKUP($K$1,Markers!A:D,3,FALSE)='Marker Project - template'!D103),"SAME ORGANIZATION",IF(ISNA(VLOOKUP(A103,Projects!A:G,5,FALSE)),"",IF(VLOOKUP(A103,Projects!A:G,7,FALSE)='Marker Project - template'!$K$1,"MENTOR",""))),"")</f>
        <v/>
      </c>
      <c r="G103" s="287"/>
    </row>
    <row r="104" spans="1:7" x14ac:dyDescent="0.25">
      <c r="A104" s="60">
        <f>Projects!A105</f>
        <v>103</v>
      </c>
      <c r="B104" s="284" t="str">
        <f>Projects!B105</f>
        <v>T10 Project103</v>
      </c>
      <c r="C104" s="284" t="str">
        <f>IF(LEN(Projects!C105)&gt;0,Projects!C105,"")</f>
        <v/>
      </c>
      <c r="D104" s="285" t="str">
        <f>IF(LEN(Projects!D105)&gt;0,Projects!D105,"")</f>
        <v/>
      </c>
      <c r="E104" s="284" t="str">
        <f>IF(LEN(Projects!F105)&gt;0,Projects!F105,"")</f>
        <v/>
      </c>
      <c r="F104" s="286" t="str">
        <f>IF(LEN($K$1)&gt;0,IF(AND(LEN(D104)&gt;0,VLOOKUP($K$1,Markers!A:D,3,FALSE)='Marker Project - template'!D104),"SAME ORGANIZATION",IF(ISNA(VLOOKUP(A104,Projects!A:G,5,FALSE)),"",IF(VLOOKUP(A104,Projects!A:G,7,FALSE)='Marker Project - template'!$K$1,"MENTOR",""))),"")</f>
        <v/>
      </c>
      <c r="G104" s="287"/>
    </row>
    <row r="105" spans="1:7" x14ac:dyDescent="0.25">
      <c r="A105" s="60">
        <f>Projects!A106</f>
        <v>104</v>
      </c>
      <c r="B105" s="284" t="str">
        <f>Projects!B106</f>
        <v>T10 Project104</v>
      </c>
      <c r="C105" s="284" t="str">
        <f>IF(LEN(Projects!C106)&gt;0,Projects!C106,"")</f>
        <v/>
      </c>
      <c r="D105" s="285" t="str">
        <f>IF(LEN(Projects!D106)&gt;0,Projects!D106,"")</f>
        <v/>
      </c>
      <c r="E105" s="284" t="str">
        <f>IF(LEN(Projects!F106)&gt;0,Projects!F106,"")</f>
        <v/>
      </c>
      <c r="F105" s="286" t="str">
        <f>IF(LEN($K$1)&gt;0,IF(AND(LEN(D105)&gt;0,VLOOKUP($K$1,Markers!A:D,3,FALSE)='Marker Project - template'!D105),"SAME ORGANIZATION",IF(ISNA(VLOOKUP(A105,Projects!A:G,5,FALSE)),"",IF(VLOOKUP(A105,Projects!A:G,7,FALSE)='Marker Project - template'!$K$1,"MENTOR",""))),"")</f>
        <v/>
      </c>
      <c r="G105" s="287"/>
    </row>
    <row r="106" spans="1:7" x14ac:dyDescent="0.25">
      <c r="A106" s="60">
        <f>Projects!A107</f>
        <v>105</v>
      </c>
      <c r="B106" s="284" t="str">
        <f>Projects!B107</f>
        <v>T10 Project105</v>
      </c>
      <c r="C106" s="284" t="str">
        <f>IF(LEN(Projects!C107)&gt;0,Projects!C107,"")</f>
        <v/>
      </c>
      <c r="D106" s="285" t="str">
        <f>IF(LEN(Projects!D107)&gt;0,Projects!D107,"")</f>
        <v/>
      </c>
      <c r="E106" s="284" t="str">
        <f>IF(LEN(Projects!F107)&gt;0,Projects!F107,"")</f>
        <v/>
      </c>
      <c r="F106" s="286" t="str">
        <f>IF(LEN($K$1)&gt;0,IF(AND(LEN(D106)&gt;0,VLOOKUP($K$1,Markers!A:D,3,FALSE)='Marker Project - template'!D106),"SAME ORGANIZATION",IF(ISNA(VLOOKUP(A106,Projects!A:G,5,FALSE)),"",IF(VLOOKUP(A106,Projects!A:G,7,FALSE)='Marker Project - template'!$K$1,"MENTOR",""))),"")</f>
        <v/>
      </c>
      <c r="G106" s="287"/>
    </row>
    <row r="107" spans="1:7" x14ac:dyDescent="0.25">
      <c r="A107" s="60">
        <f>Projects!A108</f>
        <v>106</v>
      </c>
      <c r="B107" s="284" t="str">
        <f>Projects!B108</f>
        <v>T10 Project106</v>
      </c>
      <c r="C107" s="284" t="str">
        <f>IF(LEN(Projects!C108)&gt;0,Projects!C108,"")</f>
        <v/>
      </c>
      <c r="D107" s="285" t="str">
        <f>IF(LEN(Projects!D108)&gt;0,Projects!D108,"")</f>
        <v/>
      </c>
      <c r="E107" s="284" t="str">
        <f>IF(LEN(Projects!F108)&gt;0,Projects!F108,"")</f>
        <v/>
      </c>
      <c r="F107" s="286" t="str">
        <f>IF(LEN($K$1)&gt;0,IF(AND(LEN(D107)&gt;0,VLOOKUP($K$1,Markers!A:D,3,FALSE)='Marker Project - template'!D107),"SAME ORGANIZATION",IF(ISNA(VLOOKUP(A107,Projects!A:G,5,FALSE)),"",IF(VLOOKUP(A107,Projects!A:G,7,FALSE)='Marker Project - template'!$K$1,"MENTOR",""))),"")</f>
        <v/>
      </c>
      <c r="G107" s="287"/>
    </row>
    <row r="108" spans="1:7" x14ac:dyDescent="0.25">
      <c r="A108" s="60">
        <f>Projects!A109</f>
        <v>107</v>
      </c>
      <c r="B108" s="284" t="str">
        <f>Projects!B109</f>
        <v>T10 Project107</v>
      </c>
      <c r="C108" s="284" t="str">
        <f>IF(LEN(Projects!C109)&gt;0,Projects!C109,"")</f>
        <v/>
      </c>
      <c r="D108" s="285" t="str">
        <f>IF(LEN(Projects!D109)&gt;0,Projects!D109,"")</f>
        <v/>
      </c>
      <c r="E108" s="284" t="str">
        <f>IF(LEN(Projects!F109)&gt;0,Projects!F109,"")</f>
        <v/>
      </c>
      <c r="F108" s="286" t="str">
        <f>IF(LEN($K$1)&gt;0,IF(AND(LEN(D108)&gt;0,VLOOKUP($K$1,Markers!A:D,3,FALSE)='Marker Project - template'!D108),"SAME ORGANIZATION",IF(ISNA(VLOOKUP(A108,Projects!A:G,5,FALSE)),"",IF(VLOOKUP(A108,Projects!A:G,7,FALSE)='Marker Project - template'!$K$1,"MENTOR",""))),"")</f>
        <v/>
      </c>
      <c r="G108" s="287"/>
    </row>
    <row r="109" spans="1:7" x14ac:dyDescent="0.25">
      <c r="A109" s="60">
        <f>Projects!A110</f>
        <v>108</v>
      </c>
      <c r="B109" s="284" t="str">
        <f>Projects!B110</f>
        <v>T10 Project108</v>
      </c>
      <c r="C109" s="284" t="str">
        <f>IF(LEN(Projects!C110)&gt;0,Projects!C110,"")</f>
        <v/>
      </c>
      <c r="D109" s="285" t="str">
        <f>IF(LEN(Projects!D110)&gt;0,Projects!D110,"")</f>
        <v/>
      </c>
      <c r="E109" s="284" t="str">
        <f>IF(LEN(Projects!F110)&gt;0,Projects!F110,"")</f>
        <v/>
      </c>
      <c r="F109" s="286" t="str">
        <f>IF(LEN($K$1)&gt;0,IF(AND(LEN(D109)&gt;0,VLOOKUP($K$1,Markers!A:D,3,FALSE)='Marker Project - template'!D109),"SAME ORGANIZATION",IF(ISNA(VLOOKUP(A109,Projects!A:G,5,FALSE)),"",IF(VLOOKUP(A109,Projects!A:G,7,FALSE)='Marker Project - template'!$K$1,"MENTOR",""))),"")</f>
        <v/>
      </c>
      <c r="G109" s="287"/>
    </row>
    <row r="110" spans="1:7" x14ac:dyDescent="0.25">
      <c r="A110" s="60">
        <f>Projects!A111</f>
        <v>109</v>
      </c>
      <c r="B110" s="284" t="str">
        <f>Projects!B111</f>
        <v>T10 Project109</v>
      </c>
      <c r="C110" s="284" t="str">
        <f>IF(LEN(Projects!C111)&gt;0,Projects!C111,"")</f>
        <v/>
      </c>
      <c r="D110" s="285" t="str">
        <f>IF(LEN(Projects!D111)&gt;0,Projects!D111,"")</f>
        <v/>
      </c>
      <c r="E110" s="284" t="str">
        <f>IF(LEN(Projects!F111)&gt;0,Projects!F111,"")</f>
        <v/>
      </c>
      <c r="F110" s="286" t="str">
        <f>IF(LEN($K$1)&gt;0,IF(AND(LEN(D110)&gt;0,VLOOKUP($K$1,Markers!A:D,3,FALSE)='Marker Project - template'!D110),"SAME ORGANIZATION",IF(ISNA(VLOOKUP(A110,Projects!A:G,5,FALSE)),"",IF(VLOOKUP(A110,Projects!A:G,7,FALSE)='Marker Project - template'!$K$1,"MENTOR",""))),"")</f>
        <v/>
      </c>
      <c r="G110" s="287"/>
    </row>
    <row r="111" spans="1:7" x14ac:dyDescent="0.25">
      <c r="A111" s="60">
        <f>Projects!A112</f>
        <v>110</v>
      </c>
      <c r="B111" s="284" t="str">
        <f>Projects!B112</f>
        <v>T10 Project110</v>
      </c>
      <c r="C111" s="284" t="str">
        <f>IF(LEN(Projects!C112)&gt;0,Projects!C112,"")</f>
        <v/>
      </c>
      <c r="D111" s="285" t="str">
        <f>IF(LEN(Projects!D112)&gt;0,Projects!D112,"")</f>
        <v/>
      </c>
      <c r="E111" s="284" t="str">
        <f>IF(LEN(Projects!F112)&gt;0,Projects!F112,"")</f>
        <v/>
      </c>
      <c r="F111" s="286" t="str">
        <f>IF(LEN($K$1)&gt;0,IF(AND(LEN(D111)&gt;0,VLOOKUP($K$1,Markers!A:D,3,FALSE)='Marker Project - template'!D111),"SAME ORGANIZATION",IF(ISNA(VLOOKUP(A111,Projects!A:G,5,FALSE)),"",IF(VLOOKUP(A111,Projects!A:G,7,FALSE)='Marker Project - template'!$K$1,"MENTOR",""))),"")</f>
        <v/>
      </c>
      <c r="G111" s="287"/>
    </row>
    <row r="112" spans="1:7" x14ac:dyDescent="0.25">
      <c r="A112" s="60">
        <f>Projects!A113</f>
        <v>111</v>
      </c>
      <c r="B112" s="284" t="str">
        <f>Projects!B113</f>
        <v>T10 Project111</v>
      </c>
      <c r="C112" s="284" t="str">
        <f>IF(LEN(Projects!C113)&gt;0,Projects!C113,"")</f>
        <v/>
      </c>
      <c r="D112" s="285" t="str">
        <f>IF(LEN(Projects!D113)&gt;0,Projects!D113,"")</f>
        <v/>
      </c>
      <c r="E112" s="284" t="str">
        <f>IF(LEN(Projects!F113)&gt;0,Projects!F113,"")</f>
        <v/>
      </c>
      <c r="F112" s="286" t="str">
        <f>IF(LEN($K$1)&gt;0,IF(AND(LEN(D112)&gt;0,VLOOKUP($K$1,Markers!A:D,3,FALSE)='Marker Project - template'!D112),"SAME ORGANIZATION",IF(ISNA(VLOOKUP(A112,Projects!A:G,5,FALSE)),"",IF(VLOOKUP(A112,Projects!A:G,7,FALSE)='Marker Project - template'!$K$1,"MENTOR",""))),"")</f>
        <v/>
      </c>
      <c r="G112" s="287"/>
    </row>
    <row r="113" spans="1:7" x14ac:dyDescent="0.25">
      <c r="A113" s="60">
        <f>Projects!A114</f>
        <v>112</v>
      </c>
      <c r="B113" s="284" t="str">
        <f>Projects!B114</f>
        <v>T10 Project112</v>
      </c>
      <c r="C113" s="284" t="str">
        <f>IF(LEN(Projects!C114)&gt;0,Projects!C114,"")</f>
        <v/>
      </c>
      <c r="D113" s="285" t="str">
        <f>IF(LEN(Projects!D114)&gt;0,Projects!D114,"")</f>
        <v/>
      </c>
      <c r="E113" s="284" t="str">
        <f>IF(LEN(Projects!F114)&gt;0,Projects!F114,"")</f>
        <v/>
      </c>
      <c r="F113" s="286" t="str">
        <f>IF(LEN($K$1)&gt;0,IF(AND(LEN(D113)&gt;0,VLOOKUP($K$1,Markers!A:D,3,FALSE)='Marker Project - template'!D113),"SAME ORGANIZATION",IF(ISNA(VLOOKUP(A113,Projects!A:G,5,FALSE)),"",IF(VLOOKUP(A113,Projects!A:G,7,FALSE)='Marker Project - template'!$K$1,"MENTOR",""))),"")</f>
        <v/>
      </c>
      <c r="G113" s="287"/>
    </row>
    <row r="114" spans="1:7" x14ac:dyDescent="0.25">
      <c r="A114" s="60">
        <f>Projects!A115</f>
        <v>113</v>
      </c>
      <c r="B114" s="284" t="str">
        <f>Projects!B115</f>
        <v>T10 Project113</v>
      </c>
      <c r="C114" s="284" t="str">
        <f>IF(LEN(Projects!C115)&gt;0,Projects!C115,"")</f>
        <v/>
      </c>
      <c r="D114" s="285" t="str">
        <f>IF(LEN(Projects!D115)&gt;0,Projects!D115,"")</f>
        <v/>
      </c>
      <c r="E114" s="284" t="str">
        <f>IF(LEN(Projects!F115)&gt;0,Projects!F115,"")</f>
        <v/>
      </c>
      <c r="F114" s="286" t="str">
        <f>IF(LEN($K$1)&gt;0,IF(AND(LEN(D114)&gt;0,VLOOKUP($K$1,Markers!A:D,3,FALSE)='Marker Project - template'!D114),"SAME ORGANIZATION",IF(ISNA(VLOOKUP(A114,Projects!A:G,5,FALSE)),"",IF(VLOOKUP(A114,Projects!A:G,7,FALSE)='Marker Project - template'!$K$1,"MENTOR",""))),"")</f>
        <v/>
      </c>
      <c r="G114" s="287"/>
    </row>
    <row r="115" spans="1:7" x14ac:dyDescent="0.25">
      <c r="A115" s="60">
        <f>Projects!A116</f>
        <v>114</v>
      </c>
      <c r="B115" s="284" t="str">
        <f>Projects!B116</f>
        <v>T10 Project114</v>
      </c>
      <c r="C115" s="284" t="str">
        <f>IF(LEN(Projects!C116)&gt;0,Projects!C116,"")</f>
        <v/>
      </c>
      <c r="D115" s="285" t="str">
        <f>IF(LEN(Projects!D116)&gt;0,Projects!D116,"")</f>
        <v/>
      </c>
      <c r="E115" s="284" t="str">
        <f>IF(LEN(Projects!F116)&gt;0,Projects!F116,"")</f>
        <v/>
      </c>
      <c r="F115" s="286" t="str">
        <f>IF(LEN($K$1)&gt;0,IF(AND(LEN(D115)&gt;0,VLOOKUP($K$1,Markers!A:D,3,FALSE)='Marker Project - template'!D115),"SAME ORGANIZATION",IF(ISNA(VLOOKUP(A115,Projects!A:G,5,FALSE)),"",IF(VLOOKUP(A115,Projects!A:G,7,FALSE)='Marker Project - template'!$K$1,"MENTOR",""))),"")</f>
        <v/>
      </c>
      <c r="G115" s="287"/>
    </row>
    <row r="116" spans="1:7" x14ac:dyDescent="0.25">
      <c r="A116" s="60">
        <f>Projects!A117</f>
        <v>115</v>
      </c>
      <c r="B116" s="284" t="str">
        <f>Projects!B117</f>
        <v>T10 Project115</v>
      </c>
      <c r="C116" s="284" t="str">
        <f>IF(LEN(Projects!C117)&gt;0,Projects!C117,"")</f>
        <v/>
      </c>
      <c r="D116" s="285" t="str">
        <f>IF(LEN(Projects!D117)&gt;0,Projects!D117,"")</f>
        <v/>
      </c>
      <c r="E116" s="284" t="str">
        <f>IF(LEN(Projects!F117)&gt;0,Projects!F117,"")</f>
        <v/>
      </c>
      <c r="F116" s="286" t="str">
        <f>IF(LEN($K$1)&gt;0,IF(AND(LEN(D116)&gt;0,VLOOKUP($K$1,Markers!A:D,3,FALSE)='Marker Project - template'!D116),"SAME ORGANIZATION",IF(ISNA(VLOOKUP(A116,Projects!A:G,5,FALSE)),"",IF(VLOOKUP(A116,Projects!A:G,7,FALSE)='Marker Project - template'!$K$1,"MENTOR",""))),"")</f>
        <v/>
      </c>
      <c r="G116" s="287"/>
    </row>
    <row r="117" spans="1:7" x14ac:dyDescent="0.25">
      <c r="A117" s="60">
        <f>Projects!A118</f>
        <v>116</v>
      </c>
      <c r="B117" s="284" t="str">
        <f>Projects!B118</f>
        <v>T10 Project116</v>
      </c>
      <c r="C117" s="284" t="str">
        <f>IF(LEN(Projects!C118)&gt;0,Projects!C118,"")</f>
        <v/>
      </c>
      <c r="D117" s="285" t="str">
        <f>IF(LEN(Projects!D118)&gt;0,Projects!D118,"")</f>
        <v/>
      </c>
      <c r="E117" s="284" t="str">
        <f>IF(LEN(Projects!F118)&gt;0,Projects!F118,"")</f>
        <v/>
      </c>
      <c r="F117" s="286" t="str">
        <f>IF(LEN($K$1)&gt;0,IF(AND(LEN(D117)&gt;0,VLOOKUP($K$1,Markers!A:D,3,FALSE)='Marker Project - template'!D117),"SAME ORGANIZATION",IF(ISNA(VLOOKUP(A117,Projects!A:G,5,FALSE)),"",IF(VLOOKUP(A117,Projects!A:G,7,FALSE)='Marker Project - template'!$K$1,"MENTOR",""))),"")</f>
        <v/>
      </c>
      <c r="G117" s="287"/>
    </row>
    <row r="118" spans="1:7" x14ac:dyDescent="0.25">
      <c r="A118" s="60">
        <f>Projects!A119</f>
        <v>117</v>
      </c>
      <c r="B118" s="284" t="str">
        <f>Projects!B119</f>
        <v>T10 Project117</v>
      </c>
      <c r="C118" s="284" t="str">
        <f>IF(LEN(Projects!C119)&gt;0,Projects!C119,"")</f>
        <v/>
      </c>
      <c r="D118" s="285" t="str">
        <f>IF(LEN(Projects!D119)&gt;0,Projects!D119,"")</f>
        <v/>
      </c>
      <c r="E118" s="284" t="str">
        <f>IF(LEN(Projects!F119)&gt;0,Projects!F119,"")</f>
        <v/>
      </c>
      <c r="F118" s="286" t="str">
        <f>IF(LEN($K$1)&gt;0,IF(AND(LEN(D118)&gt;0,VLOOKUP($K$1,Markers!A:D,3,FALSE)='Marker Project - template'!D118),"SAME ORGANIZATION",IF(ISNA(VLOOKUP(A118,Projects!A:G,5,FALSE)),"",IF(VLOOKUP(A118,Projects!A:G,7,FALSE)='Marker Project - template'!$K$1,"MENTOR",""))),"")</f>
        <v/>
      </c>
      <c r="G118" s="287"/>
    </row>
    <row r="119" spans="1:7" x14ac:dyDescent="0.25">
      <c r="A119" s="60">
        <f>Projects!A120</f>
        <v>118</v>
      </c>
      <c r="B119" s="284" t="str">
        <f>Projects!B120</f>
        <v>T11 Project118</v>
      </c>
      <c r="C119" s="284" t="str">
        <f>IF(LEN(Projects!C120)&gt;0,Projects!C120,"")</f>
        <v/>
      </c>
      <c r="D119" s="285" t="str">
        <f>IF(LEN(Projects!D120)&gt;0,Projects!D120,"")</f>
        <v/>
      </c>
      <c r="E119" s="284" t="str">
        <f>IF(LEN(Projects!F120)&gt;0,Projects!F120,"")</f>
        <v/>
      </c>
      <c r="F119" s="286" t="str">
        <f>IF(LEN($K$1)&gt;0,IF(AND(LEN(D119)&gt;0,VLOOKUP($K$1,Markers!A:D,3,FALSE)='Marker Project - template'!D119),"SAME ORGANIZATION",IF(ISNA(VLOOKUP(A119,Projects!A:G,5,FALSE)),"",IF(VLOOKUP(A119,Projects!A:G,7,FALSE)='Marker Project - template'!$K$1,"MENTOR",""))),"")</f>
        <v/>
      </c>
      <c r="G119" s="287"/>
    </row>
    <row r="120" spans="1:7" x14ac:dyDescent="0.25">
      <c r="A120" s="60">
        <f>Projects!A121</f>
        <v>119</v>
      </c>
      <c r="B120" s="284" t="str">
        <f>Projects!B121</f>
        <v>T11 Project119</v>
      </c>
      <c r="C120" s="284" t="str">
        <f>IF(LEN(Projects!C121)&gt;0,Projects!C121,"")</f>
        <v/>
      </c>
      <c r="D120" s="285" t="str">
        <f>IF(LEN(Projects!D121)&gt;0,Projects!D121,"")</f>
        <v/>
      </c>
      <c r="E120" s="284" t="str">
        <f>IF(LEN(Projects!F121)&gt;0,Projects!F121,"")</f>
        <v/>
      </c>
      <c r="F120" s="286" t="str">
        <f>IF(LEN($K$1)&gt;0,IF(AND(LEN(D120)&gt;0,VLOOKUP($K$1,Markers!A:D,3,FALSE)='Marker Project - template'!D120),"SAME ORGANIZATION",IF(ISNA(VLOOKUP(A120,Projects!A:G,5,FALSE)),"",IF(VLOOKUP(A120,Projects!A:G,7,FALSE)='Marker Project - template'!$K$1,"MENTOR",""))),"")</f>
        <v/>
      </c>
      <c r="G120" s="287"/>
    </row>
    <row r="121" spans="1:7" x14ac:dyDescent="0.25">
      <c r="A121" s="60">
        <f>Projects!A122</f>
        <v>120</v>
      </c>
      <c r="B121" s="284" t="str">
        <f>Projects!B122</f>
        <v>T11 Project120</v>
      </c>
      <c r="C121" s="284" t="str">
        <f>IF(LEN(Projects!C122)&gt;0,Projects!C122,"")</f>
        <v/>
      </c>
      <c r="D121" s="285" t="str">
        <f>IF(LEN(Projects!D122)&gt;0,Projects!D122,"")</f>
        <v/>
      </c>
      <c r="E121" s="284" t="str">
        <f>IF(LEN(Projects!F122)&gt;0,Projects!F122,"")</f>
        <v/>
      </c>
      <c r="F121" s="286" t="str">
        <f>IF(LEN($K$1)&gt;0,IF(AND(LEN(D121)&gt;0,VLOOKUP($K$1,Markers!A:D,3,FALSE)='Marker Project - template'!D121),"SAME ORGANIZATION",IF(ISNA(VLOOKUP(A121,Projects!A:G,5,FALSE)),"",IF(VLOOKUP(A121,Projects!A:G,7,FALSE)='Marker Project - template'!$K$1,"MENTOR",""))),"")</f>
        <v/>
      </c>
      <c r="G121" s="287"/>
    </row>
    <row r="122" spans="1:7" x14ac:dyDescent="0.25">
      <c r="A122" s="60">
        <f>Projects!A123</f>
        <v>121</v>
      </c>
      <c r="B122" s="284" t="str">
        <f>Projects!B123</f>
        <v>T11 Project121</v>
      </c>
      <c r="C122" s="284" t="str">
        <f>IF(LEN(Projects!C123)&gt;0,Projects!C123,"")</f>
        <v/>
      </c>
      <c r="D122" s="285" t="str">
        <f>IF(LEN(Projects!D123)&gt;0,Projects!D123,"")</f>
        <v/>
      </c>
      <c r="E122" s="284" t="str">
        <f>IF(LEN(Projects!F123)&gt;0,Projects!F123,"")</f>
        <v/>
      </c>
      <c r="F122" s="286" t="str">
        <f>IF(LEN($K$1)&gt;0,IF(AND(LEN(D122)&gt;0,VLOOKUP($K$1,Markers!A:D,3,FALSE)='Marker Project - template'!D122),"SAME ORGANIZATION",IF(ISNA(VLOOKUP(A122,Projects!A:G,5,FALSE)),"",IF(VLOOKUP(A122,Projects!A:G,7,FALSE)='Marker Project - template'!$K$1,"MENTOR",""))),"")</f>
        <v/>
      </c>
      <c r="G122" s="287"/>
    </row>
    <row r="123" spans="1:7" x14ac:dyDescent="0.25">
      <c r="A123" s="60">
        <f>Projects!A124</f>
        <v>122</v>
      </c>
      <c r="B123" s="284" t="str">
        <f>Projects!B124</f>
        <v>T11 Project122</v>
      </c>
      <c r="C123" s="284" t="str">
        <f>IF(LEN(Projects!C124)&gt;0,Projects!C124,"")</f>
        <v/>
      </c>
      <c r="D123" s="285" t="str">
        <f>IF(LEN(Projects!D124)&gt;0,Projects!D124,"")</f>
        <v/>
      </c>
      <c r="E123" s="284" t="str">
        <f>IF(LEN(Projects!F124)&gt;0,Projects!F124,"")</f>
        <v/>
      </c>
      <c r="F123" s="286" t="str">
        <f>IF(LEN($K$1)&gt;0,IF(AND(LEN(D123)&gt;0,VLOOKUP($K$1,Markers!A:D,3,FALSE)='Marker Project - template'!D123),"SAME ORGANIZATION",IF(ISNA(VLOOKUP(A123,Projects!A:G,5,FALSE)),"",IF(VLOOKUP(A123,Projects!A:G,7,FALSE)='Marker Project - template'!$K$1,"MENTOR",""))),"")</f>
        <v/>
      </c>
      <c r="G123" s="287"/>
    </row>
    <row r="124" spans="1:7" x14ac:dyDescent="0.25">
      <c r="A124" s="60">
        <f>Projects!A125</f>
        <v>123</v>
      </c>
      <c r="B124" s="284" t="str">
        <f>Projects!B125</f>
        <v>T11 Project123</v>
      </c>
      <c r="C124" s="284" t="str">
        <f>IF(LEN(Projects!C125)&gt;0,Projects!C125,"")</f>
        <v/>
      </c>
      <c r="D124" s="285" t="str">
        <f>IF(LEN(Projects!D125)&gt;0,Projects!D125,"")</f>
        <v/>
      </c>
      <c r="E124" s="284" t="str">
        <f>IF(LEN(Projects!F125)&gt;0,Projects!F125,"")</f>
        <v/>
      </c>
      <c r="F124" s="286" t="str">
        <f>IF(LEN($K$1)&gt;0,IF(AND(LEN(D124)&gt;0,VLOOKUP($K$1,Markers!A:D,3,FALSE)='Marker Project - template'!D124),"SAME ORGANIZATION",IF(ISNA(VLOOKUP(A124,Projects!A:G,5,FALSE)),"",IF(VLOOKUP(A124,Projects!A:G,7,FALSE)='Marker Project - template'!$K$1,"MENTOR",""))),"")</f>
        <v/>
      </c>
      <c r="G124" s="287"/>
    </row>
    <row r="125" spans="1:7" x14ac:dyDescent="0.25">
      <c r="A125" s="60">
        <f>Projects!A126</f>
        <v>124</v>
      </c>
      <c r="B125" s="284" t="str">
        <f>Projects!B126</f>
        <v>T11 Project124</v>
      </c>
      <c r="C125" s="284" t="str">
        <f>IF(LEN(Projects!C126)&gt;0,Projects!C126,"")</f>
        <v/>
      </c>
      <c r="D125" s="285" t="str">
        <f>IF(LEN(Projects!D126)&gt;0,Projects!D126,"")</f>
        <v/>
      </c>
      <c r="E125" s="284" t="str">
        <f>IF(LEN(Projects!F126)&gt;0,Projects!F126,"")</f>
        <v/>
      </c>
      <c r="F125" s="286" t="str">
        <f>IF(LEN($K$1)&gt;0,IF(AND(LEN(D125)&gt;0,VLOOKUP($K$1,Markers!A:D,3,FALSE)='Marker Project - template'!D125),"SAME ORGANIZATION",IF(ISNA(VLOOKUP(A125,Projects!A:G,5,FALSE)),"",IF(VLOOKUP(A125,Projects!A:G,7,FALSE)='Marker Project - template'!$K$1,"MENTOR",""))),"")</f>
        <v/>
      </c>
      <c r="G125" s="287"/>
    </row>
    <row r="126" spans="1:7" x14ac:dyDescent="0.25">
      <c r="A126" s="60">
        <f>Projects!A127</f>
        <v>125</v>
      </c>
      <c r="B126" s="284" t="str">
        <f>Projects!B127</f>
        <v>T11 Project125</v>
      </c>
      <c r="C126" s="284" t="str">
        <f>IF(LEN(Projects!C127)&gt;0,Projects!C127,"")</f>
        <v/>
      </c>
      <c r="D126" s="285" t="str">
        <f>IF(LEN(Projects!D127)&gt;0,Projects!D127,"")</f>
        <v/>
      </c>
      <c r="E126" s="284" t="str">
        <f>IF(LEN(Projects!F127)&gt;0,Projects!F127,"")</f>
        <v/>
      </c>
      <c r="F126" s="286" t="str">
        <f>IF(LEN($K$1)&gt;0,IF(AND(LEN(D126)&gt;0,VLOOKUP($K$1,Markers!A:D,3,FALSE)='Marker Project - template'!D126),"SAME ORGANIZATION",IF(ISNA(VLOOKUP(A126,Projects!A:G,5,FALSE)),"",IF(VLOOKUP(A126,Projects!A:G,7,FALSE)='Marker Project - template'!$K$1,"MENTOR",""))),"")</f>
        <v/>
      </c>
      <c r="G126" s="287"/>
    </row>
    <row r="127" spans="1:7" x14ac:dyDescent="0.25">
      <c r="A127" s="60">
        <f>Projects!A128</f>
        <v>126</v>
      </c>
      <c r="B127" s="284" t="str">
        <f>Projects!B128</f>
        <v>T11 Project126</v>
      </c>
      <c r="C127" s="284" t="str">
        <f>IF(LEN(Projects!C128)&gt;0,Projects!C128,"")</f>
        <v/>
      </c>
      <c r="D127" s="285" t="str">
        <f>IF(LEN(Projects!D128)&gt;0,Projects!D128,"")</f>
        <v/>
      </c>
      <c r="E127" s="284" t="str">
        <f>IF(LEN(Projects!F128)&gt;0,Projects!F128,"")</f>
        <v/>
      </c>
      <c r="F127" s="286" t="str">
        <f>IF(LEN($K$1)&gt;0,IF(AND(LEN(D127)&gt;0,VLOOKUP($K$1,Markers!A:D,3,FALSE)='Marker Project - template'!D127),"SAME ORGANIZATION",IF(ISNA(VLOOKUP(A127,Projects!A:G,5,FALSE)),"",IF(VLOOKUP(A127,Projects!A:G,7,FALSE)='Marker Project - template'!$K$1,"MENTOR",""))),"")</f>
        <v/>
      </c>
      <c r="G127" s="287"/>
    </row>
    <row r="128" spans="1:7" x14ac:dyDescent="0.25">
      <c r="A128" s="60">
        <f>Projects!A129</f>
        <v>127</v>
      </c>
      <c r="B128" s="284" t="str">
        <f>Projects!B129</f>
        <v>T11 Project127</v>
      </c>
      <c r="C128" s="284" t="str">
        <f>IF(LEN(Projects!C129)&gt;0,Projects!C129,"")</f>
        <v/>
      </c>
      <c r="D128" s="285" t="str">
        <f>IF(LEN(Projects!D129)&gt;0,Projects!D129,"")</f>
        <v/>
      </c>
      <c r="E128" s="284" t="str">
        <f>IF(LEN(Projects!F129)&gt;0,Projects!F129,"")</f>
        <v/>
      </c>
      <c r="F128" s="286" t="str">
        <f>IF(LEN($K$1)&gt;0,IF(AND(LEN(D128)&gt;0,VLOOKUP($K$1,Markers!A:D,3,FALSE)='Marker Project - template'!D128),"SAME ORGANIZATION",IF(ISNA(VLOOKUP(A128,Projects!A:G,5,FALSE)),"",IF(VLOOKUP(A128,Projects!A:G,7,FALSE)='Marker Project - template'!$K$1,"MENTOR",""))),"")</f>
        <v/>
      </c>
      <c r="G128" s="287"/>
    </row>
    <row r="129" spans="1:7" x14ac:dyDescent="0.25">
      <c r="A129" s="60">
        <f>Projects!A130</f>
        <v>128</v>
      </c>
      <c r="B129" s="284" t="str">
        <f>Projects!B130</f>
        <v>T11 Project128</v>
      </c>
      <c r="C129" s="284" t="str">
        <f>IF(LEN(Projects!C130)&gt;0,Projects!C130,"")</f>
        <v/>
      </c>
      <c r="D129" s="285" t="str">
        <f>IF(LEN(Projects!D130)&gt;0,Projects!D130,"")</f>
        <v/>
      </c>
      <c r="E129" s="284" t="str">
        <f>IF(LEN(Projects!F130)&gt;0,Projects!F130,"")</f>
        <v/>
      </c>
      <c r="F129" s="286" t="str">
        <f>IF(LEN($K$1)&gt;0,IF(AND(LEN(D129)&gt;0,VLOOKUP($K$1,Markers!A:D,3,FALSE)='Marker Project - template'!D129),"SAME ORGANIZATION",IF(ISNA(VLOOKUP(A129,Projects!A:G,5,FALSE)),"",IF(VLOOKUP(A129,Projects!A:G,7,FALSE)='Marker Project - template'!$K$1,"MENTOR",""))),"")</f>
        <v/>
      </c>
      <c r="G129" s="287"/>
    </row>
    <row r="130" spans="1:7" x14ac:dyDescent="0.25">
      <c r="A130" s="60">
        <f>Projects!A131</f>
        <v>129</v>
      </c>
      <c r="B130" s="284" t="str">
        <f>Projects!B131</f>
        <v>T11 Project129</v>
      </c>
      <c r="C130" s="284" t="str">
        <f>IF(LEN(Projects!C131)&gt;0,Projects!C131,"")</f>
        <v/>
      </c>
      <c r="D130" s="285" t="str">
        <f>IF(LEN(Projects!D131)&gt;0,Projects!D131,"")</f>
        <v/>
      </c>
      <c r="E130" s="284" t="str">
        <f>IF(LEN(Projects!F131)&gt;0,Projects!F131,"")</f>
        <v/>
      </c>
      <c r="F130" s="286" t="str">
        <f>IF(LEN($K$1)&gt;0,IF(AND(LEN(D130)&gt;0,VLOOKUP($K$1,Markers!A:D,3,FALSE)='Marker Project - template'!D130),"SAME ORGANIZATION",IF(ISNA(VLOOKUP(A130,Projects!A:G,5,FALSE)),"",IF(VLOOKUP(A130,Projects!A:G,7,FALSE)='Marker Project - template'!$K$1,"MENTOR",""))),"")</f>
        <v/>
      </c>
      <c r="G130" s="287"/>
    </row>
    <row r="131" spans="1:7" x14ac:dyDescent="0.25">
      <c r="A131" s="60">
        <f>Projects!A132</f>
        <v>130</v>
      </c>
      <c r="B131" s="284" t="str">
        <f>Projects!B132</f>
        <v>T12 Project130</v>
      </c>
      <c r="C131" s="284" t="str">
        <f>IF(LEN(Projects!C132)&gt;0,Projects!C132,"")</f>
        <v/>
      </c>
      <c r="D131" s="285" t="str">
        <f>IF(LEN(Projects!D132)&gt;0,Projects!D132,"")</f>
        <v/>
      </c>
      <c r="E131" s="284" t="str">
        <f>IF(LEN(Projects!F132)&gt;0,Projects!F132,"")</f>
        <v/>
      </c>
      <c r="F131" s="286" t="str">
        <f>IF(LEN($K$1)&gt;0,IF(AND(LEN(D131)&gt;0,VLOOKUP($K$1,Markers!A:D,3,FALSE)='Marker Project - template'!D131),"SAME ORGANIZATION",IF(ISNA(VLOOKUP(A131,Projects!A:G,5,FALSE)),"",IF(VLOOKUP(A131,Projects!A:G,7,FALSE)='Marker Project - template'!$K$1,"MENTOR",""))),"")</f>
        <v/>
      </c>
      <c r="G131" s="287"/>
    </row>
    <row r="132" spans="1:7" x14ac:dyDescent="0.25">
      <c r="A132" s="60">
        <f>Projects!A133</f>
        <v>131</v>
      </c>
      <c r="B132" s="284" t="str">
        <f>Projects!B133</f>
        <v>T12 Project131</v>
      </c>
      <c r="C132" s="284" t="str">
        <f>IF(LEN(Projects!C133)&gt;0,Projects!C133,"")</f>
        <v/>
      </c>
      <c r="D132" s="285" t="str">
        <f>IF(LEN(Projects!D133)&gt;0,Projects!D133,"")</f>
        <v/>
      </c>
      <c r="E132" s="284" t="str">
        <f>IF(LEN(Projects!F133)&gt;0,Projects!F133,"")</f>
        <v/>
      </c>
      <c r="F132" s="286" t="str">
        <f>IF(LEN($K$1)&gt;0,IF(AND(LEN(D132)&gt;0,VLOOKUP($K$1,Markers!A:D,3,FALSE)='Marker Project - template'!D132),"SAME ORGANIZATION",IF(ISNA(VLOOKUP(A132,Projects!A:G,5,FALSE)),"",IF(VLOOKUP(A132,Projects!A:G,7,FALSE)='Marker Project - template'!$K$1,"MENTOR",""))),"")</f>
        <v/>
      </c>
      <c r="G132" s="287"/>
    </row>
    <row r="133" spans="1:7" x14ac:dyDescent="0.25">
      <c r="A133" s="60">
        <f>Projects!A134</f>
        <v>132</v>
      </c>
      <c r="B133" s="284" t="str">
        <f>Projects!B134</f>
        <v>T12 Project132</v>
      </c>
      <c r="C133" s="284" t="str">
        <f>IF(LEN(Projects!C134)&gt;0,Projects!C134,"")</f>
        <v/>
      </c>
      <c r="D133" s="285" t="str">
        <f>IF(LEN(Projects!D134)&gt;0,Projects!D134,"")</f>
        <v/>
      </c>
      <c r="E133" s="284" t="str">
        <f>IF(LEN(Projects!F134)&gt;0,Projects!F134,"")</f>
        <v/>
      </c>
      <c r="F133" s="286" t="str">
        <f>IF(LEN($K$1)&gt;0,IF(AND(LEN(D133)&gt;0,VLOOKUP($K$1,Markers!A:D,3,FALSE)='Marker Project - template'!D133),"SAME ORGANIZATION",IF(ISNA(VLOOKUP(A133,Projects!A:G,5,FALSE)),"",IF(VLOOKUP(A133,Projects!A:G,7,FALSE)='Marker Project - template'!$K$1,"MENTOR",""))),"")</f>
        <v/>
      </c>
      <c r="G133" s="287"/>
    </row>
    <row r="134" spans="1:7" x14ac:dyDescent="0.25">
      <c r="A134" s="60">
        <f>Projects!A135</f>
        <v>133</v>
      </c>
      <c r="B134" s="284" t="str">
        <f>Projects!B135</f>
        <v>T12 Project133</v>
      </c>
      <c r="C134" s="284" t="str">
        <f>IF(LEN(Projects!C135)&gt;0,Projects!C135,"")</f>
        <v/>
      </c>
      <c r="D134" s="285" t="str">
        <f>IF(LEN(Projects!D135)&gt;0,Projects!D135,"")</f>
        <v/>
      </c>
      <c r="E134" s="284" t="str">
        <f>IF(LEN(Projects!F135)&gt;0,Projects!F135,"")</f>
        <v/>
      </c>
      <c r="F134" s="286" t="str">
        <f>IF(LEN($K$1)&gt;0,IF(AND(LEN(D134)&gt;0,VLOOKUP($K$1,Markers!A:D,3,FALSE)='Marker Project - template'!D134),"SAME ORGANIZATION",IF(ISNA(VLOOKUP(A134,Projects!A:G,5,FALSE)),"",IF(VLOOKUP(A134,Projects!A:G,7,FALSE)='Marker Project - template'!$K$1,"MENTOR",""))),"")</f>
        <v/>
      </c>
      <c r="G134" s="287"/>
    </row>
    <row r="135" spans="1:7" x14ac:dyDescent="0.25">
      <c r="A135" s="60">
        <f>Projects!A136</f>
        <v>134</v>
      </c>
      <c r="B135" s="284" t="str">
        <f>Projects!B136</f>
        <v>T12 Project134</v>
      </c>
      <c r="C135" s="284" t="str">
        <f>IF(LEN(Projects!C136)&gt;0,Projects!C136,"")</f>
        <v/>
      </c>
      <c r="D135" s="285" t="str">
        <f>IF(LEN(Projects!D136)&gt;0,Projects!D136,"")</f>
        <v/>
      </c>
      <c r="E135" s="284" t="str">
        <f>IF(LEN(Projects!F136)&gt;0,Projects!F136,"")</f>
        <v/>
      </c>
      <c r="F135" s="286" t="str">
        <f>IF(LEN($K$1)&gt;0,IF(AND(LEN(D135)&gt;0,VLOOKUP($K$1,Markers!A:D,3,FALSE)='Marker Project - template'!D135),"SAME ORGANIZATION",IF(ISNA(VLOOKUP(A135,Projects!A:G,5,FALSE)),"",IF(VLOOKUP(A135,Projects!A:G,7,FALSE)='Marker Project - template'!$K$1,"MENTOR",""))),"")</f>
        <v/>
      </c>
      <c r="G135" s="287"/>
    </row>
    <row r="136" spans="1:7" x14ac:dyDescent="0.25">
      <c r="A136" s="60">
        <f>Projects!A137</f>
        <v>135</v>
      </c>
      <c r="B136" s="284" t="str">
        <f>Projects!B137</f>
        <v>T12 Project135</v>
      </c>
      <c r="C136" s="284" t="str">
        <f>IF(LEN(Projects!C137)&gt;0,Projects!C137,"")</f>
        <v/>
      </c>
      <c r="D136" s="285" t="str">
        <f>IF(LEN(Projects!D137)&gt;0,Projects!D137,"")</f>
        <v/>
      </c>
      <c r="E136" s="284" t="str">
        <f>IF(LEN(Projects!F137)&gt;0,Projects!F137,"")</f>
        <v/>
      </c>
      <c r="F136" s="286" t="str">
        <f>IF(LEN($K$1)&gt;0,IF(AND(LEN(D136)&gt;0,VLOOKUP($K$1,Markers!A:D,3,FALSE)='Marker Project - template'!D136),"SAME ORGANIZATION",IF(ISNA(VLOOKUP(A136,Projects!A:G,5,FALSE)),"",IF(VLOOKUP(A136,Projects!A:G,7,FALSE)='Marker Project - template'!$K$1,"MENTOR",""))),"")</f>
        <v/>
      </c>
      <c r="G136" s="287"/>
    </row>
    <row r="137" spans="1:7" x14ac:dyDescent="0.25">
      <c r="A137" s="60">
        <f>Projects!A138</f>
        <v>136</v>
      </c>
      <c r="B137" s="284" t="str">
        <f>Projects!B138</f>
        <v>T12 Project136</v>
      </c>
      <c r="C137" s="284" t="str">
        <f>IF(LEN(Projects!C138)&gt;0,Projects!C138,"")</f>
        <v/>
      </c>
      <c r="D137" s="285" t="str">
        <f>IF(LEN(Projects!D138)&gt;0,Projects!D138,"")</f>
        <v/>
      </c>
      <c r="E137" s="284" t="str">
        <f>IF(LEN(Projects!F138)&gt;0,Projects!F138,"")</f>
        <v/>
      </c>
      <c r="F137" s="286" t="str">
        <f>IF(LEN($K$1)&gt;0,IF(AND(LEN(D137)&gt;0,VLOOKUP($K$1,Markers!A:D,3,FALSE)='Marker Project - template'!D137),"SAME ORGANIZATION",IF(ISNA(VLOOKUP(A137,Projects!A:G,5,FALSE)),"",IF(VLOOKUP(A137,Projects!A:G,7,FALSE)='Marker Project - template'!$K$1,"MENTOR",""))),"")</f>
        <v/>
      </c>
      <c r="G137" s="287"/>
    </row>
    <row r="138" spans="1:7" x14ac:dyDescent="0.25">
      <c r="A138" s="60">
        <f>Projects!A139</f>
        <v>137</v>
      </c>
      <c r="B138" s="284" t="str">
        <f>Projects!B139</f>
        <v>T13 Project137</v>
      </c>
      <c r="C138" s="284" t="str">
        <f>IF(LEN(Projects!C139)&gt;0,Projects!C139,"")</f>
        <v/>
      </c>
      <c r="D138" s="285" t="str">
        <f>IF(LEN(Projects!D139)&gt;0,Projects!D139,"")</f>
        <v/>
      </c>
      <c r="E138" s="284" t="str">
        <f>IF(LEN(Projects!F139)&gt;0,Projects!F139,"")</f>
        <v/>
      </c>
      <c r="F138" s="286" t="str">
        <f>IF(LEN($K$1)&gt;0,IF(AND(LEN(D138)&gt;0,VLOOKUP($K$1,Markers!A:D,3,FALSE)='Marker Project - template'!D138),"SAME ORGANIZATION",IF(ISNA(VLOOKUP(A138,Projects!A:G,5,FALSE)),"",IF(VLOOKUP(A138,Projects!A:G,7,FALSE)='Marker Project - template'!$K$1,"MENTOR",""))),"")</f>
        <v/>
      </c>
      <c r="G138" s="287"/>
    </row>
    <row r="139" spans="1:7" x14ac:dyDescent="0.25">
      <c r="A139" s="60">
        <f>Projects!A140</f>
        <v>138</v>
      </c>
      <c r="B139" s="284" t="str">
        <f>Projects!B140</f>
        <v>T13 Project138</v>
      </c>
      <c r="C139" s="284" t="str">
        <f>IF(LEN(Projects!C140)&gt;0,Projects!C140,"")</f>
        <v/>
      </c>
      <c r="D139" s="285" t="str">
        <f>IF(LEN(Projects!D140)&gt;0,Projects!D140,"")</f>
        <v/>
      </c>
      <c r="E139" s="284" t="str">
        <f>IF(LEN(Projects!F140)&gt;0,Projects!F140,"")</f>
        <v/>
      </c>
      <c r="F139" s="286" t="str">
        <f>IF(LEN($K$1)&gt;0,IF(AND(LEN(D139)&gt;0,VLOOKUP($K$1,Markers!A:D,3,FALSE)='Marker Project - template'!D139),"SAME ORGANIZATION",IF(ISNA(VLOOKUP(A139,Projects!A:G,5,FALSE)),"",IF(VLOOKUP(A139,Projects!A:G,7,FALSE)='Marker Project - template'!$K$1,"MENTOR",""))),"")</f>
        <v/>
      </c>
      <c r="G139" s="287"/>
    </row>
    <row r="140" spans="1:7" x14ac:dyDescent="0.25">
      <c r="A140" s="60">
        <f>Projects!A141</f>
        <v>139</v>
      </c>
      <c r="B140" s="284" t="str">
        <f>Projects!B141</f>
        <v>T13 Project139</v>
      </c>
      <c r="C140" s="284" t="str">
        <f>IF(LEN(Projects!C141)&gt;0,Projects!C141,"")</f>
        <v/>
      </c>
      <c r="D140" s="285" t="str">
        <f>IF(LEN(Projects!D141)&gt;0,Projects!D141,"")</f>
        <v/>
      </c>
      <c r="E140" s="284" t="str">
        <f>IF(LEN(Projects!F141)&gt;0,Projects!F141,"")</f>
        <v/>
      </c>
      <c r="F140" s="286" t="str">
        <f>IF(LEN($K$1)&gt;0,IF(AND(LEN(D140)&gt;0,VLOOKUP($K$1,Markers!A:D,3,FALSE)='Marker Project - template'!D140),"SAME ORGANIZATION",IF(ISNA(VLOOKUP(A140,Projects!A:G,5,FALSE)),"",IF(VLOOKUP(A140,Projects!A:G,7,FALSE)='Marker Project - template'!$K$1,"MENTOR",""))),"")</f>
        <v/>
      </c>
      <c r="G140" s="287"/>
    </row>
    <row r="141" spans="1:7" x14ac:dyDescent="0.25">
      <c r="A141" s="60">
        <f>Projects!A142</f>
        <v>140</v>
      </c>
      <c r="B141" s="284" t="str">
        <f>Projects!B142</f>
        <v>T13 Project140</v>
      </c>
      <c r="C141" s="284" t="str">
        <f>IF(LEN(Projects!C142)&gt;0,Projects!C142,"")</f>
        <v/>
      </c>
      <c r="D141" s="285" t="str">
        <f>IF(LEN(Projects!D142)&gt;0,Projects!D142,"")</f>
        <v/>
      </c>
      <c r="E141" s="284" t="str">
        <f>IF(LEN(Projects!F142)&gt;0,Projects!F142,"")</f>
        <v/>
      </c>
      <c r="F141" s="286" t="str">
        <f>IF(LEN($K$1)&gt;0,IF(AND(LEN(D141)&gt;0,VLOOKUP($K$1,Markers!A:D,3,FALSE)='Marker Project - template'!D141),"SAME ORGANIZATION",IF(ISNA(VLOOKUP(A141,Projects!A:G,5,FALSE)),"",IF(VLOOKUP(A141,Projects!A:G,7,FALSE)='Marker Project - template'!$K$1,"MENTOR",""))),"")</f>
        <v/>
      </c>
      <c r="G141" s="287"/>
    </row>
    <row r="142" spans="1:7" x14ac:dyDescent="0.25">
      <c r="A142" s="60">
        <f>Projects!A143</f>
        <v>141</v>
      </c>
      <c r="B142" s="284" t="str">
        <f>Projects!B143</f>
        <v>T14 Project141</v>
      </c>
      <c r="C142" s="284" t="str">
        <f>IF(LEN(Projects!C143)&gt;0,Projects!C143,"")</f>
        <v/>
      </c>
      <c r="D142" s="285" t="str">
        <f>IF(LEN(Projects!D143)&gt;0,Projects!D143,"")</f>
        <v/>
      </c>
      <c r="E142" s="284" t="str">
        <f>IF(LEN(Projects!F143)&gt;0,Projects!F143,"")</f>
        <v/>
      </c>
      <c r="F142" s="286" t="str">
        <f>IF(LEN($K$1)&gt;0,IF(AND(LEN(D142)&gt;0,VLOOKUP($K$1,Markers!A:D,3,FALSE)='Marker Project - template'!D142),"SAME ORGANIZATION",IF(ISNA(VLOOKUP(A142,Projects!A:G,5,FALSE)),"",IF(VLOOKUP(A142,Projects!A:G,7,FALSE)='Marker Project - template'!$K$1,"MENTOR",""))),"")</f>
        <v/>
      </c>
      <c r="G142" s="287"/>
    </row>
    <row r="143" spans="1:7" x14ac:dyDescent="0.25">
      <c r="A143" s="60">
        <f>Projects!A144</f>
        <v>142</v>
      </c>
      <c r="B143" s="284" t="str">
        <f>Projects!B144</f>
        <v>T14 Project142</v>
      </c>
      <c r="C143" s="284" t="str">
        <f>IF(LEN(Projects!C144)&gt;0,Projects!C144,"")</f>
        <v/>
      </c>
      <c r="D143" s="285" t="str">
        <f>IF(LEN(Projects!D144)&gt;0,Projects!D144,"")</f>
        <v/>
      </c>
      <c r="E143" s="284" t="str">
        <f>IF(LEN(Projects!F144)&gt;0,Projects!F144,"")</f>
        <v/>
      </c>
      <c r="F143" s="286" t="str">
        <f>IF(LEN($K$1)&gt;0,IF(AND(LEN(D143)&gt;0,VLOOKUP($K$1,Markers!A:D,3,FALSE)='Marker Project - template'!D143),"SAME ORGANIZATION",IF(ISNA(VLOOKUP(A143,Projects!A:G,5,FALSE)),"",IF(VLOOKUP(A143,Projects!A:G,7,FALSE)='Marker Project - template'!$K$1,"MENTOR",""))),"")</f>
        <v/>
      </c>
      <c r="G143" s="287"/>
    </row>
    <row r="144" spans="1:7" x14ac:dyDescent="0.25">
      <c r="A144" s="60">
        <f>Projects!A145</f>
        <v>143</v>
      </c>
      <c r="B144" s="284" t="str">
        <f>Projects!B145</f>
        <v>T14 Project143</v>
      </c>
      <c r="C144" s="284" t="str">
        <f>IF(LEN(Projects!C145)&gt;0,Projects!C145,"")</f>
        <v/>
      </c>
      <c r="D144" s="285" t="str">
        <f>IF(LEN(Projects!D145)&gt;0,Projects!D145,"")</f>
        <v/>
      </c>
      <c r="E144" s="284" t="str">
        <f>IF(LEN(Projects!F145)&gt;0,Projects!F145,"")</f>
        <v/>
      </c>
      <c r="F144" s="286" t="str">
        <f>IF(LEN($K$1)&gt;0,IF(AND(LEN(D144)&gt;0,VLOOKUP($K$1,Markers!A:D,3,FALSE)='Marker Project - template'!D144),"SAME ORGANIZATION",IF(ISNA(VLOOKUP(A144,Projects!A:G,5,FALSE)),"",IF(VLOOKUP(A144,Projects!A:G,7,FALSE)='Marker Project - template'!$K$1,"MENTOR",""))),"")</f>
        <v/>
      </c>
      <c r="G144" s="287"/>
    </row>
    <row r="145" spans="1:7" x14ac:dyDescent="0.25">
      <c r="A145" s="60">
        <f>Projects!A146</f>
        <v>144</v>
      </c>
      <c r="B145" s="284" t="str">
        <f>Projects!B146</f>
        <v>T14 Project144</v>
      </c>
      <c r="C145" s="284" t="str">
        <f>IF(LEN(Projects!C146)&gt;0,Projects!C146,"")</f>
        <v/>
      </c>
      <c r="D145" s="285" t="str">
        <f>IF(LEN(Projects!D146)&gt;0,Projects!D146,"")</f>
        <v/>
      </c>
      <c r="E145" s="284" t="str">
        <f>IF(LEN(Projects!F146)&gt;0,Projects!F146,"")</f>
        <v/>
      </c>
      <c r="F145" s="286" t="str">
        <f>IF(LEN($K$1)&gt;0,IF(AND(LEN(D145)&gt;0,VLOOKUP($K$1,Markers!A:D,3,FALSE)='Marker Project - template'!D145),"SAME ORGANIZATION",IF(ISNA(VLOOKUP(A145,Projects!A:G,5,FALSE)),"",IF(VLOOKUP(A145,Projects!A:G,7,FALSE)='Marker Project - template'!$K$1,"MENTOR",""))),"")</f>
        <v/>
      </c>
      <c r="G145" s="287"/>
    </row>
    <row r="146" spans="1:7" x14ac:dyDescent="0.25">
      <c r="A146" s="60">
        <f>Projects!A147</f>
        <v>145</v>
      </c>
      <c r="B146" s="284" t="str">
        <f>Projects!B147</f>
        <v>T14 Project145</v>
      </c>
      <c r="C146" s="284" t="str">
        <f>IF(LEN(Projects!C147)&gt;0,Projects!C147,"")</f>
        <v/>
      </c>
      <c r="D146" s="285" t="str">
        <f>IF(LEN(Projects!D147)&gt;0,Projects!D147,"")</f>
        <v/>
      </c>
      <c r="E146" s="284" t="str">
        <f>IF(LEN(Projects!F147)&gt;0,Projects!F147,"")</f>
        <v/>
      </c>
      <c r="F146" s="286" t="str">
        <f>IF(LEN($K$1)&gt;0,IF(AND(LEN(D146)&gt;0,VLOOKUP($K$1,Markers!A:D,3,FALSE)='Marker Project - template'!D146),"SAME ORGANIZATION",IF(ISNA(VLOOKUP(A146,Projects!A:G,5,FALSE)),"",IF(VLOOKUP(A146,Projects!A:G,7,FALSE)='Marker Project - template'!$K$1,"MENTOR",""))),"")</f>
        <v/>
      </c>
      <c r="G146" s="287"/>
    </row>
    <row r="147" spans="1:7" x14ac:dyDescent="0.25">
      <c r="A147" s="60">
        <f>Projects!A148</f>
        <v>146</v>
      </c>
      <c r="B147" s="284" t="str">
        <f>Projects!B148</f>
        <v>T15 Project146</v>
      </c>
      <c r="C147" s="284" t="str">
        <f>IF(LEN(Projects!C148)&gt;0,Projects!C148,"")</f>
        <v/>
      </c>
      <c r="D147" s="285" t="str">
        <f>IF(LEN(Projects!D148)&gt;0,Projects!D148,"")</f>
        <v/>
      </c>
      <c r="E147" s="284" t="str">
        <f>IF(LEN(Projects!F148)&gt;0,Projects!F148,"")</f>
        <v/>
      </c>
      <c r="F147" s="286" t="str">
        <f>IF(LEN($K$1)&gt;0,IF(AND(LEN(D147)&gt;0,VLOOKUP($K$1,Markers!A:D,3,FALSE)='Marker Project - template'!D147),"SAME ORGANIZATION",IF(ISNA(VLOOKUP(A147,Projects!A:G,5,FALSE)),"",IF(VLOOKUP(A147,Projects!A:G,7,FALSE)='Marker Project - template'!$K$1,"MENTOR",""))),"")</f>
        <v/>
      </c>
      <c r="G147" s="287"/>
    </row>
    <row r="148" spans="1:7" x14ac:dyDescent="0.25">
      <c r="A148" s="60">
        <f>Projects!A149</f>
        <v>147</v>
      </c>
      <c r="B148" s="284" t="str">
        <f>Projects!B149</f>
        <v>T15 Project147</v>
      </c>
      <c r="C148" s="284" t="str">
        <f>IF(LEN(Projects!C149)&gt;0,Projects!C149,"")</f>
        <v/>
      </c>
      <c r="D148" s="285" t="str">
        <f>IF(LEN(Projects!D149)&gt;0,Projects!D149,"")</f>
        <v/>
      </c>
      <c r="E148" s="284" t="str">
        <f>IF(LEN(Projects!F149)&gt;0,Projects!F149,"")</f>
        <v/>
      </c>
      <c r="F148" s="286" t="str">
        <f>IF(LEN($K$1)&gt;0,IF(AND(LEN(D148)&gt;0,VLOOKUP($K$1,Markers!A:D,3,FALSE)='Marker Project - template'!D148),"SAME ORGANIZATION",IF(ISNA(VLOOKUP(A148,Projects!A:G,5,FALSE)),"",IF(VLOOKUP(A148,Projects!A:G,7,FALSE)='Marker Project - template'!$K$1,"MENTOR",""))),"")</f>
        <v/>
      </c>
      <c r="G148" s="287"/>
    </row>
    <row r="149" spans="1:7" x14ac:dyDescent="0.25">
      <c r="A149" s="60">
        <f>Projects!A150</f>
        <v>148</v>
      </c>
      <c r="B149" s="284" t="str">
        <f>Projects!B150</f>
        <v>T15 Project148</v>
      </c>
      <c r="C149" s="284" t="str">
        <f>IF(LEN(Projects!C150)&gt;0,Projects!C150,"")</f>
        <v/>
      </c>
      <c r="D149" s="285" t="str">
        <f>IF(LEN(Projects!D150)&gt;0,Projects!D150,"")</f>
        <v/>
      </c>
      <c r="E149" s="284" t="str">
        <f>IF(LEN(Projects!F150)&gt;0,Projects!F150,"")</f>
        <v/>
      </c>
      <c r="F149" s="286" t="str">
        <f>IF(LEN($K$1)&gt;0,IF(AND(LEN(D149)&gt;0,VLOOKUP($K$1,Markers!A:D,3,FALSE)='Marker Project - template'!D149),"SAME ORGANIZATION",IF(ISNA(VLOOKUP(A149,Projects!A:G,5,FALSE)),"",IF(VLOOKUP(A149,Projects!A:G,7,FALSE)='Marker Project - template'!$K$1,"MENTOR",""))),"")</f>
        <v/>
      </c>
      <c r="G149" s="287"/>
    </row>
    <row r="150" spans="1:7" x14ac:dyDescent="0.25">
      <c r="A150" s="60">
        <f>Projects!A151</f>
        <v>149</v>
      </c>
      <c r="B150" s="284" t="str">
        <f>Projects!B151</f>
        <v>T15 Project149</v>
      </c>
      <c r="C150" s="284" t="str">
        <f>IF(LEN(Projects!C151)&gt;0,Projects!C151,"")</f>
        <v/>
      </c>
      <c r="D150" s="285" t="str">
        <f>IF(LEN(Projects!D151)&gt;0,Projects!D151,"")</f>
        <v/>
      </c>
      <c r="E150" s="284" t="str">
        <f>IF(LEN(Projects!F151)&gt;0,Projects!F151,"")</f>
        <v/>
      </c>
      <c r="F150" s="286" t="str">
        <f>IF(LEN($K$1)&gt;0,IF(AND(LEN(D150)&gt;0,VLOOKUP($K$1,Markers!A:D,3,FALSE)='Marker Project - template'!D150),"SAME ORGANIZATION",IF(ISNA(VLOOKUP(A150,Projects!A:G,5,FALSE)),"",IF(VLOOKUP(A150,Projects!A:G,7,FALSE)='Marker Project - template'!$K$1,"MENTOR",""))),"")</f>
        <v/>
      </c>
      <c r="G150" s="287"/>
    </row>
    <row r="151" spans="1:7" x14ac:dyDescent="0.25">
      <c r="A151" s="60">
        <f>Projects!A152</f>
        <v>150</v>
      </c>
      <c r="B151" s="284" t="str">
        <f>Projects!B152</f>
        <v>T15 Project150</v>
      </c>
      <c r="C151" s="284" t="str">
        <f>IF(LEN(Projects!C152)&gt;0,Projects!C152,"")</f>
        <v/>
      </c>
      <c r="D151" s="285" t="str">
        <f>IF(LEN(Projects!D152)&gt;0,Projects!D152,"")</f>
        <v/>
      </c>
      <c r="E151" s="284" t="str">
        <f>IF(LEN(Projects!F152)&gt;0,Projects!F152,"")</f>
        <v/>
      </c>
      <c r="F151" s="286" t="str">
        <f>IF(LEN($K$1)&gt;0,IF(AND(LEN(D151)&gt;0,VLOOKUP($K$1,Markers!A:D,3,FALSE)='Marker Project - template'!D151),"SAME ORGANIZATION",IF(ISNA(VLOOKUP(A151,Projects!A:G,5,FALSE)),"",IF(VLOOKUP(A151,Projects!A:G,7,FALSE)='Marker Project - template'!$K$1,"MENTOR",""))),"")</f>
        <v/>
      </c>
      <c r="G151" s="287"/>
    </row>
    <row r="152" spans="1:7" x14ac:dyDescent="0.25">
      <c r="A152" s="60">
        <f>Projects!A153</f>
        <v>151</v>
      </c>
      <c r="B152" s="284" t="str">
        <f>Projects!B153</f>
        <v>T15 Project151</v>
      </c>
      <c r="C152" s="284" t="str">
        <f>IF(LEN(Projects!C153)&gt;0,Projects!C153,"")</f>
        <v/>
      </c>
      <c r="D152" s="285" t="str">
        <f>IF(LEN(Projects!D153)&gt;0,Projects!D153,"")</f>
        <v/>
      </c>
      <c r="E152" s="284" t="str">
        <f>IF(LEN(Projects!F153)&gt;0,Projects!F153,"")</f>
        <v/>
      </c>
      <c r="F152" s="286" t="str">
        <f>IF(LEN($K$1)&gt;0,IF(AND(LEN(D152)&gt;0,VLOOKUP($K$1,Markers!A:D,3,FALSE)='Marker Project - template'!D152),"SAME ORGANIZATION",IF(ISNA(VLOOKUP(A152,Projects!A:G,5,FALSE)),"",IF(VLOOKUP(A152,Projects!A:G,7,FALSE)='Marker Project - template'!$K$1,"MENTOR",""))),"")</f>
        <v/>
      </c>
      <c r="G152" s="287"/>
    </row>
    <row r="153" spans="1:7" x14ac:dyDescent="0.25">
      <c r="A153" s="60">
        <f>Projects!A154</f>
        <v>152</v>
      </c>
      <c r="B153" s="284" t="str">
        <f>Projects!B154</f>
        <v>T15 Project152</v>
      </c>
      <c r="C153" s="284" t="str">
        <f>IF(LEN(Projects!C154)&gt;0,Projects!C154,"")</f>
        <v/>
      </c>
      <c r="D153" s="285" t="str">
        <f>IF(LEN(Projects!D154)&gt;0,Projects!D154,"")</f>
        <v/>
      </c>
      <c r="E153" s="284" t="str">
        <f>IF(LEN(Projects!F154)&gt;0,Projects!F154,"")</f>
        <v/>
      </c>
      <c r="F153" s="286" t="str">
        <f>IF(LEN($K$1)&gt;0,IF(AND(LEN(D153)&gt;0,VLOOKUP($K$1,Markers!A:D,3,FALSE)='Marker Project - template'!D153),"SAME ORGANIZATION",IF(ISNA(VLOOKUP(A153,Projects!A:G,5,FALSE)),"",IF(VLOOKUP(A153,Projects!A:G,7,FALSE)='Marker Project - template'!$K$1,"MENTOR",""))),"")</f>
        <v/>
      </c>
      <c r="G153" s="287"/>
    </row>
    <row r="154" spans="1:7" x14ac:dyDescent="0.25">
      <c r="A154" s="60">
        <f>Projects!A155</f>
        <v>153</v>
      </c>
      <c r="B154" s="284" t="str">
        <f>Projects!B155</f>
        <v>T15 Project153</v>
      </c>
      <c r="C154" s="284" t="str">
        <f>IF(LEN(Projects!C155)&gt;0,Projects!C155,"")</f>
        <v/>
      </c>
      <c r="D154" s="285" t="str">
        <f>IF(LEN(Projects!D155)&gt;0,Projects!D155,"")</f>
        <v/>
      </c>
      <c r="E154" s="284" t="str">
        <f>IF(LEN(Projects!F155)&gt;0,Projects!F155,"")</f>
        <v/>
      </c>
      <c r="F154" s="286" t="str">
        <f>IF(LEN($K$1)&gt;0,IF(AND(LEN(D154)&gt;0,VLOOKUP($K$1,Markers!A:D,3,FALSE)='Marker Project - template'!D154),"SAME ORGANIZATION",IF(ISNA(VLOOKUP(A154,Projects!A:G,5,FALSE)),"",IF(VLOOKUP(A154,Projects!A:G,7,FALSE)='Marker Project - template'!$K$1,"MENTOR",""))),"")</f>
        <v/>
      </c>
      <c r="G154" s="287"/>
    </row>
    <row r="155" spans="1:7" x14ac:dyDescent="0.25">
      <c r="A155" s="60">
        <f>Projects!A156</f>
        <v>154</v>
      </c>
      <c r="B155" s="284" t="str">
        <f>Projects!B156</f>
        <v>T15 Project154</v>
      </c>
      <c r="C155" s="284" t="str">
        <f>IF(LEN(Projects!C156)&gt;0,Projects!C156,"")</f>
        <v/>
      </c>
      <c r="D155" s="285" t="str">
        <f>IF(LEN(Projects!D156)&gt;0,Projects!D156,"")</f>
        <v/>
      </c>
      <c r="E155" s="284" t="str">
        <f>IF(LEN(Projects!F156)&gt;0,Projects!F156,"")</f>
        <v/>
      </c>
      <c r="F155" s="286" t="str">
        <f>IF(LEN($K$1)&gt;0,IF(AND(LEN(D155)&gt;0,VLOOKUP($K$1,Markers!A:D,3,FALSE)='Marker Project - template'!D155),"SAME ORGANIZATION",IF(ISNA(VLOOKUP(A155,Projects!A:G,5,FALSE)),"",IF(VLOOKUP(A155,Projects!A:G,7,FALSE)='Marker Project - template'!$K$1,"MENTOR",""))),"")</f>
        <v/>
      </c>
      <c r="G155" s="287"/>
    </row>
    <row r="156" spans="1:7" x14ac:dyDescent="0.25">
      <c r="A156" s="60">
        <f>Projects!A157</f>
        <v>155</v>
      </c>
      <c r="B156" s="284" t="str">
        <f>Projects!B157</f>
        <v>T15 Project155</v>
      </c>
      <c r="C156" s="284" t="str">
        <f>IF(LEN(Projects!C157)&gt;0,Projects!C157,"")</f>
        <v/>
      </c>
      <c r="D156" s="285" t="str">
        <f>IF(LEN(Projects!D157)&gt;0,Projects!D157,"")</f>
        <v/>
      </c>
      <c r="E156" s="284" t="str">
        <f>IF(LEN(Projects!F157)&gt;0,Projects!F157,"")</f>
        <v/>
      </c>
      <c r="F156" s="286" t="str">
        <f>IF(LEN($K$1)&gt;0,IF(AND(LEN(D156)&gt;0,VLOOKUP($K$1,Markers!A:D,3,FALSE)='Marker Project - template'!D156),"SAME ORGANIZATION",IF(ISNA(VLOOKUP(A156,Projects!A:G,5,FALSE)),"",IF(VLOOKUP(A156,Projects!A:G,7,FALSE)='Marker Project - template'!$K$1,"MENTOR",""))),"")</f>
        <v/>
      </c>
      <c r="G156" s="287"/>
    </row>
    <row r="157" spans="1:7" x14ac:dyDescent="0.25">
      <c r="A157" s="60">
        <f>Projects!A158</f>
        <v>156</v>
      </c>
      <c r="B157" s="284" t="str">
        <f>Projects!B158</f>
        <v>T15 Project156</v>
      </c>
      <c r="C157" s="284" t="str">
        <f>IF(LEN(Projects!C158)&gt;0,Projects!C158,"")</f>
        <v/>
      </c>
      <c r="D157" s="285" t="str">
        <f>IF(LEN(Projects!D158)&gt;0,Projects!D158,"")</f>
        <v/>
      </c>
      <c r="E157" s="284" t="str">
        <f>IF(LEN(Projects!F158)&gt;0,Projects!F158,"")</f>
        <v/>
      </c>
      <c r="F157" s="286" t="str">
        <f>IF(LEN($K$1)&gt;0,IF(AND(LEN(D157)&gt;0,VLOOKUP($K$1,Markers!A:D,3,FALSE)='Marker Project - template'!D157),"SAME ORGANIZATION",IF(ISNA(VLOOKUP(A157,Projects!A:G,5,FALSE)),"",IF(VLOOKUP(A157,Projects!A:G,7,FALSE)='Marker Project - template'!$K$1,"MENTOR",""))),"")</f>
        <v/>
      </c>
      <c r="G157" s="287"/>
    </row>
    <row r="158" spans="1:7" x14ac:dyDescent="0.25">
      <c r="A158" s="60">
        <f>Projects!A159</f>
        <v>157</v>
      </c>
      <c r="B158" s="284" t="str">
        <f>Projects!B159</f>
        <v>T15 Project157</v>
      </c>
      <c r="C158" s="284" t="str">
        <f>IF(LEN(Projects!C159)&gt;0,Projects!C159,"")</f>
        <v/>
      </c>
      <c r="D158" s="285" t="str">
        <f>IF(LEN(Projects!D159)&gt;0,Projects!D159,"")</f>
        <v/>
      </c>
      <c r="E158" s="284" t="str">
        <f>IF(LEN(Projects!F159)&gt;0,Projects!F159,"")</f>
        <v/>
      </c>
      <c r="F158" s="286" t="str">
        <f>IF(LEN($K$1)&gt;0,IF(AND(LEN(D158)&gt;0,VLOOKUP($K$1,Markers!A:D,3,FALSE)='Marker Project - template'!D158),"SAME ORGANIZATION",IF(ISNA(VLOOKUP(A158,Projects!A:G,5,FALSE)),"",IF(VLOOKUP(A158,Projects!A:G,7,FALSE)='Marker Project - template'!$K$1,"MENTOR",""))),"")</f>
        <v/>
      </c>
      <c r="G158" s="287"/>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C086-77DE-4869-B5DD-5C7A964D4C4B}">
  <sheetPr codeName="Sheet25">
    <tabColor theme="5" tint="0.79998168889431442"/>
  </sheetPr>
  <dimension ref="A1:F16"/>
  <sheetViews>
    <sheetView zoomScale="145" zoomScaleNormal="145" workbookViewId="0">
      <pane ySplit="1" topLeftCell="A2" activePane="bottomLeft" state="frozen"/>
      <selection activeCell="A24" sqref="A24:K24"/>
      <selection pane="bottomLeft" activeCell="A24" sqref="A24:K24"/>
    </sheetView>
  </sheetViews>
  <sheetFormatPr defaultColWidth="9.140625" defaultRowHeight="15" x14ac:dyDescent="0.25"/>
  <cols>
    <col min="1" max="1" width="14.5703125" style="4" customWidth="1"/>
    <col min="2" max="2" width="34.85546875" customWidth="1"/>
    <col min="3" max="3" width="34.28515625" style="101" customWidth="1"/>
    <col min="4" max="4" width="2.28515625" customWidth="1"/>
    <col min="5" max="5" width="18" customWidth="1"/>
    <col min="6" max="6" width="23" customWidth="1"/>
  </cols>
  <sheetData>
    <row r="1" spans="1:6" ht="60" x14ac:dyDescent="0.25">
      <c r="A1" s="289" t="s">
        <v>316</v>
      </c>
      <c r="B1" s="70" t="s">
        <v>431</v>
      </c>
      <c r="C1" s="187" t="s">
        <v>432</v>
      </c>
      <c r="D1" s="283"/>
      <c r="E1" s="86" t="s">
        <v>240</v>
      </c>
      <c r="F1" s="60"/>
    </row>
    <row r="2" spans="1:6" ht="15.75" customHeight="1" x14ac:dyDescent="0.25">
      <c r="A2" s="290">
        <f>IF(Keywords!A3&gt;0,Keywords!A3,"")</f>
        <v>1</v>
      </c>
      <c r="B2" s="290" t="str">
        <f>IF(Keywords!C3&gt;0,Keywords!C3,"")</f>
        <v>Topic 1</v>
      </c>
      <c r="C2" s="287"/>
      <c r="D2" s="283"/>
      <c r="E2" s="79" t="s">
        <v>239</v>
      </c>
      <c r="F2" s="288"/>
    </row>
    <row r="3" spans="1:6" x14ac:dyDescent="0.25">
      <c r="A3" s="290">
        <f>IF(Keywords!A4&gt;0,Keywords!A4,"")</f>
        <v>2</v>
      </c>
      <c r="B3" s="290" t="str">
        <f>IF(Keywords!C4&gt;0,Keywords!C4,"")</f>
        <v>Topic 2</v>
      </c>
      <c r="C3" s="287"/>
    </row>
    <row r="4" spans="1:6" x14ac:dyDescent="0.25">
      <c r="A4" s="290">
        <f>IF(Keywords!A5&gt;0,Keywords!A5,"")</f>
        <v>3</v>
      </c>
      <c r="B4" s="290" t="str">
        <f>IF(Keywords!C5&gt;0,Keywords!C5,"")</f>
        <v>Topic 3</v>
      </c>
      <c r="C4" s="287"/>
    </row>
    <row r="5" spans="1:6" x14ac:dyDescent="0.25">
      <c r="A5" s="290">
        <f>IF(Keywords!A6&gt;0,Keywords!A6,"")</f>
        <v>4</v>
      </c>
      <c r="B5" s="290" t="str">
        <f>IF(Keywords!C6&gt;0,Keywords!C6,"")</f>
        <v>Topic 4</v>
      </c>
      <c r="C5" s="287"/>
    </row>
    <row r="6" spans="1:6" x14ac:dyDescent="0.25">
      <c r="A6" s="290">
        <f>IF(Keywords!A7&gt;0,Keywords!A7,"")</f>
        <v>5</v>
      </c>
      <c r="B6" s="290" t="str">
        <f>IF(Keywords!C7&gt;0,Keywords!C7,"")</f>
        <v>Topic 5</v>
      </c>
      <c r="C6" s="287"/>
    </row>
    <row r="7" spans="1:6" x14ac:dyDescent="0.25">
      <c r="A7" s="290">
        <f>IF(Keywords!A8&gt;0,Keywords!A8,"")</f>
        <v>6</v>
      </c>
      <c r="B7" s="290" t="str">
        <f>IF(Keywords!C8&gt;0,Keywords!C8,"")</f>
        <v>Topic 6</v>
      </c>
      <c r="C7" s="287"/>
    </row>
    <row r="8" spans="1:6" x14ac:dyDescent="0.25">
      <c r="A8" s="290">
        <f>IF(Keywords!A9&gt;0,Keywords!A9,"")</f>
        <v>7</v>
      </c>
      <c r="B8" s="290" t="str">
        <f>IF(Keywords!C9&gt;0,Keywords!C9,"")</f>
        <v>Topic 7</v>
      </c>
      <c r="C8" s="287"/>
    </row>
    <row r="9" spans="1:6" x14ac:dyDescent="0.25">
      <c r="A9" s="290">
        <f>IF(Keywords!A10&gt;0,Keywords!A10,"")</f>
        <v>8</v>
      </c>
      <c r="B9" s="290" t="str">
        <f>IF(Keywords!C10&gt;0,Keywords!C10,"")</f>
        <v>Topic 8</v>
      </c>
      <c r="C9" s="287"/>
    </row>
    <row r="10" spans="1:6" x14ac:dyDescent="0.25">
      <c r="A10" s="290">
        <f>IF(Keywords!A11&gt;0,Keywords!A11,"")</f>
        <v>9</v>
      </c>
      <c r="B10" s="290" t="str">
        <f>IF(Keywords!C11&gt;0,Keywords!C11,"")</f>
        <v>Topic 9</v>
      </c>
      <c r="C10" s="287"/>
    </row>
    <row r="11" spans="1:6" x14ac:dyDescent="0.25">
      <c r="A11" s="290">
        <f>IF(Keywords!A12&gt;0,Keywords!A12,"")</f>
        <v>10</v>
      </c>
      <c r="B11" s="290" t="str">
        <f>IF(Keywords!C12&gt;0,Keywords!C12,"")</f>
        <v>Topic 10</v>
      </c>
      <c r="C11" s="287"/>
    </row>
    <row r="12" spans="1:6" x14ac:dyDescent="0.25">
      <c r="A12" s="290">
        <f>IF(Keywords!A13&gt;0,Keywords!A13,"")</f>
        <v>11</v>
      </c>
      <c r="B12" s="290" t="str">
        <f>IF(Keywords!C13&gt;0,Keywords!C13,"")</f>
        <v>Topic 11</v>
      </c>
      <c r="C12" s="287"/>
    </row>
    <row r="13" spans="1:6" x14ac:dyDescent="0.25">
      <c r="A13" s="290">
        <f>IF(Keywords!A14&gt;0,Keywords!A14,"")</f>
        <v>12</v>
      </c>
      <c r="B13" s="290" t="str">
        <f>IF(Keywords!C14&gt;0,Keywords!C14,"")</f>
        <v>Topic 12</v>
      </c>
      <c r="C13" s="287"/>
    </row>
    <row r="14" spans="1:6" x14ac:dyDescent="0.25">
      <c r="A14" s="290">
        <f>IF(Keywords!A15&gt;0,Keywords!A15,"")</f>
        <v>13</v>
      </c>
      <c r="B14" s="290" t="str">
        <f>IF(Keywords!C15&gt;0,Keywords!C15,"")</f>
        <v>Topic 13</v>
      </c>
      <c r="C14" s="287"/>
    </row>
    <row r="15" spans="1:6" x14ac:dyDescent="0.25">
      <c r="A15" s="290">
        <f>IF(Keywords!A16&gt;0,Keywords!A16,"")</f>
        <v>14</v>
      </c>
      <c r="B15" s="290" t="str">
        <f>IF(Keywords!C16&gt;0,Keywords!C16,"")</f>
        <v>Topic 14</v>
      </c>
      <c r="C15" s="287"/>
    </row>
    <row r="16" spans="1:6" x14ac:dyDescent="0.25">
      <c r="A16" s="290">
        <f>IF(Keywords!A17&gt;0,Keywords!A17,"")</f>
        <v>15</v>
      </c>
      <c r="B16" s="290" t="str">
        <f>IF(Keywords!C17&gt;0,Keywords!C17,"")</f>
        <v>Topic 15</v>
      </c>
      <c r="C16" s="287"/>
    </row>
  </sheetData>
  <autoFilter ref="C1:C16"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1315-5EE3-47CA-8535-6D8D15C1C6DF}">
  <sheetPr codeName="Sheet29">
    <tabColor theme="5" tint="0.79998168889431442"/>
  </sheetPr>
  <dimension ref="A1:C9"/>
  <sheetViews>
    <sheetView zoomScale="130" zoomScaleNormal="130" workbookViewId="0">
      <pane ySplit="8" topLeftCell="A9" activePane="bottomLeft" state="frozen"/>
      <selection activeCell="A24" sqref="A24:K24"/>
      <selection pane="bottomLeft" activeCell="A24" sqref="A24:K24"/>
    </sheetView>
  </sheetViews>
  <sheetFormatPr defaultRowHeight="15" x14ac:dyDescent="0.25"/>
  <cols>
    <col min="1" max="1" width="14.42578125" customWidth="1"/>
    <col min="2" max="2" width="94.5703125" customWidth="1"/>
    <col min="3" max="3" width="30.42578125" customWidth="1"/>
  </cols>
  <sheetData>
    <row r="1" spans="1:3" x14ac:dyDescent="0.25">
      <c r="A1" s="430" t="str">
        <f>"Attached are score and comment sheets for submissions to  the "&amp;'Competition Parameters'!C7&amp;" competition."</f>
        <v>Attached are score and comment sheets for submissions to  the AN EXCITING PROGRAM/COMPETITION competition.</v>
      </c>
      <c r="B1" s="430"/>
      <c r="C1" s="430"/>
    </row>
    <row r="2" spans="1:3" ht="78" customHeight="1" x14ac:dyDescent="0.25">
      <c r="A2" s="431" t="s">
        <v>433</v>
      </c>
      <c r="B2" s="431"/>
      <c r="C2" s="431"/>
    </row>
    <row r="3" spans="1:3" ht="30" customHeight="1" x14ac:dyDescent="0.25">
      <c r="A3" s="431" t="s">
        <v>434</v>
      </c>
      <c r="B3" s="431"/>
      <c r="C3" s="431"/>
    </row>
    <row r="4" spans="1:3" x14ac:dyDescent="0.25">
      <c r="A4" s="432" t="str">
        <f>"For more information see: " &amp; 'Competition Parameters'!C9</f>
        <v xml:space="preserve">For more information see: </v>
      </c>
      <c r="B4" s="432"/>
      <c r="C4" s="432"/>
    </row>
    <row r="5" spans="1:3" x14ac:dyDescent="0.25">
      <c r="A5" s="433" t="s">
        <v>435</v>
      </c>
      <c r="B5" s="433"/>
      <c r="C5" s="433"/>
    </row>
    <row r="6" spans="1:3" ht="12" customHeight="1" x14ac:dyDescent="0.25">
      <c r="A6" s="29" t="s">
        <v>436</v>
      </c>
      <c r="B6" s="291">
        <f>COUNTIF(B8:B9,"&lt;&gt;"&amp;"")</f>
        <v>0</v>
      </c>
      <c r="C6" s="42"/>
    </row>
    <row r="7" spans="1:3" x14ac:dyDescent="0.25">
      <c r="A7" s="292" t="s">
        <v>437</v>
      </c>
      <c r="B7" s="293" t="s">
        <v>438</v>
      </c>
      <c r="C7" s="294" t="s">
        <v>439</v>
      </c>
    </row>
    <row r="8" spans="1:3" x14ac:dyDescent="0.25">
      <c r="A8" s="287"/>
      <c r="B8" s="295"/>
      <c r="C8" s="296"/>
    </row>
    <row r="9" spans="1:3" x14ac:dyDescent="0.25">
      <c r="A9" s="287"/>
      <c r="B9" s="295"/>
      <c r="C9" s="296"/>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AF4C1-8C2B-4424-B1E7-0093ED9C5F9C}">
  <sheetPr codeName="Sheet8">
    <tabColor theme="5" tint="0.79998168889431442"/>
  </sheetPr>
  <dimension ref="A1:K36"/>
  <sheetViews>
    <sheetView zoomScale="145" zoomScaleNormal="145" workbookViewId="0">
      <selection activeCell="A24" sqref="A24:K24"/>
    </sheetView>
  </sheetViews>
  <sheetFormatPr defaultRowHeight="15" x14ac:dyDescent="0.25"/>
  <cols>
    <col min="1" max="1" width="17.28515625" customWidth="1"/>
    <col min="3" max="3" width="14" customWidth="1"/>
    <col min="5" max="5" width="11" bestFit="1" customWidth="1"/>
  </cols>
  <sheetData>
    <row r="1" spans="1:11" ht="18.75" x14ac:dyDescent="0.3">
      <c r="A1" s="181" t="s">
        <v>440</v>
      </c>
      <c r="B1" s="437" t="str">
        <f>'Competition Parameters'!C7</f>
        <v>AN EXCITING PROGRAM/COMPETITION</v>
      </c>
      <c r="C1" s="437"/>
      <c r="D1" s="437"/>
      <c r="E1" s="437"/>
      <c r="F1" s="437"/>
      <c r="G1" s="437"/>
      <c r="H1" s="151" t="s">
        <v>441</v>
      </c>
      <c r="I1" s="54"/>
      <c r="J1" s="54"/>
      <c r="K1" s="297"/>
    </row>
    <row r="2" spans="1:11" x14ac:dyDescent="0.25">
      <c r="A2" s="148" t="s">
        <v>240</v>
      </c>
      <c r="B2" s="438" t="e">
        <f>VLOOKUP(B3,Markers!A:B,2,FALSE)</f>
        <v>#N/A</v>
      </c>
      <c r="C2" s="439"/>
      <c r="D2" s="439"/>
      <c r="E2" s="439"/>
      <c r="F2" s="440"/>
      <c r="G2" s="441" t="s">
        <v>442</v>
      </c>
      <c r="H2" s="441"/>
      <c r="I2" s="441"/>
      <c r="J2" s="441"/>
      <c r="K2" s="442"/>
    </row>
    <row r="3" spans="1:11" ht="15.75" thickBot="1" x14ac:dyDescent="0.3">
      <c r="A3" s="298" t="s">
        <v>239</v>
      </c>
      <c r="B3" s="299"/>
      <c r="G3" s="443"/>
      <c r="H3" s="443"/>
      <c r="I3" s="443"/>
      <c r="J3" s="443"/>
      <c r="K3" s="444"/>
    </row>
    <row r="4" spans="1:11" ht="15.75" thickBot="1" x14ac:dyDescent="0.3">
      <c r="A4" s="300" t="s">
        <v>437</v>
      </c>
      <c r="B4" s="301"/>
      <c r="C4" s="302" t="s">
        <v>443</v>
      </c>
      <c r="D4" s="302"/>
      <c r="E4" s="301"/>
      <c r="F4" s="300"/>
      <c r="G4" s="300"/>
      <c r="H4" s="300"/>
      <c r="I4" s="300"/>
      <c r="J4" s="300"/>
      <c r="K4" s="300"/>
    </row>
    <row r="5" spans="1:11" ht="15.75" thickBot="1" x14ac:dyDescent="0.3">
      <c r="A5" s="303" t="s">
        <v>444</v>
      </c>
      <c r="B5" s="445" t="e">
        <f>VLOOKUP(B4,Projects!A:B,2,FALSE)</f>
        <v>#N/A</v>
      </c>
      <c r="C5" s="445"/>
      <c r="D5" s="445"/>
      <c r="E5" s="445"/>
      <c r="F5" s="445"/>
      <c r="G5" s="445"/>
      <c r="H5" s="445"/>
      <c r="I5" s="445"/>
      <c r="J5" s="445"/>
      <c r="K5" s="446"/>
    </row>
    <row r="6" spans="1:11" ht="15.75" thickBot="1" x14ac:dyDescent="0.3">
      <c r="A6" s="447" t="s">
        <v>445</v>
      </c>
      <c r="B6" s="448"/>
      <c r="C6" s="448"/>
      <c r="D6" s="448"/>
      <c r="E6" s="448"/>
      <c r="F6" s="448"/>
      <c r="G6" s="448"/>
      <c r="H6" s="448"/>
      <c r="I6" s="448"/>
      <c r="J6" s="449"/>
      <c r="K6" s="304"/>
    </row>
    <row r="7" spans="1:11" x14ac:dyDescent="0.25">
      <c r="A7" s="305" t="s">
        <v>446</v>
      </c>
      <c r="B7" s="306"/>
      <c r="C7" s="306"/>
      <c r="D7" s="306"/>
      <c r="E7" s="306"/>
      <c r="F7" s="306"/>
      <c r="G7" s="306"/>
      <c r="H7" s="306"/>
      <c r="I7" s="306"/>
      <c r="J7" s="306"/>
      <c r="K7" s="307"/>
    </row>
    <row r="8" spans="1:11" ht="16.5" thickBot="1" x14ac:dyDescent="0.3">
      <c r="A8" s="32" t="s">
        <v>447</v>
      </c>
      <c r="B8" s="308"/>
      <c r="C8" s="309"/>
      <c r="D8" s="33" t="s">
        <v>448</v>
      </c>
      <c r="E8" s="308"/>
      <c r="F8" s="309"/>
      <c r="G8" s="33" t="s">
        <v>449</v>
      </c>
      <c r="H8" s="308"/>
      <c r="I8" s="309"/>
      <c r="J8" s="450" t="str">
        <f>IF(OR(AND( LEN(B8)&gt;0,LEN(E8)&gt;0),AND(LEN(B8)&gt;0,LEN(H8)&gt;0),AND(LEN(E8)&gt;0,LEN(H8)&gt;0)),"Only check one box","")</f>
        <v/>
      </c>
      <c r="K8" s="451"/>
    </row>
    <row r="9" spans="1:11" x14ac:dyDescent="0.25">
      <c r="A9" s="452" t="s">
        <v>450</v>
      </c>
      <c r="B9" s="452"/>
      <c r="C9" s="452"/>
      <c r="D9" s="452"/>
      <c r="E9" s="452"/>
      <c r="F9" s="452"/>
      <c r="G9" s="452"/>
      <c r="H9" s="452"/>
      <c r="I9" s="452"/>
      <c r="J9" s="452"/>
      <c r="K9" s="452"/>
    </row>
    <row r="10" spans="1:11" ht="75.75" customHeight="1" thickBot="1" x14ac:dyDescent="0.3">
      <c r="A10" s="453"/>
      <c r="B10" s="454"/>
      <c r="C10" s="454"/>
      <c r="D10" s="454"/>
      <c r="E10" s="454"/>
      <c r="F10" s="454"/>
      <c r="G10" s="454"/>
      <c r="H10" s="454"/>
      <c r="I10" s="454"/>
      <c r="J10" s="454"/>
      <c r="K10" s="455"/>
    </row>
    <row r="11" spans="1:11" ht="15.75" thickBot="1" x14ac:dyDescent="0.3">
      <c r="A11" s="456"/>
      <c r="B11" s="456"/>
      <c r="C11" s="456"/>
      <c r="D11" s="456"/>
      <c r="E11" s="456"/>
      <c r="F11" s="456"/>
      <c r="G11" s="456"/>
      <c r="H11" s="456"/>
      <c r="I11" s="456"/>
      <c r="J11" s="456"/>
      <c r="K11" s="456"/>
    </row>
    <row r="12" spans="1:11" x14ac:dyDescent="0.25">
      <c r="A12" s="310" t="s">
        <v>56</v>
      </c>
      <c r="B12" s="311">
        <v>1</v>
      </c>
      <c r="C12" s="312" t="s">
        <v>451</v>
      </c>
      <c r="D12" s="457" t="str">
        <f>VLOOKUP('Scores and Comments - template'!B12,Criteria!$A:$B,2,FALSE)</f>
        <v>Criteria 1</v>
      </c>
      <c r="E12" s="457"/>
      <c r="F12" s="457"/>
      <c r="G12" s="457"/>
      <c r="H12" s="457"/>
      <c r="I12" s="457"/>
      <c r="J12" s="457"/>
      <c r="K12" s="458"/>
    </row>
    <row r="13" spans="1:11" x14ac:dyDescent="0.25">
      <c r="A13" s="113" t="s">
        <v>401</v>
      </c>
      <c r="B13" s="313">
        <f>VLOOKUP(B12,Criteria!$A:$D,3,FALSE)</f>
        <v>0</v>
      </c>
      <c r="C13" s="156" t="s">
        <v>402</v>
      </c>
      <c r="D13" s="313">
        <f>VLOOKUP(B12,Criteria!$A:$D,4,FALSE)</f>
        <v>10</v>
      </c>
      <c r="E13" s="314" t="s">
        <v>452</v>
      </c>
      <c r="F13" s="315"/>
      <c r="G13" s="459"/>
      <c r="H13" s="460"/>
      <c r="I13" s="460"/>
      <c r="J13" s="460"/>
      <c r="K13" s="461"/>
    </row>
    <row r="14" spans="1:11" x14ac:dyDescent="0.25">
      <c r="A14" s="434" t="s">
        <v>453</v>
      </c>
      <c r="B14" s="435"/>
      <c r="C14" s="435"/>
      <c r="D14" s="435"/>
      <c r="E14" s="435"/>
      <c r="F14" s="435"/>
      <c r="G14" s="435"/>
      <c r="H14" s="435"/>
      <c r="I14" s="435"/>
      <c r="J14" s="435"/>
      <c r="K14" s="436"/>
    </row>
    <row r="15" spans="1:11" ht="75.75" customHeight="1" thickBot="1" x14ac:dyDescent="0.3">
      <c r="A15" s="453"/>
      <c r="B15" s="454"/>
      <c r="C15" s="454"/>
      <c r="D15" s="454"/>
      <c r="E15" s="454"/>
      <c r="F15" s="454"/>
      <c r="G15" s="454"/>
      <c r="H15" s="454"/>
      <c r="I15" s="454"/>
      <c r="J15" s="454"/>
      <c r="K15" s="455"/>
    </row>
    <row r="16" spans="1:11" ht="15.75" thickBot="1" x14ac:dyDescent="0.3">
      <c r="A16" s="456"/>
      <c r="B16" s="456"/>
      <c r="C16" s="456"/>
      <c r="D16" s="456"/>
      <c r="E16" s="456"/>
      <c r="F16" s="456"/>
      <c r="G16" s="456"/>
      <c r="H16" s="456"/>
      <c r="I16" s="456"/>
      <c r="J16" s="456"/>
      <c r="K16" s="456"/>
    </row>
    <row r="17" spans="1:11" x14ac:dyDescent="0.25">
      <c r="A17" s="310" t="s">
        <v>56</v>
      </c>
      <c r="B17" s="311">
        <f>B12+1</f>
        <v>2</v>
      </c>
      <c r="C17" s="312" t="s">
        <v>451</v>
      </c>
      <c r="D17" s="457" t="str">
        <f>VLOOKUP('Scores and Comments - template'!B17,Criteria!$A:$B,2,FALSE)</f>
        <v>Criteria 2</v>
      </c>
      <c r="E17" s="457"/>
      <c r="F17" s="457"/>
      <c r="G17" s="457"/>
      <c r="H17" s="457"/>
      <c r="I17" s="457"/>
      <c r="J17" s="457"/>
      <c r="K17" s="458"/>
    </row>
    <row r="18" spans="1:11" x14ac:dyDescent="0.25">
      <c r="A18" s="113" t="s">
        <v>401</v>
      </c>
      <c r="B18" s="313">
        <f>VLOOKUP(B17,Criteria!$A:$D,3,FALSE)</f>
        <v>0</v>
      </c>
      <c r="C18" s="156" t="s">
        <v>402</v>
      </c>
      <c r="D18" s="313">
        <f>VLOOKUP(B17,Criteria!$A:$D,4,FALSE)</f>
        <v>10</v>
      </c>
      <c r="E18" s="314" t="s">
        <v>452</v>
      </c>
      <c r="F18" s="315"/>
      <c r="G18" s="459"/>
      <c r="H18" s="460"/>
      <c r="I18" s="460"/>
      <c r="J18" s="460"/>
      <c r="K18" s="461"/>
    </row>
    <row r="19" spans="1:11" x14ac:dyDescent="0.25">
      <c r="A19" s="434" t="s">
        <v>453</v>
      </c>
      <c r="B19" s="435"/>
      <c r="C19" s="435"/>
      <c r="D19" s="435"/>
      <c r="E19" s="435"/>
      <c r="F19" s="435"/>
      <c r="G19" s="435"/>
      <c r="H19" s="435"/>
      <c r="I19" s="435"/>
      <c r="J19" s="435"/>
      <c r="K19" s="436"/>
    </row>
    <row r="20" spans="1:11" ht="95.1" customHeight="1" thickBot="1" x14ac:dyDescent="0.3">
      <c r="A20" s="453"/>
      <c r="B20" s="454"/>
      <c r="C20" s="454"/>
      <c r="D20" s="454"/>
      <c r="E20" s="454"/>
      <c r="F20" s="454"/>
      <c r="G20" s="454"/>
      <c r="H20" s="454"/>
      <c r="I20" s="454"/>
      <c r="J20" s="454"/>
      <c r="K20" s="455"/>
    </row>
    <row r="21" spans="1:11" ht="15.75" thickBot="1" x14ac:dyDescent="0.3">
      <c r="A21" s="456"/>
      <c r="B21" s="456"/>
      <c r="C21" s="456"/>
      <c r="D21" s="456"/>
      <c r="E21" s="456"/>
      <c r="F21" s="456"/>
      <c r="G21" s="456"/>
      <c r="H21" s="456"/>
      <c r="I21" s="456"/>
      <c r="J21" s="456"/>
      <c r="K21" s="456"/>
    </row>
    <row r="22" spans="1:11" x14ac:dyDescent="0.25">
      <c r="A22" s="310" t="s">
        <v>56</v>
      </c>
      <c r="B22" s="311">
        <f>B17+1</f>
        <v>3</v>
      </c>
      <c r="C22" s="312" t="s">
        <v>451</v>
      </c>
      <c r="D22" s="457" t="str">
        <f>VLOOKUP('Scores and Comments - template'!B22,Criteria!$A:$B,2,FALSE)</f>
        <v>Criteria 3</v>
      </c>
      <c r="E22" s="457"/>
      <c r="F22" s="457"/>
      <c r="G22" s="457"/>
      <c r="H22" s="457"/>
      <c r="I22" s="457"/>
      <c r="J22" s="457"/>
      <c r="K22" s="458"/>
    </row>
    <row r="23" spans="1:11" x14ac:dyDescent="0.25">
      <c r="A23" s="113" t="s">
        <v>401</v>
      </c>
      <c r="B23" s="313">
        <f>VLOOKUP(B22,Criteria!$A:$D,3,FALSE)</f>
        <v>0</v>
      </c>
      <c r="C23" s="156" t="s">
        <v>402</v>
      </c>
      <c r="D23" s="313">
        <f>VLOOKUP(B22,Criteria!$A:$D,4,FALSE)</f>
        <v>10</v>
      </c>
      <c r="E23" s="314" t="s">
        <v>452</v>
      </c>
      <c r="F23" s="315"/>
      <c r="G23" s="459"/>
      <c r="H23" s="460"/>
      <c r="I23" s="460"/>
      <c r="J23" s="460"/>
      <c r="K23" s="461"/>
    </row>
    <row r="24" spans="1:11" x14ac:dyDescent="0.25">
      <c r="A24" s="434" t="s">
        <v>453</v>
      </c>
      <c r="B24" s="435"/>
      <c r="C24" s="435"/>
      <c r="D24" s="435"/>
      <c r="E24" s="435"/>
      <c r="F24" s="435"/>
      <c r="G24" s="435"/>
      <c r="H24" s="435"/>
      <c r="I24" s="435"/>
      <c r="J24" s="435"/>
      <c r="K24" s="436"/>
    </row>
    <row r="25" spans="1:11" ht="95.1" customHeight="1" thickBot="1" x14ac:dyDescent="0.3">
      <c r="A25" s="453"/>
      <c r="B25" s="454"/>
      <c r="C25" s="454"/>
      <c r="D25" s="454"/>
      <c r="E25" s="454"/>
      <c r="F25" s="454"/>
      <c r="G25" s="454"/>
      <c r="H25" s="454"/>
      <c r="I25" s="454"/>
      <c r="J25" s="454"/>
      <c r="K25" s="455"/>
    </row>
    <row r="26" spans="1:11" ht="15.75" thickBot="1" x14ac:dyDescent="0.3">
      <c r="A26" s="456"/>
      <c r="B26" s="456"/>
      <c r="C26" s="456"/>
      <c r="D26" s="456"/>
      <c r="E26" s="456"/>
      <c r="F26" s="456"/>
      <c r="G26" s="456"/>
      <c r="H26" s="456"/>
      <c r="I26" s="456"/>
      <c r="J26" s="456"/>
      <c r="K26" s="456"/>
    </row>
    <row r="27" spans="1:11" x14ac:dyDescent="0.25">
      <c r="A27" s="310" t="s">
        <v>56</v>
      </c>
      <c r="B27" s="311">
        <f>B22+1</f>
        <v>4</v>
      </c>
      <c r="C27" s="312" t="s">
        <v>451</v>
      </c>
      <c r="D27" s="457" t="str">
        <f>VLOOKUP('Scores and Comments - template'!B27,Criteria!$A:$B,2,FALSE)</f>
        <v>Criteria 4</v>
      </c>
      <c r="E27" s="457"/>
      <c r="F27" s="457"/>
      <c r="G27" s="457"/>
      <c r="H27" s="457"/>
      <c r="I27" s="457"/>
      <c r="J27" s="457"/>
      <c r="K27" s="458"/>
    </row>
    <row r="28" spans="1:11" x14ac:dyDescent="0.25">
      <c r="A28" s="113" t="s">
        <v>401</v>
      </c>
      <c r="B28" s="313">
        <f>VLOOKUP(B27,Criteria!$A:$D,3,FALSE)</f>
        <v>0</v>
      </c>
      <c r="C28" s="156" t="s">
        <v>402</v>
      </c>
      <c r="D28" s="313">
        <f>VLOOKUP(B27,Criteria!$A:$D,4,FALSE)</f>
        <v>10</v>
      </c>
      <c r="E28" s="314" t="s">
        <v>452</v>
      </c>
      <c r="F28" s="315"/>
      <c r="G28" s="459"/>
      <c r="H28" s="460"/>
      <c r="I28" s="460"/>
      <c r="J28" s="460"/>
      <c r="K28" s="461"/>
    </row>
    <row r="29" spans="1:11" x14ac:dyDescent="0.25">
      <c r="A29" s="434" t="s">
        <v>453</v>
      </c>
      <c r="B29" s="435"/>
      <c r="C29" s="435"/>
      <c r="D29" s="435"/>
      <c r="E29" s="435"/>
      <c r="F29" s="435"/>
      <c r="G29" s="435"/>
      <c r="H29" s="435"/>
      <c r="I29" s="435"/>
      <c r="J29" s="435"/>
      <c r="K29" s="436"/>
    </row>
    <row r="30" spans="1:11" ht="95.1" customHeight="1" thickBot="1" x14ac:dyDescent="0.3">
      <c r="A30" s="453"/>
      <c r="B30" s="454"/>
      <c r="C30" s="454"/>
      <c r="D30" s="454"/>
      <c r="E30" s="454"/>
      <c r="F30" s="454"/>
      <c r="G30" s="454"/>
      <c r="H30" s="454"/>
      <c r="I30" s="454"/>
      <c r="J30" s="454"/>
      <c r="K30" s="455"/>
    </row>
    <row r="31" spans="1:11" ht="15.75" thickBot="1" x14ac:dyDescent="0.3">
      <c r="A31" s="456"/>
      <c r="B31" s="456"/>
      <c r="C31" s="456"/>
      <c r="D31" s="456"/>
      <c r="E31" s="456"/>
      <c r="F31" s="456"/>
      <c r="G31" s="456"/>
      <c r="H31" s="456"/>
      <c r="I31" s="456"/>
      <c r="J31" s="456"/>
      <c r="K31" s="456"/>
    </row>
    <row r="32" spans="1:11" x14ac:dyDescent="0.25">
      <c r="A32" s="310" t="s">
        <v>56</v>
      </c>
      <c r="B32" s="311">
        <f>B27+1</f>
        <v>5</v>
      </c>
      <c r="C32" s="312" t="s">
        <v>451</v>
      </c>
      <c r="D32" s="457" t="str">
        <f>VLOOKUP('Scores and Comments - template'!B32,Criteria!$A:$B,2,FALSE)</f>
        <v>Criteria 5</v>
      </c>
      <c r="E32" s="457"/>
      <c r="F32" s="457"/>
      <c r="G32" s="457"/>
      <c r="H32" s="457"/>
      <c r="I32" s="457"/>
      <c r="J32" s="457"/>
      <c r="K32" s="458"/>
    </row>
    <row r="33" spans="1:11" x14ac:dyDescent="0.25">
      <c r="A33" s="113" t="s">
        <v>401</v>
      </c>
      <c r="B33" s="313">
        <f>VLOOKUP(B32,Criteria!$A:$D,3,FALSE)</f>
        <v>0</v>
      </c>
      <c r="C33" s="156" t="s">
        <v>402</v>
      </c>
      <c r="D33" s="313">
        <f>VLOOKUP(B32,Criteria!$A:$D,4,FALSE)</f>
        <v>10</v>
      </c>
      <c r="E33" s="314" t="s">
        <v>452</v>
      </c>
      <c r="F33" s="315"/>
      <c r="G33" s="459"/>
      <c r="H33" s="460"/>
      <c r="I33" s="460"/>
      <c r="J33" s="460"/>
      <c r="K33" s="461"/>
    </row>
    <row r="34" spans="1:11" x14ac:dyDescent="0.25">
      <c r="A34" s="434" t="s">
        <v>453</v>
      </c>
      <c r="B34" s="435"/>
      <c r="C34" s="435"/>
      <c r="D34" s="435"/>
      <c r="E34" s="435"/>
      <c r="F34" s="435"/>
      <c r="G34" s="435"/>
      <c r="H34" s="435"/>
      <c r="I34" s="435"/>
      <c r="J34" s="435"/>
      <c r="K34" s="436"/>
    </row>
    <row r="35" spans="1:11" ht="95.1" customHeight="1" thickBot="1" x14ac:dyDescent="0.3">
      <c r="A35" s="453"/>
      <c r="B35" s="454"/>
      <c r="C35" s="454"/>
      <c r="D35" s="454"/>
      <c r="E35" s="454"/>
      <c r="F35" s="454"/>
      <c r="G35" s="454"/>
      <c r="H35" s="454"/>
      <c r="I35" s="454"/>
      <c r="J35" s="454"/>
      <c r="K35" s="455"/>
    </row>
    <row r="36" spans="1:11" ht="20.100000000000001" customHeight="1" x14ac:dyDescent="0.25">
      <c r="A36" s="456" t="s">
        <v>480</v>
      </c>
      <c r="B36" s="456"/>
      <c r="C36" s="456"/>
      <c r="D36" s="456"/>
      <c r="E36" s="456"/>
      <c r="F36" s="456"/>
      <c r="G36" s="456"/>
      <c r="H36" s="456"/>
      <c r="I36" s="456"/>
      <c r="J36" s="456"/>
      <c r="K36" s="456"/>
    </row>
  </sheetData>
  <mergeCells count="34">
    <mergeCell ref="G33:K33"/>
    <mergeCell ref="A34:K34"/>
    <mergeCell ref="A35:K35"/>
    <mergeCell ref="A36:K36"/>
    <mergeCell ref="D27:K27"/>
    <mergeCell ref="G28:K28"/>
    <mergeCell ref="A29:K29"/>
    <mergeCell ref="A30:K30"/>
    <mergeCell ref="A31:K31"/>
    <mergeCell ref="D32:K32"/>
    <mergeCell ref="A26:K26"/>
    <mergeCell ref="A15:K15"/>
    <mergeCell ref="A16:K16"/>
    <mergeCell ref="D17:K17"/>
    <mergeCell ref="G18:K18"/>
    <mergeCell ref="A19:K19"/>
    <mergeCell ref="A20:K20"/>
    <mergeCell ref="A21:K21"/>
    <mergeCell ref="D22:K22"/>
    <mergeCell ref="G23:K23"/>
    <mergeCell ref="A24:K24"/>
    <mergeCell ref="A25:K25"/>
    <mergeCell ref="A14:K14"/>
    <mergeCell ref="B1:G1"/>
    <mergeCell ref="B2:F2"/>
    <mergeCell ref="G2:K3"/>
    <mergeCell ref="B5:K5"/>
    <mergeCell ref="A6:J6"/>
    <mergeCell ref="J8:K8"/>
    <mergeCell ref="A9:K9"/>
    <mergeCell ref="A10:K10"/>
    <mergeCell ref="A11:K11"/>
    <mergeCell ref="D12:K12"/>
    <mergeCell ref="G13:K13"/>
  </mergeCells>
  <dataValidations count="2">
    <dataValidation type="custom" allowBlank="1" showInputMessage="1" showErrorMessage="1" sqref="K6" xr:uid="{BA217A0E-0DD3-4071-8718-550C563D4B24}">
      <formula1>OR(K6="YES",K6="NO")</formula1>
    </dataValidation>
    <dataValidation type="custom" allowBlank="1" showInputMessage="1" showErrorMessage="1" sqref="F13 F18 F23 F28 F33" xr:uid="{D99FDD4A-9EE8-4397-84CE-79BC241B3E14}">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928E-A35F-46B3-8770-1CF1E31EC197}">
  <sheetPr codeName="Sheet30">
    <tabColor theme="5" tint="0.79998168889431442"/>
  </sheetPr>
  <dimension ref="A1:O15"/>
  <sheetViews>
    <sheetView zoomScale="130" zoomScaleNormal="130" workbookViewId="0">
      <pane ySplit="8" topLeftCell="A9" activePane="bottomLeft" state="frozen"/>
      <selection activeCell="A24" sqref="A24:K24"/>
      <selection pane="bottomLeft" activeCell="A24" sqref="A24:K24"/>
    </sheetView>
  </sheetViews>
  <sheetFormatPr defaultRowHeight="15" x14ac:dyDescent="0.25"/>
  <cols>
    <col min="1" max="1" width="4.5703125" style="4" customWidth="1"/>
    <col min="2" max="2" width="39.85546875" customWidth="1"/>
    <col min="3" max="3" width="10.140625" customWidth="1"/>
    <col min="4" max="8" width="9.42578125" customWidth="1"/>
    <col min="9" max="9" width="9.140625" customWidth="1"/>
    <col min="10" max="14" width="10.28515625" customWidth="1"/>
  </cols>
  <sheetData>
    <row r="1" spans="1:15" x14ac:dyDescent="0.25">
      <c r="A1" s="316" t="s">
        <v>454</v>
      </c>
      <c r="B1" s="317"/>
      <c r="C1" s="318" t="s">
        <v>455</v>
      </c>
      <c r="D1" s="319"/>
      <c r="E1" s="319"/>
      <c r="F1" s="319"/>
      <c r="G1" s="319"/>
      <c r="H1" s="319"/>
      <c r="I1" s="320"/>
      <c r="J1" s="54"/>
      <c r="K1" s="54"/>
      <c r="L1" s="54"/>
      <c r="M1" s="54"/>
      <c r="N1" s="54"/>
      <c r="O1" s="51">
        <f>I12</f>
        <v>0</v>
      </c>
    </row>
    <row r="2" spans="1:15" x14ac:dyDescent="0.25">
      <c r="A2" s="321" t="s">
        <v>456</v>
      </c>
      <c r="B2" s="322"/>
      <c r="C2" s="322"/>
      <c r="D2" s="322"/>
      <c r="E2" s="322"/>
      <c r="F2" s="322"/>
      <c r="G2" s="322"/>
      <c r="H2" s="322"/>
      <c r="I2" s="323"/>
      <c r="J2" s="323"/>
      <c r="K2" s="323"/>
      <c r="L2" s="323"/>
      <c r="M2" s="323"/>
      <c r="N2" s="323"/>
      <c r="O2" s="324"/>
    </row>
    <row r="3" spans="1:15" ht="15" customHeight="1" x14ac:dyDescent="0.25">
      <c r="A3" s="325" t="s">
        <v>457</v>
      </c>
      <c r="B3" s="326"/>
      <c r="C3" s="54"/>
      <c r="D3" s="327" t="s">
        <v>458</v>
      </c>
      <c r="E3" s="327"/>
      <c r="F3" s="327"/>
      <c r="G3" s="327"/>
      <c r="H3" s="327"/>
      <c r="I3" s="328"/>
      <c r="J3" s="329" t="s">
        <v>459</v>
      </c>
      <c r="K3" s="329"/>
      <c r="L3" s="329"/>
      <c r="M3" s="329"/>
      <c r="N3" s="329"/>
      <c r="O3" s="330"/>
    </row>
    <row r="4" spans="1:15" ht="15" customHeight="1" x14ac:dyDescent="0.25">
      <c r="A4" s="331" t="s">
        <v>460</v>
      </c>
      <c r="B4" s="332"/>
      <c r="C4" s="20" t="s">
        <v>56</v>
      </c>
      <c r="D4" s="59">
        <v>1</v>
      </c>
      <c r="E4" s="59">
        <v>2</v>
      </c>
      <c r="F4" s="59">
        <v>3</v>
      </c>
      <c r="G4" s="59">
        <v>4</v>
      </c>
      <c r="H4" s="59">
        <v>5</v>
      </c>
      <c r="I4" s="59"/>
      <c r="J4" s="59">
        <v>1</v>
      </c>
      <c r="K4" s="59">
        <v>2</v>
      </c>
      <c r="L4" s="59">
        <v>3</v>
      </c>
      <c r="M4" s="59">
        <v>4</v>
      </c>
      <c r="N4" s="59">
        <v>5</v>
      </c>
      <c r="O4" s="59"/>
    </row>
    <row r="5" spans="1:15" ht="30" x14ac:dyDescent="0.25">
      <c r="A5" s="333" t="s">
        <v>461</v>
      </c>
      <c r="B5" s="334"/>
      <c r="C5" s="335" t="s">
        <v>462</v>
      </c>
      <c r="D5" s="59" t="str">
        <f>Criteria!H10</f>
        <v>Criteria 1</v>
      </c>
      <c r="E5" s="59" t="str">
        <f>Criteria!I10</f>
        <v>Criteria 2</v>
      </c>
      <c r="F5" s="59" t="str">
        <f>Criteria!J10</f>
        <v>Criteria 3</v>
      </c>
      <c r="G5" s="59" t="str">
        <f>Criteria!K10</f>
        <v>Criteria 4</v>
      </c>
      <c r="H5" s="59" t="str">
        <f>Criteria!L10</f>
        <v>Criteria 5</v>
      </c>
      <c r="I5" s="59" t="s">
        <v>463</v>
      </c>
      <c r="J5" s="59" t="str">
        <f>D5</f>
        <v>Criteria 1</v>
      </c>
      <c r="K5" s="59" t="str">
        <f t="shared" ref="K5:N7" si="0">E5</f>
        <v>Criteria 2</v>
      </c>
      <c r="L5" s="59" t="str">
        <f t="shared" si="0"/>
        <v>Criteria 3</v>
      </c>
      <c r="M5" s="59" t="str">
        <f t="shared" si="0"/>
        <v>Criteria 4</v>
      </c>
      <c r="N5" s="59" t="str">
        <f t="shared" si="0"/>
        <v>Criteria 5</v>
      </c>
      <c r="O5" s="59" t="s">
        <v>464</v>
      </c>
    </row>
    <row r="6" spans="1:15" ht="18" customHeight="1" x14ac:dyDescent="0.25">
      <c r="A6" s="336" t="s">
        <v>465</v>
      </c>
      <c r="B6" s="337"/>
      <c r="C6" s="338" t="s">
        <v>466</v>
      </c>
      <c r="D6" s="59">
        <f>IF(LEN(D$5)&gt;0,Criteria!H11,"")</f>
        <v>0</v>
      </c>
      <c r="E6" s="59">
        <f>IF(LEN(E$5)&gt;0,Criteria!I11,"")</f>
        <v>0</v>
      </c>
      <c r="F6" s="59">
        <f>IF(LEN(F$5)&gt;0,Criteria!J11,"")</f>
        <v>0</v>
      </c>
      <c r="G6" s="59">
        <f>IF(LEN(G$5)&gt;0,Criteria!K11,"")</f>
        <v>0</v>
      </c>
      <c r="H6" s="59">
        <f>IF(LEN(H$5)&gt;0,Criteria!L11,"")</f>
        <v>0</v>
      </c>
      <c r="I6" s="51">
        <f>SUM(D6:H6)</f>
        <v>0</v>
      </c>
      <c r="J6" s="59">
        <f>D6</f>
        <v>0</v>
      </c>
      <c r="K6" s="59">
        <f t="shared" si="0"/>
        <v>0</v>
      </c>
      <c r="L6" s="59">
        <f t="shared" si="0"/>
        <v>0</v>
      </c>
      <c r="M6" s="59">
        <f t="shared" si="0"/>
        <v>0</v>
      </c>
      <c r="N6" s="59">
        <f t="shared" si="0"/>
        <v>0</v>
      </c>
      <c r="O6" s="51"/>
    </row>
    <row r="7" spans="1:15" ht="18" customHeight="1" x14ac:dyDescent="0.25">
      <c r="A7" s="339" t="s">
        <v>467</v>
      </c>
      <c r="B7" s="340"/>
      <c r="C7" s="338" t="s">
        <v>468</v>
      </c>
      <c r="D7" s="59">
        <f>IF(LEN(D$5)&gt;0,Criteria!H12,"")</f>
        <v>10</v>
      </c>
      <c r="E7" s="59">
        <f>IF(LEN(E$5)&gt;0,Criteria!I12,"")</f>
        <v>10</v>
      </c>
      <c r="F7" s="59">
        <f>IF(LEN(F$5)&gt;0,Criteria!J12,"")</f>
        <v>10</v>
      </c>
      <c r="G7" s="59">
        <f>IF(LEN(G$5)&gt;0,Criteria!K12,"")</f>
        <v>10</v>
      </c>
      <c r="H7" s="59">
        <f>IF(LEN(H$5)&gt;0,Criteria!L12,"")</f>
        <v>10</v>
      </c>
      <c r="I7" s="51">
        <f>SUM(D7:H7)</f>
        <v>50</v>
      </c>
      <c r="J7" s="51">
        <f>D7</f>
        <v>10</v>
      </c>
      <c r="K7" s="51">
        <f t="shared" si="0"/>
        <v>10</v>
      </c>
      <c r="L7" s="51">
        <f t="shared" si="0"/>
        <v>10</v>
      </c>
      <c r="M7" s="51">
        <f t="shared" si="0"/>
        <v>10</v>
      </c>
      <c r="N7" s="51">
        <f t="shared" si="0"/>
        <v>10</v>
      </c>
      <c r="O7" s="51"/>
    </row>
    <row r="8" spans="1:15" ht="47.25" customHeight="1" thickBot="1" x14ac:dyDescent="0.3">
      <c r="A8" s="341" t="s">
        <v>70</v>
      </c>
      <c r="B8" s="86" t="s">
        <v>74</v>
      </c>
      <c r="C8" s="342" t="s">
        <v>469</v>
      </c>
      <c r="D8" s="343" t="s">
        <v>470</v>
      </c>
      <c r="E8" s="343"/>
      <c r="F8" s="343"/>
      <c r="G8" s="343"/>
      <c r="H8" s="343"/>
      <c r="I8" s="344"/>
      <c r="J8" s="327" t="s">
        <v>405</v>
      </c>
      <c r="K8" s="327"/>
      <c r="L8" s="327"/>
      <c r="M8" s="327"/>
      <c r="N8" s="327"/>
      <c r="O8" s="345"/>
    </row>
    <row r="9" spans="1:15" x14ac:dyDescent="0.25">
      <c r="A9" s="51"/>
      <c r="B9" s="51"/>
      <c r="C9" s="6"/>
      <c r="D9" s="346"/>
      <c r="E9" s="346"/>
      <c r="F9" s="346"/>
      <c r="G9" s="346"/>
      <c r="H9" s="346"/>
      <c r="I9" s="347">
        <f>SUM(D9:H9)</f>
        <v>0</v>
      </c>
      <c r="J9" s="348" t="str">
        <f>IF(LEN(D9)&gt;0,D9/$I$11*$I$15,"")</f>
        <v/>
      </c>
      <c r="K9" s="348" t="str">
        <f t="shared" ref="K9:N10" si="1">IF(LEN(E9)&gt;0,E9/$I$11*$I$15,"")</f>
        <v/>
      </c>
      <c r="L9" s="348" t="str">
        <f t="shared" si="1"/>
        <v/>
      </c>
      <c r="M9" s="348" t="str">
        <f t="shared" si="1"/>
        <v/>
      </c>
      <c r="N9" s="348" t="str">
        <f t="shared" si="1"/>
        <v/>
      </c>
      <c r="O9" s="347">
        <f>SUM(J9:N9)</f>
        <v>0</v>
      </c>
    </row>
    <row r="10" spans="1:15" ht="15.75" thickBot="1" x14ac:dyDescent="0.3">
      <c r="A10" s="349"/>
      <c r="B10" s="204"/>
      <c r="C10" s="350"/>
      <c r="D10" s="351"/>
      <c r="E10" s="351"/>
      <c r="F10" s="351"/>
      <c r="G10" s="351"/>
      <c r="H10" s="351"/>
      <c r="I10" s="347">
        <f>SUM(D10:H10)</f>
        <v>0</v>
      </c>
      <c r="J10" s="348" t="str">
        <f>IF(LEN(D10)&gt;0,D10/$I$11*$I$15,"")</f>
        <v/>
      </c>
      <c r="K10" s="348" t="str">
        <f t="shared" si="1"/>
        <v/>
      </c>
      <c r="L10" s="348" t="str">
        <f t="shared" si="1"/>
        <v/>
      </c>
      <c r="M10" s="348" t="str">
        <f t="shared" si="1"/>
        <v/>
      </c>
      <c r="N10" s="348" t="str">
        <f t="shared" si="1"/>
        <v/>
      </c>
      <c r="O10" s="347">
        <f>SUM(J10:N10)</f>
        <v>0</v>
      </c>
    </row>
    <row r="11" spans="1:15" ht="15" customHeight="1" thickBot="1" x14ac:dyDescent="0.3">
      <c r="A11" s="352" t="s">
        <v>471</v>
      </c>
      <c r="B11" s="353"/>
      <c r="C11" s="354"/>
      <c r="D11" s="355"/>
      <c r="E11" s="355"/>
      <c r="F11" s="355"/>
      <c r="G11" s="355"/>
      <c r="H11" s="355"/>
      <c r="I11" s="347">
        <f>SUM(I9:I10)</f>
        <v>0</v>
      </c>
      <c r="J11" s="356"/>
      <c r="K11" s="356"/>
      <c r="L11" s="356"/>
      <c r="M11" s="356"/>
      <c r="N11" s="356"/>
      <c r="O11" s="357">
        <f>SUM(O9:O10)</f>
        <v>0</v>
      </c>
    </row>
    <row r="12" spans="1:15" x14ac:dyDescent="0.25">
      <c r="I12" s="358">
        <f>COUNTIF(A9:A10,"&gt;"&amp;0)</f>
        <v>0</v>
      </c>
      <c r="J12" s="319" t="s">
        <v>472</v>
      </c>
      <c r="K12" s="359"/>
      <c r="L12" s="360"/>
    </row>
    <row r="13" spans="1:15" x14ac:dyDescent="0.25">
      <c r="I13" s="361">
        <f>'Competition Parameters'!C6</f>
        <v>0.65</v>
      </c>
      <c r="J13" s="102" t="s">
        <v>473</v>
      </c>
      <c r="K13" s="362"/>
      <c r="L13" s="360"/>
    </row>
    <row r="14" spans="1:15" x14ac:dyDescent="0.25">
      <c r="I14" s="363" t="str">
        <f>IF(I11&lt;I15-I12*1,"Harsh",IF(I11&gt;I15+I12,"Generous","Neutral"))</f>
        <v>Neutral</v>
      </c>
      <c r="J14" s="319" t="s">
        <v>474</v>
      </c>
      <c r="K14" s="362"/>
      <c r="L14" s="360"/>
    </row>
    <row r="15" spans="1:15" x14ac:dyDescent="0.25">
      <c r="I15" s="51">
        <f>I7*I12*I13</f>
        <v>0</v>
      </c>
      <c r="J15" s="102" t="s">
        <v>396</v>
      </c>
      <c r="K15" s="362"/>
      <c r="L15" s="360"/>
    </row>
  </sheetData>
  <dataValidations count="1">
    <dataValidation type="decimal" allowBlank="1" showInputMessage="1" showErrorMessage="1" sqref="D9:H10" xr:uid="{00ED58CA-38CF-4570-8066-BDECE649B99D}">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CA0E0-E1C4-4982-A205-3C10689F9F6B}">
  <sheetPr codeName="Sheet26">
    <tabColor theme="9" tint="0.79998168889431442"/>
  </sheetPr>
  <dimension ref="A1:AA100"/>
  <sheetViews>
    <sheetView zoomScale="160" zoomScaleNormal="160" workbookViewId="0">
      <pane ySplit="2" topLeftCell="A3" activePane="bottomLeft" state="frozen"/>
      <selection activeCell="C24" sqref="C24"/>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42"/>
      <c r="C1" s="43" t="s">
        <v>54</v>
      </c>
      <c r="D1" s="43"/>
      <c r="E1" s="44"/>
      <c r="F1" s="44"/>
      <c r="G1" s="45" t="s">
        <v>55</v>
      </c>
      <c r="H1" s="46">
        <f>COUNTIF(B:B,"&lt;&gt;"&amp;"")-1</f>
        <v>5</v>
      </c>
      <c r="I1" s="44"/>
      <c r="J1" s="44"/>
      <c r="K1" s="44"/>
      <c r="L1" s="47"/>
    </row>
    <row r="2" spans="1:27" ht="30" x14ac:dyDescent="0.25">
      <c r="A2" s="48" t="s">
        <v>56</v>
      </c>
      <c r="B2" s="49" t="s">
        <v>57</v>
      </c>
      <c r="C2" s="48" t="s">
        <v>58</v>
      </c>
      <c r="D2" s="48" t="s">
        <v>59</v>
      </c>
      <c r="E2" s="48" t="s">
        <v>60</v>
      </c>
      <c r="F2" s="48"/>
      <c r="G2" s="5" t="s">
        <v>61</v>
      </c>
      <c r="H2" s="50">
        <f>SUMIF(B3:B6,"&lt;&gt;"&amp;"",D3:D6)</f>
        <v>40</v>
      </c>
      <c r="K2" s="4"/>
      <c r="L2" s="4"/>
      <c r="M2" s="4"/>
    </row>
    <row r="3" spans="1:27" ht="15.75" x14ac:dyDescent="0.25">
      <c r="A3" s="51">
        <v>1</v>
      </c>
      <c r="B3" s="4" t="s">
        <v>62</v>
      </c>
      <c r="C3" s="4">
        <v>0</v>
      </c>
      <c r="D3" s="4">
        <v>10</v>
      </c>
      <c r="E3" s="51" t="str">
        <f>C3 &amp; " to " &amp; D3</f>
        <v>0 to 10</v>
      </c>
      <c r="F3" s="52"/>
      <c r="G3" s="52" t="s">
        <v>63</v>
      </c>
      <c r="H3" s="50">
        <f>SUMIF(B3:B6,"&lt;&gt;"&amp;"",C3:C6)</f>
        <v>0</v>
      </c>
    </row>
    <row r="4" spans="1:27" x14ac:dyDescent="0.25">
      <c r="A4" s="51">
        <v>2</v>
      </c>
      <c r="B4" s="4" t="s">
        <v>64</v>
      </c>
      <c r="C4" s="4">
        <v>0</v>
      </c>
      <c r="D4" s="4">
        <v>10</v>
      </c>
      <c r="E4" s="51" t="str">
        <f t="shared" ref="E4:E11" si="0">C4 &amp; " to " &amp; D4</f>
        <v>0 to 10</v>
      </c>
      <c r="F4" s="52"/>
      <c r="G4" s="4"/>
    </row>
    <row r="5" spans="1:27" x14ac:dyDescent="0.25">
      <c r="A5" s="51">
        <v>3</v>
      </c>
      <c r="B5" s="4" t="s">
        <v>65</v>
      </c>
      <c r="C5" s="4">
        <v>0</v>
      </c>
      <c r="D5" s="4">
        <v>10</v>
      </c>
      <c r="E5" s="51" t="str">
        <f t="shared" si="0"/>
        <v>0 to 10</v>
      </c>
      <c r="F5" s="53"/>
      <c r="G5" s="394" t="s">
        <v>53</v>
      </c>
      <c r="H5" s="395"/>
    </row>
    <row r="6" spans="1:27" x14ac:dyDescent="0.25">
      <c r="A6" s="51">
        <v>4</v>
      </c>
      <c r="B6" s="4" t="s">
        <v>66</v>
      </c>
      <c r="C6" s="4">
        <v>0</v>
      </c>
      <c r="D6" s="4">
        <v>10</v>
      </c>
      <c r="E6" s="51" t="str">
        <f t="shared" si="0"/>
        <v>0 to 10</v>
      </c>
      <c r="F6" s="53"/>
      <c r="G6" s="394"/>
      <c r="H6" s="395"/>
    </row>
    <row r="7" spans="1:27" x14ac:dyDescent="0.25">
      <c r="A7" s="51">
        <v>5</v>
      </c>
      <c r="B7" s="4" t="s">
        <v>67</v>
      </c>
      <c r="C7" s="4">
        <v>0</v>
      </c>
      <c r="D7" s="4">
        <v>10</v>
      </c>
      <c r="E7" s="51" t="str">
        <f t="shared" si="0"/>
        <v>0 to 10</v>
      </c>
      <c r="F7" s="4"/>
      <c r="G7" s="4"/>
      <c r="H7" s="4"/>
      <c r="I7" s="4"/>
      <c r="J7" s="4"/>
      <c r="K7" s="4"/>
      <c r="M7" s="4"/>
      <c r="N7" s="4"/>
      <c r="O7" s="4"/>
    </row>
    <row r="8" spans="1:27" x14ac:dyDescent="0.25">
      <c r="A8" s="51">
        <v>6</v>
      </c>
      <c r="C8"/>
      <c r="D8"/>
      <c r="E8" s="51" t="str">
        <f t="shared" si="0"/>
        <v xml:space="preserve"> to </v>
      </c>
      <c r="G8" s="396" t="s">
        <v>68</v>
      </c>
      <c r="H8" s="396"/>
      <c r="I8" s="396"/>
      <c r="J8" s="42" t="s">
        <v>69</v>
      </c>
      <c r="K8" s="52"/>
      <c r="L8" s="54"/>
      <c r="M8" s="55"/>
      <c r="N8" s="55"/>
      <c r="O8" s="55"/>
      <c r="P8" s="54"/>
      <c r="Q8" s="54"/>
      <c r="R8" s="54"/>
      <c r="S8" s="54"/>
      <c r="T8" s="54"/>
      <c r="U8" s="54"/>
      <c r="V8" s="54"/>
      <c r="W8" s="54"/>
      <c r="X8" s="54"/>
      <c r="Y8" s="54"/>
      <c r="Z8" s="54"/>
      <c r="AA8" s="54"/>
    </row>
    <row r="9" spans="1:27" x14ac:dyDescent="0.25">
      <c r="A9" s="51">
        <v>7</v>
      </c>
      <c r="C9"/>
      <c r="D9"/>
      <c r="E9" s="51" t="str">
        <f t="shared" si="0"/>
        <v xml:space="preserve"> to </v>
      </c>
      <c r="G9" s="48" t="str">
        <f>A2</f>
        <v>Criteria #</v>
      </c>
      <c r="H9" s="51">
        <f>A3</f>
        <v>1</v>
      </c>
      <c r="I9" s="51">
        <f>A4</f>
        <v>2</v>
      </c>
      <c r="J9" s="51">
        <f>A5</f>
        <v>3</v>
      </c>
      <c r="K9" s="51">
        <f>A6</f>
        <v>4</v>
      </c>
      <c r="L9" s="51">
        <f>A7</f>
        <v>5</v>
      </c>
      <c r="M9" s="56"/>
      <c r="N9" s="56"/>
      <c r="O9" s="57"/>
      <c r="P9" s="56"/>
      <c r="Q9" s="56"/>
      <c r="R9" s="56"/>
      <c r="S9" s="51"/>
      <c r="T9" s="56"/>
      <c r="U9" s="56"/>
      <c r="V9" s="56"/>
      <c r="W9" s="56"/>
      <c r="X9" s="56"/>
      <c r="Y9" s="56"/>
      <c r="Z9" s="56"/>
      <c r="AA9" s="56"/>
    </row>
    <row r="10" spans="1:27" ht="30" x14ac:dyDescent="0.25">
      <c r="A10" s="51">
        <v>8</v>
      </c>
      <c r="C10"/>
      <c r="D10"/>
      <c r="E10" s="51" t="str">
        <f t="shared" si="0"/>
        <v xml:space="preserve"> to </v>
      </c>
      <c r="F10" s="58"/>
      <c r="G10" s="49" t="str">
        <f>B2</f>
        <v>Criteria Names 
(keep these short)</v>
      </c>
      <c r="H10" s="52" t="str">
        <f>B3</f>
        <v>Criteria 1</v>
      </c>
      <c r="I10" s="52" t="str">
        <f>B4</f>
        <v>Criteria 2</v>
      </c>
      <c r="J10" s="52" t="str">
        <f>B5</f>
        <v>Criteria 3</v>
      </c>
      <c r="K10" s="52" t="str">
        <f>B6</f>
        <v>Criteria 4</v>
      </c>
      <c r="L10" s="52" t="str">
        <f>B7</f>
        <v>Criteria 5</v>
      </c>
      <c r="M10" s="56"/>
      <c r="N10" s="56"/>
      <c r="O10" s="57"/>
      <c r="P10" s="56"/>
      <c r="Q10" s="56"/>
      <c r="R10" s="56"/>
      <c r="S10" s="51"/>
      <c r="T10" s="56"/>
      <c r="U10" s="56"/>
      <c r="V10" s="56"/>
      <c r="W10" s="56"/>
      <c r="X10" s="56"/>
      <c r="Y10" s="56"/>
      <c r="Z10" s="56"/>
      <c r="AA10" s="56"/>
    </row>
    <row r="11" spans="1:27" s="58" customFormat="1" ht="28.5" customHeight="1" x14ac:dyDescent="0.25">
      <c r="A11" s="51">
        <v>9</v>
      </c>
      <c r="B11"/>
      <c r="C11"/>
      <c r="D11"/>
      <c r="E11" s="51" t="str">
        <f t="shared" si="0"/>
        <v xml:space="preserve"> to </v>
      </c>
      <c r="F11"/>
      <c r="G11" s="48" t="str">
        <f>C2</f>
        <v>Min value</v>
      </c>
      <c r="H11" s="52">
        <f>C3</f>
        <v>0</v>
      </c>
      <c r="I11" s="52">
        <f>C4</f>
        <v>0</v>
      </c>
      <c r="J11" s="52">
        <f>C5</f>
        <v>0</v>
      </c>
      <c r="K11" s="52">
        <f>C6</f>
        <v>0</v>
      </c>
      <c r="L11" s="52">
        <f>C7</f>
        <v>0</v>
      </c>
      <c r="M11" s="56"/>
      <c r="N11" s="56"/>
      <c r="O11" s="57"/>
      <c r="P11" s="56"/>
      <c r="Q11" s="56"/>
      <c r="R11" s="56"/>
      <c r="S11" s="51"/>
      <c r="T11" s="56"/>
      <c r="U11" s="56"/>
      <c r="V11" s="56"/>
      <c r="W11" s="56"/>
      <c r="X11" s="56"/>
      <c r="Y11" s="56"/>
      <c r="Z11" s="57"/>
      <c r="AA11" s="57"/>
    </row>
    <row r="12" spans="1:27" x14ac:dyDescent="0.25">
      <c r="C12"/>
      <c r="D12"/>
      <c r="G12" s="48" t="str">
        <f>D2</f>
        <v>Max Value</v>
      </c>
      <c r="H12" s="52">
        <f>D3</f>
        <v>10</v>
      </c>
      <c r="I12" s="52">
        <f>D4</f>
        <v>10</v>
      </c>
      <c r="J12" s="52">
        <f>D5</f>
        <v>10</v>
      </c>
      <c r="K12" s="52">
        <f>D6</f>
        <v>10</v>
      </c>
      <c r="L12" s="52">
        <f>D7</f>
        <v>10</v>
      </c>
      <c r="M12" s="56"/>
      <c r="N12" s="56"/>
      <c r="O12" s="57"/>
      <c r="P12" s="56"/>
      <c r="Q12" s="56"/>
      <c r="R12" s="56"/>
      <c r="S12" s="51"/>
      <c r="T12" s="56"/>
      <c r="U12" s="56"/>
      <c r="V12" s="56"/>
      <c r="W12" s="56"/>
      <c r="X12" s="56"/>
      <c r="Y12" s="56"/>
      <c r="Z12" s="56"/>
      <c r="AA12" s="56"/>
    </row>
    <row r="13" spans="1:27" x14ac:dyDescent="0.25">
      <c r="C13"/>
      <c r="D13"/>
      <c r="G13" s="48" t="str">
        <f>E2</f>
        <v>Score Limits</v>
      </c>
      <c r="H13" s="51" t="str">
        <f>E3</f>
        <v>0 to 10</v>
      </c>
      <c r="I13" s="51" t="str">
        <f>E4</f>
        <v>0 to 10</v>
      </c>
      <c r="J13" s="51" t="str">
        <f>E5</f>
        <v>0 to 10</v>
      </c>
      <c r="K13" s="51" t="str">
        <f>E6</f>
        <v>0 to 10</v>
      </c>
      <c r="L13" s="51" t="str">
        <f>E7</f>
        <v>0 to 10</v>
      </c>
      <c r="M13" s="56"/>
      <c r="N13" s="56"/>
      <c r="O13" s="57"/>
      <c r="P13" s="56"/>
      <c r="Q13" s="56"/>
      <c r="R13" s="56"/>
      <c r="S13" s="51"/>
      <c r="T13" s="56"/>
      <c r="U13" s="56"/>
      <c r="V13" s="56"/>
      <c r="W13" s="56"/>
      <c r="X13" s="56"/>
      <c r="Y13" s="56"/>
      <c r="Z13" s="56"/>
      <c r="AA13" s="56"/>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99C5-E83E-4D4C-9AF0-7A346332763E}">
  <sheetPr codeName="Sheet28">
    <tabColor theme="5" tint="0.79998168889431442"/>
  </sheetPr>
  <dimension ref="A1:K27"/>
  <sheetViews>
    <sheetView zoomScale="115" zoomScaleNormal="115" workbookViewId="0">
      <pane ySplit="3" topLeftCell="A4" activePane="bottomLeft" state="frozen"/>
      <selection activeCell="A24" sqref="A24:K24"/>
      <selection pane="bottomLeft" activeCell="A24" sqref="A24:K24"/>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364" t="s">
        <v>440</v>
      </c>
      <c r="B1" s="464" t="str">
        <f>'Competition Parameters'!C7</f>
        <v>AN EXCITING PROGRAM/COMPETITION</v>
      </c>
      <c r="C1" s="464"/>
      <c r="D1" s="464"/>
      <c r="E1" s="464"/>
      <c r="F1" s="464"/>
      <c r="G1" s="464"/>
      <c r="H1" s="465" t="s">
        <v>475</v>
      </c>
      <c r="I1" s="466"/>
      <c r="J1" s="466"/>
      <c r="K1" s="467"/>
    </row>
    <row r="2" spans="1:11" ht="16.5" customHeight="1" thickBot="1" x14ac:dyDescent="0.3">
      <c r="A2" s="365" t="s">
        <v>437</v>
      </c>
      <c r="B2" s="366"/>
      <c r="C2" s="302"/>
      <c r="D2" s="302"/>
      <c r="E2" s="300"/>
      <c r="F2" s="300"/>
      <c r="G2" s="300"/>
      <c r="H2" s="300"/>
      <c r="I2" s="300"/>
      <c r="J2" s="300"/>
      <c r="K2" s="367"/>
    </row>
    <row r="3" spans="1:11" ht="34.5" customHeight="1" thickBot="1" x14ac:dyDescent="0.3">
      <c r="A3" s="368" t="s">
        <v>444</v>
      </c>
      <c r="B3" s="468" t="e">
        <f>VLOOKUP(B2,Projects!A:B,2,FALSE)</f>
        <v>#N/A</v>
      </c>
      <c r="C3" s="468"/>
      <c r="D3" s="468"/>
      <c r="E3" s="468"/>
      <c r="F3" s="468"/>
      <c r="G3" s="468"/>
      <c r="H3" s="468"/>
      <c r="I3" s="468"/>
      <c r="J3" s="468"/>
      <c r="K3" s="469"/>
    </row>
    <row r="4" spans="1:11" x14ac:dyDescent="0.25">
      <c r="A4" s="470" t="s">
        <v>476</v>
      </c>
      <c r="B4" s="452"/>
      <c r="C4" s="452"/>
      <c r="D4" s="452"/>
      <c r="E4" s="452"/>
      <c r="F4" s="452"/>
      <c r="G4" s="452"/>
      <c r="H4" s="452"/>
      <c r="I4" s="452"/>
      <c r="J4" s="452"/>
      <c r="K4" s="471"/>
    </row>
    <row r="5" spans="1:11" ht="93" customHeight="1" thickBot="1" x14ac:dyDescent="0.3">
      <c r="A5" s="472"/>
      <c r="B5" s="473"/>
      <c r="C5" s="473"/>
      <c r="D5" s="473"/>
      <c r="E5" s="473"/>
      <c r="F5" s="473"/>
      <c r="G5" s="473"/>
      <c r="H5" s="473"/>
      <c r="I5" s="473"/>
      <c r="J5" s="473"/>
      <c r="K5" s="474"/>
    </row>
    <row r="6" spans="1:11" ht="8.25" customHeight="1" thickBot="1" x14ac:dyDescent="0.3">
      <c r="A6" s="462"/>
      <c r="B6" s="456"/>
      <c r="C6" s="456"/>
      <c r="D6" s="456"/>
      <c r="E6" s="456"/>
      <c r="F6" s="456"/>
      <c r="G6" s="456"/>
      <c r="H6" s="456"/>
      <c r="I6" s="456"/>
      <c r="J6" s="456"/>
      <c r="K6" s="463"/>
    </row>
    <row r="7" spans="1:11" x14ac:dyDescent="0.25">
      <c r="A7" s="310" t="s">
        <v>56</v>
      </c>
      <c r="B7" s="311">
        <v>1</v>
      </c>
      <c r="C7" s="312" t="s">
        <v>477</v>
      </c>
      <c r="D7" s="475" t="str">
        <f>VLOOKUP('Project Comments - template'!B7,Criteria!$A:$B,2,FALSE)</f>
        <v>Criteria 1</v>
      </c>
      <c r="E7" s="476"/>
      <c r="F7" s="476"/>
      <c r="G7" s="476"/>
      <c r="H7" s="476"/>
      <c r="I7" s="476"/>
      <c r="J7" s="476"/>
      <c r="K7" s="477"/>
    </row>
    <row r="8" spans="1:11" x14ac:dyDescent="0.25">
      <c r="A8" s="478" t="s">
        <v>478</v>
      </c>
      <c r="B8" s="478"/>
      <c r="C8" s="478"/>
      <c r="D8" s="478"/>
      <c r="E8" s="478"/>
      <c r="F8" s="478"/>
      <c r="G8" s="478"/>
      <c r="H8" s="478"/>
      <c r="I8" s="478"/>
      <c r="J8" s="478"/>
      <c r="K8" s="479"/>
    </row>
    <row r="9" spans="1:11" ht="79.5" customHeight="1" thickBot="1" x14ac:dyDescent="0.3">
      <c r="A9" s="472"/>
      <c r="B9" s="473"/>
      <c r="C9" s="473"/>
      <c r="D9" s="473"/>
      <c r="E9" s="473"/>
      <c r="F9" s="473"/>
      <c r="G9" s="473"/>
      <c r="H9" s="473"/>
      <c r="I9" s="473"/>
      <c r="J9" s="473"/>
      <c r="K9" s="474"/>
    </row>
    <row r="10" spans="1:11" ht="8.25" customHeight="1" thickBot="1" x14ac:dyDescent="0.3">
      <c r="A10" s="480"/>
      <c r="B10" s="481"/>
      <c r="C10" s="481"/>
      <c r="D10" s="481"/>
      <c r="E10" s="481"/>
      <c r="F10" s="481"/>
      <c r="G10" s="481"/>
      <c r="H10" s="481"/>
      <c r="I10" s="481"/>
      <c r="J10" s="481"/>
      <c r="K10" s="482"/>
    </row>
    <row r="11" spans="1:11" x14ac:dyDescent="0.25">
      <c r="A11" s="310" t="s">
        <v>56</v>
      </c>
      <c r="B11" s="311">
        <f>B7+1</f>
        <v>2</v>
      </c>
      <c r="C11" s="312" t="s">
        <v>477</v>
      </c>
      <c r="D11" s="475" t="str">
        <f>VLOOKUP('Project Comments - template'!B11,Criteria!$A:$B,2,FALSE)</f>
        <v>Criteria 2</v>
      </c>
      <c r="E11" s="476"/>
      <c r="F11" s="476"/>
      <c r="G11" s="476"/>
      <c r="H11" s="476"/>
      <c r="I11" s="476"/>
      <c r="J11" s="476"/>
      <c r="K11" s="477"/>
    </row>
    <row r="12" spans="1:11" x14ac:dyDescent="0.25">
      <c r="A12" s="478" t="s">
        <v>478</v>
      </c>
      <c r="B12" s="478"/>
      <c r="C12" s="478"/>
      <c r="D12" s="478"/>
      <c r="E12" s="478"/>
      <c r="F12" s="478"/>
      <c r="G12" s="478"/>
      <c r="H12" s="478"/>
      <c r="I12" s="478"/>
      <c r="J12" s="478"/>
      <c r="K12" s="479"/>
    </row>
    <row r="13" spans="1:11" ht="95.1" customHeight="1" thickBot="1" x14ac:dyDescent="0.3">
      <c r="A13" s="472"/>
      <c r="B13" s="473"/>
      <c r="C13" s="473"/>
      <c r="D13" s="473"/>
      <c r="E13" s="473"/>
      <c r="F13" s="473"/>
      <c r="G13" s="473"/>
      <c r="H13" s="473"/>
      <c r="I13" s="473"/>
      <c r="J13" s="473"/>
      <c r="K13" s="474"/>
    </row>
    <row r="14" spans="1:11" ht="8.25" customHeight="1" thickBot="1" x14ac:dyDescent="0.3">
      <c r="A14" s="480"/>
      <c r="B14" s="481"/>
      <c r="C14" s="481"/>
      <c r="D14" s="481"/>
      <c r="E14" s="481"/>
      <c r="F14" s="481"/>
      <c r="G14" s="481"/>
      <c r="H14" s="481"/>
      <c r="I14" s="481"/>
      <c r="J14" s="481"/>
      <c r="K14" s="482"/>
    </row>
    <row r="15" spans="1:11" x14ac:dyDescent="0.25">
      <c r="A15" s="310" t="s">
        <v>56</v>
      </c>
      <c r="B15" s="311">
        <f>B11+1</f>
        <v>3</v>
      </c>
      <c r="C15" s="312" t="s">
        <v>477</v>
      </c>
      <c r="D15" s="475" t="str">
        <f>VLOOKUP('Project Comments - template'!B15,Criteria!$A:$B,2,FALSE)</f>
        <v>Criteria 3</v>
      </c>
      <c r="E15" s="476"/>
      <c r="F15" s="476"/>
      <c r="G15" s="476"/>
      <c r="H15" s="476"/>
      <c r="I15" s="476"/>
      <c r="J15" s="476"/>
      <c r="K15" s="477"/>
    </row>
    <row r="16" spans="1:11" x14ac:dyDescent="0.25">
      <c r="A16" s="478" t="s">
        <v>478</v>
      </c>
      <c r="B16" s="478"/>
      <c r="C16" s="478"/>
      <c r="D16" s="478"/>
      <c r="E16" s="478"/>
      <c r="F16" s="478"/>
      <c r="G16" s="478"/>
      <c r="H16" s="478"/>
      <c r="I16" s="478"/>
      <c r="J16" s="478"/>
      <c r="K16" s="479"/>
    </row>
    <row r="17" spans="1:11" ht="95.1" customHeight="1" thickBot="1" x14ac:dyDescent="0.3">
      <c r="A17" s="472"/>
      <c r="B17" s="473"/>
      <c r="C17" s="473"/>
      <c r="D17" s="473"/>
      <c r="E17" s="473"/>
      <c r="F17" s="473"/>
      <c r="G17" s="473"/>
      <c r="H17" s="473"/>
      <c r="I17" s="473"/>
      <c r="J17" s="473"/>
      <c r="K17" s="474"/>
    </row>
    <row r="18" spans="1:11" ht="8.25" customHeight="1" thickBot="1" x14ac:dyDescent="0.3">
      <c r="A18" s="480"/>
      <c r="B18" s="481"/>
      <c r="C18" s="481"/>
      <c r="D18" s="481"/>
      <c r="E18" s="481"/>
      <c r="F18" s="481"/>
      <c r="G18" s="481"/>
      <c r="H18" s="481"/>
      <c r="I18" s="481"/>
      <c r="J18" s="481"/>
      <c r="K18" s="482"/>
    </row>
    <row r="19" spans="1:11" x14ac:dyDescent="0.25">
      <c r="A19" s="310" t="s">
        <v>56</v>
      </c>
      <c r="B19" s="311">
        <f>B15+1</f>
        <v>4</v>
      </c>
      <c r="C19" s="312" t="s">
        <v>477</v>
      </c>
      <c r="D19" s="475" t="str">
        <f>VLOOKUP('Project Comments - template'!B19,Criteria!$A:$B,2,FALSE)</f>
        <v>Criteria 4</v>
      </c>
      <c r="E19" s="476"/>
      <c r="F19" s="476"/>
      <c r="G19" s="476"/>
      <c r="H19" s="476"/>
      <c r="I19" s="476"/>
      <c r="J19" s="476"/>
      <c r="K19" s="477"/>
    </row>
    <row r="20" spans="1:11" x14ac:dyDescent="0.25">
      <c r="A20" s="478" t="s">
        <v>478</v>
      </c>
      <c r="B20" s="478"/>
      <c r="C20" s="478"/>
      <c r="D20" s="478"/>
      <c r="E20" s="478"/>
      <c r="F20" s="478"/>
      <c r="G20" s="478"/>
      <c r="H20" s="478"/>
      <c r="I20" s="478"/>
      <c r="J20" s="478"/>
      <c r="K20" s="479"/>
    </row>
    <row r="21" spans="1:11" ht="95.1" customHeight="1" thickBot="1" x14ac:dyDescent="0.3">
      <c r="A21" s="472"/>
      <c r="B21" s="473"/>
      <c r="C21" s="473"/>
      <c r="D21" s="473"/>
      <c r="E21" s="473"/>
      <c r="F21" s="473"/>
      <c r="G21" s="473"/>
      <c r="H21" s="473"/>
      <c r="I21" s="473"/>
      <c r="J21" s="473"/>
      <c r="K21" s="474"/>
    </row>
    <row r="22" spans="1:11" ht="8.25" customHeight="1" thickBot="1" x14ac:dyDescent="0.3">
      <c r="A22" s="480"/>
      <c r="B22" s="481"/>
      <c r="C22" s="481"/>
      <c r="D22" s="481"/>
      <c r="E22" s="481"/>
      <c r="F22" s="481"/>
      <c r="G22" s="481"/>
      <c r="H22" s="481"/>
      <c r="I22" s="481"/>
      <c r="J22" s="481"/>
      <c r="K22" s="482"/>
    </row>
    <row r="23" spans="1:11" x14ac:dyDescent="0.25">
      <c r="A23" s="310" t="s">
        <v>56</v>
      </c>
      <c r="B23" s="311">
        <f>B19+1</f>
        <v>5</v>
      </c>
      <c r="C23" s="312" t="s">
        <v>477</v>
      </c>
      <c r="D23" s="475" t="str">
        <f>VLOOKUP('Project Comments - template'!B23,Criteria!$A:$B,2,FALSE)</f>
        <v>Criteria 5</v>
      </c>
      <c r="E23" s="476"/>
      <c r="F23" s="476"/>
      <c r="G23" s="476"/>
      <c r="H23" s="476"/>
      <c r="I23" s="476"/>
      <c r="J23" s="476"/>
      <c r="K23" s="477"/>
    </row>
    <row r="24" spans="1:11" x14ac:dyDescent="0.25">
      <c r="A24" s="478" t="s">
        <v>478</v>
      </c>
      <c r="B24" s="478"/>
      <c r="C24" s="478"/>
      <c r="D24" s="478"/>
      <c r="E24" s="478"/>
      <c r="F24" s="478"/>
      <c r="G24" s="478"/>
      <c r="H24" s="478"/>
      <c r="I24" s="478"/>
      <c r="J24" s="478"/>
      <c r="K24" s="479"/>
    </row>
    <row r="25" spans="1:11" ht="95.1" customHeight="1" thickBot="1" x14ac:dyDescent="0.3">
      <c r="A25" s="472"/>
      <c r="B25" s="473"/>
      <c r="C25" s="473"/>
      <c r="D25" s="473"/>
      <c r="E25" s="473"/>
      <c r="F25" s="473"/>
      <c r="G25" s="473"/>
      <c r="H25" s="473"/>
      <c r="I25" s="473"/>
      <c r="J25" s="473"/>
      <c r="K25" s="474"/>
    </row>
    <row r="26" spans="1:11" ht="20.100000000000001" customHeight="1" thickBot="1" x14ac:dyDescent="0.3">
      <c r="A26" s="480" t="s">
        <v>479</v>
      </c>
      <c r="B26" s="481"/>
      <c r="C26" s="481"/>
      <c r="D26" s="481"/>
      <c r="E26" s="481"/>
      <c r="F26" s="481"/>
      <c r="G26" s="481"/>
      <c r="H26" s="481"/>
      <c r="I26" s="481"/>
      <c r="J26" s="481"/>
      <c r="K26" s="482"/>
    </row>
    <row r="27" spans="1:11" ht="20.100000000000001" customHeight="1" x14ac:dyDescent="0.25"/>
  </sheetData>
  <mergeCells count="26">
    <mergeCell ref="A24:K24"/>
    <mergeCell ref="A25:K25"/>
    <mergeCell ref="A26:K26"/>
    <mergeCell ref="A18:K18"/>
    <mergeCell ref="D19:K19"/>
    <mergeCell ref="A20:K20"/>
    <mergeCell ref="A21:K21"/>
    <mergeCell ref="A22:K22"/>
    <mergeCell ref="D23:K23"/>
    <mergeCell ref="A17:K17"/>
    <mergeCell ref="D7:K7"/>
    <mergeCell ref="A8:K8"/>
    <mergeCell ref="A9:K9"/>
    <mergeCell ref="A10:K10"/>
    <mergeCell ref="D11:K11"/>
    <mergeCell ref="A12:K12"/>
    <mergeCell ref="A13:K13"/>
    <mergeCell ref="A14:K14"/>
    <mergeCell ref="D15:K15"/>
    <mergeCell ref="A16:K16"/>
    <mergeCell ref="A6:K6"/>
    <mergeCell ref="B1:G1"/>
    <mergeCell ref="H1:K1"/>
    <mergeCell ref="B3:K3"/>
    <mergeCell ref="A4:K4"/>
    <mergeCell ref="A5:K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587E9-C9F2-477C-B14F-F255C5480FC5}">
  <sheetPr codeName="Sheet2">
    <tabColor theme="9" tint="0.79998168889431442"/>
  </sheetPr>
  <dimension ref="A1:M200"/>
  <sheetViews>
    <sheetView zoomScaleNormal="100" workbookViewId="0">
      <pane ySplit="2" topLeftCell="A3" activePane="bottomLeft" state="frozen"/>
      <selection activeCell="C24" sqref="C24"/>
      <selection pane="bottomLeft" activeCell="C24" sqref="C24"/>
    </sheetView>
  </sheetViews>
  <sheetFormatPr defaultRowHeight="15" x14ac:dyDescent="0.25"/>
  <cols>
    <col min="1" max="1" width="5.42578125" style="4" bestFit="1" customWidth="1"/>
    <col min="2" max="2" width="55.140625" bestFit="1" customWidth="1"/>
    <col min="3" max="3" width="26.85546875" customWidth="1"/>
    <col min="4" max="4" width="22" style="58" bestFit="1" customWidth="1"/>
    <col min="5" max="5" width="22.28515625" bestFit="1" customWidth="1"/>
    <col min="6" max="6" width="28" style="58" customWidth="1"/>
    <col min="7" max="10" width="7.42578125" style="47" customWidth="1"/>
    <col min="11" max="11" width="18.42578125" bestFit="1" customWidth="1"/>
  </cols>
  <sheetData>
    <row r="1" spans="1:13" s="69" customFormat="1" x14ac:dyDescent="0.25">
      <c r="A1" s="397" t="s">
        <v>70</v>
      </c>
      <c r="B1" s="61" t="str">
        <f>"Competition Name: " &amp;'Competition Parameters'!C7</f>
        <v>Competition Name: AN EXCITING PROGRAM/COMPETITION</v>
      </c>
      <c r="C1" s="62"/>
      <c r="D1" s="63"/>
      <c r="E1" s="62"/>
      <c r="F1" s="64"/>
      <c r="G1" s="399" t="s">
        <v>71</v>
      </c>
      <c r="H1" s="65"/>
      <c r="I1" s="66" t="s">
        <v>72</v>
      </c>
      <c r="J1" s="67"/>
      <c r="K1" s="68" t="s">
        <v>73</v>
      </c>
      <c r="L1" s="48">
        <f>COUNTIF(B:B,"&lt;&gt;"&amp;"")-2</f>
        <v>157</v>
      </c>
      <c r="M1" s="68"/>
    </row>
    <row r="2" spans="1:13" s="76" customFormat="1" ht="61.5" customHeight="1" x14ac:dyDescent="0.25">
      <c r="A2" s="398"/>
      <c r="B2" s="70" t="s">
        <v>74</v>
      </c>
      <c r="C2" s="70" t="s">
        <v>75</v>
      </c>
      <c r="D2" s="71" t="s">
        <v>76</v>
      </c>
      <c r="E2" s="70" t="s">
        <v>77</v>
      </c>
      <c r="F2" s="72" t="s">
        <v>78</v>
      </c>
      <c r="G2" s="400"/>
      <c r="H2" s="73" t="s">
        <v>79</v>
      </c>
      <c r="I2" s="74" t="s">
        <v>80</v>
      </c>
      <c r="J2" s="75" t="s">
        <v>81</v>
      </c>
      <c r="K2" s="401" t="s">
        <v>53</v>
      </c>
      <c r="L2" s="402"/>
      <c r="M2" s="403"/>
    </row>
    <row r="3" spans="1:13" x14ac:dyDescent="0.25">
      <c r="A3" s="16">
        <v>1</v>
      </c>
      <c r="B3" t="s">
        <v>82</v>
      </c>
      <c r="D3"/>
      <c r="F3"/>
      <c r="G3"/>
      <c r="H3"/>
      <c r="I3"/>
      <c r="J3"/>
    </row>
    <row r="4" spans="1:13" x14ac:dyDescent="0.25">
      <c r="A4" s="16">
        <v>2</v>
      </c>
      <c r="B4" t="s">
        <v>83</v>
      </c>
      <c r="D4"/>
      <c r="F4"/>
      <c r="G4">
        <v>4</v>
      </c>
      <c r="H4"/>
      <c r="I4"/>
      <c r="J4"/>
    </row>
    <row r="5" spans="1:13" x14ac:dyDescent="0.25">
      <c r="A5" s="16">
        <v>3</v>
      </c>
      <c r="B5" t="s">
        <v>84</v>
      </c>
      <c r="D5"/>
      <c r="F5"/>
      <c r="G5">
        <v>14</v>
      </c>
      <c r="H5"/>
      <c r="I5"/>
      <c r="J5"/>
    </row>
    <row r="6" spans="1:13" x14ac:dyDescent="0.25">
      <c r="A6" s="16">
        <v>4</v>
      </c>
      <c r="B6" t="s">
        <v>85</v>
      </c>
      <c r="D6"/>
      <c r="F6"/>
      <c r="G6">
        <v>57</v>
      </c>
      <c r="H6"/>
      <c r="I6"/>
      <c r="J6"/>
    </row>
    <row r="7" spans="1:13" x14ac:dyDescent="0.25">
      <c r="A7" s="16">
        <v>5</v>
      </c>
      <c r="B7" t="s">
        <v>86</v>
      </c>
      <c r="D7"/>
      <c r="F7"/>
      <c r="G7">
        <v>18</v>
      </c>
      <c r="H7"/>
      <c r="I7"/>
      <c r="J7"/>
    </row>
    <row r="8" spans="1:13" x14ac:dyDescent="0.25">
      <c r="A8" s="16">
        <v>6</v>
      </c>
      <c r="B8" t="s">
        <v>87</v>
      </c>
      <c r="D8"/>
      <c r="F8"/>
      <c r="G8">
        <v>37</v>
      </c>
      <c r="H8"/>
      <c r="I8"/>
      <c r="J8"/>
    </row>
    <row r="9" spans="1:13" x14ac:dyDescent="0.25">
      <c r="A9" s="16">
        <v>7</v>
      </c>
      <c r="B9" t="s">
        <v>88</v>
      </c>
      <c r="D9"/>
      <c r="F9"/>
      <c r="G9">
        <v>49</v>
      </c>
      <c r="H9"/>
      <c r="I9"/>
      <c r="J9"/>
    </row>
    <row r="10" spans="1:13" x14ac:dyDescent="0.25">
      <c r="A10" s="16">
        <v>8</v>
      </c>
      <c r="B10" t="s">
        <v>89</v>
      </c>
      <c r="D10"/>
      <c r="F10"/>
      <c r="G10">
        <v>27</v>
      </c>
      <c r="H10"/>
      <c r="I10"/>
      <c r="J10"/>
    </row>
    <row r="11" spans="1:13" x14ac:dyDescent="0.25">
      <c r="A11" s="16">
        <v>9</v>
      </c>
      <c r="B11" t="s">
        <v>90</v>
      </c>
      <c r="D11"/>
      <c r="F11"/>
      <c r="G11">
        <v>45</v>
      </c>
      <c r="H11"/>
      <c r="I11"/>
      <c r="J11"/>
    </row>
    <row r="12" spans="1:13" x14ac:dyDescent="0.25">
      <c r="A12" s="16">
        <v>10</v>
      </c>
      <c r="B12" t="s">
        <v>91</v>
      </c>
      <c r="D12"/>
      <c r="F12"/>
      <c r="G12">
        <v>31</v>
      </c>
      <c r="H12"/>
      <c r="I12"/>
      <c r="J12"/>
    </row>
    <row r="13" spans="1:13" x14ac:dyDescent="0.25">
      <c r="A13" s="16">
        <v>11</v>
      </c>
      <c r="B13" t="s">
        <v>92</v>
      </c>
      <c r="D13"/>
      <c r="F13"/>
      <c r="G13">
        <v>2</v>
      </c>
      <c r="H13"/>
      <c r="I13"/>
      <c r="J13"/>
    </row>
    <row r="14" spans="1:13" x14ac:dyDescent="0.25">
      <c r="A14" s="16">
        <v>12</v>
      </c>
      <c r="B14" t="s">
        <v>93</v>
      </c>
      <c r="D14"/>
      <c r="F14"/>
      <c r="G14">
        <v>18</v>
      </c>
      <c r="H14"/>
      <c r="I14"/>
      <c r="J14"/>
    </row>
    <row r="15" spans="1:13" x14ac:dyDescent="0.25">
      <c r="A15" s="16">
        <v>13</v>
      </c>
      <c r="B15" t="s">
        <v>94</v>
      </c>
      <c r="D15"/>
      <c r="F15"/>
      <c r="G15">
        <v>5</v>
      </c>
      <c r="H15"/>
      <c r="I15"/>
      <c r="J15"/>
    </row>
    <row r="16" spans="1:13" x14ac:dyDescent="0.25">
      <c r="A16" s="16">
        <v>14</v>
      </c>
      <c r="B16" t="s">
        <v>95</v>
      </c>
      <c r="D16"/>
      <c r="F16"/>
      <c r="G16">
        <v>13</v>
      </c>
      <c r="H16"/>
      <c r="I16"/>
      <c r="J16"/>
    </row>
    <row r="17" spans="1:10" x14ac:dyDescent="0.25">
      <c r="A17" s="16">
        <v>15</v>
      </c>
      <c r="B17" t="s">
        <v>96</v>
      </c>
      <c r="D17"/>
      <c r="F17"/>
      <c r="G17">
        <v>24</v>
      </c>
      <c r="H17"/>
      <c r="I17"/>
      <c r="J17"/>
    </row>
    <row r="18" spans="1:10" x14ac:dyDescent="0.25">
      <c r="A18" s="16">
        <v>16</v>
      </c>
      <c r="B18" t="s">
        <v>97</v>
      </c>
      <c r="D18"/>
      <c r="F18"/>
      <c r="G18">
        <v>18</v>
      </c>
      <c r="H18"/>
      <c r="I18"/>
      <c r="J18"/>
    </row>
    <row r="19" spans="1:10" x14ac:dyDescent="0.25">
      <c r="A19" s="16">
        <v>17</v>
      </c>
      <c r="B19" t="s">
        <v>98</v>
      </c>
      <c r="D19"/>
      <c r="F19"/>
      <c r="G19">
        <v>46</v>
      </c>
      <c r="H19"/>
      <c r="I19"/>
      <c r="J19"/>
    </row>
    <row r="20" spans="1:10" x14ac:dyDescent="0.25">
      <c r="A20" s="16">
        <v>18</v>
      </c>
      <c r="B20" t="s">
        <v>99</v>
      </c>
      <c r="D20"/>
      <c r="F20"/>
      <c r="G20">
        <v>37</v>
      </c>
      <c r="H20"/>
      <c r="I20"/>
      <c r="J20"/>
    </row>
    <row r="21" spans="1:10" x14ac:dyDescent="0.25">
      <c r="A21" s="16">
        <v>19</v>
      </c>
      <c r="B21" t="s">
        <v>100</v>
      </c>
      <c r="D21"/>
      <c r="F21"/>
      <c r="G21">
        <v>22</v>
      </c>
      <c r="H21"/>
      <c r="I21"/>
      <c r="J21"/>
    </row>
    <row r="22" spans="1:10" x14ac:dyDescent="0.25">
      <c r="A22" s="16">
        <v>20</v>
      </c>
      <c r="B22" t="s">
        <v>101</v>
      </c>
      <c r="D22"/>
      <c r="F22"/>
      <c r="G22">
        <v>23</v>
      </c>
      <c r="H22"/>
      <c r="I22"/>
      <c r="J22"/>
    </row>
    <row r="23" spans="1:10" x14ac:dyDescent="0.25">
      <c r="A23" s="16">
        <v>21</v>
      </c>
      <c r="B23" t="s">
        <v>102</v>
      </c>
      <c r="D23"/>
      <c r="F23"/>
      <c r="G23">
        <v>60</v>
      </c>
      <c r="H23"/>
      <c r="I23"/>
      <c r="J23"/>
    </row>
    <row r="24" spans="1:10" x14ac:dyDescent="0.25">
      <c r="A24" s="16">
        <v>22</v>
      </c>
      <c r="B24" t="s">
        <v>103</v>
      </c>
      <c r="D24"/>
      <c r="F24"/>
      <c r="G24">
        <v>50</v>
      </c>
      <c r="H24"/>
      <c r="I24"/>
      <c r="J24"/>
    </row>
    <row r="25" spans="1:10" x14ac:dyDescent="0.25">
      <c r="A25" s="16">
        <v>23</v>
      </c>
      <c r="B25" t="s">
        <v>104</v>
      </c>
      <c r="D25"/>
      <c r="F25"/>
      <c r="G25">
        <v>30</v>
      </c>
      <c r="H25"/>
      <c r="I25"/>
      <c r="J25"/>
    </row>
    <row r="26" spans="1:10" x14ac:dyDescent="0.25">
      <c r="A26" s="16">
        <v>24</v>
      </c>
      <c r="B26" t="s">
        <v>105</v>
      </c>
      <c r="D26"/>
      <c r="F26"/>
      <c r="G26">
        <v>41</v>
      </c>
      <c r="H26"/>
      <c r="I26"/>
      <c r="J26"/>
    </row>
    <row r="27" spans="1:10" x14ac:dyDescent="0.25">
      <c r="A27" s="16">
        <v>25</v>
      </c>
      <c r="B27" t="s">
        <v>106</v>
      </c>
      <c r="D27"/>
      <c r="F27"/>
      <c r="G27">
        <v>35</v>
      </c>
      <c r="H27"/>
      <c r="I27"/>
      <c r="J27"/>
    </row>
    <row r="28" spans="1:10" x14ac:dyDescent="0.25">
      <c r="A28" s="16">
        <v>26</v>
      </c>
      <c r="B28" t="s">
        <v>107</v>
      </c>
      <c r="D28"/>
      <c r="F28"/>
      <c r="G28">
        <v>2</v>
      </c>
      <c r="H28"/>
      <c r="I28"/>
      <c r="J28"/>
    </row>
    <row r="29" spans="1:10" x14ac:dyDescent="0.25">
      <c r="A29" s="16">
        <v>27</v>
      </c>
      <c r="B29" t="s">
        <v>108</v>
      </c>
      <c r="D29"/>
      <c r="F29"/>
      <c r="G29">
        <v>49</v>
      </c>
      <c r="H29"/>
      <c r="I29"/>
      <c r="J29"/>
    </row>
    <row r="30" spans="1:10" x14ac:dyDescent="0.25">
      <c r="A30" s="16">
        <v>28</v>
      </c>
      <c r="B30" t="s">
        <v>109</v>
      </c>
      <c r="D30"/>
      <c r="F30"/>
      <c r="G30">
        <v>1</v>
      </c>
      <c r="H30"/>
      <c r="I30"/>
      <c r="J30"/>
    </row>
    <row r="31" spans="1:10" x14ac:dyDescent="0.25">
      <c r="A31" s="16">
        <v>29</v>
      </c>
      <c r="B31" t="s">
        <v>110</v>
      </c>
      <c r="D31"/>
      <c r="F31"/>
      <c r="G31">
        <v>45</v>
      </c>
      <c r="H31"/>
      <c r="I31"/>
      <c r="J31"/>
    </row>
    <row r="32" spans="1:10" x14ac:dyDescent="0.25">
      <c r="A32" s="16">
        <v>30</v>
      </c>
      <c r="B32" t="s">
        <v>111</v>
      </c>
      <c r="D32"/>
      <c r="F32"/>
      <c r="G32">
        <v>48</v>
      </c>
      <c r="H32"/>
      <c r="I32"/>
      <c r="J32"/>
    </row>
    <row r="33" spans="1:10" x14ac:dyDescent="0.25">
      <c r="A33" s="16">
        <v>31</v>
      </c>
      <c r="B33" t="s">
        <v>112</v>
      </c>
      <c r="D33"/>
      <c r="F33"/>
      <c r="G33">
        <v>37</v>
      </c>
      <c r="H33"/>
      <c r="I33"/>
      <c r="J33"/>
    </row>
    <row r="34" spans="1:10" x14ac:dyDescent="0.25">
      <c r="A34" s="16">
        <v>32</v>
      </c>
      <c r="B34" t="s">
        <v>113</v>
      </c>
      <c r="D34"/>
      <c r="F34"/>
      <c r="G34">
        <v>34</v>
      </c>
      <c r="H34"/>
      <c r="I34"/>
      <c r="J34"/>
    </row>
    <row r="35" spans="1:10" x14ac:dyDescent="0.25">
      <c r="A35" s="16">
        <v>33</v>
      </c>
      <c r="B35" t="s">
        <v>114</v>
      </c>
      <c r="D35"/>
      <c r="F35"/>
      <c r="G35">
        <v>51</v>
      </c>
      <c r="H35"/>
      <c r="I35"/>
      <c r="J35"/>
    </row>
    <row r="36" spans="1:10" x14ac:dyDescent="0.25">
      <c r="A36" s="16">
        <v>34</v>
      </c>
      <c r="B36" t="s">
        <v>115</v>
      </c>
      <c r="D36"/>
      <c r="F36"/>
      <c r="G36">
        <v>27</v>
      </c>
      <c r="H36"/>
      <c r="I36"/>
      <c r="J36"/>
    </row>
    <row r="37" spans="1:10" x14ac:dyDescent="0.25">
      <c r="A37" s="16">
        <v>35</v>
      </c>
      <c r="B37" t="s">
        <v>116</v>
      </c>
      <c r="D37"/>
      <c r="F37"/>
      <c r="G37">
        <v>21</v>
      </c>
      <c r="H37"/>
      <c r="I37"/>
      <c r="J37"/>
    </row>
    <row r="38" spans="1:10" x14ac:dyDescent="0.25">
      <c r="A38" s="16">
        <v>36</v>
      </c>
      <c r="B38" t="s">
        <v>117</v>
      </c>
      <c r="D38"/>
      <c r="F38"/>
      <c r="G38">
        <v>23</v>
      </c>
      <c r="H38"/>
      <c r="I38"/>
      <c r="J38"/>
    </row>
    <row r="39" spans="1:10" x14ac:dyDescent="0.25">
      <c r="A39" s="16">
        <v>37</v>
      </c>
      <c r="B39" t="s">
        <v>118</v>
      </c>
      <c r="D39"/>
      <c r="F39"/>
      <c r="G39">
        <v>34</v>
      </c>
      <c r="H39"/>
      <c r="I39"/>
      <c r="J39"/>
    </row>
    <row r="40" spans="1:10" x14ac:dyDescent="0.25">
      <c r="A40" s="16">
        <v>38</v>
      </c>
      <c r="B40" t="s">
        <v>119</v>
      </c>
      <c r="D40"/>
      <c r="F40"/>
      <c r="G40">
        <v>10</v>
      </c>
      <c r="H40"/>
      <c r="I40"/>
      <c r="J40"/>
    </row>
    <row r="41" spans="1:10" x14ac:dyDescent="0.25">
      <c r="A41" s="16">
        <v>39</v>
      </c>
      <c r="B41" t="s">
        <v>120</v>
      </c>
      <c r="D41"/>
      <c r="F41"/>
      <c r="G41">
        <v>12</v>
      </c>
      <c r="H41"/>
      <c r="I41"/>
      <c r="J41"/>
    </row>
    <row r="42" spans="1:10" x14ac:dyDescent="0.25">
      <c r="A42" s="16">
        <v>40</v>
      </c>
      <c r="B42" t="s">
        <v>121</v>
      </c>
      <c r="D42"/>
      <c r="F42"/>
      <c r="G42">
        <v>44</v>
      </c>
      <c r="H42"/>
      <c r="I42"/>
      <c r="J42"/>
    </row>
    <row r="43" spans="1:10" x14ac:dyDescent="0.25">
      <c r="A43" s="16">
        <v>41</v>
      </c>
      <c r="B43" t="s">
        <v>122</v>
      </c>
      <c r="D43"/>
      <c r="F43"/>
      <c r="G43">
        <v>35</v>
      </c>
      <c r="H43"/>
      <c r="I43"/>
      <c r="J43"/>
    </row>
    <row r="44" spans="1:10" x14ac:dyDescent="0.25">
      <c r="A44" s="16">
        <v>42</v>
      </c>
      <c r="B44" t="s">
        <v>123</v>
      </c>
      <c r="D44"/>
      <c r="F44"/>
      <c r="G44">
        <v>21</v>
      </c>
      <c r="H44"/>
      <c r="I44"/>
      <c r="J44"/>
    </row>
    <row r="45" spans="1:10" x14ac:dyDescent="0.25">
      <c r="A45" s="16">
        <v>43</v>
      </c>
      <c r="B45" t="s">
        <v>124</v>
      </c>
      <c r="D45"/>
      <c r="F45"/>
      <c r="G45">
        <v>2</v>
      </c>
      <c r="H45"/>
      <c r="I45"/>
      <c r="J45"/>
    </row>
    <row r="46" spans="1:10" x14ac:dyDescent="0.25">
      <c r="A46" s="16">
        <v>44</v>
      </c>
      <c r="B46" t="s">
        <v>125</v>
      </c>
      <c r="D46"/>
      <c r="F46"/>
      <c r="G46">
        <v>59</v>
      </c>
      <c r="H46"/>
      <c r="I46"/>
      <c r="J46"/>
    </row>
    <row r="47" spans="1:10" x14ac:dyDescent="0.25">
      <c r="A47" s="16">
        <v>45</v>
      </c>
      <c r="B47" t="s">
        <v>126</v>
      </c>
      <c r="D47"/>
      <c r="F47"/>
      <c r="G47">
        <v>31</v>
      </c>
      <c r="H47"/>
      <c r="I47"/>
      <c r="J47"/>
    </row>
    <row r="48" spans="1:10" x14ac:dyDescent="0.25">
      <c r="A48" s="16">
        <v>46</v>
      </c>
      <c r="B48" t="s">
        <v>127</v>
      </c>
      <c r="D48"/>
      <c r="F48"/>
      <c r="G48">
        <v>23</v>
      </c>
      <c r="H48"/>
      <c r="I48"/>
      <c r="J48"/>
    </row>
    <row r="49" spans="1:10" x14ac:dyDescent="0.25">
      <c r="A49" s="16">
        <v>47</v>
      </c>
      <c r="B49" t="s">
        <v>128</v>
      </c>
      <c r="D49"/>
      <c r="F49"/>
      <c r="G49">
        <v>34</v>
      </c>
      <c r="H49"/>
      <c r="I49"/>
      <c r="J49"/>
    </row>
    <row r="50" spans="1:10" x14ac:dyDescent="0.25">
      <c r="A50" s="16">
        <v>48</v>
      </c>
      <c r="B50" t="s">
        <v>129</v>
      </c>
      <c r="D50"/>
      <c r="F50"/>
      <c r="G50">
        <v>24</v>
      </c>
      <c r="H50"/>
      <c r="I50"/>
      <c r="J50"/>
    </row>
    <row r="51" spans="1:10" x14ac:dyDescent="0.25">
      <c r="A51" s="16">
        <v>49</v>
      </c>
      <c r="B51" t="s">
        <v>130</v>
      </c>
      <c r="D51"/>
      <c r="F51"/>
      <c r="G51">
        <v>47</v>
      </c>
      <c r="H51"/>
      <c r="I51"/>
      <c r="J51"/>
    </row>
    <row r="52" spans="1:10" x14ac:dyDescent="0.25">
      <c r="A52" s="16">
        <v>50</v>
      </c>
      <c r="B52" t="s">
        <v>131</v>
      </c>
      <c r="D52"/>
      <c r="F52"/>
      <c r="G52">
        <v>14</v>
      </c>
      <c r="H52"/>
      <c r="I52"/>
      <c r="J52"/>
    </row>
    <row r="53" spans="1:10" x14ac:dyDescent="0.25">
      <c r="A53" s="16">
        <v>51</v>
      </c>
      <c r="B53" t="s">
        <v>132</v>
      </c>
      <c r="D53"/>
      <c r="F53"/>
      <c r="G53">
        <v>27</v>
      </c>
      <c r="H53"/>
      <c r="I53"/>
      <c r="J53"/>
    </row>
    <row r="54" spans="1:10" x14ac:dyDescent="0.25">
      <c r="A54" s="16">
        <v>52</v>
      </c>
      <c r="B54" t="s">
        <v>133</v>
      </c>
      <c r="D54"/>
      <c r="F54"/>
      <c r="G54">
        <v>53</v>
      </c>
      <c r="H54"/>
      <c r="I54"/>
      <c r="J54"/>
    </row>
    <row r="55" spans="1:10" x14ac:dyDescent="0.25">
      <c r="A55" s="16">
        <v>53</v>
      </c>
      <c r="B55" t="s">
        <v>134</v>
      </c>
      <c r="D55"/>
      <c r="F55"/>
      <c r="G55">
        <v>33</v>
      </c>
      <c r="H55"/>
      <c r="I55"/>
      <c r="J55"/>
    </row>
    <row r="56" spans="1:10" x14ac:dyDescent="0.25">
      <c r="A56" s="16">
        <v>54</v>
      </c>
      <c r="B56" t="s">
        <v>135</v>
      </c>
      <c r="D56"/>
      <c r="F56"/>
      <c r="G56">
        <v>50</v>
      </c>
      <c r="H56"/>
      <c r="I56"/>
      <c r="J56"/>
    </row>
    <row r="57" spans="1:10" x14ac:dyDescent="0.25">
      <c r="A57" s="16">
        <v>55</v>
      </c>
      <c r="B57" t="s">
        <v>136</v>
      </c>
      <c r="D57"/>
      <c r="F57"/>
      <c r="G57">
        <v>44</v>
      </c>
      <c r="H57"/>
      <c r="I57"/>
      <c r="J57"/>
    </row>
    <row r="58" spans="1:10" x14ac:dyDescent="0.25">
      <c r="A58" s="16">
        <v>56</v>
      </c>
      <c r="B58" t="s">
        <v>137</v>
      </c>
      <c r="D58"/>
      <c r="F58"/>
      <c r="G58">
        <v>46</v>
      </c>
      <c r="H58"/>
      <c r="I58"/>
      <c r="J58"/>
    </row>
    <row r="59" spans="1:10" x14ac:dyDescent="0.25">
      <c r="A59" s="16">
        <v>57</v>
      </c>
      <c r="B59" t="s">
        <v>138</v>
      </c>
      <c r="D59"/>
      <c r="F59"/>
      <c r="G59">
        <v>43</v>
      </c>
      <c r="H59"/>
      <c r="I59"/>
      <c r="J59"/>
    </row>
    <row r="60" spans="1:10" x14ac:dyDescent="0.25">
      <c r="A60" s="16">
        <v>58</v>
      </c>
      <c r="B60" t="s">
        <v>139</v>
      </c>
      <c r="D60"/>
      <c r="F60"/>
      <c r="G60">
        <v>10</v>
      </c>
      <c r="H60"/>
      <c r="I60"/>
      <c r="J60"/>
    </row>
    <row r="61" spans="1:10" x14ac:dyDescent="0.25">
      <c r="A61" s="16">
        <v>59</v>
      </c>
      <c r="B61" t="s">
        <v>140</v>
      </c>
      <c r="D61"/>
      <c r="F61"/>
      <c r="G61">
        <v>27</v>
      </c>
      <c r="H61"/>
      <c r="I61"/>
      <c r="J61"/>
    </row>
    <row r="62" spans="1:10" x14ac:dyDescent="0.25">
      <c r="A62" s="16">
        <v>60</v>
      </c>
      <c r="B62" t="s">
        <v>141</v>
      </c>
      <c r="D62"/>
      <c r="F62"/>
      <c r="G62">
        <v>12</v>
      </c>
      <c r="H62"/>
      <c r="I62"/>
      <c r="J62"/>
    </row>
    <row r="63" spans="1:10" x14ac:dyDescent="0.25">
      <c r="A63" s="16">
        <v>61</v>
      </c>
      <c r="B63" t="s">
        <v>142</v>
      </c>
      <c r="D63"/>
      <c r="F63"/>
      <c r="G63">
        <v>34</v>
      </c>
      <c r="H63"/>
      <c r="I63"/>
      <c r="J63"/>
    </row>
    <row r="64" spans="1:10" x14ac:dyDescent="0.25">
      <c r="A64" s="16">
        <v>62</v>
      </c>
      <c r="B64" t="s">
        <v>143</v>
      </c>
      <c r="D64"/>
      <c r="F64"/>
      <c r="G64">
        <v>22</v>
      </c>
      <c r="H64"/>
      <c r="I64"/>
      <c r="J64"/>
    </row>
    <row r="65" spans="1:10" x14ac:dyDescent="0.25">
      <c r="A65" s="16">
        <v>63</v>
      </c>
      <c r="B65" t="s">
        <v>144</v>
      </c>
      <c r="D65"/>
      <c r="F65"/>
      <c r="G65">
        <v>11</v>
      </c>
      <c r="H65"/>
      <c r="I65"/>
      <c r="J65"/>
    </row>
    <row r="66" spans="1:10" x14ac:dyDescent="0.25">
      <c r="A66" s="16">
        <v>64</v>
      </c>
      <c r="B66" t="s">
        <v>145</v>
      </c>
      <c r="D66"/>
      <c r="F66"/>
      <c r="G66">
        <v>28</v>
      </c>
      <c r="H66"/>
      <c r="I66"/>
      <c r="J66"/>
    </row>
    <row r="67" spans="1:10" x14ac:dyDescent="0.25">
      <c r="A67" s="16">
        <v>65</v>
      </c>
      <c r="B67" t="s">
        <v>146</v>
      </c>
      <c r="D67"/>
      <c r="F67"/>
      <c r="G67">
        <v>22</v>
      </c>
      <c r="H67"/>
      <c r="I67"/>
      <c r="J67"/>
    </row>
    <row r="68" spans="1:10" x14ac:dyDescent="0.25">
      <c r="A68" s="16">
        <v>66</v>
      </c>
      <c r="B68" t="s">
        <v>147</v>
      </c>
      <c r="D68"/>
      <c r="F68"/>
      <c r="G68">
        <v>50</v>
      </c>
      <c r="H68"/>
      <c r="I68"/>
      <c r="J68"/>
    </row>
    <row r="69" spans="1:10" x14ac:dyDescent="0.25">
      <c r="A69" s="16">
        <v>67</v>
      </c>
      <c r="B69" t="s">
        <v>148</v>
      </c>
      <c r="D69"/>
      <c r="F69"/>
      <c r="G69">
        <v>34</v>
      </c>
      <c r="H69"/>
      <c r="I69"/>
      <c r="J69"/>
    </row>
    <row r="70" spans="1:10" x14ac:dyDescent="0.25">
      <c r="A70" s="16">
        <v>68</v>
      </c>
      <c r="B70" t="s">
        <v>149</v>
      </c>
      <c r="D70"/>
      <c r="F70"/>
      <c r="G70">
        <v>51</v>
      </c>
      <c r="H70"/>
      <c r="I70"/>
      <c r="J70"/>
    </row>
    <row r="71" spans="1:10" x14ac:dyDescent="0.25">
      <c r="A71" s="16">
        <v>69</v>
      </c>
      <c r="B71" t="s">
        <v>150</v>
      </c>
      <c r="D71"/>
      <c r="F71"/>
      <c r="G71">
        <v>50</v>
      </c>
      <c r="H71"/>
      <c r="I71"/>
      <c r="J71"/>
    </row>
    <row r="72" spans="1:10" x14ac:dyDescent="0.25">
      <c r="A72" s="16">
        <v>70</v>
      </c>
      <c r="B72" t="s">
        <v>151</v>
      </c>
      <c r="D72"/>
      <c r="F72"/>
      <c r="G72">
        <v>41</v>
      </c>
      <c r="H72"/>
      <c r="I72"/>
      <c r="J72"/>
    </row>
    <row r="73" spans="1:10" x14ac:dyDescent="0.25">
      <c r="A73" s="16">
        <v>71</v>
      </c>
      <c r="B73" t="s">
        <v>152</v>
      </c>
      <c r="D73"/>
      <c r="F73"/>
      <c r="G73">
        <v>19</v>
      </c>
      <c r="H73"/>
      <c r="I73"/>
      <c r="J73"/>
    </row>
    <row r="74" spans="1:10" x14ac:dyDescent="0.25">
      <c r="A74" s="16">
        <v>72</v>
      </c>
      <c r="B74" t="s">
        <v>153</v>
      </c>
      <c r="D74"/>
      <c r="F74"/>
      <c r="G74">
        <v>37</v>
      </c>
      <c r="H74"/>
      <c r="I74"/>
      <c r="J74"/>
    </row>
    <row r="75" spans="1:10" x14ac:dyDescent="0.25">
      <c r="A75" s="16">
        <v>73</v>
      </c>
      <c r="B75" t="s">
        <v>154</v>
      </c>
      <c r="D75"/>
      <c r="F75"/>
      <c r="G75">
        <v>5</v>
      </c>
      <c r="H75"/>
      <c r="I75"/>
      <c r="J75"/>
    </row>
    <row r="76" spans="1:10" x14ac:dyDescent="0.25">
      <c r="A76" s="16">
        <v>74</v>
      </c>
      <c r="B76" t="s">
        <v>155</v>
      </c>
      <c r="D76"/>
      <c r="F76"/>
      <c r="G76">
        <v>26</v>
      </c>
      <c r="H76"/>
      <c r="I76"/>
      <c r="J76"/>
    </row>
    <row r="77" spans="1:10" x14ac:dyDescent="0.25">
      <c r="A77" s="16">
        <v>75</v>
      </c>
      <c r="B77" t="s">
        <v>156</v>
      </c>
      <c r="D77"/>
      <c r="F77"/>
      <c r="G77">
        <v>39</v>
      </c>
      <c r="H77"/>
      <c r="I77"/>
      <c r="J77"/>
    </row>
    <row r="78" spans="1:10" x14ac:dyDescent="0.25">
      <c r="A78" s="16">
        <v>76</v>
      </c>
      <c r="B78" t="s">
        <v>157</v>
      </c>
      <c r="D78"/>
      <c r="F78"/>
      <c r="G78">
        <v>38</v>
      </c>
      <c r="H78"/>
      <c r="I78"/>
      <c r="J78"/>
    </row>
    <row r="79" spans="1:10" x14ac:dyDescent="0.25">
      <c r="A79" s="16">
        <v>77</v>
      </c>
      <c r="B79" t="s">
        <v>158</v>
      </c>
      <c r="D79"/>
      <c r="F79"/>
      <c r="G79">
        <v>53</v>
      </c>
      <c r="H79"/>
      <c r="I79"/>
      <c r="J79"/>
    </row>
    <row r="80" spans="1:10" x14ac:dyDescent="0.25">
      <c r="A80" s="16">
        <v>78</v>
      </c>
      <c r="B80" t="s">
        <v>159</v>
      </c>
      <c r="D80"/>
      <c r="F80"/>
      <c r="G80">
        <v>39</v>
      </c>
      <c r="H80"/>
      <c r="I80"/>
      <c r="J80"/>
    </row>
    <row r="81" spans="1:10" x14ac:dyDescent="0.25">
      <c r="A81" s="16">
        <v>79</v>
      </c>
      <c r="B81" t="s">
        <v>160</v>
      </c>
      <c r="D81"/>
      <c r="F81"/>
      <c r="G81">
        <v>31</v>
      </c>
      <c r="H81"/>
      <c r="I81"/>
      <c r="J81"/>
    </row>
    <row r="82" spans="1:10" x14ac:dyDescent="0.25">
      <c r="A82" s="16">
        <v>80</v>
      </c>
      <c r="B82" t="s">
        <v>161</v>
      </c>
      <c r="D82"/>
      <c r="F82"/>
      <c r="G82">
        <v>5</v>
      </c>
      <c r="H82"/>
      <c r="I82"/>
      <c r="J82"/>
    </row>
    <row r="83" spans="1:10" x14ac:dyDescent="0.25">
      <c r="A83" s="16">
        <v>81</v>
      </c>
      <c r="B83" t="s">
        <v>162</v>
      </c>
      <c r="D83"/>
      <c r="F83"/>
      <c r="G83">
        <v>48</v>
      </c>
      <c r="H83"/>
      <c r="I83"/>
      <c r="J83"/>
    </row>
    <row r="84" spans="1:10" x14ac:dyDescent="0.25">
      <c r="A84" s="16">
        <v>82</v>
      </c>
      <c r="B84" t="s">
        <v>163</v>
      </c>
      <c r="D84"/>
      <c r="F84"/>
      <c r="G84">
        <v>15</v>
      </c>
      <c r="H84"/>
      <c r="I84"/>
      <c r="J84"/>
    </row>
    <row r="85" spans="1:10" x14ac:dyDescent="0.25">
      <c r="A85" s="16">
        <v>83</v>
      </c>
      <c r="B85" t="s">
        <v>164</v>
      </c>
      <c r="D85"/>
      <c r="F85"/>
      <c r="G85">
        <v>15</v>
      </c>
      <c r="H85"/>
      <c r="I85"/>
      <c r="J85"/>
    </row>
    <row r="86" spans="1:10" x14ac:dyDescent="0.25">
      <c r="A86" s="16">
        <v>84</v>
      </c>
      <c r="B86" t="s">
        <v>165</v>
      </c>
      <c r="D86"/>
      <c r="F86"/>
      <c r="G86">
        <v>3</v>
      </c>
      <c r="H86"/>
      <c r="I86"/>
      <c r="J86"/>
    </row>
    <row r="87" spans="1:10" x14ac:dyDescent="0.25">
      <c r="A87" s="16">
        <v>85</v>
      </c>
      <c r="B87" t="s">
        <v>166</v>
      </c>
      <c r="D87"/>
      <c r="F87"/>
      <c r="G87">
        <v>39</v>
      </c>
      <c r="H87"/>
      <c r="I87"/>
      <c r="J87"/>
    </row>
    <row r="88" spans="1:10" x14ac:dyDescent="0.25">
      <c r="A88" s="16">
        <v>86</v>
      </c>
      <c r="B88" t="s">
        <v>167</v>
      </c>
      <c r="D88"/>
      <c r="F88"/>
      <c r="G88">
        <v>48</v>
      </c>
      <c r="H88"/>
      <c r="I88"/>
      <c r="J88"/>
    </row>
    <row r="89" spans="1:10" x14ac:dyDescent="0.25">
      <c r="A89" s="16">
        <v>87</v>
      </c>
      <c r="B89" t="s">
        <v>168</v>
      </c>
      <c r="D89"/>
      <c r="F89"/>
      <c r="G89">
        <v>4</v>
      </c>
      <c r="H89"/>
      <c r="I89"/>
      <c r="J89"/>
    </row>
    <row r="90" spans="1:10" x14ac:dyDescent="0.25">
      <c r="A90" s="16">
        <v>88</v>
      </c>
      <c r="B90" t="s">
        <v>169</v>
      </c>
      <c r="D90"/>
      <c r="F90"/>
      <c r="G90">
        <v>32</v>
      </c>
      <c r="H90"/>
      <c r="I90"/>
      <c r="J90"/>
    </row>
    <row r="91" spans="1:10" x14ac:dyDescent="0.25">
      <c r="A91" s="16">
        <v>89</v>
      </c>
      <c r="B91" t="s">
        <v>170</v>
      </c>
      <c r="D91"/>
      <c r="F91"/>
      <c r="G91">
        <v>50</v>
      </c>
      <c r="H91"/>
      <c r="I91"/>
      <c r="J91"/>
    </row>
    <row r="92" spans="1:10" x14ac:dyDescent="0.25">
      <c r="A92" s="16">
        <v>90</v>
      </c>
      <c r="B92" t="s">
        <v>171</v>
      </c>
      <c r="D92"/>
      <c r="F92"/>
      <c r="G92">
        <v>12</v>
      </c>
      <c r="H92"/>
      <c r="I92"/>
      <c r="J92"/>
    </row>
    <row r="93" spans="1:10" x14ac:dyDescent="0.25">
      <c r="A93" s="16">
        <v>91</v>
      </c>
      <c r="B93" t="s">
        <v>172</v>
      </c>
      <c r="D93"/>
      <c r="F93"/>
      <c r="G93">
        <v>27</v>
      </c>
      <c r="H93"/>
      <c r="I93"/>
      <c r="J93"/>
    </row>
    <row r="94" spans="1:10" x14ac:dyDescent="0.25">
      <c r="A94" s="16">
        <v>92</v>
      </c>
      <c r="B94" t="s">
        <v>173</v>
      </c>
      <c r="D94"/>
      <c r="F94"/>
      <c r="G94">
        <v>5</v>
      </c>
      <c r="H94"/>
      <c r="I94"/>
      <c r="J94"/>
    </row>
    <row r="95" spans="1:10" x14ac:dyDescent="0.25">
      <c r="A95" s="16">
        <v>93</v>
      </c>
      <c r="B95" t="s">
        <v>174</v>
      </c>
      <c r="D95"/>
      <c r="F95"/>
      <c r="G95">
        <v>58</v>
      </c>
      <c r="H95"/>
      <c r="I95"/>
      <c r="J95"/>
    </row>
    <row r="96" spans="1:10" x14ac:dyDescent="0.25">
      <c r="A96" s="16">
        <v>94</v>
      </c>
      <c r="B96" t="s">
        <v>175</v>
      </c>
      <c r="D96"/>
      <c r="F96"/>
      <c r="G96">
        <v>49</v>
      </c>
      <c r="H96"/>
      <c r="I96"/>
      <c r="J96"/>
    </row>
    <row r="97" spans="1:10" x14ac:dyDescent="0.25">
      <c r="A97" s="16">
        <v>95</v>
      </c>
      <c r="B97" t="s">
        <v>176</v>
      </c>
      <c r="D97"/>
      <c r="F97"/>
      <c r="G97">
        <v>43</v>
      </c>
      <c r="H97"/>
      <c r="I97"/>
      <c r="J97"/>
    </row>
    <row r="98" spans="1:10" x14ac:dyDescent="0.25">
      <c r="A98" s="16">
        <v>96</v>
      </c>
      <c r="B98" t="s">
        <v>177</v>
      </c>
      <c r="D98"/>
      <c r="F98"/>
      <c r="G98">
        <v>44</v>
      </c>
      <c r="H98"/>
      <c r="I98"/>
      <c r="J98"/>
    </row>
    <row r="99" spans="1:10" x14ac:dyDescent="0.25">
      <c r="A99" s="16">
        <v>97</v>
      </c>
      <c r="B99" t="s">
        <v>178</v>
      </c>
      <c r="D99"/>
      <c r="F99"/>
      <c r="G99">
        <v>20</v>
      </c>
      <c r="H99"/>
      <c r="I99"/>
      <c r="J99"/>
    </row>
    <row r="100" spans="1:10" x14ac:dyDescent="0.25">
      <c r="A100" s="16">
        <v>98</v>
      </c>
      <c r="B100" t="s">
        <v>179</v>
      </c>
      <c r="D100"/>
      <c r="F100"/>
      <c r="G100">
        <v>10</v>
      </c>
      <c r="H100"/>
      <c r="I100"/>
      <c r="J100"/>
    </row>
    <row r="101" spans="1:10" x14ac:dyDescent="0.25">
      <c r="A101" s="16">
        <v>99</v>
      </c>
      <c r="B101" t="s">
        <v>180</v>
      </c>
      <c r="D101"/>
      <c r="F101"/>
      <c r="G101">
        <v>53</v>
      </c>
      <c r="H101"/>
      <c r="I101"/>
      <c r="J101"/>
    </row>
    <row r="102" spans="1:10" x14ac:dyDescent="0.25">
      <c r="A102" s="16">
        <v>100</v>
      </c>
      <c r="B102" t="s">
        <v>181</v>
      </c>
      <c r="D102"/>
      <c r="F102"/>
      <c r="G102">
        <v>11</v>
      </c>
      <c r="H102"/>
      <c r="I102"/>
      <c r="J102"/>
    </row>
    <row r="103" spans="1:10" x14ac:dyDescent="0.25">
      <c r="A103" s="16">
        <v>101</v>
      </c>
      <c r="B103" t="s">
        <v>182</v>
      </c>
      <c r="D103"/>
      <c r="F103"/>
      <c r="G103">
        <v>35</v>
      </c>
      <c r="H103"/>
      <c r="I103"/>
      <c r="J103"/>
    </row>
    <row r="104" spans="1:10" x14ac:dyDescent="0.25">
      <c r="A104" s="16">
        <v>102</v>
      </c>
      <c r="B104" t="s">
        <v>183</v>
      </c>
      <c r="D104"/>
      <c r="F104"/>
      <c r="G104">
        <v>31</v>
      </c>
      <c r="H104"/>
      <c r="I104"/>
      <c r="J104"/>
    </row>
    <row r="105" spans="1:10" x14ac:dyDescent="0.25">
      <c r="A105" s="16">
        <v>103</v>
      </c>
      <c r="B105" t="s">
        <v>184</v>
      </c>
      <c r="D105"/>
      <c r="F105"/>
      <c r="G105">
        <v>50</v>
      </c>
      <c r="H105"/>
      <c r="I105"/>
      <c r="J105"/>
    </row>
    <row r="106" spans="1:10" x14ac:dyDescent="0.25">
      <c r="A106" s="16">
        <v>104</v>
      </c>
      <c r="B106" t="s">
        <v>185</v>
      </c>
      <c r="D106"/>
      <c r="F106"/>
      <c r="G106">
        <v>58</v>
      </c>
      <c r="H106"/>
      <c r="I106"/>
      <c r="J106"/>
    </row>
    <row r="107" spans="1:10" x14ac:dyDescent="0.25">
      <c r="A107" s="16">
        <v>105</v>
      </c>
      <c r="B107" t="s">
        <v>186</v>
      </c>
      <c r="D107"/>
      <c r="F107"/>
      <c r="G107">
        <v>5</v>
      </c>
      <c r="H107"/>
      <c r="I107"/>
      <c r="J107"/>
    </row>
    <row r="108" spans="1:10" x14ac:dyDescent="0.25">
      <c r="A108" s="16">
        <v>106</v>
      </c>
      <c r="B108" t="s">
        <v>187</v>
      </c>
      <c r="D108"/>
      <c r="F108"/>
      <c r="G108">
        <v>4</v>
      </c>
      <c r="H108"/>
      <c r="I108"/>
      <c r="J108"/>
    </row>
    <row r="109" spans="1:10" x14ac:dyDescent="0.25">
      <c r="A109" s="16">
        <v>107</v>
      </c>
      <c r="B109" t="s">
        <v>188</v>
      </c>
      <c r="D109"/>
      <c r="F109"/>
      <c r="G109">
        <v>23</v>
      </c>
      <c r="H109"/>
      <c r="I109"/>
      <c r="J109"/>
    </row>
    <row r="110" spans="1:10" x14ac:dyDescent="0.25">
      <c r="A110" s="16">
        <v>108</v>
      </c>
      <c r="B110" t="s">
        <v>189</v>
      </c>
      <c r="D110"/>
      <c r="F110"/>
      <c r="G110">
        <v>29</v>
      </c>
      <c r="H110"/>
      <c r="I110"/>
      <c r="J110"/>
    </row>
    <row r="111" spans="1:10" x14ac:dyDescent="0.25">
      <c r="A111" s="16">
        <v>109</v>
      </c>
      <c r="B111" t="s">
        <v>190</v>
      </c>
      <c r="D111"/>
      <c r="F111"/>
      <c r="G111">
        <v>23</v>
      </c>
      <c r="H111"/>
      <c r="I111"/>
      <c r="J111"/>
    </row>
    <row r="112" spans="1:10" x14ac:dyDescent="0.25">
      <c r="A112" s="16">
        <v>110</v>
      </c>
      <c r="B112" t="s">
        <v>191</v>
      </c>
      <c r="D112"/>
      <c r="F112"/>
      <c r="G112">
        <v>19</v>
      </c>
      <c r="H112"/>
      <c r="I112"/>
      <c r="J112"/>
    </row>
    <row r="113" spans="1:10" x14ac:dyDescent="0.25">
      <c r="A113" s="16">
        <v>111</v>
      </c>
      <c r="B113" t="s">
        <v>192</v>
      </c>
      <c r="D113"/>
      <c r="F113"/>
      <c r="G113">
        <v>18</v>
      </c>
      <c r="H113"/>
      <c r="I113"/>
      <c r="J113"/>
    </row>
    <row r="114" spans="1:10" x14ac:dyDescent="0.25">
      <c r="A114" s="16">
        <v>112</v>
      </c>
      <c r="B114" t="s">
        <v>193</v>
      </c>
      <c r="D114"/>
      <c r="F114"/>
      <c r="G114">
        <v>29</v>
      </c>
      <c r="H114"/>
      <c r="I114"/>
      <c r="J114"/>
    </row>
    <row r="115" spans="1:10" x14ac:dyDescent="0.25">
      <c r="A115" s="16">
        <v>113</v>
      </c>
      <c r="B115" t="s">
        <v>194</v>
      </c>
      <c r="D115"/>
      <c r="F115"/>
      <c r="G115">
        <v>30</v>
      </c>
      <c r="H115"/>
      <c r="I115"/>
      <c r="J115"/>
    </row>
    <row r="116" spans="1:10" x14ac:dyDescent="0.25">
      <c r="A116" s="16">
        <v>114</v>
      </c>
      <c r="B116" t="s">
        <v>195</v>
      </c>
      <c r="D116"/>
      <c r="F116"/>
      <c r="G116">
        <v>23</v>
      </c>
      <c r="H116"/>
      <c r="I116"/>
      <c r="J116"/>
    </row>
    <row r="117" spans="1:10" x14ac:dyDescent="0.25">
      <c r="A117" s="16">
        <v>115</v>
      </c>
      <c r="B117" t="s">
        <v>196</v>
      </c>
      <c r="D117"/>
      <c r="F117"/>
      <c r="G117">
        <v>18</v>
      </c>
      <c r="H117"/>
      <c r="I117"/>
      <c r="J117"/>
    </row>
    <row r="118" spans="1:10" x14ac:dyDescent="0.25">
      <c r="A118" s="16">
        <v>116</v>
      </c>
      <c r="B118" t="s">
        <v>197</v>
      </c>
      <c r="D118"/>
      <c r="F118"/>
      <c r="G118">
        <v>26</v>
      </c>
      <c r="H118"/>
      <c r="I118"/>
      <c r="J118"/>
    </row>
    <row r="119" spans="1:10" x14ac:dyDescent="0.25">
      <c r="A119" s="16">
        <v>117</v>
      </c>
      <c r="B119" t="s">
        <v>198</v>
      </c>
      <c r="D119"/>
      <c r="F119"/>
      <c r="G119">
        <v>7</v>
      </c>
      <c r="H119"/>
      <c r="I119"/>
      <c r="J119"/>
    </row>
    <row r="120" spans="1:10" x14ac:dyDescent="0.25">
      <c r="A120" s="16">
        <v>118</v>
      </c>
      <c r="B120" t="s">
        <v>199</v>
      </c>
      <c r="D120"/>
      <c r="F120"/>
      <c r="G120">
        <v>42</v>
      </c>
      <c r="H120"/>
      <c r="I120"/>
      <c r="J120"/>
    </row>
    <row r="121" spans="1:10" x14ac:dyDescent="0.25">
      <c r="A121" s="16">
        <v>119</v>
      </c>
      <c r="B121" t="s">
        <v>200</v>
      </c>
      <c r="D121"/>
      <c r="F121"/>
      <c r="G121">
        <v>51</v>
      </c>
      <c r="H121"/>
      <c r="I121"/>
      <c r="J121"/>
    </row>
    <row r="122" spans="1:10" x14ac:dyDescent="0.25">
      <c r="A122" s="16">
        <v>120</v>
      </c>
      <c r="B122" t="s">
        <v>201</v>
      </c>
      <c r="D122"/>
      <c r="F122"/>
      <c r="G122">
        <v>47</v>
      </c>
      <c r="H122"/>
      <c r="I122"/>
      <c r="J122"/>
    </row>
    <row r="123" spans="1:10" x14ac:dyDescent="0.25">
      <c r="A123" s="16">
        <v>121</v>
      </c>
      <c r="B123" t="s">
        <v>202</v>
      </c>
      <c r="D123"/>
      <c r="F123"/>
      <c r="G123">
        <v>47</v>
      </c>
      <c r="H123"/>
      <c r="I123"/>
      <c r="J123"/>
    </row>
    <row r="124" spans="1:10" x14ac:dyDescent="0.25">
      <c r="A124" s="16">
        <v>122</v>
      </c>
      <c r="B124" t="s">
        <v>203</v>
      </c>
      <c r="D124"/>
      <c r="F124"/>
      <c r="G124">
        <v>41</v>
      </c>
      <c r="H124"/>
      <c r="I124"/>
      <c r="J124"/>
    </row>
    <row r="125" spans="1:10" x14ac:dyDescent="0.25">
      <c r="A125" s="16">
        <v>123</v>
      </c>
      <c r="B125" t="s">
        <v>204</v>
      </c>
      <c r="D125"/>
      <c r="F125"/>
      <c r="G125">
        <v>49</v>
      </c>
      <c r="H125"/>
      <c r="I125"/>
      <c r="J125"/>
    </row>
    <row r="126" spans="1:10" x14ac:dyDescent="0.25">
      <c r="A126" s="16">
        <v>124</v>
      </c>
      <c r="B126" t="s">
        <v>205</v>
      </c>
      <c r="D126"/>
      <c r="F126"/>
      <c r="G126">
        <v>20</v>
      </c>
      <c r="H126"/>
      <c r="I126"/>
      <c r="J126"/>
    </row>
    <row r="127" spans="1:10" x14ac:dyDescent="0.25">
      <c r="A127" s="16">
        <v>125</v>
      </c>
      <c r="B127" t="s">
        <v>206</v>
      </c>
      <c r="D127"/>
      <c r="F127"/>
      <c r="G127">
        <v>10</v>
      </c>
      <c r="H127"/>
      <c r="I127"/>
      <c r="J127"/>
    </row>
    <row r="128" spans="1:10" x14ac:dyDescent="0.25">
      <c r="A128" s="16">
        <v>126</v>
      </c>
      <c r="B128" t="s">
        <v>207</v>
      </c>
      <c r="D128"/>
      <c r="F128"/>
      <c r="G128">
        <v>49</v>
      </c>
      <c r="H128"/>
      <c r="I128"/>
      <c r="J128"/>
    </row>
    <row r="129" spans="1:10" x14ac:dyDescent="0.25">
      <c r="A129" s="16">
        <v>127</v>
      </c>
      <c r="B129" t="s">
        <v>208</v>
      </c>
      <c r="D129"/>
      <c r="F129"/>
      <c r="G129">
        <v>55</v>
      </c>
      <c r="H129"/>
      <c r="I129"/>
      <c r="J129"/>
    </row>
    <row r="130" spans="1:10" x14ac:dyDescent="0.25">
      <c r="A130" s="16">
        <v>128</v>
      </c>
      <c r="B130" t="s">
        <v>209</v>
      </c>
      <c r="D130"/>
      <c r="F130"/>
      <c r="G130">
        <v>6</v>
      </c>
      <c r="H130"/>
      <c r="I130"/>
      <c r="J130"/>
    </row>
    <row r="131" spans="1:10" x14ac:dyDescent="0.25">
      <c r="A131" s="16">
        <v>129</v>
      </c>
      <c r="B131" t="s">
        <v>210</v>
      </c>
      <c r="D131"/>
      <c r="F131"/>
      <c r="G131">
        <v>25</v>
      </c>
      <c r="H131"/>
      <c r="I131"/>
      <c r="J131"/>
    </row>
    <row r="132" spans="1:10" x14ac:dyDescent="0.25">
      <c r="A132" s="16">
        <v>130</v>
      </c>
      <c r="B132" t="s">
        <v>211</v>
      </c>
      <c r="D132"/>
      <c r="F132"/>
      <c r="G132">
        <v>44</v>
      </c>
      <c r="H132"/>
      <c r="I132"/>
      <c r="J132"/>
    </row>
    <row r="133" spans="1:10" x14ac:dyDescent="0.25">
      <c r="A133" s="16">
        <v>131</v>
      </c>
      <c r="B133" t="s">
        <v>212</v>
      </c>
      <c r="D133"/>
      <c r="F133"/>
      <c r="G133">
        <v>56</v>
      </c>
      <c r="H133"/>
      <c r="I133"/>
      <c r="J133"/>
    </row>
    <row r="134" spans="1:10" x14ac:dyDescent="0.25">
      <c r="A134" s="16">
        <v>132</v>
      </c>
      <c r="B134" t="s">
        <v>213</v>
      </c>
      <c r="D134"/>
      <c r="F134"/>
      <c r="G134">
        <v>41</v>
      </c>
      <c r="H134"/>
      <c r="I134"/>
      <c r="J134"/>
    </row>
    <row r="135" spans="1:10" x14ac:dyDescent="0.25">
      <c r="A135" s="16">
        <v>133</v>
      </c>
      <c r="B135" t="s">
        <v>214</v>
      </c>
      <c r="D135"/>
      <c r="F135"/>
      <c r="G135">
        <v>4</v>
      </c>
      <c r="H135"/>
      <c r="I135"/>
      <c r="J135"/>
    </row>
    <row r="136" spans="1:10" x14ac:dyDescent="0.25">
      <c r="A136" s="16">
        <v>134</v>
      </c>
      <c r="B136" t="s">
        <v>215</v>
      </c>
      <c r="D136"/>
      <c r="F136"/>
      <c r="G136">
        <v>49</v>
      </c>
      <c r="H136"/>
      <c r="I136"/>
      <c r="J136"/>
    </row>
    <row r="137" spans="1:10" x14ac:dyDescent="0.25">
      <c r="A137" s="16">
        <v>135</v>
      </c>
      <c r="B137" t="s">
        <v>216</v>
      </c>
      <c r="D137"/>
      <c r="F137"/>
      <c r="G137">
        <v>37</v>
      </c>
      <c r="H137"/>
      <c r="I137"/>
      <c r="J137"/>
    </row>
    <row r="138" spans="1:10" x14ac:dyDescent="0.25">
      <c r="A138" s="16">
        <v>136</v>
      </c>
      <c r="B138" t="s">
        <v>217</v>
      </c>
      <c r="D138"/>
      <c r="F138"/>
      <c r="G138">
        <v>48</v>
      </c>
      <c r="H138"/>
      <c r="I138"/>
      <c r="J138"/>
    </row>
    <row r="139" spans="1:10" x14ac:dyDescent="0.25">
      <c r="A139" s="16">
        <v>137</v>
      </c>
      <c r="B139" t="s">
        <v>218</v>
      </c>
      <c r="D139"/>
      <c r="F139"/>
      <c r="G139">
        <v>47</v>
      </c>
      <c r="H139"/>
      <c r="I139"/>
      <c r="J139"/>
    </row>
    <row r="140" spans="1:10" x14ac:dyDescent="0.25">
      <c r="A140" s="16">
        <v>138</v>
      </c>
      <c r="B140" t="s">
        <v>219</v>
      </c>
      <c r="D140"/>
      <c r="F140"/>
      <c r="G140">
        <v>45</v>
      </c>
      <c r="H140"/>
      <c r="I140"/>
      <c r="J140"/>
    </row>
    <row r="141" spans="1:10" x14ac:dyDescent="0.25">
      <c r="A141" s="16">
        <v>139</v>
      </c>
      <c r="B141" t="s">
        <v>220</v>
      </c>
      <c r="D141"/>
      <c r="F141"/>
      <c r="G141">
        <v>8</v>
      </c>
      <c r="H141"/>
      <c r="I141"/>
      <c r="J141"/>
    </row>
    <row r="142" spans="1:10" x14ac:dyDescent="0.25">
      <c r="A142" s="16">
        <v>140</v>
      </c>
      <c r="B142" t="s">
        <v>221</v>
      </c>
      <c r="D142"/>
      <c r="F142"/>
      <c r="G142">
        <v>40</v>
      </c>
      <c r="H142"/>
      <c r="I142"/>
      <c r="J142"/>
    </row>
    <row r="143" spans="1:10" x14ac:dyDescent="0.25">
      <c r="A143" s="16">
        <v>141</v>
      </c>
      <c r="B143" t="s">
        <v>222</v>
      </c>
      <c r="D143"/>
      <c r="F143"/>
      <c r="G143">
        <v>5</v>
      </c>
      <c r="H143"/>
      <c r="I143"/>
      <c r="J143"/>
    </row>
    <row r="144" spans="1:10" x14ac:dyDescent="0.25">
      <c r="A144" s="16">
        <v>142</v>
      </c>
      <c r="B144" t="s">
        <v>223</v>
      </c>
      <c r="D144"/>
      <c r="F144"/>
      <c r="G144">
        <v>29</v>
      </c>
      <c r="H144"/>
      <c r="I144"/>
      <c r="J144"/>
    </row>
    <row r="145" spans="1:10" x14ac:dyDescent="0.25">
      <c r="A145" s="16">
        <v>143</v>
      </c>
      <c r="B145" t="s">
        <v>224</v>
      </c>
      <c r="D145"/>
      <c r="F145"/>
      <c r="G145">
        <v>57</v>
      </c>
      <c r="H145"/>
      <c r="I145"/>
      <c r="J145"/>
    </row>
    <row r="146" spans="1:10" x14ac:dyDescent="0.25">
      <c r="A146" s="16">
        <v>144</v>
      </c>
      <c r="B146" t="s">
        <v>225</v>
      </c>
      <c r="D146"/>
      <c r="F146"/>
      <c r="G146">
        <v>55</v>
      </c>
      <c r="H146"/>
      <c r="I146"/>
      <c r="J146"/>
    </row>
    <row r="147" spans="1:10" x14ac:dyDescent="0.25">
      <c r="A147" s="16">
        <v>145</v>
      </c>
      <c r="B147" t="s">
        <v>226</v>
      </c>
      <c r="D147"/>
      <c r="F147"/>
      <c r="G147">
        <v>49</v>
      </c>
      <c r="H147"/>
      <c r="I147"/>
      <c r="J147"/>
    </row>
    <row r="148" spans="1:10" x14ac:dyDescent="0.25">
      <c r="A148" s="16">
        <v>146</v>
      </c>
      <c r="B148" t="s">
        <v>227</v>
      </c>
      <c r="D148"/>
      <c r="F148"/>
      <c r="G148">
        <v>20</v>
      </c>
      <c r="H148"/>
      <c r="I148"/>
      <c r="J148"/>
    </row>
    <row r="149" spans="1:10" x14ac:dyDescent="0.25">
      <c r="A149" s="16">
        <v>147</v>
      </c>
      <c r="B149" t="s">
        <v>228</v>
      </c>
      <c r="D149"/>
      <c r="F149"/>
      <c r="G149">
        <v>19</v>
      </c>
      <c r="H149"/>
      <c r="I149"/>
      <c r="J149"/>
    </row>
    <row r="150" spans="1:10" x14ac:dyDescent="0.25">
      <c r="A150" s="16">
        <v>148</v>
      </c>
      <c r="B150" t="s">
        <v>229</v>
      </c>
      <c r="D150"/>
      <c r="F150"/>
      <c r="G150">
        <v>33</v>
      </c>
      <c r="H150"/>
      <c r="I150"/>
      <c r="J150"/>
    </row>
    <row r="151" spans="1:10" x14ac:dyDescent="0.25">
      <c r="A151" s="16">
        <v>149</v>
      </c>
      <c r="B151" t="s">
        <v>230</v>
      </c>
      <c r="D151"/>
      <c r="F151"/>
      <c r="G151">
        <v>55</v>
      </c>
      <c r="H151"/>
      <c r="I151"/>
      <c r="J151"/>
    </row>
    <row r="152" spans="1:10" x14ac:dyDescent="0.25">
      <c r="A152" s="16">
        <v>150</v>
      </c>
      <c r="B152" t="s">
        <v>231</v>
      </c>
      <c r="D152"/>
      <c r="F152"/>
      <c r="G152">
        <v>17</v>
      </c>
      <c r="H152"/>
      <c r="I152"/>
      <c r="J152"/>
    </row>
    <row r="153" spans="1:10" x14ac:dyDescent="0.25">
      <c r="A153" s="16">
        <v>151</v>
      </c>
      <c r="B153" t="s">
        <v>232</v>
      </c>
      <c r="D153"/>
      <c r="F153"/>
      <c r="G153">
        <v>7</v>
      </c>
      <c r="H153"/>
      <c r="I153"/>
      <c r="J153"/>
    </row>
    <row r="154" spans="1:10" x14ac:dyDescent="0.25">
      <c r="A154" s="16">
        <v>152</v>
      </c>
      <c r="B154" t="s">
        <v>233</v>
      </c>
      <c r="D154"/>
      <c r="F154"/>
      <c r="G154"/>
      <c r="H154"/>
      <c r="I154"/>
      <c r="J154"/>
    </row>
    <row r="155" spans="1:10" x14ac:dyDescent="0.25">
      <c r="A155" s="16">
        <v>153</v>
      </c>
      <c r="B155" t="s">
        <v>234</v>
      </c>
      <c r="D155"/>
      <c r="F155"/>
      <c r="G155"/>
      <c r="H155"/>
      <c r="I155"/>
      <c r="J155"/>
    </row>
    <row r="156" spans="1:10" x14ac:dyDescent="0.25">
      <c r="A156" s="16">
        <v>154</v>
      </c>
      <c r="B156" t="s">
        <v>235</v>
      </c>
      <c r="D156"/>
      <c r="F156"/>
      <c r="G156"/>
      <c r="H156"/>
      <c r="I156"/>
      <c r="J156"/>
    </row>
    <row r="157" spans="1:10" x14ac:dyDescent="0.25">
      <c r="A157" s="16">
        <v>155</v>
      </c>
      <c r="B157" t="s">
        <v>236</v>
      </c>
      <c r="D157"/>
      <c r="F157"/>
      <c r="G157"/>
      <c r="H157"/>
      <c r="I157"/>
      <c r="J157"/>
    </row>
    <row r="158" spans="1:10" x14ac:dyDescent="0.25">
      <c r="A158" s="16">
        <v>156</v>
      </c>
      <c r="B158" t="s">
        <v>237</v>
      </c>
      <c r="D158"/>
      <c r="F158"/>
      <c r="G158"/>
      <c r="H158"/>
      <c r="I158"/>
      <c r="J158"/>
    </row>
    <row r="159" spans="1:10" x14ac:dyDescent="0.25">
      <c r="A159" s="16">
        <v>157</v>
      </c>
      <c r="B159" t="s">
        <v>238</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50A48-8BA1-449E-BFA6-4490D9715EDF}">
  <sheetPr codeName="Sheet15">
    <tabColor theme="9" tint="0.79998168889431442"/>
  </sheetPr>
  <dimension ref="A1:G100"/>
  <sheetViews>
    <sheetView zoomScale="115" zoomScaleNormal="115" workbookViewId="0">
      <pane ySplit="1" topLeftCell="A2" activePane="bottomLeft" state="frozen"/>
      <selection activeCell="C24" sqref="C24"/>
      <selection pane="bottomLeft" activeCell="C24" sqref="C24"/>
    </sheetView>
  </sheetViews>
  <sheetFormatPr defaultRowHeight="15" x14ac:dyDescent="0.25"/>
  <cols>
    <col min="1" max="1" width="12.140625" customWidth="1"/>
    <col min="2" max="4" width="31.7109375" style="83" customWidth="1"/>
    <col min="5" max="5" width="12.28515625" style="4" customWidth="1"/>
    <col min="6" max="6" width="20.42578125" customWidth="1"/>
    <col min="9" max="9" width="29.42578125" bestFit="1" customWidth="1"/>
  </cols>
  <sheetData>
    <row r="1" spans="1:7" ht="27.75" customHeight="1" thickBot="1" x14ac:dyDescent="0.3">
      <c r="A1" s="77" t="s">
        <v>239</v>
      </c>
      <c r="B1" s="78" t="s">
        <v>240</v>
      </c>
      <c r="C1" s="79" t="s">
        <v>76</v>
      </c>
      <c r="D1" s="79" t="s">
        <v>77</v>
      </c>
      <c r="E1" s="80" t="s">
        <v>241</v>
      </c>
      <c r="F1" s="81" t="s">
        <v>242</v>
      </c>
      <c r="G1" s="82">
        <f>COUNTIF(B:B,"&lt;&gt;"&amp;"")-1</f>
        <v>72</v>
      </c>
    </row>
    <row r="2" spans="1:7" x14ac:dyDescent="0.25">
      <c r="A2" s="16">
        <v>1</v>
      </c>
      <c r="B2" t="s">
        <v>243</v>
      </c>
      <c r="C2"/>
      <c r="D2"/>
      <c r="E2" s="51">
        <f>IF(LEN(B2)&gt;0,COUNTIF(Projects!G:G,Markers!A2),"")</f>
        <v>1</v>
      </c>
      <c r="F2" s="404" t="s">
        <v>53</v>
      </c>
      <c r="G2" s="405"/>
    </row>
    <row r="3" spans="1:7" x14ac:dyDescent="0.25">
      <c r="A3" s="16">
        <v>2</v>
      </c>
      <c r="B3" t="s">
        <v>244</v>
      </c>
      <c r="C3"/>
      <c r="D3"/>
      <c r="E3" s="51">
        <f>IF(LEN(B3)&gt;0,COUNTIF(Projects!G:G,Markers!A3),"")</f>
        <v>3</v>
      </c>
      <c r="F3" s="394"/>
      <c r="G3" s="395"/>
    </row>
    <row r="4" spans="1:7" x14ac:dyDescent="0.25">
      <c r="A4" s="16">
        <v>3</v>
      </c>
      <c r="B4" t="s">
        <v>245</v>
      </c>
      <c r="C4"/>
      <c r="D4"/>
      <c r="E4" s="51">
        <f>IF(LEN(B4)&gt;0,COUNTIF(Projects!G:G,Markers!A4),"")</f>
        <v>1</v>
      </c>
      <c r="F4" s="394"/>
      <c r="G4" s="395"/>
    </row>
    <row r="5" spans="1:7" x14ac:dyDescent="0.25">
      <c r="A5" s="16">
        <v>4</v>
      </c>
      <c r="B5" t="s">
        <v>246</v>
      </c>
      <c r="C5"/>
      <c r="D5"/>
      <c r="E5" s="51">
        <f>IF(LEN(B5)&gt;0,COUNTIF(Projects!G:G,Markers!A5),"")</f>
        <v>4</v>
      </c>
      <c r="F5" s="394"/>
      <c r="G5" s="395"/>
    </row>
    <row r="6" spans="1:7" x14ac:dyDescent="0.25">
      <c r="A6" s="16">
        <v>5</v>
      </c>
      <c r="B6" t="s">
        <v>247</v>
      </c>
      <c r="C6"/>
      <c r="D6"/>
      <c r="E6" s="51">
        <f>IF(LEN(B6)&gt;0,COUNTIF(Projects!G:G,Markers!A6),"")</f>
        <v>6</v>
      </c>
    </row>
    <row r="7" spans="1:7" x14ac:dyDescent="0.25">
      <c r="A7" s="16">
        <v>6</v>
      </c>
      <c r="B7" t="s">
        <v>248</v>
      </c>
      <c r="C7"/>
      <c r="D7"/>
      <c r="E7" s="51">
        <f>IF(LEN(B7)&gt;0,COUNTIF(Projects!G:G,Markers!A7),"")</f>
        <v>1</v>
      </c>
    </row>
    <row r="8" spans="1:7" x14ac:dyDescent="0.25">
      <c r="A8" s="16">
        <v>7</v>
      </c>
      <c r="B8" t="s">
        <v>249</v>
      </c>
      <c r="C8"/>
      <c r="D8"/>
      <c r="E8" s="51">
        <f>IF(LEN(B8)&gt;0,COUNTIF(Projects!G:G,Markers!A8),"")</f>
        <v>2</v>
      </c>
    </row>
    <row r="9" spans="1:7" x14ac:dyDescent="0.25">
      <c r="A9" s="16">
        <v>8</v>
      </c>
      <c r="B9" t="s">
        <v>250</v>
      </c>
      <c r="C9"/>
      <c r="D9"/>
      <c r="E9" s="51">
        <f>IF(LEN(B9)&gt;0,COUNTIF(Projects!G:G,Markers!A9),"")</f>
        <v>1</v>
      </c>
    </row>
    <row r="10" spans="1:7" x14ac:dyDescent="0.25">
      <c r="A10" s="16">
        <v>9</v>
      </c>
      <c r="B10" t="s">
        <v>251</v>
      </c>
      <c r="C10"/>
      <c r="D10"/>
      <c r="E10" s="51">
        <f>IF(LEN(B10)&gt;0,COUNTIF(Projects!G:G,Markers!A10),"")</f>
        <v>0</v>
      </c>
    </row>
    <row r="11" spans="1:7" x14ac:dyDescent="0.25">
      <c r="A11" s="16">
        <v>10</v>
      </c>
      <c r="B11" t="s">
        <v>252</v>
      </c>
      <c r="C11"/>
      <c r="D11"/>
      <c r="E11" s="51">
        <f>IF(LEN(B11)&gt;0,COUNTIF(Projects!G:G,Markers!A11),"")</f>
        <v>4</v>
      </c>
    </row>
    <row r="12" spans="1:7" x14ac:dyDescent="0.25">
      <c r="A12" s="16">
        <v>11</v>
      </c>
      <c r="B12" t="s">
        <v>253</v>
      </c>
      <c r="C12"/>
      <c r="D12"/>
      <c r="E12" s="51">
        <f>IF(LEN(B12)&gt;0,COUNTIF(Projects!G:G,Markers!A12),"")</f>
        <v>2</v>
      </c>
    </row>
    <row r="13" spans="1:7" x14ac:dyDescent="0.25">
      <c r="A13" s="16">
        <v>12</v>
      </c>
      <c r="B13" t="s">
        <v>254</v>
      </c>
      <c r="C13"/>
      <c r="D13"/>
      <c r="E13" s="51">
        <f>IF(LEN(B13)&gt;0,COUNTIF(Projects!G:G,Markers!A13),"")</f>
        <v>3</v>
      </c>
    </row>
    <row r="14" spans="1:7" x14ac:dyDescent="0.25">
      <c r="A14" s="16">
        <v>13</v>
      </c>
      <c r="B14" t="s">
        <v>255</v>
      </c>
      <c r="C14"/>
      <c r="D14"/>
      <c r="E14" s="51">
        <f>IF(LEN(B14)&gt;0,COUNTIF(Projects!G:G,Markers!A14),"")</f>
        <v>1</v>
      </c>
    </row>
    <row r="15" spans="1:7" x14ac:dyDescent="0.25">
      <c r="A15" s="16">
        <v>14</v>
      </c>
      <c r="B15" t="s">
        <v>256</v>
      </c>
      <c r="C15"/>
      <c r="D15"/>
      <c r="E15" s="51">
        <f>IF(LEN(B15)&gt;0,COUNTIF(Projects!G:G,Markers!A15),"")</f>
        <v>2</v>
      </c>
    </row>
    <row r="16" spans="1:7" x14ac:dyDescent="0.25">
      <c r="A16" s="16">
        <v>15</v>
      </c>
      <c r="B16" t="s">
        <v>257</v>
      </c>
      <c r="C16"/>
      <c r="D16"/>
      <c r="E16" s="51">
        <f>IF(LEN(B16)&gt;0,COUNTIF(Projects!G:G,Markers!A16),"")</f>
        <v>2</v>
      </c>
    </row>
    <row r="17" spans="1:5" x14ac:dyDescent="0.25">
      <c r="A17" s="16">
        <v>16</v>
      </c>
      <c r="B17" t="s">
        <v>258</v>
      </c>
      <c r="C17"/>
      <c r="D17"/>
      <c r="E17" s="51">
        <f>IF(LEN(B17)&gt;0,COUNTIF(Projects!G:G,Markers!A17),"")</f>
        <v>0</v>
      </c>
    </row>
    <row r="18" spans="1:5" x14ac:dyDescent="0.25">
      <c r="A18" s="16">
        <v>17</v>
      </c>
      <c r="B18" t="s">
        <v>259</v>
      </c>
      <c r="C18"/>
      <c r="D18"/>
      <c r="E18" s="51">
        <f>IF(LEN(B18)&gt;0,COUNTIF(Projects!G:G,Markers!A18),"")</f>
        <v>1</v>
      </c>
    </row>
    <row r="19" spans="1:5" x14ac:dyDescent="0.25">
      <c r="A19" s="16">
        <v>18</v>
      </c>
      <c r="B19" t="s">
        <v>260</v>
      </c>
      <c r="C19"/>
      <c r="D19"/>
      <c r="E19" s="51">
        <f>IF(LEN(B19)&gt;0,COUNTIF(Projects!G:G,Markers!A19),"")</f>
        <v>5</v>
      </c>
    </row>
    <row r="20" spans="1:5" x14ac:dyDescent="0.25">
      <c r="A20" s="16">
        <v>19</v>
      </c>
      <c r="B20" t="s">
        <v>261</v>
      </c>
      <c r="C20"/>
      <c r="D20"/>
      <c r="E20" s="51">
        <f>IF(LEN(B20)&gt;0,COUNTIF(Projects!G:G,Markers!A20),"")</f>
        <v>3</v>
      </c>
    </row>
    <row r="21" spans="1:5" x14ac:dyDescent="0.25">
      <c r="A21" s="16">
        <v>20</v>
      </c>
      <c r="B21" t="s">
        <v>262</v>
      </c>
      <c r="C21"/>
      <c r="D21"/>
      <c r="E21" s="51">
        <f>IF(LEN(B21)&gt;0,COUNTIF(Projects!G:G,Markers!A21),"")</f>
        <v>3</v>
      </c>
    </row>
    <row r="22" spans="1:5" x14ac:dyDescent="0.25">
      <c r="A22" s="16">
        <v>21</v>
      </c>
      <c r="B22" t="s">
        <v>263</v>
      </c>
      <c r="C22"/>
      <c r="D22"/>
      <c r="E22" s="51">
        <f>IF(LEN(B22)&gt;0,COUNTIF(Projects!G:G,Markers!A22),"")</f>
        <v>2</v>
      </c>
    </row>
    <row r="23" spans="1:5" x14ac:dyDescent="0.25">
      <c r="A23" s="16">
        <v>22</v>
      </c>
      <c r="B23" t="s">
        <v>264</v>
      </c>
      <c r="C23"/>
      <c r="D23"/>
      <c r="E23" s="51">
        <f>IF(LEN(B23)&gt;0,COUNTIF(Projects!G:G,Markers!A23),"")</f>
        <v>3</v>
      </c>
    </row>
    <row r="24" spans="1:5" x14ac:dyDescent="0.25">
      <c r="A24" s="16">
        <v>23</v>
      </c>
      <c r="B24" t="s">
        <v>265</v>
      </c>
      <c r="C24"/>
      <c r="D24"/>
      <c r="E24" s="51">
        <f>IF(LEN(B24)&gt;0,COUNTIF(Projects!G:G,Markers!A24),"")</f>
        <v>6</v>
      </c>
    </row>
    <row r="25" spans="1:5" x14ac:dyDescent="0.25">
      <c r="A25" s="16">
        <v>24</v>
      </c>
      <c r="B25" t="s">
        <v>266</v>
      </c>
      <c r="C25"/>
      <c r="D25"/>
      <c r="E25" s="51">
        <f>IF(LEN(B25)&gt;0,COUNTIF(Projects!G:G,Markers!A25),"")</f>
        <v>2</v>
      </c>
    </row>
    <row r="26" spans="1:5" x14ac:dyDescent="0.25">
      <c r="A26" s="16">
        <v>25</v>
      </c>
      <c r="B26" t="s">
        <v>267</v>
      </c>
      <c r="C26"/>
      <c r="D26"/>
      <c r="E26" s="51">
        <f>IF(LEN(B26)&gt;0,COUNTIF(Projects!G:G,Markers!A26),"")</f>
        <v>1</v>
      </c>
    </row>
    <row r="27" spans="1:5" x14ac:dyDescent="0.25">
      <c r="A27" s="16">
        <v>26</v>
      </c>
      <c r="B27" t="s">
        <v>268</v>
      </c>
      <c r="C27"/>
      <c r="D27"/>
      <c r="E27" s="51">
        <f>IF(LEN(B27)&gt;0,COUNTIF(Projects!G:G,Markers!A27),"")</f>
        <v>2</v>
      </c>
    </row>
    <row r="28" spans="1:5" x14ac:dyDescent="0.25">
      <c r="A28" s="16">
        <v>27</v>
      </c>
      <c r="B28" t="s">
        <v>269</v>
      </c>
      <c r="C28"/>
      <c r="D28"/>
      <c r="E28" s="51">
        <f>IF(LEN(B28)&gt;0,COUNTIF(Projects!G:G,Markers!A28),"")</f>
        <v>5</v>
      </c>
    </row>
    <row r="29" spans="1:5" x14ac:dyDescent="0.25">
      <c r="A29" s="16">
        <v>28</v>
      </c>
      <c r="B29" t="s">
        <v>270</v>
      </c>
      <c r="C29"/>
      <c r="D29"/>
      <c r="E29" s="51">
        <f>IF(LEN(B29)&gt;0,COUNTIF(Projects!G:G,Markers!A29),"")</f>
        <v>1</v>
      </c>
    </row>
    <row r="30" spans="1:5" x14ac:dyDescent="0.25">
      <c r="A30" s="16">
        <v>29</v>
      </c>
      <c r="B30" t="s">
        <v>271</v>
      </c>
      <c r="C30"/>
      <c r="D30"/>
      <c r="E30" s="51">
        <f>IF(LEN(B30)&gt;0,COUNTIF(Projects!G:G,Markers!A30),"")</f>
        <v>3</v>
      </c>
    </row>
    <row r="31" spans="1:5" x14ac:dyDescent="0.25">
      <c r="A31" s="16">
        <v>30</v>
      </c>
      <c r="B31" t="s">
        <v>272</v>
      </c>
      <c r="C31"/>
      <c r="D31"/>
      <c r="E31" s="51">
        <f>IF(LEN(B31)&gt;0,COUNTIF(Projects!G:G,Markers!A31),"")</f>
        <v>2</v>
      </c>
    </row>
    <row r="32" spans="1:5" x14ac:dyDescent="0.25">
      <c r="A32" s="16">
        <v>31</v>
      </c>
      <c r="B32" t="s">
        <v>273</v>
      </c>
      <c r="C32"/>
      <c r="D32"/>
      <c r="E32" s="51">
        <f>IF(LEN(B32)&gt;0,COUNTIF(Projects!G:G,Markers!A32),"")</f>
        <v>4</v>
      </c>
    </row>
    <row r="33" spans="1:5" x14ac:dyDescent="0.25">
      <c r="A33" s="16">
        <v>32</v>
      </c>
      <c r="B33" t="s">
        <v>274</v>
      </c>
      <c r="C33"/>
      <c r="D33"/>
      <c r="E33" s="51">
        <f>IF(LEN(B33)&gt;0,COUNTIF(Projects!G:G,Markers!A33),"")</f>
        <v>1</v>
      </c>
    </row>
    <row r="34" spans="1:5" x14ac:dyDescent="0.25">
      <c r="A34" s="16">
        <v>33</v>
      </c>
      <c r="B34" t="s">
        <v>275</v>
      </c>
      <c r="C34"/>
      <c r="D34"/>
      <c r="E34" s="51">
        <f>IF(LEN(B34)&gt;0,COUNTIF(Projects!G:G,Markers!A34),"")</f>
        <v>2</v>
      </c>
    </row>
    <row r="35" spans="1:5" x14ac:dyDescent="0.25">
      <c r="A35" s="16">
        <v>34</v>
      </c>
      <c r="B35" t="s">
        <v>276</v>
      </c>
      <c r="C35"/>
      <c r="D35"/>
      <c r="E35" s="51">
        <f>IF(LEN(B35)&gt;0,COUNTIF(Projects!G:G,Markers!A35),"")</f>
        <v>5</v>
      </c>
    </row>
    <row r="36" spans="1:5" x14ac:dyDescent="0.25">
      <c r="A36" s="16">
        <v>35</v>
      </c>
      <c r="B36" t="s">
        <v>277</v>
      </c>
      <c r="C36"/>
      <c r="D36"/>
      <c r="E36" s="51">
        <f>IF(LEN(B36)&gt;0,COUNTIF(Projects!G:G,Markers!A36),"")</f>
        <v>3</v>
      </c>
    </row>
    <row r="37" spans="1:5" x14ac:dyDescent="0.25">
      <c r="A37" s="16">
        <v>36</v>
      </c>
      <c r="B37" t="s">
        <v>278</v>
      </c>
      <c r="C37"/>
      <c r="D37"/>
      <c r="E37" s="51">
        <f>IF(LEN(B37)&gt;0,COUNTIF(Projects!G:G,Markers!A37),"")</f>
        <v>0</v>
      </c>
    </row>
    <row r="38" spans="1:5" x14ac:dyDescent="0.25">
      <c r="A38" s="16">
        <v>37</v>
      </c>
      <c r="B38" t="s">
        <v>279</v>
      </c>
      <c r="C38"/>
      <c r="D38"/>
      <c r="E38" s="51">
        <f>IF(LEN(B38)&gt;0,COUNTIF(Projects!G:G,Markers!A38),"")</f>
        <v>5</v>
      </c>
    </row>
    <row r="39" spans="1:5" x14ac:dyDescent="0.25">
      <c r="A39" s="16">
        <v>38</v>
      </c>
      <c r="B39" t="s">
        <v>280</v>
      </c>
      <c r="C39"/>
      <c r="D39"/>
      <c r="E39" s="51">
        <f>IF(LEN(B39)&gt;0,COUNTIF(Projects!G:G,Markers!A39),"")</f>
        <v>1</v>
      </c>
    </row>
    <row r="40" spans="1:5" x14ac:dyDescent="0.25">
      <c r="A40" s="16">
        <v>39</v>
      </c>
      <c r="B40" t="s">
        <v>281</v>
      </c>
      <c r="C40"/>
      <c r="D40"/>
      <c r="E40" s="51">
        <f>IF(LEN(B40)&gt;0,COUNTIF(Projects!G:G,Markers!A40),"")</f>
        <v>3</v>
      </c>
    </row>
    <row r="41" spans="1:5" x14ac:dyDescent="0.25">
      <c r="A41" s="16">
        <v>40</v>
      </c>
      <c r="B41" t="s">
        <v>282</v>
      </c>
      <c r="C41"/>
      <c r="D41"/>
      <c r="E41" s="51">
        <f>IF(LEN(B41)&gt;0,COUNTIF(Projects!G:G,Markers!A41),"")</f>
        <v>1</v>
      </c>
    </row>
    <row r="42" spans="1:5" x14ac:dyDescent="0.25">
      <c r="A42" s="16">
        <v>41</v>
      </c>
      <c r="B42" t="s">
        <v>283</v>
      </c>
      <c r="C42"/>
      <c r="D42"/>
      <c r="E42" s="51">
        <f>IF(LEN(B42)&gt;0,COUNTIF(Projects!G:G,Markers!A42),"")</f>
        <v>4</v>
      </c>
    </row>
    <row r="43" spans="1:5" x14ac:dyDescent="0.25">
      <c r="A43" s="16">
        <v>42</v>
      </c>
      <c r="B43" t="s">
        <v>284</v>
      </c>
      <c r="C43"/>
      <c r="D43"/>
      <c r="E43" s="51">
        <f>IF(LEN(B43)&gt;0,COUNTIF(Projects!G:G,Markers!A43),"")</f>
        <v>1</v>
      </c>
    </row>
    <row r="44" spans="1:5" x14ac:dyDescent="0.25">
      <c r="A44" s="16">
        <v>43</v>
      </c>
      <c r="B44" t="s">
        <v>285</v>
      </c>
      <c r="C44"/>
      <c r="D44"/>
      <c r="E44" s="51">
        <f>IF(LEN(B44)&gt;0,COUNTIF(Projects!G:G,Markers!A44),"")</f>
        <v>2</v>
      </c>
    </row>
    <row r="45" spans="1:5" x14ac:dyDescent="0.25">
      <c r="A45" s="16">
        <v>44</v>
      </c>
      <c r="B45" t="s">
        <v>286</v>
      </c>
      <c r="C45"/>
      <c r="D45"/>
      <c r="E45" s="51">
        <f>IF(LEN(B45)&gt;0,COUNTIF(Projects!G:G,Markers!A45),"")</f>
        <v>4</v>
      </c>
    </row>
    <row r="46" spans="1:5" x14ac:dyDescent="0.25">
      <c r="A46" s="16">
        <v>45</v>
      </c>
      <c r="B46" t="s">
        <v>287</v>
      </c>
      <c r="C46"/>
      <c r="D46"/>
      <c r="E46" s="51">
        <f>IF(LEN(B46)&gt;0,COUNTIF(Projects!G:G,Markers!A46),"")</f>
        <v>3</v>
      </c>
    </row>
    <row r="47" spans="1:5" x14ac:dyDescent="0.25">
      <c r="A47" s="16">
        <v>46</v>
      </c>
      <c r="B47" t="s">
        <v>288</v>
      </c>
      <c r="C47"/>
      <c r="D47"/>
      <c r="E47" s="51">
        <f>IF(LEN(B47)&gt;0,COUNTIF(Projects!G:G,Markers!A47),"")</f>
        <v>2</v>
      </c>
    </row>
    <row r="48" spans="1:5" x14ac:dyDescent="0.25">
      <c r="A48" s="16">
        <v>47</v>
      </c>
      <c r="B48" t="s">
        <v>289</v>
      </c>
      <c r="C48"/>
      <c r="D48"/>
      <c r="E48" s="51">
        <f>IF(LEN(B48)&gt;0,COUNTIF(Projects!G:G,Markers!A48),"")</f>
        <v>4</v>
      </c>
    </row>
    <row r="49" spans="1:5" x14ac:dyDescent="0.25">
      <c r="A49" s="16">
        <v>48</v>
      </c>
      <c r="B49" t="s">
        <v>290</v>
      </c>
      <c r="C49"/>
      <c r="D49"/>
      <c r="E49" s="51">
        <f>IF(LEN(B49)&gt;0,COUNTIF(Projects!G:G,Markers!A49),"")</f>
        <v>4</v>
      </c>
    </row>
    <row r="50" spans="1:5" x14ac:dyDescent="0.25">
      <c r="A50" s="16">
        <v>49</v>
      </c>
      <c r="B50" t="s">
        <v>291</v>
      </c>
      <c r="C50"/>
      <c r="D50"/>
      <c r="E50" s="51">
        <f>IF(LEN(B50)&gt;0,COUNTIF(Projects!G:G,Markers!A50),"")</f>
        <v>7</v>
      </c>
    </row>
    <row r="51" spans="1:5" x14ac:dyDescent="0.25">
      <c r="A51" s="16">
        <v>50</v>
      </c>
      <c r="B51" t="s">
        <v>292</v>
      </c>
      <c r="C51"/>
      <c r="D51"/>
      <c r="E51" s="51">
        <f>IF(LEN(B51)&gt;0,COUNTIF(Projects!G:G,Markers!A51),"")</f>
        <v>6</v>
      </c>
    </row>
    <row r="52" spans="1:5" x14ac:dyDescent="0.25">
      <c r="A52" s="16">
        <v>51</v>
      </c>
      <c r="B52" t="s">
        <v>293</v>
      </c>
      <c r="C52"/>
      <c r="D52"/>
      <c r="E52" s="51">
        <f>IF(LEN(B52)&gt;0,COUNTIF(Projects!G:G,Markers!A52),"")</f>
        <v>3</v>
      </c>
    </row>
    <row r="53" spans="1:5" x14ac:dyDescent="0.25">
      <c r="A53" s="16">
        <v>52</v>
      </c>
      <c r="B53" t="s">
        <v>294</v>
      </c>
      <c r="C53"/>
      <c r="D53"/>
      <c r="E53" s="51">
        <f>IF(LEN(B53)&gt;0,COUNTIF(Projects!G:G,Markers!A53),"")</f>
        <v>0</v>
      </c>
    </row>
    <row r="54" spans="1:5" x14ac:dyDescent="0.25">
      <c r="A54" s="16">
        <v>53</v>
      </c>
      <c r="B54" t="s">
        <v>295</v>
      </c>
      <c r="C54"/>
      <c r="D54"/>
      <c r="E54" s="51">
        <f>IF(LEN(B54)&gt;0,COUNTIF(Projects!G:G,Markers!A54),"")</f>
        <v>3</v>
      </c>
    </row>
    <row r="55" spans="1:5" x14ac:dyDescent="0.25">
      <c r="A55" s="16">
        <v>54</v>
      </c>
      <c r="B55" t="s">
        <v>296</v>
      </c>
      <c r="C55"/>
      <c r="D55"/>
      <c r="E55" s="51">
        <f>IF(LEN(B55)&gt;0,COUNTIF(Projects!G:G,Markers!A55),"")</f>
        <v>0</v>
      </c>
    </row>
    <row r="56" spans="1:5" x14ac:dyDescent="0.25">
      <c r="A56" s="16">
        <v>55</v>
      </c>
      <c r="B56" t="s">
        <v>297</v>
      </c>
      <c r="C56"/>
      <c r="D56"/>
      <c r="E56" s="51">
        <f>IF(LEN(B56)&gt;0,COUNTIF(Projects!G:G,Markers!A56),"")</f>
        <v>3</v>
      </c>
    </row>
    <row r="57" spans="1:5" x14ac:dyDescent="0.25">
      <c r="A57" s="16">
        <v>56</v>
      </c>
      <c r="B57" t="s">
        <v>298</v>
      </c>
      <c r="C57"/>
      <c r="D57"/>
      <c r="E57" s="51">
        <f>IF(LEN(B57)&gt;0,COUNTIF(Projects!G:G,Markers!A57),"")</f>
        <v>1</v>
      </c>
    </row>
    <row r="58" spans="1:5" x14ac:dyDescent="0.25">
      <c r="A58" s="16">
        <v>57</v>
      </c>
      <c r="B58" t="s">
        <v>299</v>
      </c>
      <c r="C58"/>
      <c r="D58"/>
      <c r="E58" s="51">
        <f>IF(LEN(B58)&gt;0,COUNTIF(Projects!G:G,Markers!A58),"")</f>
        <v>2</v>
      </c>
    </row>
    <row r="59" spans="1:5" x14ac:dyDescent="0.25">
      <c r="A59" s="16">
        <v>58</v>
      </c>
      <c r="B59" t="s">
        <v>300</v>
      </c>
      <c r="C59"/>
      <c r="D59"/>
      <c r="E59" s="51">
        <f>IF(LEN(B59)&gt;0,COUNTIF(Projects!G:G,Markers!A59),"")</f>
        <v>2</v>
      </c>
    </row>
    <row r="60" spans="1:5" x14ac:dyDescent="0.25">
      <c r="A60" s="16">
        <v>59</v>
      </c>
      <c r="B60" t="s">
        <v>301</v>
      </c>
      <c r="C60"/>
      <c r="D60"/>
      <c r="E60" s="51">
        <f>IF(LEN(B60)&gt;0,COUNTIF(Projects!G:G,Markers!A60),"")</f>
        <v>1</v>
      </c>
    </row>
    <row r="61" spans="1:5" x14ac:dyDescent="0.25">
      <c r="A61" s="16">
        <v>60</v>
      </c>
      <c r="B61" t="s">
        <v>302</v>
      </c>
      <c r="C61"/>
      <c r="D61"/>
      <c r="E61" s="51">
        <f>IF(LEN(B61)&gt;0,COUNTIF(Projects!G:G,Markers!A61),"")</f>
        <v>1</v>
      </c>
    </row>
    <row r="62" spans="1:5" x14ac:dyDescent="0.25">
      <c r="A62" s="16">
        <v>61</v>
      </c>
      <c r="B62" t="s">
        <v>303</v>
      </c>
      <c r="C62"/>
      <c r="D62"/>
      <c r="E62" s="51">
        <f>IF(LEN(B62)&gt;0,COUNTIF(Projects!G:G,Markers!A62),"")</f>
        <v>0</v>
      </c>
    </row>
    <row r="63" spans="1:5" x14ac:dyDescent="0.25">
      <c r="A63" s="16">
        <v>62</v>
      </c>
      <c r="B63" t="s">
        <v>304</v>
      </c>
      <c r="C63"/>
      <c r="D63"/>
      <c r="E63" s="51">
        <f>IF(LEN(B63)&gt;0,COUNTIF(Projects!G:G,Markers!A63),"")</f>
        <v>0</v>
      </c>
    </row>
    <row r="64" spans="1:5" x14ac:dyDescent="0.25">
      <c r="A64" s="16">
        <v>63</v>
      </c>
      <c r="B64" t="s">
        <v>305</v>
      </c>
      <c r="C64"/>
      <c r="D64"/>
      <c r="E64" s="51">
        <f>IF(LEN(B64)&gt;0,COUNTIF(Projects!G:G,Markers!A64),"")</f>
        <v>0</v>
      </c>
    </row>
    <row r="65" spans="1:5" x14ac:dyDescent="0.25">
      <c r="A65" s="16">
        <v>64</v>
      </c>
      <c r="B65" t="s">
        <v>306</v>
      </c>
      <c r="C65"/>
      <c r="D65"/>
      <c r="E65" s="51">
        <f>IF(LEN(B65)&gt;0,COUNTIF(Projects!G:G,Markers!A65),"")</f>
        <v>0</v>
      </c>
    </row>
    <row r="66" spans="1:5" x14ac:dyDescent="0.25">
      <c r="A66" s="16">
        <v>65</v>
      </c>
      <c r="B66" t="s">
        <v>307</v>
      </c>
      <c r="C66"/>
      <c r="D66"/>
      <c r="E66" s="51">
        <f>IF(LEN(B66)&gt;0,COUNTIF(Projects!G:G,Markers!A66),"")</f>
        <v>0</v>
      </c>
    </row>
    <row r="67" spans="1:5" x14ac:dyDescent="0.25">
      <c r="A67" s="16">
        <v>66</v>
      </c>
      <c r="B67" t="s">
        <v>308</v>
      </c>
      <c r="C67"/>
      <c r="D67"/>
      <c r="E67" s="51">
        <f>IF(LEN(B67)&gt;0,COUNTIF(Projects!G:G,Markers!A67),"")</f>
        <v>0</v>
      </c>
    </row>
    <row r="68" spans="1:5" x14ac:dyDescent="0.25">
      <c r="A68" s="16">
        <v>67</v>
      </c>
      <c r="B68" t="s">
        <v>309</v>
      </c>
      <c r="C68"/>
      <c r="D68"/>
      <c r="E68" s="51">
        <f>IF(LEN(B68)&gt;0,COUNTIF(Projects!G:G,Markers!A68),"")</f>
        <v>0</v>
      </c>
    </row>
    <row r="69" spans="1:5" x14ac:dyDescent="0.25">
      <c r="A69" s="16">
        <v>68</v>
      </c>
      <c r="B69" t="s">
        <v>310</v>
      </c>
      <c r="C69"/>
      <c r="D69"/>
      <c r="E69" s="51">
        <f>IF(LEN(B69)&gt;0,COUNTIF(Projects!G:G,Markers!A69),"")</f>
        <v>0</v>
      </c>
    </row>
    <row r="70" spans="1:5" x14ac:dyDescent="0.25">
      <c r="A70" s="16">
        <v>69</v>
      </c>
      <c r="B70" t="s">
        <v>311</v>
      </c>
      <c r="C70"/>
      <c r="D70"/>
      <c r="E70" s="51">
        <f>IF(LEN(B70)&gt;0,COUNTIF(Projects!G:G,Markers!A70),"")</f>
        <v>0</v>
      </c>
    </row>
    <row r="71" spans="1:5" x14ac:dyDescent="0.25">
      <c r="A71" s="16">
        <v>70</v>
      </c>
      <c r="B71" t="s">
        <v>312</v>
      </c>
      <c r="C71"/>
      <c r="D71"/>
      <c r="E71" s="51">
        <f>IF(LEN(B71)&gt;0,COUNTIF(Projects!G:G,Markers!A71),"")</f>
        <v>0</v>
      </c>
    </row>
    <row r="72" spans="1:5" x14ac:dyDescent="0.25">
      <c r="A72" s="16">
        <v>71</v>
      </c>
      <c r="B72" t="s">
        <v>313</v>
      </c>
      <c r="C72"/>
      <c r="D72"/>
      <c r="E72" s="51">
        <f>IF(LEN(B72)&gt;0,COUNTIF(Projects!G:G,Markers!A72),"")</f>
        <v>0</v>
      </c>
    </row>
    <row r="73" spans="1:5" x14ac:dyDescent="0.25">
      <c r="A73" s="16">
        <v>72</v>
      </c>
      <c r="B73" t="s">
        <v>314</v>
      </c>
      <c r="C73"/>
      <c r="D73"/>
      <c r="E73" s="51">
        <f>IF(LEN(B73)&gt;0,COUNTIF(Projects!G:G,Markers!A73),"")</f>
        <v>0</v>
      </c>
    </row>
    <row r="74" spans="1:5" x14ac:dyDescent="0.25">
      <c r="A74" s="16">
        <v>73</v>
      </c>
      <c r="B74"/>
      <c r="C74"/>
      <c r="D74"/>
      <c r="E74" s="51" t="str">
        <f>IF(LEN(B74)&gt;0,COUNTIF(Projects!G:G,Markers!A74),"")</f>
        <v/>
      </c>
    </row>
    <row r="75" spans="1:5" x14ac:dyDescent="0.25">
      <c r="A75" s="16">
        <v>74</v>
      </c>
      <c r="B75"/>
      <c r="C75"/>
      <c r="D75"/>
      <c r="E75" s="51" t="str">
        <f>IF(LEN(B75)&gt;0,COUNTIF(Projects!G:G,Markers!A75),"")</f>
        <v/>
      </c>
    </row>
    <row r="76" spans="1:5" x14ac:dyDescent="0.25">
      <c r="A76" s="16">
        <v>75</v>
      </c>
      <c r="B76"/>
      <c r="C76"/>
      <c r="D76"/>
      <c r="E76" s="51" t="str">
        <f>IF(LEN(B76)&gt;0,COUNTIF(Projects!G:G,Markers!A76),"")</f>
        <v/>
      </c>
    </row>
    <row r="77" spans="1:5" x14ac:dyDescent="0.25">
      <c r="A77" s="16">
        <v>76</v>
      </c>
      <c r="B77"/>
      <c r="C77"/>
      <c r="D77"/>
      <c r="E77" s="51" t="str">
        <f>IF(LEN(B77)&gt;0,COUNTIF(Projects!G:G,Markers!A77),"")</f>
        <v/>
      </c>
    </row>
    <row r="78" spans="1:5" x14ac:dyDescent="0.25">
      <c r="A78" s="16">
        <v>77</v>
      </c>
      <c r="B78"/>
      <c r="C78"/>
      <c r="D78"/>
      <c r="E78" s="51" t="str">
        <f>IF(LEN(B78)&gt;0,COUNTIF(Projects!G:G,Markers!A78),"")</f>
        <v/>
      </c>
    </row>
    <row r="79" spans="1:5" x14ac:dyDescent="0.25">
      <c r="A79" s="16">
        <v>78</v>
      </c>
      <c r="B79"/>
      <c r="C79"/>
      <c r="D79"/>
      <c r="E79" s="51" t="str">
        <f>IF(LEN(B79)&gt;0,COUNTIF(Projects!G:G,Markers!A79),"")</f>
        <v/>
      </c>
    </row>
    <row r="80" spans="1:5" x14ac:dyDescent="0.25">
      <c r="A80" s="16">
        <v>79</v>
      </c>
      <c r="B80"/>
      <c r="C80"/>
      <c r="D80"/>
      <c r="E80" s="51" t="str">
        <f>IF(LEN(B80)&gt;0,COUNTIF(Projects!G:G,Markers!A80),"")</f>
        <v/>
      </c>
    </row>
    <row r="81" spans="1:5" x14ac:dyDescent="0.25">
      <c r="A81" s="16">
        <v>80</v>
      </c>
      <c r="B81"/>
      <c r="C81"/>
      <c r="D81"/>
      <c r="E81" s="51"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F1264-9985-4750-A0FD-4BA73764B552}">
  <sheetPr codeName="Sheet6">
    <tabColor theme="9" tint="0.79998168889431442"/>
  </sheetPr>
  <dimension ref="A1:Z100"/>
  <sheetViews>
    <sheetView zoomScale="130" zoomScaleNormal="130" workbookViewId="0">
      <pane xSplit="2" ySplit="2" topLeftCell="C3" activePane="bottomRight" state="frozen"/>
      <selection activeCell="C24" sqref="C24"/>
      <selection pane="topRight" activeCell="C24" sqref="C24"/>
      <selection pane="bottomLeft" activeCell="C24" sqref="C24"/>
      <selection pane="bottomRight" activeCell="B3" sqref="B3"/>
    </sheetView>
  </sheetViews>
  <sheetFormatPr defaultRowHeight="15" x14ac:dyDescent="0.25"/>
  <cols>
    <col min="1" max="1" width="9.140625" style="4"/>
    <col min="2" max="2" width="17.42578125" customWidth="1"/>
    <col min="3" max="3" width="32.5703125" style="89" customWidth="1"/>
    <col min="4" max="4" width="11.85546875" style="4" customWidth="1"/>
    <col min="5" max="5" width="3" customWidth="1"/>
    <col min="6" max="9" width="11.85546875" customWidth="1"/>
    <col min="11" max="13" width="11.85546875" customWidth="1"/>
  </cols>
  <sheetData>
    <row r="1" spans="1:26" x14ac:dyDescent="0.25">
      <c r="B1" s="84" t="s">
        <v>315</v>
      </c>
      <c r="C1" s="85"/>
      <c r="D1" s="44"/>
      <c r="E1" s="44"/>
      <c r="F1" s="44"/>
      <c r="G1" s="44"/>
      <c r="H1" s="44"/>
      <c r="I1" s="44"/>
      <c r="J1" s="47"/>
    </row>
    <row r="2" spans="1:26" ht="30" x14ac:dyDescent="0.25">
      <c r="A2" s="86" t="s">
        <v>316</v>
      </c>
      <c r="B2" s="86" t="s">
        <v>317</v>
      </c>
      <c r="C2" s="86" t="s">
        <v>318</v>
      </c>
      <c r="D2" s="49" t="s">
        <v>319</v>
      </c>
      <c r="E2" s="4"/>
      <c r="F2" s="87" t="s">
        <v>320</v>
      </c>
      <c r="G2" s="88">
        <f>COUNTIF(D:D,"&lt;&gt;"&amp;"")-1</f>
        <v>15</v>
      </c>
      <c r="H2" s="87" t="s">
        <v>321</v>
      </c>
      <c r="I2" s="88">
        <f>SUM(D:D)</f>
        <v>15</v>
      </c>
      <c r="K2" s="4"/>
      <c r="L2" s="4"/>
      <c r="M2" s="4"/>
    </row>
    <row r="3" spans="1:26" x14ac:dyDescent="0.25">
      <c r="A3" s="51">
        <v>1</v>
      </c>
      <c r="C3" t="s">
        <v>322</v>
      </c>
      <c r="D3">
        <v>1</v>
      </c>
      <c r="E3" s="4"/>
    </row>
    <row r="4" spans="1:26" x14ac:dyDescent="0.25">
      <c r="A4" s="51">
        <v>2</v>
      </c>
      <c r="C4" t="s">
        <v>323</v>
      </c>
      <c r="D4">
        <v>1</v>
      </c>
      <c r="E4" s="4"/>
      <c r="F4" s="86" t="str">
        <f>A2</f>
        <v>Keyword #</v>
      </c>
      <c r="G4" s="51">
        <f>A3</f>
        <v>1</v>
      </c>
      <c r="H4" s="51">
        <f>A4</f>
        <v>2</v>
      </c>
      <c r="I4" s="51">
        <f>A5</f>
        <v>3</v>
      </c>
      <c r="J4" s="51">
        <f>A6</f>
        <v>4</v>
      </c>
      <c r="K4" s="51">
        <f>A7</f>
        <v>5</v>
      </c>
      <c r="L4" s="51">
        <f>A8</f>
        <v>6</v>
      </c>
      <c r="M4" s="51">
        <f>A9</f>
        <v>7</v>
      </c>
      <c r="N4" s="51">
        <f>A10</f>
        <v>8</v>
      </c>
      <c r="O4" s="51">
        <f>A11</f>
        <v>9</v>
      </c>
      <c r="P4" s="51">
        <f>A12</f>
        <v>10</v>
      </c>
      <c r="Q4" s="51">
        <f>A13</f>
        <v>11</v>
      </c>
      <c r="R4" s="51">
        <f>A14</f>
        <v>12</v>
      </c>
      <c r="S4" s="51">
        <f>A15</f>
        <v>13</v>
      </c>
      <c r="T4" s="51">
        <f>A16</f>
        <v>14</v>
      </c>
      <c r="U4" s="51">
        <f>A17</f>
        <v>15</v>
      </c>
      <c r="V4" s="42"/>
      <c r="W4" s="42"/>
      <c r="X4" s="42"/>
      <c r="Y4" s="42"/>
      <c r="Z4" s="42"/>
    </row>
    <row r="5" spans="1:26" x14ac:dyDescent="0.25">
      <c r="A5" s="51">
        <v>3</v>
      </c>
      <c r="C5" t="s">
        <v>324</v>
      </c>
      <c r="D5">
        <v>1</v>
      </c>
      <c r="E5" s="4"/>
      <c r="F5" s="86" t="str">
        <f>B2</f>
        <v>Broad areas</v>
      </c>
      <c r="G5" s="42">
        <f>B3</f>
        <v>0</v>
      </c>
      <c r="H5" s="42">
        <f>B4</f>
        <v>0</v>
      </c>
      <c r="I5" s="42">
        <f>B5</f>
        <v>0</v>
      </c>
      <c r="J5" s="42">
        <f>B6</f>
        <v>0</v>
      </c>
      <c r="K5" s="42">
        <f>B7</f>
        <v>0</v>
      </c>
      <c r="L5" s="42">
        <f>B8</f>
        <v>0</v>
      </c>
      <c r="M5" s="42">
        <f>B9</f>
        <v>0</v>
      </c>
      <c r="N5" s="42">
        <f>B10</f>
        <v>0</v>
      </c>
      <c r="O5" s="42">
        <f>B11</f>
        <v>0</v>
      </c>
      <c r="P5" s="42">
        <f>B12</f>
        <v>0</v>
      </c>
      <c r="Q5" s="42">
        <f>B13</f>
        <v>0</v>
      </c>
      <c r="R5" s="42">
        <f>B14</f>
        <v>0</v>
      </c>
      <c r="S5" s="42">
        <f>B15</f>
        <v>0</v>
      </c>
      <c r="T5" s="42">
        <f>B16</f>
        <v>0</v>
      </c>
      <c r="U5" s="42">
        <f>B17</f>
        <v>0</v>
      </c>
      <c r="V5" s="42"/>
      <c r="W5" s="42"/>
      <c r="X5" s="42"/>
      <c r="Y5" s="42"/>
      <c r="Z5" s="42"/>
    </row>
    <row r="6" spans="1:26" x14ac:dyDescent="0.25">
      <c r="A6" s="51">
        <v>4</v>
      </c>
      <c r="C6" t="s">
        <v>325</v>
      </c>
      <c r="D6">
        <v>1</v>
      </c>
      <c r="E6" s="4"/>
      <c r="F6" s="86" t="str">
        <f>C2</f>
        <v>Subtopics</v>
      </c>
      <c r="G6" s="42" t="str">
        <f>C3</f>
        <v>Topic 1</v>
      </c>
      <c r="H6" s="42" t="str">
        <f>C4</f>
        <v>Topic 2</v>
      </c>
      <c r="I6" s="42" t="str">
        <f>C5</f>
        <v>Topic 3</v>
      </c>
      <c r="J6" s="42" t="str">
        <f>C6</f>
        <v>Topic 4</v>
      </c>
      <c r="K6" s="42" t="str">
        <f>C7</f>
        <v>Topic 5</v>
      </c>
      <c r="L6" s="42" t="str">
        <f>C8</f>
        <v>Topic 6</v>
      </c>
      <c r="M6" s="42" t="str">
        <f>C9</f>
        <v>Topic 7</v>
      </c>
      <c r="N6" s="42" t="str">
        <f>C10</f>
        <v>Topic 8</v>
      </c>
      <c r="O6" s="42" t="str">
        <f>C11</f>
        <v>Topic 9</v>
      </c>
      <c r="P6" s="42" t="str">
        <f>C12</f>
        <v>Topic 10</v>
      </c>
      <c r="Q6" s="42" t="str">
        <f>C13</f>
        <v>Topic 11</v>
      </c>
      <c r="R6" s="42" t="str">
        <f>C14</f>
        <v>Topic 12</v>
      </c>
      <c r="S6" s="42" t="str">
        <f>C15</f>
        <v>Topic 13</v>
      </c>
      <c r="T6" s="42" t="str">
        <f>C16</f>
        <v>Topic 14</v>
      </c>
      <c r="U6" s="42" t="str">
        <f>C17</f>
        <v>Topic 15</v>
      </c>
      <c r="V6" s="52"/>
      <c r="W6" s="52"/>
      <c r="X6" s="52"/>
      <c r="Y6" s="52"/>
      <c r="Z6" s="52"/>
    </row>
    <row r="7" spans="1:26" ht="30" x14ac:dyDescent="0.25">
      <c r="A7" s="51">
        <v>5</v>
      </c>
      <c r="C7" t="s">
        <v>326</v>
      </c>
      <c r="D7">
        <v>1</v>
      </c>
      <c r="E7" s="4"/>
      <c r="F7" s="49" t="str">
        <f>D2</f>
        <v>Subtopic Weight</v>
      </c>
      <c r="G7" s="42">
        <f>D3</f>
        <v>1</v>
      </c>
      <c r="H7" s="42">
        <f>D4</f>
        <v>1</v>
      </c>
      <c r="I7" s="42">
        <f>D5</f>
        <v>1</v>
      </c>
      <c r="J7" s="42">
        <f>D6</f>
        <v>1</v>
      </c>
      <c r="K7" s="42">
        <f>D7</f>
        <v>1</v>
      </c>
      <c r="L7" s="42">
        <f>D8</f>
        <v>1</v>
      </c>
      <c r="M7" s="42">
        <f>D9</f>
        <v>1</v>
      </c>
      <c r="N7" s="42">
        <f>D10</f>
        <v>1</v>
      </c>
      <c r="O7" s="42">
        <f>D11</f>
        <v>1</v>
      </c>
      <c r="P7" s="42">
        <f>D12</f>
        <v>1</v>
      </c>
      <c r="Q7" s="42">
        <f>D13</f>
        <v>1</v>
      </c>
      <c r="R7" s="42">
        <f>D14</f>
        <v>1</v>
      </c>
      <c r="S7" s="42">
        <f>D15</f>
        <v>1</v>
      </c>
      <c r="T7" s="42">
        <f>D16</f>
        <v>1</v>
      </c>
      <c r="U7" s="42">
        <f>D17</f>
        <v>1</v>
      </c>
      <c r="V7" s="52"/>
      <c r="W7" s="52"/>
      <c r="X7" s="52"/>
      <c r="Y7" s="52"/>
      <c r="Z7" s="52"/>
    </row>
    <row r="8" spans="1:26" x14ac:dyDescent="0.25">
      <c r="A8" s="51">
        <v>6</v>
      </c>
      <c r="C8" t="s">
        <v>327</v>
      </c>
      <c r="D8">
        <v>1</v>
      </c>
      <c r="E8" s="4"/>
      <c r="F8" s="402" t="s">
        <v>53</v>
      </c>
      <c r="G8" s="402"/>
      <c r="H8" s="402"/>
      <c r="I8" s="402"/>
      <c r="K8" s="4"/>
      <c r="L8" s="4"/>
      <c r="M8" s="4"/>
    </row>
    <row r="9" spans="1:26" ht="15" customHeight="1" x14ac:dyDescent="0.25">
      <c r="A9" s="51">
        <v>7</v>
      </c>
      <c r="C9" t="s">
        <v>328</v>
      </c>
      <c r="D9">
        <v>1</v>
      </c>
      <c r="E9" s="4"/>
      <c r="F9" s="402"/>
      <c r="G9" s="402"/>
      <c r="H9" s="402"/>
      <c r="I9" s="402"/>
      <c r="K9" s="4"/>
      <c r="L9" s="4"/>
      <c r="M9" s="4"/>
    </row>
    <row r="10" spans="1:26" x14ac:dyDescent="0.25">
      <c r="A10" s="51">
        <v>8</v>
      </c>
      <c r="C10" t="s">
        <v>329</v>
      </c>
      <c r="D10">
        <v>1</v>
      </c>
      <c r="E10" s="4"/>
      <c r="F10" s="4"/>
      <c r="G10" s="4"/>
      <c r="H10" s="4"/>
      <c r="I10" s="4"/>
      <c r="K10" s="4"/>
      <c r="L10" s="4"/>
      <c r="M10" s="4"/>
    </row>
    <row r="11" spans="1:26" x14ac:dyDescent="0.25">
      <c r="A11" s="51">
        <v>9</v>
      </c>
      <c r="C11" t="s">
        <v>330</v>
      </c>
      <c r="D11">
        <v>1</v>
      </c>
    </row>
    <row r="12" spans="1:26" x14ac:dyDescent="0.25">
      <c r="A12" s="51">
        <v>10</v>
      </c>
      <c r="C12" t="s">
        <v>331</v>
      </c>
      <c r="D12">
        <v>1</v>
      </c>
    </row>
    <row r="13" spans="1:26" x14ac:dyDescent="0.25">
      <c r="A13" s="51">
        <v>11</v>
      </c>
      <c r="C13" t="s">
        <v>332</v>
      </c>
      <c r="D13">
        <v>1</v>
      </c>
    </row>
    <row r="14" spans="1:26" x14ac:dyDescent="0.25">
      <c r="A14" s="51">
        <v>12</v>
      </c>
      <c r="C14" t="s">
        <v>333</v>
      </c>
      <c r="D14">
        <v>1</v>
      </c>
    </row>
    <row r="15" spans="1:26" x14ac:dyDescent="0.25">
      <c r="A15" s="51">
        <v>13</v>
      </c>
      <c r="C15" t="s">
        <v>334</v>
      </c>
      <c r="D15">
        <v>1</v>
      </c>
    </row>
    <row r="16" spans="1:26" x14ac:dyDescent="0.25">
      <c r="A16" s="51">
        <v>14</v>
      </c>
      <c r="C16" t="s">
        <v>335</v>
      </c>
      <c r="D16">
        <v>1</v>
      </c>
    </row>
    <row r="17" spans="1:4" x14ac:dyDescent="0.25">
      <c r="A17" s="51">
        <v>15</v>
      </c>
      <c r="C17" t="s">
        <v>336</v>
      </c>
      <c r="D17">
        <v>1</v>
      </c>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E437E-34AC-4731-A279-01C2253DCA9B}">
  <sheetPr codeName="Sheet37">
    <tabColor theme="9" tint="0.79998168889431442"/>
  </sheetPr>
  <dimension ref="A1:AJ161"/>
  <sheetViews>
    <sheetView zoomScale="145" zoomScaleNormal="145" workbookViewId="0">
      <pane ySplit="2" topLeftCell="A3" activePane="bottomLeft" state="frozen"/>
      <selection activeCell="C24" sqref="C24"/>
      <selection pane="bottomLeft" activeCell="C4" sqref="C4:Q160"/>
    </sheetView>
  </sheetViews>
  <sheetFormatPr defaultRowHeight="15" x14ac:dyDescent="0.25"/>
  <cols>
    <col min="1" max="1" width="5.5703125" style="101" customWidth="1"/>
    <col min="2" max="2" width="50.7109375" customWidth="1"/>
    <col min="3" max="3" width="4.28515625" style="47" customWidth="1"/>
    <col min="4" max="17" width="4.28515625" customWidth="1"/>
    <col min="18" max="18" width="24.42578125" bestFit="1" customWidth="1"/>
    <col min="19" max="19" width="1.7109375" customWidth="1"/>
    <col min="20" max="20" width="5.140625" customWidth="1"/>
    <col min="21" max="35" width="4.28515625" customWidth="1"/>
    <col min="36" max="44" width="5.140625" customWidth="1"/>
  </cols>
  <sheetData>
    <row r="1" spans="1:36" x14ac:dyDescent="0.25">
      <c r="A1" s="69" t="s">
        <v>337</v>
      </c>
      <c r="B1" s="90"/>
      <c r="C1" s="90"/>
      <c r="D1" s="90"/>
      <c r="E1" s="90"/>
      <c r="F1" s="90"/>
      <c r="G1" s="90"/>
      <c r="H1" s="90"/>
      <c r="I1" s="90"/>
      <c r="J1" s="90"/>
      <c r="K1" s="90"/>
      <c r="L1" s="90"/>
      <c r="M1" s="90"/>
      <c r="N1" s="90"/>
      <c r="O1" s="90"/>
      <c r="P1" s="90"/>
      <c r="Q1" s="90"/>
      <c r="R1" s="90"/>
      <c r="T1" s="4" t="s">
        <v>338</v>
      </c>
      <c r="U1" s="4">
        <f>Keywords!G7</f>
        <v>1</v>
      </c>
      <c r="V1" s="4">
        <f>Keywords!H7</f>
        <v>1</v>
      </c>
      <c r="W1" s="4">
        <f>Keywords!I7</f>
        <v>1</v>
      </c>
      <c r="X1" s="4">
        <f>Keywords!J7</f>
        <v>1</v>
      </c>
      <c r="Y1" s="4">
        <f>Keywords!K7</f>
        <v>1</v>
      </c>
      <c r="Z1" s="4">
        <f>Keywords!L7</f>
        <v>1</v>
      </c>
      <c r="AA1" s="4">
        <f>Keywords!M7</f>
        <v>1</v>
      </c>
      <c r="AB1" s="4">
        <f>Keywords!N7</f>
        <v>1</v>
      </c>
      <c r="AC1" s="4">
        <f>Keywords!O7</f>
        <v>1</v>
      </c>
      <c r="AD1" s="4">
        <f>Keywords!P7</f>
        <v>1</v>
      </c>
      <c r="AE1" s="4">
        <f>Keywords!Q7</f>
        <v>1</v>
      </c>
      <c r="AF1" s="4">
        <f>Keywords!R7</f>
        <v>1</v>
      </c>
      <c r="AG1" s="4">
        <f>Keywords!S7</f>
        <v>1</v>
      </c>
      <c r="AH1" s="4">
        <f>Keywords!T7</f>
        <v>1</v>
      </c>
      <c r="AI1" s="4">
        <f>Keywords!U7</f>
        <v>1</v>
      </c>
    </row>
    <row r="2" spans="1:36" s="4" customFormat="1" ht="45.75" x14ac:dyDescent="0.25">
      <c r="A2" s="91" t="s">
        <v>70</v>
      </c>
      <c r="B2" s="16" t="s">
        <v>74</v>
      </c>
      <c r="C2" s="92" t="str">
        <f>Keywords!G6</f>
        <v>Topic 1</v>
      </c>
      <c r="D2" s="92" t="str">
        <f>Keywords!H6</f>
        <v>Topic 2</v>
      </c>
      <c r="E2" s="92" t="str">
        <f>Keywords!I6</f>
        <v>Topic 3</v>
      </c>
      <c r="F2" s="92" t="str">
        <f>Keywords!J6</f>
        <v>Topic 4</v>
      </c>
      <c r="G2" s="92" t="str">
        <f>Keywords!K6</f>
        <v>Topic 5</v>
      </c>
      <c r="H2" s="92" t="str">
        <f>Keywords!L6</f>
        <v>Topic 6</v>
      </c>
      <c r="I2" s="92" t="str">
        <f>Keywords!M6</f>
        <v>Topic 7</v>
      </c>
      <c r="J2" s="92" t="str">
        <f>Keywords!N6</f>
        <v>Topic 8</v>
      </c>
      <c r="K2" s="92" t="str">
        <f>Keywords!O6</f>
        <v>Topic 9</v>
      </c>
      <c r="L2" s="92" t="str">
        <f>Keywords!P6</f>
        <v>Topic 10</v>
      </c>
      <c r="M2" s="92" t="str">
        <f>Keywords!Q6</f>
        <v>Topic 11</v>
      </c>
      <c r="N2" s="92" t="str">
        <f>Keywords!R6</f>
        <v>Topic 12</v>
      </c>
      <c r="O2" s="92" t="str">
        <f>Keywords!S6</f>
        <v>Topic 13</v>
      </c>
      <c r="P2" s="92" t="str">
        <f>Keywords!T6</f>
        <v>Topic 14</v>
      </c>
      <c r="Q2" s="92" t="str">
        <f>Keywords!U6</f>
        <v>Topic 15</v>
      </c>
      <c r="R2" s="49" t="s">
        <v>339</v>
      </c>
      <c r="S2" s="93"/>
      <c r="T2" s="91" t="str">
        <f>A2</f>
        <v>Project #</v>
      </c>
      <c r="U2" s="94" t="str">
        <f>C2</f>
        <v>Topic 1</v>
      </c>
      <c r="V2" s="94" t="str">
        <f t="shared" ref="V2:AI2" si="0">D2</f>
        <v>Topic 2</v>
      </c>
      <c r="W2" s="94" t="str">
        <f t="shared" si="0"/>
        <v>Topic 3</v>
      </c>
      <c r="X2" s="94" t="str">
        <f t="shared" si="0"/>
        <v>Topic 4</v>
      </c>
      <c r="Y2" s="94" t="str">
        <f t="shared" si="0"/>
        <v>Topic 5</v>
      </c>
      <c r="Z2" s="94" t="str">
        <f t="shared" si="0"/>
        <v>Topic 6</v>
      </c>
      <c r="AA2" s="94" t="str">
        <f t="shared" si="0"/>
        <v>Topic 7</v>
      </c>
      <c r="AB2" s="94" t="str">
        <f t="shared" si="0"/>
        <v>Topic 8</v>
      </c>
      <c r="AC2" s="94" t="str">
        <f t="shared" si="0"/>
        <v>Topic 9</v>
      </c>
      <c r="AD2" s="94" t="str">
        <f t="shared" si="0"/>
        <v>Topic 10</v>
      </c>
      <c r="AE2" s="94" t="str">
        <f t="shared" si="0"/>
        <v>Topic 11</v>
      </c>
      <c r="AF2" s="94" t="str">
        <f t="shared" si="0"/>
        <v>Topic 12</v>
      </c>
      <c r="AG2" s="94" t="str">
        <f t="shared" si="0"/>
        <v>Topic 13</v>
      </c>
      <c r="AH2" s="94" t="str">
        <f t="shared" si="0"/>
        <v>Topic 14</v>
      </c>
      <c r="AI2" s="94" t="str">
        <f t="shared" si="0"/>
        <v>Topic 15</v>
      </c>
      <c r="AJ2" s="94" t="s">
        <v>340</v>
      </c>
    </row>
    <row r="3" spans="1:36" s="101" customFormat="1" x14ac:dyDescent="0.25">
      <c r="A3" s="95"/>
      <c r="B3" s="96"/>
      <c r="C3" s="97"/>
      <c r="D3" s="97"/>
      <c r="E3" s="97"/>
      <c r="F3" s="97"/>
      <c r="G3" s="97"/>
      <c r="H3" s="97"/>
      <c r="I3" s="97"/>
      <c r="J3" s="97"/>
      <c r="K3" s="97"/>
      <c r="L3" s="97"/>
      <c r="M3" s="97"/>
      <c r="N3" s="97"/>
      <c r="O3" s="97"/>
      <c r="P3" s="97"/>
      <c r="Q3" s="97"/>
      <c r="R3" s="98"/>
      <c r="S3" s="99"/>
      <c r="T3" s="98"/>
      <c r="U3" s="100">
        <f t="shared" ref="U3:AI3" si="1">AVERAGE(U4:U160)</f>
        <v>1</v>
      </c>
      <c r="V3" s="100">
        <f t="shared" si="1"/>
        <v>1</v>
      </c>
      <c r="W3" s="100">
        <f t="shared" si="1"/>
        <v>1</v>
      </c>
      <c r="X3" s="100">
        <f t="shared" si="1"/>
        <v>1</v>
      </c>
      <c r="Y3" s="100">
        <f t="shared" si="1"/>
        <v>1</v>
      </c>
      <c r="Z3" s="100">
        <f t="shared" si="1"/>
        <v>1</v>
      </c>
      <c r="AA3" s="100">
        <f t="shared" si="1"/>
        <v>1</v>
      </c>
      <c r="AB3" s="100">
        <f t="shared" si="1"/>
        <v>1</v>
      </c>
      <c r="AC3" s="100">
        <f t="shared" si="1"/>
        <v>1</v>
      </c>
      <c r="AD3" s="100">
        <f t="shared" si="1"/>
        <v>1</v>
      </c>
      <c r="AE3" s="100">
        <f t="shared" si="1"/>
        <v>1</v>
      </c>
      <c r="AF3" s="100">
        <f t="shared" si="1"/>
        <v>1</v>
      </c>
      <c r="AG3" s="100">
        <f t="shared" si="1"/>
        <v>1</v>
      </c>
      <c r="AH3" s="100">
        <f t="shared" si="1"/>
        <v>1</v>
      </c>
      <c r="AI3" s="100">
        <f t="shared" si="1"/>
        <v>1</v>
      </c>
      <c r="AJ3" s="98"/>
    </row>
    <row r="4" spans="1:36" x14ac:dyDescent="0.25">
      <c r="A4" s="60">
        <v>1</v>
      </c>
      <c r="B4" s="102" t="str">
        <f>Projects!B3</f>
        <v>T1  Project1</v>
      </c>
      <c r="C4" s="11" t="s">
        <v>369</v>
      </c>
      <c r="D4" s="11"/>
      <c r="E4" s="11"/>
      <c r="F4" s="11"/>
      <c r="G4" s="11"/>
      <c r="H4" s="11"/>
      <c r="I4" s="11"/>
      <c r="J4" s="11"/>
      <c r="K4" s="11"/>
      <c r="L4" s="11"/>
      <c r="M4" s="11"/>
      <c r="N4" s="11"/>
      <c r="O4" s="11"/>
      <c r="P4" s="11"/>
      <c r="Q4" s="11"/>
      <c r="R4" s="103" t="str">
        <f>IF(OR(AND(C4&lt;&gt;"L",C4&lt;&gt;"M",C4&lt;&gt;"H"),AND(D4&lt;&gt;"L",D4&lt;&gt;"M",D4&lt;&gt;"H"),AND(E4&lt;&gt;"L",E4&lt;&gt;"M",E4&lt;&gt;"H"),AND(F4&lt;&gt;"L",F4&lt;&gt;"M",F4&lt;&gt;"H"),AND(G4&lt;&gt;"L",G4&lt;&gt;"M",G4&lt;&gt;"H"),AND(H4&lt;&gt;"L",H4&lt;&gt;"M",H4&lt;&gt;"H"),AND(I4&lt;&gt;"L",I4&lt;&gt;"M",I4&lt;&gt;"H"),AND(J4&lt;&gt;"L",J4&lt;&gt;"M",J4&lt;&gt;"H"),AND(K4&lt;&gt;"L",K4&lt;&gt;"M",K4&lt;&gt;"H"),AND(L4&lt;&gt;"L",L4&lt;&gt;"M",L4&lt;&gt;"H"),AND(M4&lt;&gt;"L",M4&lt;&gt;"M",M4&lt;&gt;"H"),AND(N4&lt;&gt;"L",N4&lt;&gt;"M",N4&lt;&gt;"H"),AND(O4&lt;&gt;"L",O4&lt;&gt;"M",O4&lt;&gt;"H"),AND(P4&lt;&gt;"L",P4&lt;&gt;"M",P4&lt;&gt;"H"),AND(Q4&lt;&gt;"L",Q4&lt;&gt;"M",Q4&lt;&gt;"H")),"Enter L, M or H in each cell","")</f>
        <v>Enter L, M or H in each cell</v>
      </c>
      <c r="S4" s="104"/>
      <c r="T4" s="105">
        <f>A4</f>
        <v>1</v>
      </c>
      <c r="U4" s="106">
        <f>IF(C4="L",1/3,IF(C4="M",2/3,IF(LEN(C4)&gt;0,1,"")))</f>
        <v>1</v>
      </c>
      <c r="V4" s="106" t="str">
        <f t="shared" ref="V4:AI4" si="2">IF(D4="L",1/3,IF(D4="M",2/3,IF(LEN(D4)&gt;0,1,"")))</f>
        <v/>
      </c>
      <c r="W4" s="106" t="str">
        <f t="shared" si="2"/>
        <v/>
      </c>
      <c r="X4" s="106" t="str">
        <f t="shared" si="2"/>
        <v/>
      </c>
      <c r="Y4" s="106" t="str">
        <f t="shared" si="2"/>
        <v/>
      </c>
      <c r="Z4" s="106" t="str">
        <f t="shared" si="2"/>
        <v/>
      </c>
      <c r="AA4" s="106" t="str">
        <f t="shared" si="2"/>
        <v/>
      </c>
      <c r="AB4" s="106" t="str">
        <f t="shared" si="2"/>
        <v/>
      </c>
      <c r="AC4" s="106" t="str">
        <f t="shared" si="2"/>
        <v/>
      </c>
      <c r="AD4" s="106" t="str">
        <f t="shared" si="2"/>
        <v/>
      </c>
      <c r="AE4" s="106" t="str">
        <f t="shared" si="2"/>
        <v/>
      </c>
      <c r="AF4" s="106" t="str">
        <f t="shared" si="2"/>
        <v/>
      </c>
      <c r="AG4" s="106" t="str">
        <f t="shared" si="2"/>
        <v/>
      </c>
      <c r="AH4" s="106" t="str">
        <f t="shared" si="2"/>
        <v/>
      </c>
      <c r="AI4" s="106" t="str">
        <f t="shared" si="2"/>
        <v/>
      </c>
      <c r="AJ4" s="107">
        <f>IF(SUM(U4:AI4)&gt;0,SUM(U4:AI4),"")</f>
        <v>1</v>
      </c>
    </row>
    <row r="5" spans="1:36" x14ac:dyDescent="0.25">
      <c r="A5" s="60">
        <v>2</v>
      </c>
      <c r="B5" s="102" t="str">
        <f>Projects!B4</f>
        <v>T1  Project2</v>
      </c>
      <c r="C5" s="11" t="s">
        <v>369</v>
      </c>
      <c r="D5" s="11"/>
      <c r="E5" s="11"/>
      <c r="F5" s="11"/>
      <c r="G5" s="11"/>
      <c r="H5" s="11"/>
      <c r="I5" s="11"/>
      <c r="J5" s="11"/>
      <c r="K5" s="11"/>
      <c r="L5" s="11"/>
      <c r="M5" s="11"/>
      <c r="N5" s="11"/>
      <c r="O5" s="11"/>
      <c r="P5" s="11"/>
      <c r="Q5" s="11"/>
      <c r="R5" s="103" t="str">
        <f t="shared" ref="R5:R68" si="3">IF(OR(AND(C5&lt;&gt;"L",C5&lt;&gt;"M",C5&lt;&gt;"H"),AND(D5&lt;&gt;"L",D5&lt;&gt;"M",D5&lt;&gt;"H"),AND(E5&lt;&gt;"L",E5&lt;&gt;"M",E5&lt;&gt;"H"),AND(F5&lt;&gt;"L",F5&lt;&gt;"M",F5&lt;&gt;"H"),AND(G5&lt;&gt;"L",G5&lt;&gt;"M",G5&lt;&gt;"H"),AND(H5&lt;&gt;"L",H5&lt;&gt;"M",H5&lt;&gt;"H"),AND(I5&lt;&gt;"L",I5&lt;&gt;"M",I5&lt;&gt;"H"),AND(J5&lt;&gt;"L",J5&lt;&gt;"M",J5&lt;&gt;"H"),AND(K5&lt;&gt;"L",K5&lt;&gt;"M",K5&lt;&gt;"H"),AND(L5&lt;&gt;"L",L5&lt;&gt;"M",L5&lt;&gt;"H"),AND(M5&lt;&gt;"L",M5&lt;&gt;"M",M5&lt;&gt;"H"),AND(N5&lt;&gt;"L",N5&lt;&gt;"M",N5&lt;&gt;"H"),AND(O5&lt;&gt;"L",O5&lt;&gt;"M",O5&lt;&gt;"H"),AND(P5&lt;&gt;"L",P5&lt;&gt;"M",P5&lt;&gt;"H"),AND(Q5&lt;&gt;"L",Q5&lt;&gt;"M",Q5&lt;&gt;"H")),"Enter L, M or H in each cell","")</f>
        <v>Enter L, M or H in each cell</v>
      </c>
      <c r="S5" s="104"/>
      <c r="T5" s="105">
        <f t="shared" ref="T5:T68" si="4">A5</f>
        <v>2</v>
      </c>
      <c r="U5" s="106">
        <f t="shared" ref="U5:U68" si="5">IF(C5="L",1/3,IF(C5="M",2/3,IF(LEN(C5)&gt;0,1,"")))</f>
        <v>1</v>
      </c>
      <c r="V5" s="106" t="str">
        <f t="shared" ref="V5:V68" si="6">IF(D5="L",1/3,IF(D5="M",2/3,IF(LEN(D5)&gt;0,1,"")))</f>
        <v/>
      </c>
      <c r="W5" s="106" t="str">
        <f t="shared" ref="W5:W68" si="7">IF(E5="L",1/3,IF(E5="M",2/3,IF(LEN(E5)&gt;0,1,"")))</f>
        <v/>
      </c>
      <c r="X5" s="106" t="str">
        <f t="shared" ref="X5:X68" si="8">IF(F5="L",1/3,IF(F5="M",2/3,IF(LEN(F5)&gt;0,1,"")))</f>
        <v/>
      </c>
      <c r="Y5" s="106" t="str">
        <f t="shared" ref="Y5:Y68" si="9">IF(G5="L",1/3,IF(G5="M",2/3,IF(LEN(G5)&gt;0,1,"")))</f>
        <v/>
      </c>
      <c r="Z5" s="106" t="str">
        <f t="shared" ref="Z5:Z68" si="10">IF(H5="L",1/3,IF(H5="M",2/3,IF(LEN(H5)&gt;0,1,"")))</f>
        <v/>
      </c>
      <c r="AA5" s="106" t="str">
        <f t="shared" ref="AA5:AA68" si="11">IF(I5="L",1/3,IF(I5="M",2/3,IF(LEN(I5)&gt;0,1,"")))</f>
        <v/>
      </c>
      <c r="AB5" s="106" t="str">
        <f t="shared" ref="AB5:AB68" si="12">IF(J5="L",1/3,IF(J5="M",2/3,IF(LEN(J5)&gt;0,1,"")))</f>
        <v/>
      </c>
      <c r="AC5" s="106" t="str">
        <f t="shared" ref="AC5:AC68" si="13">IF(K5="L",1/3,IF(K5="M",2/3,IF(LEN(K5)&gt;0,1,"")))</f>
        <v/>
      </c>
      <c r="AD5" s="106" t="str">
        <f t="shared" ref="AD5:AD68" si="14">IF(L5="L",1/3,IF(L5="M",2/3,IF(LEN(L5)&gt;0,1,"")))</f>
        <v/>
      </c>
      <c r="AE5" s="106" t="str">
        <f t="shared" ref="AE5:AE68" si="15">IF(M5="L",1/3,IF(M5="M",2/3,IF(LEN(M5)&gt;0,1,"")))</f>
        <v/>
      </c>
      <c r="AF5" s="106" t="str">
        <f t="shared" ref="AF5:AF68" si="16">IF(N5="L",1/3,IF(N5="M",2/3,IF(LEN(N5)&gt;0,1,"")))</f>
        <v/>
      </c>
      <c r="AG5" s="106" t="str">
        <f t="shared" ref="AG5:AG68" si="17">IF(O5="L",1/3,IF(O5="M",2/3,IF(LEN(O5)&gt;0,1,"")))</f>
        <v/>
      </c>
      <c r="AH5" s="106" t="str">
        <f t="shared" ref="AH5:AH68" si="18">IF(P5="L",1/3,IF(P5="M",2/3,IF(LEN(P5)&gt;0,1,"")))</f>
        <v/>
      </c>
      <c r="AI5" s="106" t="str">
        <f t="shared" ref="AI5:AI68" si="19">IF(Q5="L",1/3,IF(Q5="M",2/3,IF(LEN(Q5)&gt;0,1,"")))</f>
        <v/>
      </c>
      <c r="AJ5" s="107">
        <f t="shared" ref="AJ5:AJ68" si="20">IF(SUM(U5:AI5)&gt;0,SUM(U5:AI5),"")</f>
        <v>1</v>
      </c>
    </row>
    <row r="6" spans="1:36" x14ac:dyDescent="0.25">
      <c r="A6" s="60">
        <v>3</v>
      </c>
      <c r="B6" s="102" t="str">
        <f>Projects!B5</f>
        <v>T1  Project3</v>
      </c>
      <c r="C6" s="11" t="s">
        <v>369</v>
      </c>
      <c r="D6" s="11"/>
      <c r="E6" s="11"/>
      <c r="F6" s="11"/>
      <c r="G6" s="11"/>
      <c r="H6" s="11"/>
      <c r="I6" s="11"/>
      <c r="J6" s="11"/>
      <c r="K6" s="11"/>
      <c r="L6" s="11"/>
      <c r="M6" s="11"/>
      <c r="N6" s="11"/>
      <c r="O6" s="11"/>
      <c r="P6" s="11"/>
      <c r="Q6" s="11"/>
      <c r="R6" s="103" t="str">
        <f t="shared" si="3"/>
        <v>Enter L, M or H in each cell</v>
      </c>
      <c r="S6" s="104"/>
      <c r="T6" s="105">
        <f t="shared" si="4"/>
        <v>3</v>
      </c>
      <c r="U6" s="106">
        <f t="shared" si="5"/>
        <v>1</v>
      </c>
      <c r="V6" s="106" t="str">
        <f t="shared" si="6"/>
        <v/>
      </c>
      <c r="W6" s="106" t="str">
        <f t="shared" si="7"/>
        <v/>
      </c>
      <c r="X6" s="106" t="str">
        <f t="shared" si="8"/>
        <v/>
      </c>
      <c r="Y6" s="106" t="str">
        <f t="shared" si="9"/>
        <v/>
      </c>
      <c r="Z6" s="106" t="str">
        <f t="shared" si="10"/>
        <v/>
      </c>
      <c r="AA6" s="106" t="str">
        <f t="shared" si="11"/>
        <v/>
      </c>
      <c r="AB6" s="106" t="str">
        <f t="shared" si="12"/>
        <v/>
      </c>
      <c r="AC6" s="106" t="str">
        <f t="shared" si="13"/>
        <v/>
      </c>
      <c r="AD6" s="106" t="str">
        <f t="shared" si="14"/>
        <v/>
      </c>
      <c r="AE6" s="106" t="str">
        <f t="shared" si="15"/>
        <v/>
      </c>
      <c r="AF6" s="106" t="str">
        <f t="shared" si="16"/>
        <v/>
      </c>
      <c r="AG6" s="106" t="str">
        <f t="shared" si="17"/>
        <v/>
      </c>
      <c r="AH6" s="106" t="str">
        <f t="shared" si="18"/>
        <v/>
      </c>
      <c r="AI6" s="106" t="str">
        <f t="shared" si="19"/>
        <v/>
      </c>
      <c r="AJ6" s="107">
        <f t="shared" si="20"/>
        <v>1</v>
      </c>
    </row>
    <row r="7" spans="1:36" x14ac:dyDescent="0.25">
      <c r="A7" s="60">
        <v>4</v>
      </c>
      <c r="B7" s="102" t="str">
        <f>Projects!B6</f>
        <v>T1  Project4</v>
      </c>
      <c r="C7" s="11" t="s">
        <v>369</v>
      </c>
      <c r="D7" s="11"/>
      <c r="E7" s="11"/>
      <c r="F7" s="11"/>
      <c r="G7" s="11"/>
      <c r="H7" s="11"/>
      <c r="I7" s="11"/>
      <c r="J7" s="11"/>
      <c r="K7" s="11"/>
      <c r="L7" s="11"/>
      <c r="M7" s="11"/>
      <c r="N7" s="11"/>
      <c r="O7" s="11"/>
      <c r="P7" s="11"/>
      <c r="Q7" s="11"/>
      <c r="R7" s="103" t="str">
        <f t="shared" si="3"/>
        <v>Enter L, M or H in each cell</v>
      </c>
      <c r="S7" s="104"/>
      <c r="T7" s="105">
        <f t="shared" si="4"/>
        <v>4</v>
      </c>
      <c r="U7" s="106">
        <f t="shared" si="5"/>
        <v>1</v>
      </c>
      <c r="V7" s="106" t="str">
        <f t="shared" si="6"/>
        <v/>
      </c>
      <c r="W7" s="106" t="str">
        <f t="shared" si="7"/>
        <v/>
      </c>
      <c r="X7" s="106" t="str">
        <f t="shared" si="8"/>
        <v/>
      </c>
      <c r="Y7" s="106" t="str">
        <f t="shared" si="9"/>
        <v/>
      </c>
      <c r="Z7" s="106" t="str">
        <f t="shared" si="10"/>
        <v/>
      </c>
      <c r="AA7" s="106" t="str">
        <f t="shared" si="11"/>
        <v/>
      </c>
      <c r="AB7" s="106" t="str">
        <f t="shared" si="12"/>
        <v/>
      </c>
      <c r="AC7" s="106" t="str">
        <f t="shared" si="13"/>
        <v/>
      </c>
      <c r="AD7" s="106" t="str">
        <f t="shared" si="14"/>
        <v/>
      </c>
      <c r="AE7" s="106" t="str">
        <f t="shared" si="15"/>
        <v/>
      </c>
      <c r="AF7" s="106" t="str">
        <f t="shared" si="16"/>
        <v/>
      </c>
      <c r="AG7" s="106" t="str">
        <f t="shared" si="17"/>
        <v/>
      </c>
      <c r="AH7" s="106" t="str">
        <f t="shared" si="18"/>
        <v/>
      </c>
      <c r="AI7" s="106" t="str">
        <f t="shared" si="19"/>
        <v/>
      </c>
      <c r="AJ7" s="107">
        <f t="shared" si="20"/>
        <v>1</v>
      </c>
    </row>
    <row r="8" spans="1:36" x14ac:dyDescent="0.25">
      <c r="A8" s="60">
        <v>5</v>
      </c>
      <c r="B8" s="102" t="str">
        <f>Projects!B7</f>
        <v>T2  Project5</v>
      </c>
      <c r="C8" s="11"/>
      <c r="D8" s="11" t="s">
        <v>369</v>
      </c>
      <c r="E8" s="11"/>
      <c r="F8" s="11"/>
      <c r="G8" s="11"/>
      <c r="H8" s="11"/>
      <c r="I8" s="11"/>
      <c r="J8" s="11"/>
      <c r="K8" s="11"/>
      <c r="L8" s="11"/>
      <c r="M8" s="11"/>
      <c r="N8" s="11"/>
      <c r="O8" s="11"/>
      <c r="P8" s="11"/>
      <c r="Q8" s="11"/>
      <c r="R8" s="103" t="str">
        <f t="shared" si="3"/>
        <v>Enter L, M or H in each cell</v>
      </c>
      <c r="S8" s="104"/>
      <c r="T8" s="105">
        <f t="shared" si="4"/>
        <v>5</v>
      </c>
      <c r="U8" s="106" t="str">
        <f t="shared" si="5"/>
        <v/>
      </c>
      <c r="V8" s="106">
        <f t="shared" si="6"/>
        <v>1</v>
      </c>
      <c r="W8" s="106" t="str">
        <f t="shared" si="7"/>
        <v/>
      </c>
      <c r="X8" s="106" t="str">
        <f t="shared" si="8"/>
        <v/>
      </c>
      <c r="Y8" s="106" t="str">
        <f t="shared" si="9"/>
        <v/>
      </c>
      <c r="Z8" s="106" t="str">
        <f t="shared" si="10"/>
        <v/>
      </c>
      <c r="AA8" s="106" t="str">
        <f t="shared" si="11"/>
        <v/>
      </c>
      <c r="AB8" s="106" t="str">
        <f t="shared" si="12"/>
        <v/>
      </c>
      <c r="AC8" s="106" t="str">
        <f t="shared" si="13"/>
        <v/>
      </c>
      <c r="AD8" s="106" t="str">
        <f t="shared" si="14"/>
        <v/>
      </c>
      <c r="AE8" s="106" t="str">
        <f t="shared" si="15"/>
        <v/>
      </c>
      <c r="AF8" s="106" t="str">
        <f t="shared" si="16"/>
        <v/>
      </c>
      <c r="AG8" s="106" t="str">
        <f t="shared" si="17"/>
        <v/>
      </c>
      <c r="AH8" s="106" t="str">
        <f t="shared" si="18"/>
        <v/>
      </c>
      <c r="AI8" s="106" t="str">
        <f t="shared" si="19"/>
        <v/>
      </c>
      <c r="AJ8" s="107">
        <f t="shared" si="20"/>
        <v>1</v>
      </c>
    </row>
    <row r="9" spans="1:36" x14ac:dyDescent="0.25">
      <c r="A9" s="60">
        <v>6</v>
      </c>
      <c r="B9" s="102" t="str">
        <f>Projects!B8</f>
        <v>T2  Project6</v>
      </c>
      <c r="C9" s="11"/>
      <c r="D9" s="11" t="s">
        <v>369</v>
      </c>
      <c r="E9" s="11"/>
      <c r="F9" s="11"/>
      <c r="G9" s="11"/>
      <c r="H9" s="11"/>
      <c r="I9" s="11"/>
      <c r="J9" s="11"/>
      <c r="K9" s="11"/>
      <c r="L9" s="11"/>
      <c r="M9" s="11"/>
      <c r="N9" s="11"/>
      <c r="O9" s="11"/>
      <c r="P9" s="11"/>
      <c r="Q9" s="11"/>
      <c r="R9" s="103" t="str">
        <f t="shared" si="3"/>
        <v>Enter L, M or H in each cell</v>
      </c>
      <c r="S9" s="104"/>
      <c r="T9" s="105">
        <f t="shared" si="4"/>
        <v>6</v>
      </c>
      <c r="U9" s="106" t="str">
        <f t="shared" si="5"/>
        <v/>
      </c>
      <c r="V9" s="106">
        <f t="shared" si="6"/>
        <v>1</v>
      </c>
      <c r="W9" s="106" t="str">
        <f t="shared" si="7"/>
        <v/>
      </c>
      <c r="X9" s="106" t="str">
        <f t="shared" si="8"/>
        <v/>
      </c>
      <c r="Y9" s="106" t="str">
        <f t="shared" si="9"/>
        <v/>
      </c>
      <c r="Z9" s="106" t="str">
        <f t="shared" si="10"/>
        <v/>
      </c>
      <c r="AA9" s="106" t="str">
        <f t="shared" si="11"/>
        <v/>
      </c>
      <c r="AB9" s="106" t="str">
        <f t="shared" si="12"/>
        <v/>
      </c>
      <c r="AC9" s="106" t="str">
        <f t="shared" si="13"/>
        <v/>
      </c>
      <c r="AD9" s="106" t="str">
        <f t="shared" si="14"/>
        <v/>
      </c>
      <c r="AE9" s="106" t="str">
        <f t="shared" si="15"/>
        <v/>
      </c>
      <c r="AF9" s="106" t="str">
        <f t="shared" si="16"/>
        <v/>
      </c>
      <c r="AG9" s="106" t="str">
        <f t="shared" si="17"/>
        <v/>
      </c>
      <c r="AH9" s="106" t="str">
        <f t="shared" si="18"/>
        <v/>
      </c>
      <c r="AI9" s="106" t="str">
        <f t="shared" si="19"/>
        <v/>
      </c>
      <c r="AJ9" s="107">
        <f t="shared" si="20"/>
        <v>1</v>
      </c>
    </row>
    <row r="10" spans="1:36" x14ac:dyDescent="0.25">
      <c r="A10" s="60">
        <v>7</v>
      </c>
      <c r="B10" s="102" t="str">
        <f>Projects!B9</f>
        <v>T2  Project7</v>
      </c>
      <c r="C10" s="11"/>
      <c r="D10" s="11" t="s">
        <v>369</v>
      </c>
      <c r="E10" s="11"/>
      <c r="F10" s="11"/>
      <c r="G10" s="11"/>
      <c r="H10" s="11"/>
      <c r="I10" s="11"/>
      <c r="J10" s="11"/>
      <c r="K10" s="11"/>
      <c r="L10" s="11"/>
      <c r="M10" s="11"/>
      <c r="N10" s="11"/>
      <c r="O10" s="11"/>
      <c r="P10" s="11"/>
      <c r="Q10" s="11"/>
      <c r="R10" s="103" t="str">
        <f t="shared" si="3"/>
        <v>Enter L, M or H in each cell</v>
      </c>
      <c r="S10" s="104"/>
      <c r="T10" s="105">
        <f t="shared" si="4"/>
        <v>7</v>
      </c>
      <c r="U10" s="106" t="str">
        <f t="shared" si="5"/>
        <v/>
      </c>
      <c r="V10" s="106">
        <f t="shared" si="6"/>
        <v>1</v>
      </c>
      <c r="W10" s="106" t="str">
        <f t="shared" si="7"/>
        <v/>
      </c>
      <c r="X10" s="106" t="str">
        <f t="shared" si="8"/>
        <v/>
      </c>
      <c r="Y10" s="106" t="str">
        <f t="shared" si="9"/>
        <v/>
      </c>
      <c r="Z10" s="106" t="str">
        <f t="shared" si="10"/>
        <v/>
      </c>
      <c r="AA10" s="106" t="str">
        <f t="shared" si="11"/>
        <v/>
      </c>
      <c r="AB10" s="106" t="str">
        <f t="shared" si="12"/>
        <v/>
      </c>
      <c r="AC10" s="106" t="str">
        <f t="shared" si="13"/>
        <v/>
      </c>
      <c r="AD10" s="106" t="str">
        <f t="shared" si="14"/>
        <v/>
      </c>
      <c r="AE10" s="106" t="str">
        <f t="shared" si="15"/>
        <v/>
      </c>
      <c r="AF10" s="106" t="str">
        <f t="shared" si="16"/>
        <v/>
      </c>
      <c r="AG10" s="106" t="str">
        <f t="shared" si="17"/>
        <v/>
      </c>
      <c r="AH10" s="106" t="str">
        <f t="shared" si="18"/>
        <v/>
      </c>
      <c r="AI10" s="106" t="str">
        <f t="shared" si="19"/>
        <v/>
      </c>
      <c r="AJ10" s="107">
        <f t="shared" si="20"/>
        <v>1</v>
      </c>
    </row>
    <row r="11" spans="1:36" x14ac:dyDescent="0.25">
      <c r="A11" s="60">
        <v>8</v>
      </c>
      <c r="B11" s="102" t="str">
        <f>Projects!B10</f>
        <v>T2  Project8</v>
      </c>
      <c r="C11" s="11"/>
      <c r="D11" s="11" t="s">
        <v>369</v>
      </c>
      <c r="E11" s="11"/>
      <c r="F11" s="11"/>
      <c r="G11" s="11"/>
      <c r="H11" s="11"/>
      <c r="I11" s="11"/>
      <c r="J11" s="11"/>
      <c r="K11" s="11"/>
      <c r="L11" s="11"/>
      <c r="M11" s="11"/>
      <c r="N11" s="11"/>
      <c r="O11" s="11"/>
      <c r="P11" s="11"/>
      <c r="Q11" s="11"/>
      <c r="R11" s="103" t="str">
        <f t="shared" si="3"/>
        <v>Enter L, M or H in each cell</v>
      </c>
      <c r="S11" s="104"/>
      <c r="T11" s="105">
        <f t="shared" si="4"/>
        <v>8</v>
      </c>
      <c r="U11" s="106" t="str">
        <f t="shared" si="5"/>
        <v/>
      </c>
      <c r="V11" s="106">
        <f t="shared" si="6"/>
        <v>1</v>
      </c>
      <c r="W11" s="106" t="str">
        <f t="shared" si="7"/>
        <v/>
      </c>
      <c r="X11" s="106" t="str">
        <f t="shared" si="8"/>
        <v/>
      </c>
      <c r="Y11" s="106" t="str">
        <f t="shared" si="9"/>
        <v/>
      </c>
      <c r="Z11" s="106" t="str">
        <f t="shared" si="10"/>
        <v/>
      </c>
      <c r="AA11" s="106" t="str">
        <f t="shared" si="11"/>
        <v/>
      </c>
      <c r="AB11" s="106" t="str">
        <f t="shared" si="12"/>
        <v/>
      </c>
      <c r="AC11" s="106" t="str">
        <f t="shared" si="13"/>
        <v/>
      </c>
      <c r="AD11" s="106" t="str">
        <f t="shared" si="14"/>
        <v/>
      </c>
      <c r="AE11" s="106" t="str">
        <f t="shared" si="15"/>
        <v/>
      </c>
      <c r="AF11" s="106" t="str">
        <f t="shared" si="16"/>
        <v/>
      </c>
      <c r="AG11" s="106" t="str">
        <f t="shared" si="17"/>
        <v/>
      </c>
      <c r="AH11" s="106" t="str">
        <f t="shared" si="18"/>
        <v/>
      </c>
      <c r="AI11" s="106" t="str">
        <f t="shared" si="19"/>
        <v/>
      </c>
      <c r="AJ11" s="107">
        <f t="shared" si="20"/>
        <v>1</v>
      </c>
    </row>
    <row r="12" spans="1:36" x14ac:dyDescent="0.25">
      <c r="A12" s="60">
        <v>9</v>
      </c>
      <c r="B12" s="102" t="str">
        <f>Projects!B11</f>
        <v>T2  Project9</v>
      </c>
      <c r="C12" s="11"/>
      <c r="D12" s="11" t="s">
        <v>369</v>
      </c>
      <c r="E12" s="11"/>
      <c r="F12" s="11"/>
      <c r="G12" s="11"/>
      <c r="H12" s="11"/>
      <c r="I12" s="11"/>
      <c r="J12" s="11"/>
      <c r="K12" s="11"/>
      <c r="L12" s="11"/>
      <c r="M12" s="11"/>
      <c r="N12" s="11"/>
      <c r="O12" s="11"/>
      <c r="P12" s="11"/>
      <c r="Q12" s="11"/>
      <c r="R12" s="103" t="str">
        <f t="shared" si="3"/>
        <v>Enter L, M or H in each cell</v>
      </c>
      <c r="S12" s="104"/>
      <c r="T12" s="105">
        <f t="shared" si="4"/>
        <v>9</v>
      </c>
      <c r="U12" s="106" t="str">
        <f t="shared" si="5"/>
        <v/>
      </c>
      <c r="V12" s="106">
        <f t="shared" si="6"/>
        <v>1</v>
      </c>
      <c r="W12" s="106" t="str">
        <f t="shared" si="7"/>
        <v/>
      </c>
      <c r="X12" s="106" t="str">
        <f t="shared" si="8"/>
        <v/>
      </c>
      <c r="Y12" s="106" t="str">
        <f t="shared" si="9"/>
        <v/>
      </c>
      <c r="Z12" s="106" t="str">
        <f t="shared" si="10"/>
        <v/>
      </c>
      <c r="AA12" s="106" t="str">
        <f t="shared" si="11"/>
        <v/>
      </c>
      <c r="AB12" s="106" t="str">
        <f t="shared" si="12"/>
        <v/>
      </c>
      <c r="AC12" s="106" t="str">
        <f t="shared" si="13"/>
        <v/>
      </c>
      <c r="AD12" s="106" t="str">
        <f t="shared" si="14"/>
        <v/>
      </c>
      <c r="AE12" s="106" t="str">
        <f t="shared" si="15"/>
        <v/>
      </c>
      <c r="AF12" s="106" t="str">
        <f t="shared" si="16"/>
        <v/>
      </c>
      <c r="AG12" s="106" t="str">
        <f t="shared" si="17"/>
        <v/>
      </c>
      <c r="AH12" s="106" t="str">
        <f t="shared" si="18"/>
        <v/>
      </c>
      <c r="AI12" s="106" t="str">
        <f t="shared" si="19"/>
        <v/>
      </c>
      <c r="AJ12" s="107">
        <f t="shared" si="20"/>
        <v>1</v>
      </c>
    </row>
    <row r="13" spans="1:36" x14ac:dyDescent="0.25">
      <c r="A13" s="60">
        <v>10</v>
      </c>
      <c r="B13" s="102" t="str">
        <f>Projects!B12</f>
        <v>T2  Project10</v>
      </c>
      <c r="C13" s="11"/>
      <c r="D13" s="11" t="s">
        <v>369</v>
      </c>
      <c r="E13" s="11"/>
      <c r="F13" s="11"/>
      <c r="G13" s="11"/>
      <c r="H13" s="11"/>
      <c r="I13" s="11"/>
      <c r="J13" s="11"/>
      <c r="K13" s="11"/>
      <c r="L13" s="11"/>
      <c r="M13" s="11"/>
      <c r="N13" s="11"/>
      <c r="O13" s="11"/>
      <c r="P13" s="11"/>
      <c r="Q13" s="11"/>
      <c r="R13" s="103" t="str">
        <f t="shared" si="3"/>
        <v>Enter L, M or H in each cell</v>
      </c>
      <c r="S13" s="104"/>
      <c r="T13" s="105">
        <f t="shared" si="4"/>
        <v>10</v>
      </c>
      <c r="U13" s="106" t="str">
        <f t="shared" si="5"/>
        <v/>
      </c>
      <c r="V13" s="106">
        <f t="shared" si="6"/>
        <v>1</v>
      </c>
      <c r="W13" s="106" t="str">
        <f t="shared" si="7"/>
        <v/>
      </c>
      <c r="X13" s="106" t="str">
        <f t="shared" si="8"/>
        <v/>
      </c>
      <c r="Y13" s="106" t="str">
        <f t="shared" si="9"/>
        <v/>
      </c>
      <c r="Z13" s="106" t="str">
        <f t="shared" si="10"/>
        <v/>
      </c>
      <c r="AA13" s="106" t="str">
        <f t="shared" si="11"/>
        <v/>
      </c>
      <c r="AB13" s="106" t="str">
        <f t="shared" si="12"/>
        <v/>
      </c>
      <c r="AC13" s="106" t="str">
        <f t="shared" si="13"/>
        <v/>
      </c>
      <c r="AD13" s="106" t="str">
        <f t="shared" si="14"/>
        <v/>
      </c>
      <c r="AE13" s="106" t="str">
        <f t="shared" si="15"/>
        <v/>
      </c>
      <c r="AF13" s="106" t="str">
        <f t="shared" si="16"/>
        <v/>
      </c>
      <c r="AG13" s="106" t="str">
        <f t="shared" si="17"/>
        <v/>
      </c>
      <c r="AH13" s="106" t="str">
        <f t="shared" si="18"/>
        <v/>
      </c>
      <c r="AI13" s="106" t="str">
        <f t="shared" si="19"/>
        <v/>
      </c>
      <c r="AJ13" s="107">
        <f t="shared" si="20"/>
        <v>1</v>
      </c>
    </row>
    <row r="14" spans="1:36" x14ac:dyDescent="0.25">
      <c r="A14" s="60">
        <v>11</v>
      </c>
      <c r="B14" s="102" t="str">
        <f>Projects!B13</f>
        <v>T2  Project11</v>
      </c>
      <c r="C14" s="11"/>
      <c r="D14" s="11" t="s">
        <v>369</v>
      </c>
      <c r="E14" s="11"/>
      <c r="F14" s="11"/>
      <c r="G14" s="11"/>
      <c r="H14" s="11"/>
      <c r="I14" s="11"/>
      <c r="J14" s="11"/>
      <c r="K14" s="11"/>
      <c r="L14" s="11"/>
      <c r="M14" s="11"/>
      <c r="N14" s="11"/>
      <c r="O14" s="11"/>
      <c r="P14" s="11"/>
      <c r="Q14" s="11"/>
      <c r="R14" s="103" t="str">
        <f t="shared" si="3"/>
        <v>Enter L, M or H in each cell</v>
      </c>
      <c r="S14" s="104"/>
      <c r="T14" s="105">
        <f t="shared" si="4"/>
        <v>11</v>
      </c>
      <c r="U14" s="106" t="str">
        <f t="shared" si="5"/>
        <v/>
      </c>
      <c r="V14" s="106">
        <f t="shared" si="6"/>
        <v>1</v>
      </c>
      <c r="W14" s="106" t="str">
        <f t="shared" si="7"/>
        <v/>
      </c>
      <c r="X14" s="106" t="str">
        <f t="shared" si="8"/>
        <v/>
      </c>
      <c r="Y14" s="106" t="str">
        <f t="shared" si="9"/>
        <v/>
      </c>
      <c r="Z14" s="106" t="str">
        <f t="shared" si="10"/>
        <v/>
      </c>
      <c r="AA14" s="106" t="str">
        <f t="shared" si="11"/>
        <v/>
      </c>
      <c r="AB14" s="106" t="str">
        <f t="shared" si="12"/>
        <v/>
      </c>
      <c r="AC14" s="106" t="str">
        <f t="shared" si="13"/>
        <v/>
      </c>
      <c r="AD14" s="106" t="str">
        <f t="shared" si="14"/>
        <v/>
      </c>
      <c r="AE14" s="106" t="str">
        <f t="shared" si="15"/>
        <v/>
      </c>
      <c r="AF14" s="106" t="str">
        <f t="shared" si="16"/>
        <v/>
      </c>
      <c r="AG14" s="106" t="str">
        <f t="shared" si="17"/>
        <v/>
      </c>
      <c r="AH14" s="106" t="str">
        <f t="shared" si="18"/>
        <v/>
      </c>
      <c r="AI14" s="106" t="str">
        <f t="shared" si="19"/>
        <v/>
      </c>
      <c r="AJ14" s="107">
        <f t="shared" si="20"/>
        <v>1</v>
      </c>
    </row>
    <row r="15" spans="1:36" x14ac:dyDescent="0.25">
      <c r="A15" s="60">
        <v>12</v>
      </c>
      <c r="B15" s="102" t="str">
        <f>Projects!B14</f>
        <v>T2  Project12</v>
      </c>
      <c r="C15" s="11"/>
      <c r="D15" s="11" t="s">
        <v>369</v>
      </c>
      <c r="E15" s="11"/>
      <c r="F15" s="11"/>
      <c r="G15" s="11"/>
      <c r="H15" s="11"/>
      <c r="I15" s="11"/>
      <c r="J15" s="11"/>
      <c r="K15" s="11"/>
      <c r="L15" s="11"/>
      <c r="M15" s="11"/>
      <c r="N15" s="11"/>
      <c r="O15" s="11"/>
      <c r="P15" s="11"/>
      <c r="Q15" s="11"/>
      <c r="R15" s="103" t="str">
        <f t="shared" si="3"/>
        <v>Enter L, M or H in each cell</v>
      </c>
      <c r="S15" s="104"/>
      <c r="T15" s="105">
        <f t="shared" si="4"/>
        <v>12</v>
      </c>
      <c r="U15" s="106" t="str">
        <f t="shared" si="5"/>
        <v/>
      </c>
      <c r="V15" s="106">
        <f t="shared" si="6"/>
        <v>1</v>
      </c>
      <c r="W15" s="106" t="str">
        <f t="shared" si="7"/>
        <v/>
      </c>
      <c r="X15" s="106" t="str">
        <f t="shared" si="8"/>
        <v/>
      </c>
      <c r="Y15" s="106" t="str">
        <f t="shared" si="9"/>
        <v/>
      </c>
      <c r="Z15" s="106" t="str">
        <f t="shared" si="10"/>
        <v/>
      </c>
      <c r="AA15" s="106" t="str">
        <f t="shared" si="11"/>
        <v/>
      </c>
      <c r="AB15" s="106" t="str">
        <f t="shared" si="12"/>
        <v/>
      </c>
      <c r="AC15" s="106" t="str">
        <f t="shared" si="13"/>
        <v/>
      </c>
      <c r="AD15" s="106" t="str">
        <f t="shared" si="14"/>
        <v/>
      </c>
      <c r="AE15" s="106" t="str">
        <f t="shared" si="15"/>
        <v/>
      </c>
      <c r="AF15" s="106" t="str">
        <f t="shared" si="16"/>
        <v/>
      </c>
      <c r="AG15" s="106" t="str">
        <f t="shared" si="17"/>
        <v/>
      </c>
      <c r="AH15" s="106" t="str">
        <f t="shared" si="18"/>
        <v/>
      </c>
      <c r="AI15" s="106" t="str">
        <f t="shared" si="19"/>
        <v/>
      </c>
      <c r="AJ15" s="107">
        <f t="shared" si="20"/>
        <v>1</v>
      </c>
    </row>
    <row r="16" spans="1:36" x14ac:dyDescent="0.25">
      <c r="A16" s="60">
        <v>13</v>
      </c>
      <c r="B16" s="102" t="str">
        <f>Projects!B15</f>
        <v>T2  Project13</v>
      </c>
      <c r="C16" s="11"/>
      <c r="D16" s="11" t="s">
        <v>369</v>
      </c>
      <c r="E16" s="11"/>
      <c r="F16" s="11"/>
      <c r="G16" s="11"/>
      <c r="H16" s="11"/>
      <c r="I16" s="11"/>
      <c r="J16" s="11"/>
      <c r="K16" s="11"/>
      <c r="L16" s="11"/>
      <c r="M16" s="11"/>
      <c r="N16" s="11"/>
      <c r="O16" s="11"/>
      <c r="P16" s="11"/>
      <c r="Q16" s="11"/>
      <c r="R16" s="103" t="str">
        <f t="shared" si="3"/>
        <v>Enter L, M or H in each cell</v>
      </c>
      <c r="S16" s="104"/>
      <c r="T16" s="105">
        <f t="shared" si="4"/>
        <v>13</v>
      </c>
      <c r="U16" s="106" t="str">
        <f t="shared" si="5"/>
        <v/>
      </c>
      <c r="V16" s="106">
        <f t="shared" si="6"/>
        <v>1</v>
      </c>
      <c r="W16" s="106" t="str">
        <f t="shared" si="7"/>
        <v/>
      </c>
      <c r="X16" s="106" t="str">
        <f t="shared" si="8"/>
        <v/>
      </c>
      <c r="Y16" s="106" t="str">
        <f t="shared" si="9"/>
        <v/>
      </c>
      <c r="Z16" s="106" t="str">
        <f t="shared" si="10"/>
        <v/>
      </c>
      <c r="AA16" s="106" t="str">
        <f t="shared" si="11"/>
        <v/>
      </c>
      <c r="AB16" s="106" t="str">
        <f t="shared" si="12"/>
        <v/>
      </c>
      <c r="AC16" s="106" t="str">
        <f t="shared" si="13"/>
        <v/>
      </c>
      <c r="AD16" s="106" t="str">
        <f t="shared" si="14"/>
        <v/>
      </c>
      <c r="AE16" s="106" t="str">
        <f t="shared" si="15"/>
        <v/>
      </c>
      <c r="AF16" s="106" t="str">
        <f t="shared" si="16"/>
        <v/>
      </c>
      <c r="AG16" s="106" t="str">
        <f t="shared" si="17"/>
        <v/>
      </c>
      <c r="AH16" s="106" t="str">
        <f t="shared" si="18"/>
        <v/>
      </c>
      <c r="AI16" s="106" t="str">
        <f t="shared" si="19"/>
        <v/>
      </c>
      <c r="AJ16" s="107">
        <f t="shared" si="20"/>
        <v>1</v>
      </c>
    </row>
    <row r="17" spans="1:36" x14ac:dyDescent="0.25">
      <c r="A17" s="60">
        <v>14</v>
      </c>
      <c r="B17" s="102" t="str">
        <f>Projects!B16</f>
        <v>T2  Project14</v>
      </c>
      <c r="C17" s="11"/>
      <c r="D17" s="11" t="s">
        <v>369</v>
      </c>
      <c r="E17" s="11"/>
      <c r="F17" s="11"/>
      <c r="G17" s="11"/>
      <c r="H17" s="11"/>
      <c r="I17" s="11"/>
      <c r="J17" s="11"/>
      <c r="K17" s="11"/>
      <c r="L17" s="11"/>
      <c r="M17" s="11"/>
      <c r="N17" s="11"/>
      <c r="O17" s="11"/>
      <c r="P17" s="11"/>
      <c r="Q17" s="11"/>
      <c r="R17" s="103" t="str">
        <f t="shared" si="3"/>
        <v>Enter L, M or H in each cell</v>
      </c>
      <c r="S17" s="104"/>
      <c r="T17" s="105">
        <f t="shared" si="4"/>
        <v>14</v>
      </c>
      <c r="U17" s="106" t="str">
        <f t="shared" si="5"/>
        <v/>
      </c>
      <c r="V17" s="106">
        <f t="shared" si="6"/>
        <v>1</v>
      </c>
      <c r="W17" s="106" t="str">
        <f t="shared" si="7"/>
        <v/>
      </c>
      <c r="X17" s="106" t="str">
        <f t="shared" si="8"/>
        <v/>
      </c>
      <c r="Y17" s="106" t="str">
        <f t="shared" si="9"/>
        <v/>
      </c>
      <c r="Z17" s="106" t="str">
        <f t="shared" si="10"/>
        <v/>
      </c>
      <c r="AA17" s="106" t="str">
        <f t="shared" si="11"/>
        <v/>
      </c>
      <c r="AB17" s="106" t="str">
        <f t="shared" si="12"/>
        <v/>
      </c>
      <c r="AC17" s="106" t="str">
        <f t="shared" si="13"/>
        <v/>
      </c>
      <c r="AD17" s="106" t="str">
        <f t="shared" si="14"/>
        <v/>
      </c>
      <c r="AE17" s="106" t="str">
        <f t="shared" si="15"/>
        <v/>
      </c>
      <c r="AF17" s="106" t="str">
        <f t="shared" si="16"/>
        <v/>
      </c>
      <c r="AG17" s="106" t="str">
        <f t="shared" si="17"/>
        <v/>
      </c>
      <c r="AH17" s="106" t="str">
        <f t="shared" si="18"/>
        <v/>
      </c>
      <c r="AI17" s="106" t="str">
        <f t="shared" si="19"/>
        <v/>
      </c>
      <c r="AJ17" s="107">
        <f t="shared" si="20"/>
        <v>1</v>
      </c>
    </row>
    <row r="18" spans="1:36" x14ac:dyDescent="0.25">
      <c r="A18" s="60">
        <v>15</v>
      </c>
      <c r="B18" s="102" t="str">
        <f>Projects!B17</f>
        <v>T3  Project15</v>
      </c>
      <c r="C18" s="11"/>
      <c r="D18" s="11"/>
      <c r="E18" s="11" t="s">
        <v>369</v>
      </c>
      <c r="F18" s="11"/>
      <c r="G18" s="11"/>
      <c r="H18" s="11"/>
      <c r="I18" s="11"/>
      <c r="J18" s="11"/>
      <c r="K18" s="11"/>
      <c r="L18" s="11"/>
      <c r="M18" s="11"/>
      <c r="N18" s="11"/>
      <c r="O18" s="11"/>
      <c r="P18" s="11"/>
      <c r="Q18" s="11"/>
      <c r="R18" s="103" t="str">
        <f t="shared" si="3"/>
        <v>Enter L, M or H in each cell</v>
      </c>
      <c r="S18" s="104"/>
      <c r="T18" s="105">
        <f t="shared" si="4"/>
        <v>15</v>
      </c>
      <c r="U18" s="106" t="str">
        <f t="shared" si="5"/>
        <v/>
      </c>
      <c r="V18" s="106" t="str">
        <f t="shared" si="6"/>
        <v/>
      </c>
      <c r="W18" s="106">
        <f t="shared" si="7"/>
        <v>1</v>
      </c>
      <c r="X18" s="106" t="str">
        <f t="shared" si="8"/>
        <v/>
      </c>
      <c r="Y18" s="106" t="str">
        <f t="shared" si="9"/>
        <v/>
      </c>
      <c r="Z18" s="106" t="str">
        <f t="shared" si="10"/>
        <v/>
      </c>
      <c r="AA18" s="106" t="str">
        <f t="shared" si="11"/>
        <v/>
      </c>
      <c r="AB18" s="106" t="str">
        <f t="shared" si="12"/>
        <v/>
      </c>
      <c r="AC18" s="106" t="str">
        <f t="shared" si="13"/>
        <v/>
      </c>
      <c r="AD18" s="106" t="str">
        <f t="shared" si="14"/>
        <v/>
      </c>
      <c r="AE18" s="106" t="str">
        <f t="shared" si="15"/>
        <v/>
      </c>
      <c r="AF18" s="106" t="str">
        <f t="shared" si="16"/>
        <v/>
      </c>
      <c r="AG18" s="106" t="str">
        <f t="shared" si="17"/>
        <v/>
      </c>
      <c r="AH18" s="106" t="str">
        <f t="shared" si="18"/>
        <v/>
      </c>
      <c r="AI18" s="106" t="str">
        <f t="shared" si="19"/>
        <v/>
      </c>
      <c r="AJ18" s="107">
        <f t="shared" si="20"/>
        <v>1</v>
      </c>
    </row>
    <row r="19" spans="1:36" x14ac:dyDescent="0.25">
      <c r="A19" s="60">
        <v>16</v>
      </c>
      <c r="B19" s="102" t="str">
        <f>Projects!B18</f>
        <v>T3  Project16</v>
      </c>
      <c r="C19" s="11"/>
      <c r="D19" s="11"/>
      <c r="E19" s="11" t="s">
        <v>369</v>
      </c>
      <c r="F19" s="11"/>
      <c r="G19" s="11"/>
      <c r="H19" s="11"/>
      <c r="I19" s="11"/>
      <c r="J19" s="11"/>
      <c r="K19" s="11"/>
      <c r="L19" s="11"/>
      <c r="M19" s="11"/>
      <c r="N19" s="11"/>
      <c r="O19" s="11"/>
      <c r="P19" s="11"/>
      <c r="Q19" s="11"/>
      <c r="R19" s="103" t="str">
        <f t="shared" si="3"/>
        <v>Enter L, M or H in each cell</v>
      </c>
      <c r="S19" s="104"/>
      <c r="T19" s="105">
        <f t="shared" si="4"/>
        <v>16</v>
      </c>
      <c r="U19" s="106" t="str">
        <f t="shared" si="5"/>
        <v/>
      </c>
      <c r="V19" s="106" t="str">
        <f t="shared" si="6"/>
        <v/>
      </c>
      <c r="W19" s="106">
        <f t="shared" si="7"/>
        <v>1</v>
      </c>
      <c r="X19" s="106" t="str">
        <f t="shared" si="8"/>
        <v/>
      </c>
      <c r="Y19" s="106" t="str">
        <f t="shared" si="9"/>
        <v/>
      </c>
      <c r="Z19" s="106" t="str">
        <f t="shared" si="10"/>
        <v/>
      </c>
      <c r="AA19" s="106" t="str">
        <f t="shared" si="11"/>
        <v/>
      </c>
      <c r="AB19" s="106" t="str">
        <f t="shared" si="12"/>
        <v/>
      </c>
      <c r="AC19" s="106" t="str">
        <f t="shared" si="13"/>
        <v/>
      </c>
      <c r="AD19" s="106" t="str">
        <f t="shared" si="14"/>
        <v/>
      </c>
      <c r="AE19" s="106" t="str">
        <f t="shared" si="15"/>
        <v/>
      </c>
      <c r="AF19" s="106" t="str">
        <f t="shared" si="16"/>
        <v/>
      </c>
      <c r="AG19" s="106" t="str">
        <f t="shared" si="17"/>
        <v/>
      </c>
      <c r="AH19" s="106" t="str">
        <f t="shared" si="18"/>
        <v/>
      </c>
      <c r="AI19" s="106" t="str">
        <f t="shared" si="19"/>
        <v/>
      </c>
      <c r="AJ19" s="107">
        <f t="shared" si="20"/>
        <v>1</v>
      </c>
    </row>
    <row r="20" spans="1:36" x14ac:dyDescent="0.25">
      <c r="A20" s="60">
        <v>17</v>
      </c>
      <c r="B20" s="102" t="str">
        <f>Projects!B19</f>
        <v>T3  Project17</v>
      </c>
      <c r="C20" s="11"/>
      <c r="D20" s="11"/>
      <c r="E20" s="11" t="s">
        <v>369</v>
      </c>
      <c r="F20" s="11"/>
      <c r="G20" s="11"/>
      <c r="H20" s="11"/>
      <c r="I20" s="11"/>
      <c r="J20" s="11"/>
      <c r="K20" s="11"/>
      <c r="L20" s="11"/>
      <c r="M20" s="11"/>
      <c r="N20" s="11"/>
      <c r="O20" s="11"/>
      <c r="P20" s="11"/>
      <c r="Q20" s="11"/>
      <c r="R20" s="103" t="str">
        <f t="shared" si="3"/>
        <v>Enter L, M or H in each cell</v>
      </c>
      <c r="S20" s="104"/>
      <c r="T20" s="105">
        <f t="shared" si="4"/>
        <v>17</v>
      </c>
      <c r="U20" s="106" t="str">
        <f t="shared" si="5"/>
        <v/>
      </c>
      <c r="V20" s="106" t="str">
        <f t="shared" si="6"/>
        <v/>
      </c>
      <c r="W20" s="106">
        <f t="shared" si="7"/>
        <v>1</v>
      </c>
      <c r="X20" s="106" t="str">
        <f t="shared" si="8"/>
        <v/>
      </c>
      <c r="Y20" s="106" t="str">
        <f t="shared" si="9"/>
        <v/>
      </c>
      <c r="Z20" s="106" t="str">
        <f t="shared" si="10"/>
        <v/>
      </c>
      <c r="AA20" s="106" t="str">
        <f t="shared" si="11"/>
        <v/>
      </c>
      <c r="AB20" s="106" t="str">
        <f t="shared" si="12"/>
        <v/>
      </c>
      <c r="AC20" s="106" t="str">
        <f t="shared" si="13"/>
        <v/>
      </c>
      <c r="AD20" s="106" t="str">
        <f t="shared" si="14"/>
        <v/>
      </c>
      <c r="AE20" s="106" t="str">
        <f t="shared" si="15"/>
        <v/>
      </c>
      <c r="AF20" s="106" t="str">
        <f t="shared" si="16"/>
        <v/>
      </c>
      <c r="AG20" s="106" t="str">
        <f t="shared" si="17"/>
        <v/>
      </c>
      <c r="AH20" s="106" t="str">
        <f t="shared" si="18"/>
        <v/>
      </c>
      <c r="AI20" s="106" t="str">
        <f t="shared" si="19"/>
        <v/>
      </c>
      <c r="AJ20" s="107">
        <f t="shared" si="20"/>
        <v>1</v>
      </c>
    </row>
    <row r="21" spans="1:36" x14ac:dyDescent="0.25">
      <c r="A21" s="60">
        <v>18</v>
      </c>
      <c r="B21" s="102" t="str">
        <f>Projects!B20</f>
        <v>T3  Project18</v>
      </c>
      <c r="C21" s="11"/>
      <c r="D21" s="11"/>
      <c r="E21" s="11" t="s">
        <v>369</v>
      </c>
      <c r="F21" s="11"/>
      <c r="G21" s="11"/>
      <c r="H21" s="11"/>
      <c r="I21" s="11"/>
      <c r="J21" s="11"/>
      <c r="K21" s="11"/>
      <c r="L21" s="11"/>
      <c r="M21" s="11"/>
      <c r="N21" s="11"/>
      <c r="O21" s="11"/>
      <c r="P21" s="11"/>
      <c r="Q21" s="11"/>
      <c r="R21" s="103" t="str">
        <f t="shared" si="3"/>
        <v>Enter L, M or H in each cell</v>
      </c>
      <c r="S21" s="104"/>
      <c r="T21" s="105">
        <f t="shared" si="4"/>
        <v>18</v>
      </c>
      <c r="U21" s="106" t="str">
        <f t="shared" si="5"/>
        <v/>
      </c>
      <c r="V21" s="106" t="str">
        <f t="shared" si="6"/>
        <v/>
      </c>
      <c r="W21" s="106">
        <f t="shared" si="7"/>
        <v>1</v>
      </c>
      <c r="X21" s="106" t="str">
        <f t="shared" si="8"/>
        <v/>
      </c>
      <c r="Y21" s="106" t="str">
        <f t="shared" si="9"/>
        <v/>
      </c>
      <c r="Z21" s="106" t="str">
        <f t="shared" si="10"/>
        <v/>
      </c>
      <c r="AA21" s="106" t="str">
        <f t="shared" si="11"/>
        <v/>
      </c>
      <c r="AB21" s="106" t="str">
        <f t="shared" si="12"/>
        <v/>
      </c>
      <c r="AC21" s="106" t="str">
        <f t="shared" si="13"/>
        <v/>
      </c>
      <c r="AD21" s="106" t="str">
        <f t="shared" si="14"/>
        <v/>
      </c>
      <c r="AE21" s="106" t="str">
        <f t="shared" si="15"/>
        <v/>
      </c>
      <c r="AF21" s="106" t="str">
        <f t="shared" si="16"/>
        <v/>
      </c>
      <c r="AG21" s="106" t="str">
        <f t="shared" si="17"/>
        <v/>
      </c>
      <c r="AH21" s="106" t="str">
        <f t="shared" si="18"/>
        <v/>
      </c>
      <c r="AI21" s="106" t="str">
        <f t="shared" si="19"/>
        <v/>
      </c>
      <c r="AJ21" s="107">
        <f t="shared" si="20"/>
        <v>1</v>
      </c>
    </row>
    <row r="22" spans="1:36" x14ac:dyDescent="0.25">
      <c r="A22" s="60">
        <v>19</v>
      </c>
      <c r="B22" s="102" t="str">
        <f>Projects!B21</f>
        <v>T3  Project19</v>
      </c>
      <c r="C22" s="11"/>
      <c r="D22" s="11"/>
      <c r="E22" s="11" t="s">
        <v>369</v>
      </c>
      <c r="F22" s="11"/>
      <c r="G22" s="11"/>
      <c r="H22" s="11"/>
      <c r="I22" s="11"/>
      <c r="J22" s="11"/>
      <c r="K22" s="11"/>
      <c r="L22" s="11"/>
      <c r="M22" s="11"/>
      <c r="N22" s="11"/>
      <c r="O22" s="11"/>
      <c r="P22" s="11"/>
      <c r="Q22" s="11"/>
      <c r="R22" s="103" t="str">
        <f t="shared" si="3"/>
        <v>Enter L, M or H in each cell</v>
      </c>
      <c r="S22" s="104"/>
      <c r="T22" s="105">
        <f t="shared" si="4"/>
        <v>19</v>
      </c>
      <c r="U22" s="106" t="str">
        <f t="shared" si="5"/>
        <v/>
      </c>
      <c r="V22" s="106" t="str">
        <f t="shared" si="6"/>
        <v/>
      </c>
      <c r="W22" s="106">
        <f t="shared" si="7"/>
        <v>1</v>
      </c>
      <c r="X22" s="106" t="str">
        <f t="shared" si="8"/>
        <v/>
      </c>
      <c r="Y22" s="106" t="str">
        <f t="shared" si="9"/>
        <v/>
      </c>
      <c r="Z22" s="106" t="str">
        <f t="shared" si="10"/>
        <v/>
      </c>
      <c r="AA22" s="106" t="str">
        <f t="shared" si="11"/>
        <v/>
      </c>
      <c r="AB22" s="106" t="str">
        <f t="shared" si="12"/>
        <v/>
      </c>
      <c r="AC22" s="106" t="str">
        <f t="shared" si="13"/>
        <v/>
      </c>
      <c r="AD22" s="106" t="str">
        <f t="shared" si="14"/>
        <v/>
      </c>
      <c r="AE22" s="106" t="str">
        <f t="shared" si="15"/>
        <v/>
      </c>
      <c r="AF22" s="106" t="str">
        <f t="shared" si="16"/>
        <v/>
      </c>
      <c r="AG22" s="106" t="str">
        <f t="shared" si="17"/>
        <v/>
      </c>
      <c r="AH22" s="106" t="str">
        <f t="shared" si="18"/>
        <v/>
      </c>
      <c r="AI22" s="106" t="str">
        <f t="shared" si="19"/>
        <v/>
      </c>
      <c r="AJ22" s="107">
        <f t="shared" si="20"/>
        <v>1</v>
      </c>
    </row>
    <row r="23" spans="1:36" x14ac:dyDescent="0.25">
      <c r="A23" s="60">
        <v>20</v>
      </c>
      <c r="B23" s="102" t="str">
        <f>Projects!B22</f>
        <v>T3  Project20</v>
      </c>
      <c r="C23" s="11"/>
      <c r="D23" s="11"/>
      <c r="E23" s="11" t="s">
        <v>369</v>
      </c>
      <c r="F23" s="11"/>
      <c r="G23" s="11"/>
      <c r="H23" s="11"/>
      <c r="I23" s="11"/>
      <c r="J23" s="11"/>
      <c r="K23" s="11"/>
      <c r="L23" s="11"/>
      <c r="M23" s="11"/>
      <c r="N23" s="11"/>
      <c r="O23" s="11"/>
      <c r="P23" s="11"/>
      <c r="Q23" s="11"/>
      <c r="R23" s="103" t="str">
        <f t="shared" si="3"/>
        <v>Enter L, M or H in each cell</v>
      </c>
      <c r="S23" s="104"/>
      <c r="T23" s="105">
        <f t="shared" si="4"/>
        <v>20</v>
      </c>
      <c r="U23" s="106" t="str">
        <f t="shared" si="5"/>
        <v/>
      </c>
      <c r="V23" s="106" t="str">
        <f t="shared" si="6"/>
        <v/>
      </c>
      <c r="W23" s="106">
        <f t="shared" si="7"/>
        <v>1</v>
      </c>
      <c r="X23" s="106" t="str">
        <f t="shared" si="8"/>
        <v/>
      </c>
      <c r="Y23" s="106" t="str">
        <f t="shared" si="9"/>
        <v/>
      </c>
      <c r="Z23" s="106" t="str">
        <f t="shared" si="10"/>
        <v/>
      </c>
      <c r="AA23" s="106" t="str">
        <f t="shared" si="11"/>
        <v/>
      </c>
      <c r="AB23" s="106" t="str">
        <f t="shared" si="12"/>
        <v/>
      </c>
      <c r="AC23" s="106" t="str">
        <f t="shared" si="13"/>
        <v/>
      </c>
      <c r="AD23" s="106" t="str">
        <f t="shared" si="14"/>
        <v/>
      </c>
      <c r="AE23" s="106" t="str">
        <f t="shared" si="15"/>
        <v/>
      </c>
      <c r="AF23" s="106" t="str">
        <f t="shared" si="16"/>
        <v/>
      </c>
      <c r="AG23" s="106" t="str">
        <f t="shared" si="17"/>
        <v/>
      </c>
      <c r="AH23" s="106" t="str">
        <f t="shared" si="18"/>
        <v/>
      </c>
      <c r="AI23" s="106" t="str">
        <f t="shared" si="19"/>
        <v/>
      </c>
      <c r="AJ23" s="107">
        <f t="shared" si="20"/>
        <v>1</v>
      </c>
    </row>
    <row r="24" spans="1:36" x14ac:dyDescent="0.25">
      <c r="A24" s="60">
        <v>21</v>
      </c>
      <c r="B24" s="102" t="str">
        <f>Projects!B23</f>
        <v>T3  Project21</v>
      </c>
      <c r="C24" s="11"/>
      <c r="D24" s="11"/>
      <c r="E24" s="11" t="s">
        <v>369</v>
      </c>
      <c r="F24" s="11"/>
      <c r="G24" s="11"/>
      <c r="H24" s="11"/>
      <c r="I24" s="11"/>
      <c r="J24" s="11"/>
      <c r="K24" s="11"/>
      <c r="L24" s="11"/>
      <c r="M24" s="11"/>
      <c r="N24" s="11"/>
      <c r="O24" s="11"/>
      <c r="P24" s="11"/>
      <c r="Q24" s="11"/>
      <c r="R24" s="103" t="str">
        <f t="shared" si="3"/>
        <v>Enter L, M or H in each cell</v>
      </c>
      <c r="S24" s="104"/>
      <c r="T24" s="105">
        <f t="shared" si="4"/>
        <v>21</v>
      </c>
      <c r="U24" s="106" t="str">
        <f t="shared" si="5"/>
        <v/>
      </c>
      <c r="V24" s="106" t="str">
        <f t="shared" si="6"/>
        <v/>
      </c>
      <c r="W24" s="106">
        <f t="shared" si="7"/>
        <v>1</v>
      </c>
      <c r="X24" s="106" t="str">
        <f t="shared" si="8"/>
        <v/>
      </c>
      <c r="Y24" s="106" t="str">
        <f t="shared" si="9"/>
        <v/>
      </c>
      <c r="Z24" s="106" t="str">
        <f t="shared" si="10"/>
        <v/>
      </c>
      <c r="AA24" s="106" t="str">
        <f t="shared" si="11"/>
        <v/>
      </c>
      <c r="AB24" s="106" t="str">
        <f t="shared" si="12"/>
        <v/>
      </c>
      <c r="AC24" s="106" t="str">
        <f t="shared" si="13"/>
        <v/>
      </c>
      <c r="AD24" s="106" t="str">
        <f t="shared" si="14"/>
        <v/>
      </c>
      <c r="AE24" s="106" t="str">
        <f t="shared" si="15"/>
        <v/>
      </c>
      <c r="AF24" s="106" t="str">
        <f t="shared" si="16"/>
        <v/>
      </c>
      <c r="AG24" s="106" t="str">
        <f t="shared" si="17"/>
        <v/>
      </c>
      <c r="AH24" s="106" t="str">
        <f t="shared" si="18"/>
        <v/>
      </c>
      <c r="AI24" s="106" t="str">
        <f t="shared" si="19"/>
        <v/>
      </c>
      <c r="AJ24" s="107">
        <f t="shared" si="20"/>
        <v>1</v>
      </c>
    </row>
    <row r="25" spans="1:36" x14ac:dyDescent="0.25">
      <c r="A25" s="60">
        <v>22</v>
      </c>
      <c r="B25" s="102" t="str">
        <f>Projects!B24</f>
        <v>T3  Project22</v>
      </c>
      <c r="C25" s="11"/>
      <c r="D25" s="11"/>
      <c r="E25" s="11" t="s">
        <v>369</v>
      </c>
      <c r="F25" s="11"/>
      <c r="G25" s="11"/>
      <c r="H25" s="11"/>
      <c r="I25" s="11"/>
      <c r="J25" s="11"/>
      <c r="K25" s="11"/>
      <c r="L25" s="11"/>
      <c r="M25" s="11"/>
      <c r="N25" s="11"/>
      <c r="O25" s="11"/>
      <c r="P25" s="11"/>
      <c r="Q25" s="11"/>
      <c r="R25" s="103" t="str">
        <f t="shared" si="3"/>
        <v>Enter L, M or H in each cell</v>
      </c>
      <c r="S25" s="104"/>
      <c r="T25" s="105">
        <f t="shared" si="4"/>
        <v>22</v>
      </c>
      <c r="U25" s="106" t="str">
        <f t="shared" si="5"/>
        <v/>
      </c>
      <c r="V25" s="106" t="str">
        <f t="shared" si="6"/>
        <v/>
      </c>
      <c r="W25" s="106">
        <f t="shared" si="7"/>
        <v>1</v>
      </c>
      <c r="X25" s="106" t="str">
        <f t="shared" si="8"/>
        <v/>
      </c>
      <c r="Y25" s="106" t="str">
        <f t="shared" si="9"/>
        <v/>
      </c>
      <c r="Z25" s="106" t="str">
        <f t="shared" si="10"/>
        <v/>
      </c>
      <c r="AA25" s="106" t="str">
        <f t="shared" si="11"/>
        <v/>
      </c>
      <c r="AB25" s="106" t="str">
        <f t="shared" si="12"/>
        <v/>
      </c>
      <c r="AC25" s="106" t="str">
        <f t="shared" si="13"/>
        <v/>
      </c>
      <c r="AD25" s="106" t="str">
        <f t="shared" si="14"/>
        <v/>
      </c>
      <c r="AE25" s="106" t="str">
        <f t="shared" si="15"/>
        <v/>
      </c>
      <c r="AF25" s="106" t="str">
        <f t="shared" si="16"/>
        <v/>
      </c>
      <c r="AG25" s="106" t="str">
        <f t="shared" si="17"/>
        <v/>
      </c>
      <c r="AH25" s="106" t="str">
        <f t="shared" si="18"/>
        <v/>
      </c>
      <c r="AI25" s="106" t="str">
        <f t="shared" si="19"/>
        <v/>
      </c>
      <c r="AJ25" s="107">
        <f t="shared" si="20"/>
        <v>1</v>
      </c>
    </row>
    <row r="26" spans="1:36" x14ac:dyDescent="0.25">
      <c r="A26" s="60">
        <v>23</v>
      </c>
      <c r="B26" s="102" t="str">
        <f>Projects!B25</f>
        <v>T3  Project23</v>
      </c>
      <c r="C26" s="11"/>
      <c r="D26" s="11"/>
      <c r="E26" s="11" t="s">
        <v>369</v>
      </c>
      <c r="F26" s="11"/>
      <c r="G26" s="11"/>
      <c r="H26" s="11"/>
      <c r="I26" s="11"/>
      <c r="J26" s="11"/>
      <c r="K26" s="11"/>
      <c r="L26" s="11"/>
      <c r="M26" s="11"/>
      <c r="N26" s="11"/>
      <c r="O26" s="11"/>
      <c r="P26" s="11"/>
      <c r="Q26" s="11"/>
      <c r="R26" s="103" t="str">
        <f t="shared" si="3"/>
        <v>Enter L, M or H in each cell</v>
      </c>
      <c r="S26" s="104"/>
      <c r="T26" s="105">
        <f t="shared" si="4"/>
        <v>23</v>
      </c>
      <c r="U26" s="106" t="str">
        <f t="shared" si="5"/>
        <v/>
      </c>
      <c r="V26" s="106" t="str">
        <f t="shared" si="6"/>
        <v/>
      </c>
      <c r="W26" s="106">
        <f t="shared" si="7"/>
        <v>1</v>
      </c>
      <c r="X26" s="106" t="str">
        <f t="shared" si="8"/>
        <v/>
      </c>
      <c r="Y26" s="106" t="str">
        <f t="shared" si="9"/>
        <v/>
      </c>
      <c r="Z26" s="106" t="str">
        <f t="shared" si="10"/>
        <v/>
      </c>
      <c r="AA26" s="106" t="str">
        <f t="shared" si="11"/>
        <v/>
      </c>
      <c r="AB26" s="106" t="str">
        <f t="shared" si="12"/>
        <v/>
      </c>
      <c r="AC26" s="106" t="str">
        <f t="shared" si="13"/>
        <v/>
      </c>
      <c r="AD26" s="106" t="str">
        <f t="shared" si="14"/>
        <v/>
      </c>
      <c r="AE26" s="106" t="str">
        <f t="shared" si="15"/>
        <v/>
      </c>
      <c r="AF26" s="106" t="str">
        <f t="shared" si="16"/>
        <v/>
      </c>
      <c r="AG26" s="106" t="str">
        <f t="shared" si="17"/>
        <v/>
      </c>
      <c r="AH26" s="106" t="str">
        <f t="shared" si="18"/>
        <v/>
      </c>
      <c r="AI26" s="106" t="str">
        <f t="shared" si="19"/>
        <v/>
      </c>
      <c r="AJ26" s="107">
        <f t="shared" si="20"/>
        <v>1</v>
      </c>
    </row>
    <row r="27" spans="1:36" x14ac:dyDescent="0.25">
      <c r="A27" s="60">
        <v>24</v>
      </c>
      <c r="B27" s="102" t="str">
        <f>Projects!B26</f>
        <v>T3  Project24</v>
      </c>
      <c r="C27" s="11"/>
      <c r="D27" s="11"/>
      <c r="E27" s="11" t="s">
        <v>369</v>
      </c>
      <c r="F27" s="11"/>
      <c r="G27" s="11"/>
      <c r="H27" s="11"/>
      <c r="I27" s="11"/>
      <c r="J27" s="11"/>
      <c r="K27" s="11"/>
      <c r="L27" s="11"/>
      <c r="M27" s="11"/>
      <c r="N27" s="11"/>
      <c r="O27" s="11"/>
      <c r="P27" s="11"/>
      <c r="Q27" s="11"/>
      <c r="R27" s="103" t="str">
        <f t="shared" si="3"/>
        <v>Enter L, M or H in each cell</v>
      </c>
      <c r="S27" s="104"/>
      <c r="T27" s="105">
        <f t="shared" si="4"/>
        <v>24</v>
      </c>
      <c r="U27" s="106" t="str">
        <f t="shared" si="5"/>
        <v/>
      </c>
      <c r="V27" s="106" t="str">
        <f t="shared" si="6"/>
        <v/>
      </c>
      <c r="W27" s="106">
        <f t="shared" si="7"/>
        <v>1</v>
      </c>
      <c r="X27" s="106" t="str">
        <f t="shared" si="8"/>
        <v/>
      </c>
      <c r="Y27" s="106" t="str">
        <f t="shared" si="9"/>
        <v/>
      </c>
      <c r="Z27" s="106" t="str">
        <f t="shared" si="10"/>
        <v/>
      </c>
      <c r="AA27" s="106" t="str">
        <f t="shared" si="11"/>
        <v/>
      </c>
      <c r="AB27" s="106" t="str">
        <f t="shared" si="12"/>
        <v/>
      </c>
      <c r="AC27" s="106" t="str">
        <f t="shared" si="13"/>
        <v/>
      </c>
      <c r="AD27" s="106" t="str">
        <f t="shared" si="14"/>
        <v/>
      </c>
      <c r="AE27" s="106" t="str">
        <f t="shared" si="15"/>
        <v/>
      </c>
      <c r="AF27" s="106" t="str">
        <f t="shared" si="16"/>
        <v/>
      </c>
      <c r="AG27" s="106" t="str">
        <f t="shared" si="17"/>
        <v/>
      </c>
      <c r="AH27" s="106" t="str">
        <f t="shared" si="18"/>
        <v/>
      </c>
      <c r="AI27" s="106" t="str">
        <f t="shared" si="19"/>
        <v/>
      </c>
      <c r="AJ27" s="107">
        <f t="shared" si="20"/>
        <v>1</v>
      </c>
    </row>
    <row r="28" spans="1:36" x14ac:dyDescent="0.25">
      <c r="A28" s="60">
        <v>25</v>
      </c>
      <c r="B28" s="102" t="str">
        <f>Projects!B27</f>
        <v>T3  Project25</v>
      </c>
      <c r="C28" s="11"/>
      <c r="D28" s="11"/>
      <c r="E28" s="11" t="s">
        <v>369</v>
      </c>
      <c r="F28" s="11"/>
      <c r="G28" s="11"/>
      <c r="H28" s="11"/>
      <c r="I28" s="11"/>
      <c r="J28" s="11"/>
      <c r="K28" s="11"/>
      <c r="L28" s="11"/>
      <c r="M28" s="11"/>
      <c r="N28" s="11"/>
      <c r="O28" s="11"/>
      <c r="P28" s="11"/>
      <c r="Q28" s="11"/>
      <c r="R28" s="103" t="str">
        <f t="shared" si="3"/>
        <v>Enter L, M or H in each cell</v>
      </c>
      <c r="S28" s="104"/>
      <c r="T28" s="105">
        <f t="shared" si="4"/>
        <v>25</v>
      </c>
      <c r="U28" s="106" t="str">
        <f t="shared" si="5"/>
        <v/>
      </c>
      <c r="V28" s="106" t="str">
        <f t="shared" si="6"/>
        <v/>
      </c>
      <c r="W28" s="106">
        <f t="shared" si="7"/>
        <v>1</v>
      </c>
      <c r="X28" s="106" t="str">
        <f t="shared" si="8"/>
        <v/>
      </c>
      <c r="Y28" s="106" t="str">
        <f t="shared" si="9"/>
        <v/>
      </c>
      <c r="Z28" s="106" t="str">
        <f t="shared" si="10"/>
        <v/>
      </c>
      <c r="AA28" s="106" t="str">
        <f t="shared" si="11"/>
        <v/>
      </c>
      <c r="AB28" s="106" t="str">
        <f t="shared" si="12"/>
        <v/>
      </c>
      <c r="AC28" s="106" t="str">
        <f t="shared" si="13"/>
        <v/>
      </c>
      <c r="AD28" s="106" t="str">
        <f t="shared" si="14"/>
        <v/>
      </c>
      <c r="AE28" s="106" t="str">
        <f t="shared" si="15"/>
        <v/>
      </c>
      <c r="AF28" s="106" t="str">
        <f t="shared" si="16"/>
        <v/>
      </c>
      <c r="AG28" s="106" t="str">
        <f t="shared" si="17"/>
        <v/>
      </c>
      <c r="AH28" s="106" t="str">
        <f t="shared" si="18"/>
        <v/>
      </c>
      <c r="AI28" s="106" t="str">
        <f t="shared" si="19"/>
        <v/>
      </c>
      <c r="AJ28" s="107">
        <f t="shared" si="20"/>
        <v>1</v>
      </c>
    </row>
    <row r="29" spans="1:36" x14ac:dyDescent="0.25">
      <c r="A29" s="60">
        <v>26</v>
      </c>
      <c r="B29" s="102" t="str">
        <f>Projects!B28</f>
        <v>T3  Project26</v>
      </c>
      <c r="C29" s="11"/>
      <c r="D29" s="11"/>
      <c r="E29" s="11" t="s">
        <v>369</v>
      </c>
      <c r="F29" s="11"/>
      <c r="G29" s="11"/>
      <c r="H29" s="11"/>
      <c r="I29" s="11"/>
      <c r="J29" s="11"/>
      <c r="K29" s="11"/>
      <c r="L29" s="11"/>
      <c r="M29" s="11"/>
      <c r="N29" s="11"/>
      <c r="O29" s="11"/>
      <c r="P29" s="11"/>
      <c r="Q29" s="11"/>
      <c r="R29" s="103" t="str">
        <f t="shared" si="3"/>
        <v>Enter L, M or H in each cell</v>
      </c>
      <c r="S29" s="104"/>
      <c r="T29" s="105">
        <f t="shared" si="4"/>
        <v>26</v>
      </c>
      <c r="U29" s="106" t="str">
        <f t="shared" si="5"/>
        <v/>
      </c>
      <c r="V29" s="106" t="str">
        <f t="shared" si="6"/>
        <v/>
      </c>
      <c r="W29" s="106">
        <f t="shared" si="7"/>
        <v>1</v>
      </c>
      <c r="X29" s="106" t="str">
        <f t="shared" si="8"/>
        <v/>
      </c>
      <c r="Y29" s="106" t="str">
        <f t="shared" si="9"/>
        <v/>
      </c>
      <c r="Z29" s="106" t="str">
        <f t="shared" si="10"/>
        <v/>
      </c>
      <c r="AA29" s="106" t="str">
        <f t="shared" si="11"/>
        <v/>
      </c>
      <c r="AB29" s="106" t="str">
        <f t="shared" si="12"/>
        <v/>
      </c>
      <c r="AC29" s="106" t="str">
        <f t="shared" si="13"/>
        <v/>
      </c>
      <c r="AD29" s="106" t="str">
        <f t="shared" si="14"/>
        <v/>
      </c>
      <c r="AE29" s="106" t="str">
        <f t="shared" si="15"/>
        <v/>
      </c>
      <c r="AF29" s="106" t="str">
        <f t="shared" si="16"/>
        <v/>
      </c>
      <c r="AG29" s="106" t="str">
        <f t="shared" si="17"/>
        <v/>
      </c>
      <c r="AH29" s="106" t="str">
        <f t="shared" si="18"/>
        <v/>
      </c>
      <c r="AI29" s="106" t="str">
        <f t="shared" si="19"/>
        <v/>
      </c>
      <c r="AJ29" s="107">
        <f t="shared" si="20"/>
        <v>1</v>
      </c>
    </row>
    <row r="30" spans="1:36" x14ac:dyDescent="0.25">
      <c r="A30" s="60">
        <v>27</v>
      </c>
      <c r="B30" s="102" t="str">
        <f>Projects!B29</f>
        <v>T3  Project27</v>
      </c>
      <c r="C30" s="11"/>
      <c r="D30" s="11"/>
      <c r="E30" s="11" t="s">
        <v>369</v>
      </c>
      <c r="F30" s="11"/>
      <c r="G30" s="11"/>
      <c r="H30" s="11"/>
      <c r="I30" s="11"/>
      <c r="J30" s="11"/>
      <c r="K30" s="11"/>
      <c r="L30" s="11"/>
      <c r="M30" s="11"/>
      <c r="N30" s="11"/>
      <c r="O30" s="11"/>
      <c r="P30" s="11"/>
      <c r="Q30" s="11"/>
      <c r="R30" s="103" t="str">
        <f t="shared" si="3"/>
        <v>Enter L, M or H in each cell</v>
      </c>
      <c r="S30" s="104"/>
      <c r="T30" s="105">
        <f t="shared" si="4"/>
        <v>27</v>
      </c>
      <c r="U30" s="106" t="str">
        <f t="shared" si="5"/>
        <v/>
      </c>
      <c r="V30" s="106" t="str">
        <f t="shared" si="6"/>
        <v/>
      </c>
      <c r="W30" s="106">
        <f t="shared" si="7"/>
        <v>1</v>
      </c>
      <c r="X30" s="106" t="str">
        <f t="shared" si="8"/>
        <v/>
      </c>
      <c r="Y30" s="106" t="str">
        <f t="shared" si="9"/>
        <v/>
      </c>
      <c r="Z30" s="106" t="str">
        <f t="shared" si="10"/>
        <v/>
      </c>
      <c r="AA30" s="106" t="str">
        <f t="shared" si="11"/>
        <v/>
      </c>
      <c r="AB30" s="106" t="str">
        <f t="shared" si="12"/>
        <v/>
      </c>
      <c r="AC30" s="106" t="str">
        <f t="shared" si="13"/>
        <v/>
      </c>
      <c r="AD30" s="106" t="str">
        <f t="shared" si="14"/>
        <v/>
      </c>
      <c r="AE30" s="106" t="str">
        <f t="shared" si="15"/>
        <v/>
      </c>
      <c r="AF30" s="106" t="str">
        <f t="shared" si="16"/>
        <v/>
      </c>
      <c r="AG30" s="106" t="str">
        <f t="shared" si="17"/>
        <v/>
      </c>
      <c r="AH30" s="106" t="str">
        <f t="shared" si="18"/>
        <v/>
      </c>
      <c r="AI30" s="106" t="str">
        <f t="shared" si="19"/>
        <v/>
      </c>
      <c r="AJ30" s="107">
        <f t="shared" si="20"/>
        <v>1</v>
      </c>
    </row>
    <row r="31" spans="1:36" x14ac:dyDescent="0.25">
      <c r="A31" s="60">
        <v>28</v>
      </c>
      <c r="B31" s="102" t="str">
        <f>Projects!B30</f>
        <v>T3  Project28</v>
      </c>
      <c r="C31" s="11"/>
      <c r="D31" s="11"/>
      <c r="E31" s="11" t="s">
        <v>369</v>
      </c>
      <c r="F31" s="11"/>
      <c r="G31" s="11"/>
      <c r="H31" s="11"/>
      <c r="I31" s="11"/>
      <c r="J31" s="11"/>
      <c r="K31" s="11"/>
      <c r="L31" s="11"/>
      <c r="M31" s="11"/>
      <c r="N31" s="11"/>
      <c r="O31" s="11"/>
      <c r="P31" s="11"/>
      <c r="Q31" s="11"/>
      <c r="R31" s="103" t="str">
        <f t="shared" si="3"/>
        <v>Enter L, M or H in each cell</v>
      </c>
      <c r="S31" s="104"/>
      <c r="T31" s="105">
        <f t="shared" si="4"/>
        <v>28</v>
      </c>
      <c r="U31" s="106" t="str">
        <f t="shared" si="5"/>
        <v/>
      </c>
      <c r="V31" s="106" t="str">
        <f t="shared" si="6"/>
        <v/>
      </c>
      <c r="W31" s="106">
        <f t="shared" si="7"/>
        <v>1</v>
      </c>
      <c r="X31" s="106" t="str">
        <f t="shared" si="8"/>
        <v/>
      </c>
      <c r="Y31" s="106" t="str">
        <f t="shared" si="9"/>
        <v/>
      </c>
      <c r="Z31" s="106" t="str">
        <f t="shared" si="10"/>
        <v/>
      </c>
      <c r="AA31" s="106" t="str">
        <f t="shared" si="11"/>
        <v/>
      </c>
      <c r="AB31" s="106" t="str">
        <f t="shared" si="12"/>
        <v/>
      </c>
      <c r="AC31" s="106" t="str">
        <f t="shared" si="13"/>
        <v/>
      </c>
      <c r="AD31" s="106" t="str">
        <f t="shared" si="14"/>
        <v/>
      </c>
      <c r="AE31" s="106" t="str">
        <f t="shared" si="15"/>
        <v/>
      </c>
      <c r="AF31" s="106" t="str">
        <f t="shared" si="16"/>
        <v/>
      </c>
      <c r="AG31" s="106" t="str">
        <f t="shared" si="17"/>
        <v/>
      </c>
      <c r="AH31" s="106" t="str">
        <f t="shared" si="18"/>
        <v/>
      </c>
      <c r="AI31" s="106" t="str">
        <f t="shared" si="19"/>
        <v/>
      </c>
      <c r="AJ31" s="107">
        <f t="shared" si="20"/>
        <v>1</v>
      </c>
    </row>
    <row r="32" spans="1:36" x14ac:dyDescent="0.25">
      <c r="A32" s="60">
        <v>29</v>
      </c>
      <c r="B32" s="102" t="str">
        <f>Projects!B31</f>
        <v>T3  Project29</v>
      </c>
      <c r="C32" s="11"/>
      <c r="D32" s="11"/>
      <c r="E32" s="11" t="s">
        <v>369</v>
      </c>
      <c r="F32" s="11"/>
      <c r="G32" s="11"/>
      <c r="H32" s="11"/>
      <c r="I32" s="11"/>
      <c r="J32" s="11"/>
      <c r="K32" s="11"/>
      <c r="L32" s="11"/>
      <c r="M32" s="11"/>
      <c r="N32" s="11"/>
      <c r="O32" s="11"/>
      <c r="P32" s="11"/>
      <c r="Q32" s="11"/>
      <c r="R32" s="103" t="str">
        <f t="shared" si="3"/>
        <v>Enter L, M or H in each cell</v>
      </c>
      <c r="S32" s="104"/>
      <c r="T32" s="105">
        <f t="shared" si="4"/>
        <v>29</v>
      </c>
      <c r="U32" s="106" t="str">
        <f t="shared" si="5"/>
        <v/>
      </c>
      <c r="V32" s="106" t="str">
        <f t="shared" si="6"/>
        <v/>
      </c>
      <c r="W32" s="106">
        <f t="shared" si="7"/>
        <v>1</v>
      </c>
      <c r="X32" s="106" t="str">
        <f t="shared" si="8"/>
        <v/>
      </c>
      <c r="Y32" s="106" t="str">
        <f t="shared" si="9"/>
        <v/>
      </c>
      <c r="Z32" s="106" t="str">
        <f t="shared" si="10"/>
        <v/>
      </c>
      <c r="AA32" s="106" t="str">
        <f t="shared" si="11"/>
        <v/>
      </c>
      <c r="AB32" s="106" t="str">
        <f t="shared" si="12"/>
        <v/>
      </c>
      <c r="AC32" s="106" t="str">
        <f t="shared" si="13"/>
        <v/>
      </c>
      <c r="AD32" s="106" t="str">
        <f t="shared" si="14"/>
        <v/>
      </c>
      <c r="AE32" s="106" t="str">
        <f t="shared" si="15"/>
        <v/>
      </c>
      <c r="AF32" s="106" t="str">
        <f t="shared" si="16"/>
        <v/>
      </c>
      <c r="AG32" s="106" t="str">
        <f t="shared" si="17"/>
        <v/>
      </c>
      <c r="AH32" s="106" t="str">
        <f t="shared" si="18"/>
        <v/>
      </c>
      <c r="AI32" s="106" t="str">
        <f t="shared" si="19"/>
        <v/>
      </c>
      <c r="AJ32" s="107">
        <f t="shared" si="20"/>
        <v>1</v>
      </c>
    </row>
    <row r="33" spans="1:36" x14ac:dyDescent="0.25">
      <c r="A33" s="60">
        <v>30</v>
      </c>
      <c r="B33" s="102" t="str">
        <f>Projects!B32</f>
        <v>T3  Project30</v>
      </c>
      <c r="C33" s="11"/>
      <c r="D33" s="11"/>
      <c r="E33" s="11" t="s">
        <v>369</v>
      </c>
      <c r="F33" s="11"/>
      <c r="G33" s="11"/>
      <c r="H33" s="11"/>
      <c r="I33" s="11"/>
      <c r="J33" s="11"/>
      <c r="K33" s="11"/>
      <c r="L33" s="11"/>
      <c r="M33" s="11"/>
      <c r="N33" s="11"/>
      <c r="O33" s="11"/>
      <c r="P33" s="11"/>
      <c r="Q33" s="11"/>
      <c r="R33" s="103" t="str">
        <f t="shared" si="3"/>
        <v>Enter L, M or H in each cell</v>
      </c>
      <c r="S33" s="104"/>
      <c r="T33" s="105">
        <f t="shared" si="4"/>
        <v>30</v>
      </c>
      <c r="U33" s="106" t="str">
        <f t="shared" si="5"/>
        <v/>
      </c>
      <c r="V33" s="106" t="str">
        <f t="shared" si="6"/>
        <v/>
      </c>
      <c r="W33" s="106">
        <f t="shared" si="7"/>
        <v>1</v>
      </c>
      <c r="X33" s="106" t="str">
        <f t="shared" si="8"/>
        <v/>
      </c>
      <c r="Y33" s="106" t="str">
        <f t="shared" si="9"/>
        <v/>
      </c>
      <c r="Z33" s="106" t="str">
        <f t="shared" si="10"/>
        <v/>
      </c>
      <c r="AA33" s="106" t="str">
        <f t="shared" si="11"/>
        <v/>
      </c>
      <c r="AB33" s="106" t="str">
        <f t="shared" si="12"/>
        <v/>
      </c>
      <c r="AC33" s="106" t="str">
        <f t="shared" si="13"/>
        <v/>
      </c>
      <c r="AD33" s="106" t="str">
        <f t="shared" si="14"/>
        <v/>
      </c>
      <c r="AE33" s="106" t="str">
        <f t="shared" si="15"/>
        <v/>
      </c>
      <c r="AF33" s="106" t="str">
        <f t="shared" si="16"/>
        <v/>
      </c>
      <c r="AG33" s="106" t="str">
        <f t="shared" si="17"/>
        <v/>
      </c>
      <c r="AH33" s="106" t="str">
        <f t="shared" si="18"/>
        <v/>
      </c>
      <c r="AI33" s="106" t="str">
        <f t="shared" si="19"/>
        <v/>
      </c>
      <c r="AJ33" s="107">
        <f t="shared" si="20"/>
        <v>1</v>
      </c>
    </row>
    <row r="34" spans="1:36" x14ac:dyDescent="0.25">
      <c r="A34" s="60">
        <v>31</v>
      </c>
      <c r="B34" s="102" t="str">
        <f>Projects!B33</f>
        <v>T3  Project31</v>
      </c>
      <c r="C34" s="11"/>
      <c r="D34" s="11"/>
      <c r="E34" s="11" t="s">
        <v>369</v>
      </c>
      <c r="F34" s="11"/>
      <c r="G34" s="11"/>
      <c r="H34" s="11"/>
      <c r="I34" s="11"/>
      <c r="J34" s="11"/>
      <c r="K34" s="11"/>
      <c r="L34" s="11"/>
      <c r="M34" s="11"/>
      <c r="N34" s="11"/>
      <c r="O34" s="11"/>
      <c r="P34" s="11"/>
      <c r="Q34" s="11"/>
      <c r="R34" s="103" t="str">
        <f t="shared" si="3"/>
        <v>Enter L, M or H in each cell</v>
      </c>
      <c r="S34" s="104"/>
      <c r="T34" s="105">
        <f t="shared" si="4"/>
        <v>31</v>
      </c>
      <c r="U34" s="106" t="str">
        <f t="shared" si="5"/>
        <v/>
      </c>
      <c r="V34" s="106" t="str">
        <f t="shared" si="6"/>
        <v/>
      </c>
      <c r="W34" s="106">
        <f t="shared" si="7"/>
        <v>1</v>
      </c>
      <c r="X34" s="106" t="str">
        <f t="shared" si="8"/>
        <v/>
      </c>
      <c r="Y34" s="106" t="str">
        <f t="shared" si="9"/>
        <v/>
      </c>
      <c r="Z34" s="106" t="str">
        <f t="shared" si="10"/>
        <v/>
      </c>
      <c r="AA34" s="106" t="str">
        <f t="shared" si="11"/>
        <v/>
      </c>
      <c r="AB34" s="106" t="str">
        <f t="shared" si="12"/>
        <v/>
      </c>
      <c r="AC34" s="106" t="str">
        <f t="shared" si="13"/>
        <v/>
      </c>
      <c r="AD34" s="106" t="str">
        <f t="shared" si="14"/>
        <v/>
      </c>
      <c r="AE34" s="106" t="str">
        <f t="shared" si="15"/>
        <v/>
      </c>
      <c r="AF34" s="106" t="str">
        <f t="shared" si="16"/>
        <v/>
      </c>
      <c r="AG34" s="106" t="str">
        <f t="shared" si="17"/>
        <v/>
      </c>
      <c r="AH34" s="106" t="str">
        <f t="shared" si="18"/>
        <v/>
      </c>
      <c r="AI34" s="106" t="str">
        <f t="shared" si="19"/>
        <v/>
      </c>
      <c r="AJ34" s="107">
        <f t="shared" si="20"/>
        <v>1</v>
      </c>
    </row>
    <row r="35" spans="1:36" x14ac:dyDescent="0.25">
      <c r="A35" s="60">
        <v>32</v>
      </c>
      <c r="B35" s="102" t="str">
        <f>Projects!B34</f>
        <v>T3  Project32</v>
      </c>
      <c r="C35" s="11"/>
      <c r="D35" s="11"/>
      <c r="E35" s="11" t="s">
        <v>369</v>
      </c>
      <c r="F35" s="11"/>
      <c r="G35" s="11"/>
      <c r="H35" s="11"/>
      <c r="I35" s="11"/>
      <c r="J35" s="11"/>
      <c r="K35" s="11"/>
      <c r="L35" s="11"/>
      <c r="M35" s="11"/>
      <c r="N35" s="11"/>
      <c r="O35" s="11"/>
      <c r="P35" s="11"/>
      <c r="Q35" s="11"/>
      <c r="R35" s="103" t="str">
        <f t="shared" si="3"/>
        <v>Enter L, M or H in each cell</v>
      </c>
      <c r="S35" s="104"/>
      <c r="T35" s="105">
        <f t="shared" si="4"/>
        <v>32</v>
      </c>
      <c r="U35" s="106" t="str">
        <f t="shared" si="5"/>
        <v/>
      </c>
      <c r="V35" s="106" t="str">
        <f t="shared" si="6"/>
        <v/>
      </c>
      <c r="W35" s="106">
        <f t="shared" si="7"/>
        <v>1</v>
      </c>
      <c r="X35" s="106" t="str">
        <f t="shared" si="8"/>
        <v/>
      </c>
      <c r="Y35" s="106" t="str">
        <f t="shared" si="9"/>
        <v/>
      </c>
      <c r="Z35" s="106" t="str">
        <f t="shared" si="10"/>
        <v/>
      </c>
      <c r="AA35" s="106" t="str">
        <f t="shared" si="11"/>
        <v/>
      </c>
      <c r="AB35" s="106" t="str">
        <f t="shared" si="12"/>
        <v/>
      </c>
      <c r="AC35" s="106" t="str">
        <f t="shared" si="13"/>
        <v/>
      </c>
      <c r="AD35" s="106" t="str">
        <f t="shared" si="14"/>
        <v/>
      </c>
      <c r="AE35" s="106" t="str">
        <f t="shared" si="15"/>
        <v/>
      </c>
      <c r="AF35" s="106" t="str">
        <f t="shared" si="16"/>
        <v/>
      </c>
      <c r="AG35" s="106" t="str">
        <f t="shared" si="17"/>
        <v/>
      </c>
      <c r="AH35" s="106" t="str">
        <f t="shared" si="18"/>
        <v/>
      </c>
      <c r="AI35" s="106" t="str">
        <f t="shared" si="19"/>
        <v/>
      </c>
      <c r="AJ35" s="107">
        <f t="shared" si="20"/>
        <v>1</v>
      </c>
    </row>
    <row r="36" spans="1:36" x14ac:dyDescent="0.25">
      <c r="A36" s="60">
        <v>33</v>
      </c>
      <c r="B36" s="102" t="str">
        <f>Projects!B35</f>
        <v>T4  Project33</v>
      </c>
      <c r="C36" s="11"/>
      <c r="D36" s="11"/>
      <c r="E36" s="11"/>
      <c r="F36" s="11" t="s">
        <v>369</v>
      </c>
      <c r="G36" s="11"/>
      <c r="H36" s="11"/>
      <c r="I36" s="11"/>
      <c r="J36" s="11"/>
      <c r="K36" s="11"/>
      <c r="L36" s="11"/>
      <c r="M36" s="11"/>
      <c r="N36" s="11"/>
      <c r="O36" s="11"/>
      <c r="P36" s="11"/>
      <c r="Q36" s="11"/>
      <c r="R36" s="103" t="str">
        <f t="shared" si="3"/>
        <v>Enter L, M or H in each cell</v>
      </c>
      <c r="S36" s="104"/>
      <c r="T36" s="105">
        <f t="shared" si="4"/>
        <v>33</v>
      </c>
      <c r="U36" s="106" t="str">
        <f t="shared" si="5"/>
        <v/>
      </c>
      <c r="V36" s="106" t="str">
        <f t="shared" si="6"/>
        <v/>
      </c>
      <c r="W36" s="106" t="str">
        <f t="shared" si="7"/>
        <v/>
      </c>
      <c r="X36" s="106">
        <f t="shared" si="8"/>
        <v>1</v>
      </c>
      <c r="Y36" s="106" t="str">
        <f t="shared" si="9"/>
        <v/>
      </c>
      <c r="Z36" s="106" t="str">
        <f t="shared" si="10"/>
        <v/>
      </c>
      <c r="AA36" s="106" t="str">
        <f t="shared" si="11"/>
        <v/>
      </c>
      <c r="AB36" s="106" t="str">
        <f t="shared" si="12"/>
        <v/>
      </c>
      <c r="AC36" s="106" t="str">
        <f t="shared" si="13"/>
        <v/>
      </c>
      <c r="AD36" s="106" t="str">
        <f t="shared" si="14"/>
        <v/>
      </c>
      <c r="AE36" s="106" t="str">
        <f t="shared" si="15"/>
        <v/>
      </c>
      <c r="AF36" s="106" t="str">
        <f t="shared" si="16"/>
        <v/>
      </c>
      <c r="AG36" s="106" t="str">
        <f t="shared" si="17"/>
        <v/>
      </c>
      <c r="AH36" s="106" t="str">
        <f t="shared" si="18"/>
        <v/>
      </c>
      <c r="AI36" s="106" t="str">
        <f t="shared" si="19"/>
        <v/>
      </c>
      <c r="AJ36" s="107">
        <f t="shared" si="20"/>
        <v>1</v>
      </c>
    </row>
    <row r="37" spans="1:36" x14ac:dyDescent="0.25">
      <c r="A37" s="60">
        <v>34</v>
      </c>
      <c r="B37" s="102" t="str">
        <f>Projects!B36</f>
        <v>T4  Project34</v>
      </c>
      <c r="C37" s="11"/>
      <c r="D37" s="11"/>
      <c r="E37" s="11"/>
      <c r="F37" s="11" t="s">
        <v>369</v>
      </c>
      <c r="G37" s="11"/>
      <c r="H37" s="11"/>
      <c r="I37" s="11"/>
      <c r="J37" s="11"/>
      <c r="K37" s="11"/>
      <c r="L37" s="11"/>
      <c r="M37" s="11"/>
      <c r="N37" s="11"/>
      <c r="O37" s="11"/>
      <c r="P37" s="11"/>
      <c r="Q37" s="11"/>
      <c r="R37" s="103" t="str">
        <f t="shared" si="3"/>
        <v>Enter L, M or H in each cell</v>
      </c>
      <c r="S37" s="104"/>
      <c r="T37" s="105">
        <f t="shared" si="4"/>
        <v>34</v>
      </c>
      <c r="U37" s="106" t="str">
        <f t="shared" si="5"/>
        <v/>
      </c>
      <c r="V37" s="106" t="str">
        <f t="shared" si="6"/>
        <v/>
      </c>
      <c r="W37" s="106" t="str">
        <f t="shared" si="7"/>
        <v/>
      </c>
      <c r="X37" s="106">
        <f t="shared" si="8"/>
        <v>1</v>
      </c>
      <c r="Y37" s="106" t="str">
        <f t="shared" si="9"/>
        <v/>
      </c>
      <c r="Z37" s="106" t="str">
        <f t="shared" si="10"/>
        <v/>
      </c>
      <c r="AA37" s="106" t="str">
        <f t="shared" si="11"/>
        <v/>
      </c>
      <c r="AB37" s="106" t="str">
        <f t="shared" si="12"/>
        <v/>
      </c>
      <c r="AC37" s="106" t="str">
        <f t="shared" si="13"/>
        <v/>
      </c>
      <c r="AD37" s="106" t="str">
        <f t="shared" si="14"/>
        <v/>
      </c>
      <c r="AE37" s="106" t="str">
        <f t="shared" si="15"/>
        <v/>
      </c>
      <c r="AF37" s="106" t="str">
        <f t="shared" si="16"/>
        <v/>
      </c>
      <c r="AG37" s="106" t="str">
        <f t="shared" si="17"/>
        <v/>
      </c>
      <c r="AH37" s="106" t="str">
        <f t="shared" si="18"/>
        <v/>
      </c>
      <c r="AI37" s="106" t="str">
        <f t="shared" si="19"/>
        <v/>
      </c>
      <c r="AJ37" s="107">
        <f t="shared" si="20"/>
        <v>1</v>
      </c>
    </row>
    <row r="38" spans="1:36" x14ac:dyDescent="0.25">
      <c r="A38" s="60">
        <v>35</v>
      </c>
      <c r="B38" s="102" t="str">
        <f>Projects!B37</f>
        <v>T4  Project35</v>
      </c>
      <c r="C38" s="11"/>
      <c r="D38" s="11"/>
      <c r="E38" s="11"/>
      <c r="F38" s="11" t="s">
        <v>369</v>
      </c>
      <c r="G38" s="11"/>
      <c r="H38" s="11"/>
      <c r="I38" s="11"/>
      <c r="J38" s="11"/>
      <c r="K38" s="11"/>
      <c r="L38" s="11"/>
      <c r="M38" s="11"/>
      <c r="N38" s="11"/>
      <c r="O38" s="11"/>
      <c r="P38" s="11"/>
      <c r="Q38" s="11"/>
      <c r="R38" s="103" t="str">
        <f t="shared" si="3"/>
        <v>Enter L, M or H in each cell</v>
      </c>
      <c r="S38" s="104"/>
      <c r="T38" s="105">
        <f t="shared" si="4"/>
        <v>35</v>
      </c>
      <c r="U38" s="106" t="str">
        <f t="shared" si="5"/>
        <v/>
      </c>
      <c r="V38" s="106" t="str">
        <f t="shared" si="6"/>
        <v/>
      </c>
      <c r="W38" s="106" t="str">
        <f t="shared" si="7"/>
        <v/>
      </c>
      <c r="X38" s="106">
        <f t="shared" si="8"/>
        <v>1</v>
      </c>
      <c r="Y38" s="106" t="str">
        <f t="shared" si="9"/>
        <v/>
      </c>
      <c r="Z38" s="106" t="str">
        <f t="shared" si="10"/>
        <v/>
      </c>
      <c r="AA38" s="106" t="str">
        <f t="shared" si="11"/>
        <v/>
      </c>
      <c r="AB38" s="106" t="str">
        <f t="shared" si="12"/>
        <v/>
      </c>
      <c r="AC38" s="106" t="str">
        <f t="shared" si="13"/>
        <v/>
      </c>
      <c r="AD38" s="106" t="str">
        <f t="shared" si="14"/>
        <v/>
      </c>
      <c r="AE38" s="106" t="str">
        <f t="shared" si="15"/>
        <v/>
      </c>
      <c r="AF38" s="106" t="str">
        <f t="shared" si="16"/>
        <v/>
      </c>
      <c r="AG38" s="106" t="str">
        <f t="shared" si="17"/>
        <v/>
      </c>
      <c r="AH38" s="106" t="str">
        <f t="shared" si="18"/>
        <v/>
      </c>
      <c r="AI38" s="106" t="str">
        <f t="shared" si="19"/>
        <v/>
      </c>
      <c r="AJ38" s="107">
        <f t="shared" si="20"/>
        <v>1</v>
      </c>
    </row>
    <row r="39" spans="1:36" x14ac:dyDescent="0.25">
      <c r="A39" s="60">
        <v>36</v>
      </c>
      <c r="B39" s="102" t="str">
        <f>Projects!B38</f>
        <v>T5  Project36</v>
      </c>
      <c r="C39" s="11"/>
      <c r="D39" s="11"/>
      <c r="E39" s="11"/>
      <c r="F39" s="11"/>
      <c r="G39" s="11" t="s">
        <v>369</v>
      </c>
      <c r="H39" s="11"/>
      <c r="I39" s="11"/>
      <c r="J39" s="11"/>
      <c r="K39" s="11"/>
      <c r="L39" s="11"/>
      <c r="M39" s="11"/>
      <c r="N39" s="11"/>
      <c r="O39" s="11"/>
      <c r="P39" s="11"/>
      <c r="Q39" s="11"/>
      <c r="R39" s="103" t="str">
        <f t="shared" si="3"/>
        <v>Enter L, M or H in each cell</v>
      </c>
      <c r="S39" s="104"/>
      <c r="T39" s="105">
        <f t="shared" si="4"/>
        <v>36</v>
      </c>
      <c r="U39" s="106" t="str">
        <f t="shared" si="5"/>
        <v/>
      </c>
      <c r="V39" s="106" t="str">
        <f t="shared" si="6"/>
        <v/>
      </c>
      <c r="W39" s="106" t="str">
        <f t="shared" si="7"/>
        <v/>
      </c>
      <c r="X39" s="106" t="str">
        <f t="shared" si="8"/>
        <v/>
      </c>
      <c r="Y39" s="106">
        <f t="shared" si="9"/>
        <v>1</v>
      </c>
      <c r="Z39" s="106" t="str">
        <f t="shared" si="10"/>
        <v/>
      </c>
      <c r="AA39" s="106" t="str">
        <f t="shared" si="11"/>
        <v/>
      </c>
      <c r="AB39" s="106" t="str">
        <f t="shared" si="12"/>
        <v/>
      </c>
      <c r="AC39" s="106" t="str">
        <f t="shared" si="13"/>
        <v/>
      </c>
      <c r="AD39" s="106" t="str">
        <f t="shared" si="14"/>
        <v/>
      </c>
      <c r="AE39" s="106" t="str">
        <f t="shared" si="15"/>
        <v/>
      </c>
      <c r="AF39" s="106" t="str">
        <f t="shared" si="16"/>
        <v/>
      </c>
      <c r="AG39" s="106" t="str">
        <f t="shared" si="17"/>
        <v/>
      </c>
      <c r="AH39" s="106" t="str">
        <f t="shared" si="18"/>
        <v/>
      </c>
      <c r="AI39" s="106" t="str">
        <f t="shared" si="19"/>
        <v/>
      </c>
      <c r="AJ39" s="107">
        <f t="shared" si="20"/>
        <v>1</v>
      </c>
    </row>
    <row r="40" spans="1:36" x14ac:dyDescent="0.25">
      <c r="A40" s="60">
        <v>37</v>
      </c>
      <c r="B40" s="102" t="str">
        <f>Projects!B39</f>
        <v>T5  Project37</v>
      </c>
      <c r="C40" s="11"/>
      <c r="D40" s="11"/>
      <c r="E40" s="11"/>
      <c r="F40" s="11"/>
      <c r="G40" s="11" t="s">
        <v>369</v>
      </c>
      <c r="H40" s="11"/>
      <c r="I40" s="11"/>
      <c r="J40" s="11"/>
      <c r="K40" s="11"/>
      <c r="L40" s="11"/>
      <c r="M40" s="11"/>
      <c r="N40" s="11"/>
      <c r="O40" s="11"/>
      <c r="P40" s="11"/>
      <c r="Q40" s="11"/>
      <c r="R40" s="103" t="str">
        <f t="shared" si="3"/>
        <v>Enter L, M or H in each cell</v>
      </c>
      <c r="S40" s="104"/>
      <c r="T40" s="105">
        <f t="shared" si="4"/>
        <v>37</v>
      </c>
      <c r="U40" s="106" t="str">
        <f t="shared" si="5"/>
        <v/>
      </c>
      <c r="V40" s="106" t="str">
        <f t="shared" si="6"/>
        <v/>
      </c>
      <c r="W40" s="106" t="str">
        <f t="shared" si="7"/>
        <v/>
      </c>
      <c r="X40" s="106" t="str">
        <f t="shared" si="8"/>
        <v/>
      </c>
      <c r="Y40" s="106">
        <f t="shared" si="9"/>
        <v>1</v>
      </c>
      <c r="Z40" s="106" t="str">
        <f t="shared" si="10"/>
        <v/>
      </c>
      <c r="AA40" s="106" t="str">
        <f t="shared" si="11"/>
        <v/>
      </c>
      <c r="AB40" s="106" t="str">
        <f t="shared" si="12"/>
        <v/>
      </c>
      <c r="AC40" s="106" t="str">
        <f t="shared" si="13"/>
        <v/>
      </c>
      <c r="AD40" s="106" t="str">
        <f t="shared" si="14"/>
        <v/>
      </c>
      <c r="AE40" s="106" t="str">
        <f t="shared" si="15"/>
        <v/>
      </c>
      <c r="AF40" s="106" t="str">
        <f t="shared" si="16"/>
        <v/>
      </c>
      <c r="AG40" s="106" t="str">
        <f t="shared" si="17"/>
        <v/>
      </c>
      <c r="AH40" s="106" t="str">
        <f t="shared" si="18"/>
        <v/>
      </c>
      <c r="AI40" s="106" t="str">
        <f t="shared" si="19"/>
        <v/>
      </c>
      <c r="AJ40" s="107">
        <f t="shared" si="20"/>
        <v>1</v>
      </c>
    </row>
    <row r="41" spans="1:36" x14ac:dyDescent="0.25">
      <c r="A41" s="60">
        <v>38</v>
      </c>
      <c r="B41" s="102" t="str">
        <f>Projects!B40</f>
        <v>T5  Project38</v>
      </c>
      <c r="C41" s="11"/>
      <c r="D41" s="11"/>
      <c r="E41" s="11"/>
      <c r="F41" s="11"/>
      <c r="G41" s="11" t="s">
        <v>369</v>
      </c>
      <c r="H41" s="11"/>
      <c r="I41" s="11"/>
      <c r="J41" s="11"/>
      <c r="K41" s="11"/>
      <c r="L41" s="11"/>
      <c r="M41" s="11"/>
      <c r="N41" s="11"/>
      <c r="O41" s="11"/>
      <c r="P41" s="11"/>
      <c r="Q41" s="11"/>
      <c r="R41" s="103" t="str">
        <f t="shared" si="3"/>
        <v>Enter L, M or H in each cell</v>
      </c>
      <c r="S41" s="104"/>
      <c r="T41" s="105">
        <f t="shared" si="4"/>
        <v>38</v>
      </c>
      <c r="U41" s="106" t="str">
        <f t="shared" si="5"/>
        <v/>
      </c>
      <c r="V41" s="106" t="str">
        <f t="shared" si="6"/>
        <v/>
      </c>
      <c r="W41" s="106" t="str">
        <f t="shared" si="7"/>
        <v/>
      </c>
      <c r="X41" s="106" t="str">
        <f t="shared" si="8"/>
        <v/>
      </c>
      <c r="Y41" s="106">
        <f t="shared" si="9"/>
        <v>1</v>
      </c>
      <c r="Z41" s="106" t="str">
        <f t="shared" si="10"/>
        <v/>
      </c>
      <c r="AA41" s="106" t="str">
        <f t="shared" si="11"/>
        <v/>
      </c>
      <c r="AB41" s="106" t="str">
        <f t="shared" si="12"/>
        <v/>
      </c>
      <c r="AC41" s="106" t="str">
        <f t="shared" si="13"/>
        <v/>
      </c>
      <c r="AD41" s="106" t="str">
        <f t="shared" si="14"/>
        <v/>
      </c>
      <c r="AE41" s="106" t="str">
        <f t="shared" si="15"/>
        <v/>
      </c>
      <c r="AF41" s="106" t="str">
        <f t="shared" si="16"/>
        <v/>
      </c>
      <c r="AG41" s="106" t="str">
        <f t="shared" si="17"/>
        <v/>
      </c>
      <c r="AH41" s="106" t="str">
        <f t="shared" si="18"/>
        <v/>
      </c>
      <c r="AI41" s="106" t="str">
        <f t="shared" si="19"/>
        <v/>
      </c>
      <c r="AJ41" s="107">
        <f t="shared" si="20"/>
        <v>1</v>
      </c>
    </row>
    <row r="42" spans="1:36" x14ac:dyDescent="0.25">
      <c r="A42" s="60">
        <v>39</v>
      </c>
      <c r="B42" s="102" t="str">
        <f>Projects!B41</f>
        <v>T5  Project39</v>
      </c>
      <c r="C42" s="11"/>
      <c r="D42" s="11"/>
      <c r="E42" s="11"/>
      <c r="F42" s="11"/>
      <c r="G42" s="11" t="s">
        <v>369</v>
      </c>
      <c r="H42" s="11"/>
      <c r="I42" s="11"/>
      <c r="J42" s="11"/>
      <c r="K42" s="11"/>
      <c r="L42" s="11"/>
      <c r="M42" s="11"/>
      <c r="N42" s="11"/>
      <c r="O42" s="11"/>
      <c r="P42" s="11"/>
      <c r="Q42" s="11"/>
      <c r="R42" s="103" t="str">
        <f t="shared" si="3"/>
        <v>Enter L, M or H in each cell</v>
      </c>
      <c r="S42" s="104"/>
      <c r="T42" s="105">
        <f t="shared" si="4"/>
        <v>39</v>
      </c>
      <c r="U42" s="106" t="str">
        <f t="shared" si="5"/>
        <v/>
      </c>
      <c r="V42" s="106" t="str">
        <f t="shared" si="6"/>
        <v/>
      </c>
      <c r="W42" s="106" t="str">
        <f t="shared" si="7"/>
        <v/>
      </c>
      <c r="X42" s="106" t="str">
        <f t="shared" si="8"/>
        <v/>
      </c>
      <c r="Y42" s="106">
        <f t="shared" si="9"/>
        <v>1</v>
      </c>
      <c r="Z42" s="106" t="str">
        <f t="shared" si="10"/>
        <v/>
      </c>
      <c r="AA42" s="106" t="str">
        <f t="shared" si="11"/>
        <v/>
      </c>
      <c r="AB42" s="106" t="str">
        <f t="shared" si="12"/>
        <v/>
      </c>
      <c r="AC42" s="106" t="str">
        <f t="shared" si="13"/>
        <v/>
      </c>
      <c r="AD42" s="106" t="str">
        <f t="shared" si="14"/>
        <v/>
      </c>
      <c r="AE42" s="106" t="str">
        <f t="shared" si="15"/>
        <v/>
      </c>
      <c r="AF42" s="106" t="str">
        <f t="shared" si="16"/>
        <v/>
      </c>
      <c r="AG42" s="106" t="str">
        <f t="shared" si="17"/>
        <v/>
      </c>
      <c r="AH42" s="106" t="str">
        <f t="shared" si="18"/>
        <v/>
      </c>
      <c r="AI42" s="106" t="str">
        <f t="shared" si="19"/>
        <v/>
      </c>
      <c r="AJ42" s="107">
        <f t="shared" si="20"/>
        <v>1</v>
      </c>
    </row>
    <row r="43" spans="1:36" x14ac:dyDescent="0.25">
      <c r="A43" s="60">
        <v>40</v>
      </c>
      <c r="B43" s="102" t="str">
        <f>Projects!B42</f>
        <v>T5  Project40</v>
      </c>
      <c r="C43" s="11"/>
      <c r="D43" s="11"/>
      <c r="E43" s="11"/>
      <c r="F43" s="11"/>
      <c r="G43" s="11" t="s">
        <v>369</v>
      </c>
      <c r="H43" s="11"/>
      <c r="I43" s="11"/>
      <c r="J43" s="11"/>
      <c r="K43" s="11"/>
      <c r="L43" s="11"/>
      <c r="M43" s="11"/>
      <c r="N43" s="11"/>
      <c r="O43" s="11"/>
      <c r="P43" s="11"/>
      <c r="Q43" s="11"/>
      <c r="R43" s="103" t="str">
        <f t="shared" si="3"/>
        <v>Enter L, M or H in each cell</v>
      </c>
      <c r="S43" s="104"/>
      <c r="T43" s="105">
        <f t="shared" si="4"/>
        <v>40</v>
      </c>
      <c r="U43" s="106" t="str">
        <f t="shared" si="5"/>
        <v/>
      </c>
      <c r="V43" s="106" t="str">
        <f t="shared" si="6"/>
        <v/>
      </c>
      <c r="W43" s="106" t="str">
        <f t="shared" si="7"/>
        <v/>
      </c>
      <c r="X43" s="106" t="str">
        <f t="shared" si="8"/>
        <v/>
      </c>
      <c r="Y43" s="106">
        <f t="shared" si="9"/>
        <v>1</v>
      </c>
      <c r="Z43" s="106" t="str">
        <f t="shared" si="10"/>
        <v/>
      </c>
      <c r="AA43" s="106" t="str">
        <f t="shared" si="11"/>
        <v/>
      </c>
      <c r="AB43" s="106" t="str">
        <f t="shared" si="12"/>
        <v/>
      </c>
      <c r="AC43" s="106" t="str">
        <f t="shared" si="13"/>
        <v/>
      </c>
      <c r="AD43" s="106" t="str">
        <f t="shared" si="14"/>
        <v/>
      </c>
      <c r="AE43" s="106" t="str">
        <f t="shared" si="15"/>
        <v/>
      </c>
      <c r="AF43" s="106" t="str">
        <f t="shared" si="16"/>
        <v/>
      </c>
      <c r="AG43" s="106" t="str">
        <f t="shared" si="17"/>
        <v/>
      </c>
      <c r="AH43" s="106" t="str">
        <f t="shared" si="18"/>
        <v/>
      </c>
      <c r="AI43" s="106" t="str">
        <f t="shared" si="19"/>
        <v/>
      </c>
      <c r="AJ43" s="107">
        <f t="shared" si="20"/>
        <v>1</v>
      </c>
    </row>
    <row r="44" spans="1:36" x14ac:dyDescent="0.25">
      <c r="A44" s="60">
        <v>41</v>
      </c>
      <c r="B44" s="102" t="str">
        <f>Projects!B43</f>
        <v>T5  Project41</v>
      </c>
      <c r="C44" s="11"/>
      <c r="D44" s="11"/>
      <c r="E44" s="11"/>
      <c r="F44" s="11"/>
      <c r="G44" s="11" t="s">
        <v>369</v>
      </c>
      <c r="H44" s="11"/>
      <c r="I44" s="11"/>
      <c r="J44" s="11"/>
      <c r="K44" s="11"/>
      <c r="L44" s="11"/>
      <c r="M44" s="11"/>
      <c r="N44" s="11"/>
      <c r="O44" s="11"/>
      <c r="P44" s="11"/>
      <c r="Q44" s="11"/>
      <c r="R44" s="103" t="str">
        <f t="shared" si="3"/>
        <v>Enter L, M or H in each cell</v>
      </c>
      <c r="S44" s="104"/>
      <c r="T44" s="105">
        <f t="shared" si="4"/>
        <v>41</v>
      </c>
      <c r="U44" s="106" t="str">
        <f t="shared" si="5"/>
        <v/>
      </c>
      <c r="V44" s="106" t="str">
        <f t="shared" si="6"/>
        <v/>
      </c>
      <c r="W44" s="106" t="str">
        <f t="shared" si="7"/>
        <v/>
      </c>
      <c r="X44" s="106" t="str">
        <f t="shared" si="8"/>
        <v/>
      </c>
      <c r="Y44" s="106">
        <f t="shared" si="9"/>
        <v>1</v>
      </c>
      <c r="Z44" s="106" t="str">
        <f t="shared" si="10"/>
        <v/>
      </c>
      <c r="AA44" s="106" t="str">
        <f t="shared" si="11"/>
        <v/>
      </c>
      <c r="AB44" s="106" t="str">
        <f t="shared" si="12"/>
        <v/>
      </c>
      <c r="AC44" s="106" t="str">
        <f t="shared" si="13"/>
        <v/>
      </c>
      <c r="AD44" s="106" t="str">
        <f t="shared" si="14"/>
        <v/>
      </c>
      <c r="AE44" s="106" t="str">
        <f t="shared" si="15"/>
        <v/>
      </c>
      <c r="AF44" s="106" t="str">
        <f t="shared" si="16"/>
        <v/>
      </c>
      <c r="AG44" s="106" t="str">
        <f t="shared" si="17"/>
        <v/>
      </c>
      <c r="AH44" s="106" t="str">
        <f t="shared" si="18"/>
        <v/>
      </c>
      <c r="AI44" s="106" t="str">
        <f t="shared" si="19"/>
        <v/>
      </c>
      <c r="AJ44" s="107">
        <f t="shared" si="20"/>
        <v>1</v>
      </c>
    </row>
    <row r="45" spans="1:36" x14ac:dyDescent="0.25">
      <c r="A45" s="60">
        <v>42</v>
      </c>
      <c r="B45" s="102" t="str">
        <f>Projects!B44</f>
        <v>T5  Project42</v>
      </c>
      <c r="C45" s="11"/>
      <c r="D45" s="11"/>
      <c r="E45" s="11"/>
      <c r="F45" s="11"/>
      <c r="G45" s="11" t="s">
        <v>369</v>
      </c>
      <c r="H45" s="11"/>
      <c r="I45" s="11"/>
      <c r="J45" s="11"/>
      <c r="K45" s="11"/>
      <c r="L45" s="11"/>
      <c r="M45" s="11"/>
      <c r="N45" s="11"/>
      <c r="O45" s="11"/>
      <c r="P45" s="11"/>
      <c r="Q45" s="11"/>
      <c r="R45" s="103" t="str">
        <f t="shared" si="3"/>
        <v>Enter L, M or H in each cell</v>
      </c>
      <c r="S45" s="104"/>
      <c r="T45" s="105">
        <f t="shared" si="4"/>
        <v>42</v>
      </c>
      <c r="U45" s="106" t="str">
        <f t="shared" si="5"/>
        <v/>
      </c>
      <c r="V45" s="106" t="str">
        <f t="shared" si="6"/>
        <v/>
      </c>
      <c r="W45" s="106" t="str">
        <f t="shared" si="7"/>
        <v/>
      </c>
      <c r="X45" s="106" t="str">
        <f t="shared" si="8"/>
        <v/>
      </c>
      <c r="Y45" s="106">
        <f t="shared" si="9"/>
        <v>1</v>
      </c>
      <c r="Z45" s="106" t="str">
        <f t="shared" si="10"/>
        <v/>
      </c>
      <c r="AA45" s="106" t="str">
        <f t="shared" si="11"/>
        <v/>
      </c>
      <c r="AB45" s="106" t="str">
        <f t="shared" si="12"/>
        <v/>
      </c>
      <c r="AC45" s="106" t="str">
        <f t="shared" si="13"/>
        <v/>
      </c>
      <c r="AD45" s="106" t="str">
        <f t="shared" si="14"/>
        <v/>
      </c>
      <c r="AE45" s="106" t="str">
        <f t="shared" si="15"/>
        <v/>
      </c>
      <c r="AF45" s="106" t="str">
        <f t="shared" si="16"/>
        <v/>
      </c>
      <c r="AG45" s="106" t="str">
        <f t="shared" si="17"/>
        <v/>
      </c>
      <c r="AH45" s="106" t="str">
        <f t="shared" si="18"/>
        <v/>
      </c>
      <c r="AI45" s="106" t="str">
        <f t="shared" si="19"/>
        <v/>
      </c>
      <c r="AJ45" s="107">
        <f t="shared" si="20"/>
        <v>1</v>
      </c>
    </row>
    <row r="46" spans="1:36" x14ac:dyDescent="0.25">
      <c r="A46" s="60">
        <v>43</v>
      </c>
      <c r="B46" s="102" t="str">
        <f>Projects!B45</f>
        <v>T5  Project43</v>
      </c>
      <c r="C46" s="11"/>
      <c r="D46" s="11"/>
      <c r="E46" s="11"/>
      <c r="F46" s="11"/>
      <c r="G46" s="11" t="s">
        <v>369</v>
      </c>
      <c r="H46" s="11"/>
      <c r="I46" s="11"/>
      <c r="J46" s="11"/>
      <c r="K46" s="11"/>
      <c r="L46" s="11"/>
      <c r="M46" s="11"/>
      <c r="N46" s="11"/>
      <c r="O46" s="11"/>
      <c r="P46" s="11"/>
      <c r="Q46" s="11"/>
      <c r="R46" s="103" t="str">
        <f t="shared" si="3"/>
        <v>Enter L, M or H in each cell</v>
      </c>
      <c r="S46" s="104"/>
      <c r="T46" s="105">
        <f t="shared" si="4"/>
        <v>43</v>
      </c>
      <c r="U46" s="106" t="str">
        <f t="shared" si="5"/>
        <v/>
      </c>
      <c r="V46" s="106" t="str">
        <f t="shared" si="6"/>
        <v/>
      </c>
      <c r="W46" s="106" t="str">
        <f t="shared" si="7"/>
        <v/>
      </c>
      <c r="X46" s="106" t="str">
        <f t="shared" si="8"/>
        <v/>
      </c>
      <c r="Y46" s="106">
        <f t="shared" si="9"/>
        <v>1</v>
      </c>
      <c r="Z46" s="106" t="str">
        <f t="shared" si="10"/>
        <v/>
      </c>
      <c r="AA46" s="106" t="str">
        <f t="shared" si="11"/>
        <v/>
      </c>
      <c r="AB46" s="106" t="str">
        <f t="shared" si="12"/>
        <v/>
      </c>
      <c r="AC46" s="106" t="str">
        <f t="shared" si="13"/>
        <v/>
      </c>
      <c r="AD46" s="106" t="str">
        <f t="shared" si="14"/>
        <v/>
      </c>
      <c r="AE46" s="106" t="str">
        <f t="shared" si="15"/>
        <v/>
      </c>
      <c r="AF46" s="106" t="str">
        <f t="shared" si="16"/>
        <v/>
      </c>
      <c r="AG46" s="106" t="str">
        <f t="shared" si="17"/>
        <v/>
      </c>
      <c r="AH46" s="106" t="str">
        <f t="shared" si="18"/>
        <v/>
      </c>
      <c r="AI46" s="106" t="str">
        <f t="shared" si="19"/>
        <v/>
      </c>
      <c r="AJ46" s="107">
        <f t="shared" si="20"/>
        <v>1</v>
      </c>
    </row>
    <row r="47" spans="1:36" x14ac:dyDescent="0.25">
      <c r="A47" s="60">
        <v>44</v>
      </c>
      <c r="B47" s="102" t="str">
        <f>Projects!B46</f>
        <v>T5  Project44</v>
      </c>
      <c r="C47" s="11"/>
      <c r="D47" s="11"/>
      <c r="E47" s="11"/>
      <c r="F47" s="11"/>
      <c r="G47" s="11" t="s">
        <v>369</v>
      </c>
      <c r="H47" s="11"/>
      <c r="I47" s="11"/>
      <c r="J47" s="11"/>
      <c r="K47" s="11"/>
      <c r="L47" s="11"/>
      <c r="M47" s="11"/>
      <c r="N47" s="11"/>
      <c r="O47" s="11"/>
      <c r="P47" s="11"/>
      <c r="Q47" s="11"/>
      <c r="R47" s="103" t="str">
        <f t="shared" si="3"/>
        <v>Enter L, M or H in each cell</v>
      </c>
      <c r="S47" s="104"/>
      <c r="T47" s="105">
        <f t="shared" si="4"/>
        <v>44</v>
      </c>
      <c r="U47" s="106" t="str">
        <f t="shared" si="5"/>
        <v/>
      </c>
      <c r="V47" s="106" t="str">
        <f t="shared" si="6"/>
        <v/>
      </c>
      <c r="W47" s="106" t="str">
        <f t="shared" si="7"/>
        <v/>
      </c>
      <c r="X47" s="106" t="str">
        <f t="shared" si="8"/>
        <v/>
      </c>
      <c r="Y47" s="106">
        <f t="shared" si="9"/>
        <v>1</v>
      </c>
      <c r="Z47" s="106" t="str">
        <f t="shared" si="10"/>
        <v/>
      </c>
      <c r="AA47" s="106" t="str">
        <f t="shared" si="11"/>
        <v/>
      </c>
      <c r="AB47" s="106" t="str">
        <f t="shared" si="12"/>
        <v/>
      </c>
      <c r="AC47" s="106" t="str">
        <f t="shared" si="13"/>
        <v/>
      </c>
      <c r="AD47" s="106" t="str">
        <f t="shared" si="14"/>
        <v/>
      </c>
      <c r="AE47" s="106" t="str">
        <f t="shared" si="15"/>
        <v/>
      </c>
      <c r="AF47" s="106" t="str">
        <f t="shared" si="16"/>
        <v/>
      </c>
      <c r="AG47" s="106" t="str">
        <f t="shared" si="17"/>
        <v/>
      </c>
      <c r="AH47" s="106" t="str">
        <f t="shared" si="18"/>
        <v/>
      </c>
      <c r="AI47" s="106" t="str">
        <f t="shared" si="19"/>
        <v/>
      </c>
      <c r="AJ47" s="107">
        <f t="shared" si="20"/>
        <v>1</v>
      </c>
    </row>
    <row r="48" spans="1:36" x14ac:dyDescent="0.25">
      <c r="A48" s="60">
        <v>45</v>
      </c>
      <c r="B48" s="102" t="str">
        <f>Projects!B47</f>
        <v>T5  Project45</v>
      </c>
      <c r="C48" s="11"/>
      <c r="D48" s="11"/>
      <c r="E48" s="11"/>
      <c r="F48" s="11"/>
      <c r="G48" s="11" t="s">
        <v>369</v>
      </c>
      <c r="H48" s="11"/>
      <c r="I48" s="11"/>
      <c r="J48" s="11"/>
      <c r="K48" s="11"/>
      <c r="L48" s="11"/>
      <c r="M48" s="11"/>
      <c r="N48" s="11"/>
      <c r="O48" s="11"/>
      <c r="P48" s="11"/>
      <c r="Q48" s="11"/>
      <c r="R48" s="103" t="str">
        <f t="shared" si="3"/>
        <v>Enter L, M or H in each cell</v>
      </c>
      <c r="S48" s="104"/>
      <c r="T48" s="105">
        <f t="shared" si="4"/>
        <v>45</v>
      </c>
      <c r="U48" s="106" t="str">
        <f t="shared" si="5"/>
        <v/>
      </c>
      <c r="V48" s="106" t="str">
        <f t="shared" si="6"/>
        <v/>
      </c>
      <c r="W48" s="106" t="str">
        <f t="shared" si="7"/>
        <v/>
      </c>
      <c r="X48" s="106" t="str">
        <f t="shared" si="8"/>
        <v/>
      </c>
      <c r="Y48" s="106">
        <f t="shared" si="9"/>
        <v>1</v>
      </c>
      <c r="Z48" s="106" t="str">
        <f t="shared" si="10"/>
        <v/>
      </c>
      <c r="AA48" s="106" t="str">
        <f t="shared" si="11"/>
        <v/>
      </c>
      <c r="AB48" s="106" t="str">
        <f t="shared" si="12"/>
        <v/>
      </c>
      <c r="AC48" s="106" t="str">
        <f t="shared" si="13"/>
        <v/>
      </c>
      <c r="AD48" s="106" t="str">
        <f t="shared" si="14"/>
        <v/>
      </c>
      <c r="AE48" s="106" t="str">
        <f t="shared" si="15"/>
        <v/>
      </c>
      <c r="AF48" s="106" t="str">
        <f t="shared" si="16"/>
        <v/>
      </c>
      <c r="AG48" s="106" t="str">
        <f t="shared" si="17"/>
        <v/>
      </c>
      <c r="AH48" s="106" t="str">
        <f t="shared" si="18"/>
        <v/>
      </c>
      <c r="AI48" s="106" t="str">
        <f t="shared" si="19"/>
        <v/>
      </c>
      <c r="AJ48" s="107">
        <f t="shared" si="20"/>
        <v>1</v>
      </c>
    </row>
    <row r="49" spans="1:36" x14ac:dyDescent="0.25">
      <c r="A49" s="60">
        <v>46</v>
      </c>
      <c r="B49" s="102" t="str">
        <f>Projects!B48</f>
        <v>T6  Project46</v>
      </c>
      <c r="C49" s="11"/>
      <c r="D49" s="11"/>
      <c r="E49" s="11"/>
      <c r="F49" s="11"/>
      <c r="G49" s="11"/>
      <c r="H49" s="11" t="s">
        <v>369</v>
      </c>
      <c r="I49" s="11"/>
      <c r="J49" s="11"/>
      <c r="K49" s="11"/>
      <c r="L49" s="11"/>
      <c r="M49" s="11"/>
      <c r="N49" s="11"/>
      <c r="O49" s="11"/>
      <c r="P49" s="11"/>
      <c r="Q49" s="11"/>
      <c r="R49" s="103" t="str">
        <f t="shared" si="3"/>
        <v>Enter L, M or H in each cell</v>
      </c>
      <c r="S49" s="104"/>
      <c r="T49" s="105">
        <f t="shared" si="4"/>
        <v>46</v>
      </c>
      <c r="U49" s="106" t="str">
        <f t="shared" si="5"/>
        <v/>
      </c>
      <c r="V49" s="106" t="str">
        <f t="shared" si="6"/>
        <v/>
      </c>
      <c r="W49" s="106" t="str">
        <f t="shared" si="7"/>
        <v/>
      </c>
      <c r="X49" s="106" t="str">
        <f t="shared" si="8"/>
        <v/>
      </c>
      <c r="Y49" s="106" t="str">
        <f t="shared" si="9"/>
        <v/>
      </c>
      <c r="Z49" s="106">
        <f t="shared" si="10"/>
        <v>1</v>
      </c>
      <c r="AA49" s="106" t="str">
        <f t="shared" si="11"/>
        <v/>
      </c>
      <c r="AB49" s="106" t="str">
        <f t="shared" si="12"/>
        <v/>
      </c>
      <c r="AC49" s="106" t="str">
        <f t="shared" si="13"/>
        <v/>
      </c>
      <c r="AD49" s="106" t="str">
        <f t="shared" si="14"/>
        <v/>
      </c>
      <c r="AE49" s="106" t="str">
        <f t="shared" si="15"/>
        <v/>
      </c>
      <c r="AF49" s="106" t="str">
        <f t="shared" si="16"/>
        <v/>
      </c>
      <c r="AG49" s="106" t="str">
        <f t="shared" si="17"/>
        <v/>
      </c>
      <c r="AH49" s="106" t="str">
        <f t="shared" si="18"/>
        <v/>
      </c>
      <c r="AI49" s="106" t="str">
        <f t="shared" si="19"/>
        <v/>
      </c>
      <c r="AJ49" s="107">
        <f t="shared" si="20"/>
        <v>1</v>
      </c>
    </row>
    <row r="50" spans="1:36" x14ac:dyDescent="0.25">
      <c r="A50" s="60">
        <v>47</v>
      </c>
      <c r="B50" s="102" t="str">
        <f>Projects!B49</f>
        <v>T6  Project47</v>
      </c>
      <c r="C50" s="11"/>
      <c r="D50" s="11"/>
      <c r="E50" s="11"/>
      <c r="F50" s="11"/>
      <c r="G50" s="11"/>
      <c r="H50" s="11" t="s">
        <v>369</v>
      </c>
      <c r="I50" s="11"/>
      <c r="J50" s="11"/>
      <c r="K50" s="11"/>
      <c r="L50" s="11"/>
      <c r="M50" s="11"/>
      <c r="N50" s="11"/>
      <c r="O50" s="11"/>
      <c r="P50" s="11"/>
      <c r="Q50" s="11"/>
      <c r="R50" s="103" t="str">
        <f t="shared" si="3"/>
        <v>Enter L, M or H in each cell</v>
      </c>
      <c r="S50" s="104"/>
      <c r="T50" s="105">
        <f t="shared" si="4"/>
        <v>47</v>
      </c>
      <c r="U50" s="106" t="str">
        <f t="shared" si="5"/>
        <v/>
      </c>
      <c r="V50" s="106" t="str">
        <f t="shared" si="6"/>
        <v/>
      </c>
      <c r="W50" s="106" t="str">
        <f t="shared" si="7"/>
        <v/>
      </c>
      <c r="X50" s="106" t="str">
        <f t="shared" si="8"/>
        <v/>
      </c>
      <c r="Y50" s="106" t="str">
        <f t="shared" si="9"/>
        <v/>
      </c>
      <c r="Z50" s="106">
        <f t="shared" si="10"/>
        <v>1</v>
      </c>
      <c r="AA50" s="106" t="str">
        <f t="shared" si="11"/>
        <v/>
      </c>
      <c r="AB50" s="106" t="str">
        <f t="shared" si="12"/>
        <v/>
      </c>
      <c r="AC50" s="106" t="str">
        <f t="shared" si="13"/>
        <v/>
      </c>
      <c r="AD50" s="106" t="str">
        <f t="shared" si="14"/>
        <v/>
      </c>
      <c r="AE50" s="106" t="str">
        <f t="shared" si="15"/>
        <v/>
      </c>
      <c r="AF50" s="106" t="str">
        <f t="shared" si="16"/>
        <v/>
      </c>
      <c r="AG50" s="106" t="str">
        <f t="shared" si="17"/>
        <v/>
      </c>
      <c r="AH50" s="106" t="str">
        <f t="shared" si="18"/>
        <v/>
      </c>
      <c r="AI50" s="106" t="str">
        <f t="shared" si="19"/>
        <v/>
      </c>
      <c r="AJ50" s="107">
        <f t="shared" si="20"/>
        <v>1</v>
      </c>
    </row>
    <row r="51" spans="1:36" x14ac:dyDescent="0.25">
      <c r="A51" s="60">
        <v>48</v>
      </c>
      <c r="B51" s="102" t="str">
        <f>Projects!B50</f>
        <v>T6  Project48</v>
      </c>
      <c r="C51" s="11"/>
      <c r="D51" s="11"/>
      <c r="E51" s="11"/>
      <c r="F51" s="11"/>
      <c r="G51" s="11"/>
      <c r="H51" s="11" t="s">
        <v>369</v>
      </c>
      <c r="I51" s="11"/>
      <c r="J51" s="11"/>
      <c r="K51" s="11"/>
      <c r="L51" s="11"/>
      <c r="M51" s="11"/>
      <c r="N51" s="11"/>
      <c r="O51" s="11"/>
      <c r="P51" s="11"/>
      <c r="Q51" s="11"/>
      <c r="R51" s="103" t="str">
        <f t="shared" si="3"/>
        <v>Enter L, M or H in each cell</v>
      </c>
      <c r="S51" s="104"/>
      <c r="T51" s="105">
        <f t="shared" si="4"/>
        <v>48</v>
      </c>
      <c r="U51" s="106" t="str">
        <f t="shared" si="5"/>
        <v/>
      </c>
      <c r="V51" s="106" t="str">
        <f t="shared" si="6"/>
        <v/>
      </c>
      <c r="W51" s="106" t="str">
        <f t="shared" si="7"/>
        <v/>
      </c>
      <c r="X51" s="106" t="str">
        <f t="shared" si="8"/>
        <v/>
      </c>
      <c r="Y51" s="106" t="str">
        <f t="shared" si="9"/>
        <v/>
      </c>
      <c r="Z51" s="106">
        <f t="shared" si="10"/>
        <v>1</v>
      </c>
      <c r="AA51" s="106" t="str">
        <f t="shared" si="11"/>
        <v/>
      </c>
      <c r="AB51" s="106" t="str">
        <f t="shared" si="12"/>
        <v/>
      </c>
      <c r="AC51" s="106" t="str">
        <f t="shared" si="13"/>
        <v/>
      </c>
      <c r="AD51" s="106" t="str">
        <f t="shared" si="14"/>
        <v/>
      </c>
      <c r="AE51" s="106" t="str">
        <f t="shared" si="15"/>
        <v/>
      </c>
      <c r="AF51" s="106" t="str">
        <f t="shared" si="16"/>
        <v/>
      </c>
      <c r="AG51" s="106" t="str">
        <f t="shared" si="17"/>
        <v/>
      </c>
      <c r="AH51" s="106" t="str">
        <f t="shared" si="18"/>
        <v/>
      </c>
      <c r="AI51" s="106" t="str">
        <f t="shared" si="19"/>
        <v/>
      </c>
      <c r="AJ51" s="107">
        <f t="shared" si="20"/>
        <v>1</v>
      </c>
    </row>
    <row r="52" spans="1:36" x14ac:dyDescent="0.25">
      <c r="A52" s="60">
        <v>49</v>
      </c>
      <c r="B52" s="102" t="str">
        <f>Projects!B51</f>
        <v>T6  Project49</v>
      </c>
      <c r="C52" s="11"/>
      <c r="D52" s="11"/>
      <c r="E52" s="11"/>
      <c r="F52" s="11"/>
      <c r="G52" s="11"/>
      <c r="H52" s="11" t="s">
        <v>369</v>
      </c>
      <c r="I52" s="11"/>
      <c r="J52" s="11"/>
      <c r="K52" s="11"/>
      <c r="L52" s="11"/>
      <c r="M52" s="11"/>
      <c r="N52" s="11"/>
      <c r="O52" s="11"/>
      <c r="P52" s="11"/>
      <c r="Q52" s="11"/>
      <c r="R52" s="103" t="str">
        <f t="shared" si="3"/>
        <v>Enter L, M or H in each cell</v>
      </c>
      <c r="S52" s="104"/>
      <c r="T52" s="105">
        <f t="shared" si="4"/>
        <v>49</v>
      </c>
      <c r="U52" s="106" t="str">
        <f t="shared" si="5"/>
        <v/>
      </c>
      <c r="V52" s="106" t="str">
        <f t="shared" si="6"/>
        <v/>
      </c>
      <c r="W52" s="106" t="str">
        <f t="shared" si="7"/>
        <v/>
      </c>
      <c r="X52" s="106" t="str">
        <f t="shared" si="8"/>
        <v/>
      </c>
      <c r="Y52" s="106" t="str">
        <f t="shared" si="9"/>
        <v/>
      </c>
      <c r="Z52" s="106">
        <f t="shared" si="10"/>
        <v>1</v>
      </c>
      <c r="AA52" s="106" t="str">
        <f t="shared" si="11"/>
        <v/>
      </c>
      <c r="AB52" s="106" t="str">
        <f t="shared" si="12"/>
        <v/>
      </c>
      <c r="AC52" s="106" t="str">
        <f t="shared" si="13"/>
        <v/>
      </c>
      <c r="AD52" s="106" t="str">
        <f t="shared" si="14"/>
        <v/>
      </c>
      <c r="AE52" s="106" t="str">
        <f t="shared" si="15"/>
        <v/>
      </c>
      <c r="AF52" s="106" t="str">
        <f t="shared" si="16"/>
        <v/>
      </c>
      <c r="AG52" s="106" t="str">
        <f t="shared" si="17"/>
        <v/>
      </c>
      <c r="AH52" s="106" t="str">
        <f t="shared" si="18"/>
        <v/>
      </c>
      <c r="AI52" s="106" t="str">
        <f t="shared" si="19"/>
        <v/>
      </c>
      <c r="AJ52" s="107">
        <f t="shared" si="20"/>
        <v>1</v>
      </c>
    </row>
    <row r="53" spans="1:36" x14ac:dyDescent="0.25">
      <c r="A53" s="60">
        <v>50</v>
      </c>
      <c r="B53" s="102" t="str">
        <f>Projects!B52</f>
        <v>T6  Project50</v>
      </c>
      <c r="C53" s="11"/>
      <c r="D53" s="11"/>
      <c r="E53" s="11"/>
      <c r="F53" s="11"/>
      <c r="G53" s="11"/>
      <c r="H53" s="11" t="s">
        <v>369</v>
      </c>
      <c r="I53" s="11"/>
      <c r="J53" s="11"/>
      <c r="K53" s="11"/>
      <c r="L53" s="11"/>
      <c r="M53" s="11"/>
      <c r="N53" s="11"/>
      <c r="O53" s="11"/>
      <c r="P53" s="11"/>
      <c r="Q53" s="11"/>
      <c r="R53" s="103" t="str">
        <f t="shared" si="3"/>
        <v>Enter L, M or H in each cell</v>
      </c>
      <c r="S53" s="104"/>
      <c r="T53" s="105">
        <f t="shared" si="4"/>
        <v>50</v>
      </c>
      <c r="U53" s="106" t="str">
        <f t="shared" si="5"/>
        <v/>
      </c>
      <c r="V53" s="106" t="str">
        <f t="shared" si="6"/>
        <v/>
      </c>
      <c r="W53" s="106" t="str">
        <f t="shared" si="7"/>
        <v/>
      </c>
      <c r="X53" s="106" t="str">
        <f t="shared" si="8"/>
        <v/>
      </c>
      <c r="Y53" s="106" t="str">
        <f t="shared" si="9"/>
        <v/>
      </c>
      <c r="Z53" s="106">
        <f t="shared" si="10"/>
        <v>1</v>
      </c>
      <c r="AA53" s="106" t="str">
        <f t="shared" si="11"/>
        <v/>
      </c>
      <c r="AB53" s="106" t="str">
        <f t="shared" si="12"/>
        <v/>
      </c>
      <c r="AC53" s="106" t="str">
        <f t="shared" si="13"/>
        <v/>
      </c>
      <c r="AD53" s="106" t="str">
        <f t="shared" si="14"/>
        <v/>
      </c>
      <c r="AE53" s="106" t="str">
        <f t="shared" si="15"/>
        <v/>
      </c>
      <c r="AF53" s="106" t="str">
        <f t="shared" si="16"/>
        <v/>
      </c>
      <c r="AG53" s="106" t="str">
        <f t="shared" si="17"/>
        <v/>
      </c>
      <c r="AH53" s="106" t="str">
        <f t="shared" si="18"/>
        <v/>
      </c>
      <c r="AI53" s="106" t="str">
        <f t="shared" si="19"/>
        <v/>
      </c>
      <c r="AJ53" s="107">
        <f t="shared" si="20"/>
        <v>1</v>
      </c>
    </row>
    <row r="54" spans="1:36" x14ac:dyDescent="0.25">
      <c r="A54" s="60">
        <v>51</v>
      </c>
      <c r="B54" s="102" t="str">
        <f>Projects!B53</f>
        <v>T6  Project51</v>
      </c>
      <c r="C54" s="11"/>
      <c r="D54" s="11"/>
      <c r="E54" s="11"/>
      <c r="F54" s="11"/>
      <c r="G54" s="11"/>
      <c r="H54" s="11" t="s">
        <v>369</v>
      </c>
      <c r="I54" s="11"/>
      <c r="J54" s="11"/>
      <c r="K54" s="11"/>
      <c r="L54" s="11"/>
      <c r="M54" s="11"/>
      <c r="N54" s="11"/>
      <c r="O54" s="11"/>
      <c r="P54" s="11"/>
      <c r="Q54" s="11"/>
      <c r="R54" s="103" t="str">
        <f t="shared" si="3"/>
        <v>Enter L, M or H in each cell</v>
      </c>
      <c r="S54" s="104"/>
      <c r="T54" s="105">
        <f t="shared" si="4"/>
        <v>51</v>
      </c>
      <c r="U54" s="106" t="str">
        <f t="shared" si="5"/>
        <v/>
      </c>
      <c r="V54" s="106" t="str">
        <f t="shared" si="6"/>
        <v/>
      </c>
      <c r="W54" s="106" t="str">
        <f t="shared" si="7"/>
        <v/>
      </c>
      <c r="X54" s="106" t="str">
        <f t="shared" si="8"/>
        <v/>
      </c>
      <c r="Y54" s="106" t="str">
        <f t="shared" si="9"/>
        <v/>
      </c>
      <c r="Z54" s="106">
        <f t="shared" si="10"/>
        <v>1</v>
      </c>
      <c r="AA54" s="106" t="str">
        <f t="shared" si="11"/>
        <v/>
      </c>
      <c r="AB54" s="106" t="str">
        <f t="shared" si="12"/>
        <v/>
      </c>
      <c r="AC54" s="106" t="str">
        <f t="shared" si="13"/>
        <v/>
      </c>
      <c r="AD54" s="106" t="str">
        <f t="shared" si="14"/>
        <v/>
      </c>
      <c r="AE54" s="106" t="str">
        <f t="shared" si="15"/>
        <v/>
      </c>
      <c r="AF54" s="106" t="str">
        <f t="shared" si="16"/>
        <v/>
      </c>
      <c r="AG54" s="106" t="str">
        <f t="shared" si="17"/>
        <v/>
      </c>
      <c r="AH54" s="106" t="str">
        <f t="shared" si="18"/>
        <v/>
      </c>
      <c r="AI54" s="106" t="str">
        <f t="shared" si="19"/>
        <v/>
      </c>
      <c r="AJ54" s="107">
        <f t="shared" si="20"/>
        <v>1</v>
      </c>
    </row>
    <row r="55" spans="1:36" x14ac:dyDescent="0.25">
      <c r="A55" s="60">
        <v>52</v>
      </c>
      <c r="B55" s="102" t="str">
        <f>Projects!B54</f>
        <v>T6  Project52</v>
      </c>
      <c r="C55" s="11"/>
      <c r="D55" s="11"/>
      <c r="E55" s="11"/>
      <c r="F55" s="11"/>
      <c r="G55" s="11"/>
      <c r="H55" s="11" t="s">
        <v>369</v>
      </c>
      <c r="I55" s="11"/>
      <c r="J55" s="11"/>
      <c r="K55" s="11"/>
      <c r="L55" s="11"/>
      <c r="M55" s="11"/>
      <c r="N55" s="11"/>
      <c r="O55" s="11"/>
      <c r="P55" s="11"/>
      <c r="Q55" s="11"/>
      <c r="R55" s="103" t="str">
        <f t="shared" si="3"/>
        <v>Enter L, M or H in each cell</v>
      </c>
      <c r="S55" s="104"/>
      <c r="T55" s="105">
        <f t="shared" si="4"/>
        <v>52</v>
      </c>
      <c r="U55" s="106" t="str">
        <f t="shared" si="5"/>
        <v/>
      </c>
      <c r="V55" s="106" t="str">
        <f t="shared" si="6"/>
        <v/>
      </c>
      <c r="W55" s="106" t="str">
        <f t="shared" si="7"/>
        <v/>
      </c>
      <c r="X55" s="106" t="str">
        <f t="shared" si="8"/>
        <v/>
      </c>
      <c r="Y55" s="106" t="str">
        <f t="shared" si="9"/>
        <v/>
      </c>
      <c r="Z55" s="106">
        <f t="shared" si="10"/>
        <v>1</v>
      </c>
      <c r="AA55" s="106" t="str">
        <f t="shared" si="11"/>
        <v/>
      </c>
      <c r="AB55" s="106" t="str">
        <f t="shared" si="12"/>
        <v/>
      </c>
      <c r="AC55" s="106" t="str">
        <f t="shared" si="13"/>
        <v/>
      </c>
      <c r="AD55" s="106" t="str">
        <f t="shared" si="14"/>
        <v/>
      </c>
      <c r="AE55" s="106" t="str">
        <f t="shared" si="15"/>
        <v/>
      </c>
      <c r="AF55" s="106" t="str">
        <f t="shared" si="16"/>
        <v/>
      </c>
      <c r="AG55" s="106" t="str">
        <f t="shared" si="17"/>
        <v/>
      </c>
      <c r="AH55" s="106" t="str">
        <f t="shared" si="18"/>
        <v/>
      </c>
      <c r="AI55" s="106" t="str">
        <f t="shared" si="19"/>
        <v/>
      </c>
      <c r="AJ55" s="107">
        <f t="shared" si="20"/>
        <v>1</v>
      </c>
    </row>
    <row r="56" spans="1:36" x14ac:dyDescent="0.25">
      <c r="A56" s="60">
        <v>53</v>
      </c>
      <c r="B56" s="102" t="str">
        <f>Projects!B55</f>
        <v>T6  Project53</v>
      </c>
      <c r="C56" s="11"/>
      <c r="D56" s="11"/>
      <c r="E56" s="11"/>
      <c r="F56" s="11"/>
      <c r="G56" s="11"/>
      <c r="H56" s="11" t="s">
        <v>369</v>
      </c>
      <c r="I56" s="11"/>
      <c r="J56" s="11"/>
      <c r="K56" s="11"/>
      <c r="L56" s="11"/>
      <c r="M56" s="11"/>
      <c r="N56" s="11"/>
      <c r="O56" s="11"/>
      <c r="P56" s="11"/>
      <c r="Q56" s="11"/>
      <c r="R56" s="103" t="str">
        <f t="shared" si="3"/>
        <v>Enter L, M or H in each cell</v>
      </c>
      <c r="S56" s="104"/>
      <c r="T56" s="105">
        <f t="shared" si="4"/>
        <v>53</v>
      </c>
      <c r="U56" s="106" t="str">
        <f t="shared" si="5"/>
        <v/>
      </c>
      <c r="V56" s="106" t="str">
        <f t="shared" si="6"/>
        <v/>
      </c>
      <c r="W56" s="106" t="str">
        <f t="shared" si="7"/>
        <v/>
      </c>
      <c r="X56" s="106" t="str">
        <f t="shared" si="8"/>
        <v/>
      </c>
      <c r="Y56" s="106" t="str">
        <f t="shared" si="9"/>
        <v/>
      </c>
      <c r="Z56" s="106">
        <f t="shared" si="10"/>
        <v>1</v>
      </c>
      <c r="AA56" s="106" t="str">
        <f t="shared" si="11"/>
        <v/>
      </c>
      <c r="AB56" s="106" t="str">
        <f t="shared" si="12"/>
        <v/>
      </c>
      <c r="AC56" s="106" t="str">
        <f t="shared" si="13"/>
        <v/>
      </c>
      <c r="AD56" s="106" t="str">
        <f t="shared" si="14"/>
        <v/>
      </c>
      <c r="AE56" s="106" t="str">
        <f t="shared" si="15"/>
        <v/>
      </c>
      <c r="AF56" s="106" t="str">
        <f t="shared" si="16"/>
        <v/>
      </c>
      <c r="AG56" s="106" t="str">
        <f t="shared" si="17"/>
        <v/>
      </c>
      <c r="AH56" s="106" t="str">
        <f t="shared" si="18"/>
        <v/>
      </c>
      <c r="AI56" s="106" t="str">
        <f t="shared" si="19"/>
        <v/>
      </c>
      <c r="AJ56" s="107">
        <f t="shared" si="20"/>
        <v>1</v>
      </c>
    </row>
    <row r="57" spans="1:36" x14ac:dyDescent="0.25">
      <c r="A57" s="60">
        <v>54</v>
      </c>
      <c r="B57" s="102" t="str">
        <f>Projects!B56</f>
        <v>T7  Project54</v>
      </c>
      <c r="C57" s="11"/>
      <c r="D57" s="11"/>
      <c r="E57" s="11"/>
      <c r="F57" s="11"/>
      <c r="G57" s="11"/>
      <c r="H57" s="11"/>
      <c r="I57" s="11" t="s">
        <v>369</v>
      </c>
      <c r="J57" s="11"/>
      <c r="K57" s="11"/>
      <c r="L57" s="11"/>
      <c r="M57" s="11"/>
      <c r="N57" s="11"/>
      <c r="O57" s="11"/>
      <c r="P57" s="11"/>
      <c r="Q57" s="11"/>
      <c r="R57" s="103" t="str">
        <f t="shared" si="3"/>
        <v>Enter L, M or H in each cell</v>
      </c>
      <c r="S57" s="104"/>
      <c r="T57" s="105">
        <f t="shared" si="4"/>
        <v>54</v>
      </c>
      <c r="U57" s="106" t="str">
        <f t="shared" si="5"/>
        <v/>
      </c>
      <c r="V57" s="106" t="str">
        <f t="shared" si="6"/>
        <v/>
      </c>
      <c r="W57" s="106" t="str">
        <f t="shared" si="7"/>
        <v/>
      </c>
      <c r="X57" s="106" t="str">
        <f t="shared" si="8"/>
        <v/>
      </c>
      <c r="Y57" s="106" t="str">
        <f t="shared" si="9"/>
        <v/>
      </c>
      <c r="Z57" s="106" t="str">
        <f t="shared" si="10"/>
        <v/>
      </c>
      <c r="AA57" s="106">
        <f t="shared" si="11"/>
        <v>1</v>
      </c>
      <c r="AB57" s="106" t="str">
        <f t="shared" si="12"/>
        <v/>
      </c>
      <c r="AC57" s="106" t="str">
        <f t="shared" si="13"/>
        <v/>
      </c>
      <c r="AD57" s="106" t="str">
        <f t="shared" si="14"/>
        <v/>
      </c>
      <c r="AE57" s="106" t="str">
        <f t="shared" si="15"/>
        <v/>
      </c>
      <c r="AF57" s="106" t="str">
        <f t="shared" si="16"/>
        <v/>
      </c>
      <c r="AG57" s="106" t="str">
        <f t="shared" si="17"/>
        <v/>
      </c>
      <c r="AH57" s="106" t="str">
        <f t="shared" si="18"/>
        <v/>
      </c>
      <c r="AI57" s="106" t="str">
        <f t="shared" si="19"/>
        <v/>
      </c>
      <c r="AJ57" s="107">
        <f t="shared" si="20"/>
        <v>1</v>
      </c>
    </row>
    <row r="58" spans="1:36" x14ac:dyDescent="0.25">
      <c r="A58" s="60">
        <v>55</v>
      </c>
      <c r="B58" s="102" t="str">
        <f>Projects!B57</f>
        <v>T7  Project55</v>
      </c>
      <c r="C58" s="11"/>
      <c r="D58" s="11"/>
      <c r="E58" s="11"/>
      <c r="F58" s="11"/>
      <c r="G58" s="11"/>
      <c r="H58" s="11"/>
      <c r="I58" s="11" t="s">
        <v>369</v>
      </c>
      <c r="J58" s="11"/>
      <c r="K58" s="11"/>
      <c r="L58" s="11"/>
      <c r="M58" s="11"/>
      <c r="N58" s="11"/>
      <c r="O58" s="11"/>
      <c r="P58" s="11"/>
      <c r="Q58" s="11"/>
      <c r="R58" s="103" t="str">
        <f t="shared" si="3"/>
        <v>Enter L, M or H in each cell</v>
      </c>
      <c r="S58" s="104"/>
      <c r="T58" s="105">
        <f t="shared" si="4"/>
        <v>55</v>
      </c>
      <c r="U58" s="106" t="str">
        <f t="shared" si="5"/>
        <v/>
      </c>
      <c r="V58" s="106" t="str">
        <f t="shared" si="6"/>
        <v/>
      </c>
      <c r="W58" s="106" t="str">
        <f t="shared" si="7"/>
        <v/>
      </c>
      <c r="X58" s="106" t="str">
        <f t="shared" si="8"/>
        <v/>
      </c>
      <c r="Y58" s="106" t="str">
        <f t="shared" si="9"/>
        <v/>
      </c>
      <c r="Z58" s="106" t="str">
        <f t="shared" si="10"/>
        <v/>
      </c>
      <c r="AA58" s="106">
        <f t="shared" si="11"/>
        <v>1</v>
      </c>
      <c r="AB58" s="106" t="str">
        <f t="shared" si="12"/>
        <v/>
      </c>
      <c r="AC58" s="106" t="str">
        <f t="shared" si="13"/>
        <v/>
      </c>
      <c r="AD58" s="106" t="str">
        <f t="shared" si="14"/>
        <v/>
      </c>
      <c r="AE58" s="106" t="str">
        <f t="shared" si="15"/>
        <v/>
      </c>
      <c r="AF58" s="106" t="str">
        <f t="shared" si="16"/>
        <v/>
      </c>
      <c r="AG58" s="106" t="str">
        <f t="shared" si="17"/>
        <v/>
      </c>
      <c r="AH58" s="106" t="str">
        <f t="shared" si="18"/>
        <v/>
      </c>
      <c r="AI58" s="106" t="str">
        <f t="shared" si="19"/>
        <v/>
      </c>
      <c r="AJ58" s="107">
        <f t="shared" si="20"/>
        <v>1</v>
      </c>
    </row>
    <row r="59" spans="1:36" x14ac:dyDescent="0.25">
      <c r="A59" s="60">
        <v>56</v>
      </c>
      <c r="B59" s="102" t="str">
        <f>Projects!B58</f>
        <v>T7  Project56</v>
      </c>
      <c r="C59" s="11"/>
      <c r="D59" s="11"/>
      <c r="E59" s="11"/>
      <c r="F59" s="11"/>
      <c r="G59" s="11"/>
      <c r="H59" s="11"/>
      <c r="I59" s="11" t="s">
        <v>369</v>
      </c>
      <c r="J59" s="11"/>
      <c r="K59" s="11"/>
      <c r="L59" s="11"/>
      <c r="M59" s="11"/>
      <c r="N59" s="11"/>
      <c r="O59" s="11"/>
      <c r="P59" s="11"/>
      <c r="Q59" s="11"/>
      <c r="R59" s="103" t="str">
        <f t="shared" si="3"/>
        <v>Enter L, M or H in each cell</v>
      </c>
      <c r="S59" s="104"/>
      <c r="T59" s="105">
        <f t="shared" si="4"/>
        <v>56</v>
      </c>
      <c r="U59" s="106" t="str">
        <f t="shared" si="5"/>
        <v/>
      </c>
      <c r="V59" s="106" t="str">
        <f t="shared" si="6"/>
        <v/>
      </c>
      <c r="W59" s="106" t="str">
        <f t="shared" si="7"/>
        <v/>
      </c>
      <c r="X59" s="106" t="str">
        <f t="shared" si="8"/>
        <v/>
      </c>
      <c r="Y59" s="106" t="str">
        <f t="shared" si="9"/>
        <v/>
      </c>
      <c r="Z59" s="106" t="str">
        <f t="shared" si="10"/>
        <v/>
      </c>
      <c r="AA59" s="106">
        <f t="shared" si="11"/>
        <v>1</v>
      </c>
      <c r="AB59" s="106" t="str">
        <f t="shared" si="12"/>
        <v/>
      </c>
      <c r="AC59" s="106" t="str">
        <f t="shared" si="13"/>
        <v/>
      </c>
      <c r="AD59" s="106" t="str">
        <f t="shared" si="14"/>
        <v/>
      </c>
      <c r="AE59" s="106" t="str">
        <f t="shared" si="15"/>
        <v/>
      </c>
      <c r="AF59" s="106" t="str">
        <f t="shared" si="16"/>
        <v/>
      </c>
      <c r="AG59" s="106" t="str">
        <f t="shared" si="17"/>
        <v/>
      </c>
      <c r="AH59" s="106" t="str">
        <f t="shared" si="18"/>
        <v/>
      </c>
      <c r="AI59" s="106" t="str">
        <f t="shared" si="19"/>
        <v/>
      </c>
      <c r="AJ59" s="107">
        <f t="shared" si="20"/>
        <v>1</v>
      </c>
    </row>
    <row r="60" spans="1:36" x14ac:dyDescent="0.25">
      <c r="A60" s="60">
        <v>57</v>
      </c>
      <c r="B60" s="102" t="str">
        <f>Projects!B59</f>
        <v>T7  Project57</v>
      </c>
      <c r="C60" s="11"/>
      <c r="D60" s="11"/>
      <c r="E60" s="11"/>
      <c r="F60" s="11"/>
      <c r="G60" s="11"/>
      <c r="H60" s="11"/>
      <c r="I60" s="11" t="s">
        <v>369</v>
      </c>
      <c r="J60" s="11"/>
      <c r="K60" s="11"/>
      <c r="L60" s="11"/>
      <c r="M60" s="11"/>
      <c r="N60" s="11"/>
      <c r="O60" s="11"/>
      <c r="P60" s="11"/>
      <c r="Q60" s="11"/>
      <c r="R60" s="103" t="str">
        <f t="shared" si="3"/>
        <v>Enter L, M or H in each cell</v>
      </c>
      <c r="S60" s="104"/>
      <c r="T60" s="105">
        <f t="shared" si="4"/>
        <v>57</v>
      </c>
      <c r="U60" s="106" t="str">
        <f t="shared" si="5"/>
        <v/>
      </c>
      <c r="V60" s="106" t="str">
        <f t="shared" si="6"/>
        <v/>
      </c>
      <c r="W60" s="106" t="str">
        <f t="shared" si="7"/>
        <v/>
      </c>
      <c r="X60" s="106" t="str">
        <f t="shared" si="8"/>
        <v/>
      </c>
      <c r="Y60" s="106" t="str">
        <f t="shared" si="9"/>
        <v/>
      </c>
      <c r="Z60" s="106" t="str">
        <f t="shared" si="10"/>
        <v/>
      </c>
      <c r="AA60" s="106">
        <f t="shared" si="11"/>
        <v>1</v>
      </c>
      <c r="AB60" s="106" t="str">
        <f t="shared" si="12"/>
        <v/>
      </c>
      <c r="AC60" s="106" t="str">
        <f t="shared" si="13"/>
        <v/>
      </c>
      <c r="AD60" s="106" t="str">
        <f t="shared" si="14"/>
        <v/>
      </c>
      <c r="AE60" s="106" t="str">
        <f t="shared" si="15"/>
        <v/>
      </c>
      <c r="AF60" s="106" t="str">
        <f t="shared" si="16"/>
        <v/>
      </c>
      <c r="AG60" s="106" t="str">
        <f t="shared" si="17"/>
        <v/>
      </c>
      <c r="AH60" s="106" t="str">
        <f t="shared" si="18"/>
        <v/>
      </c>
      <c r="AI60" s="106" t="str">
        <f t="shared" si="19"/>
        <v/>
      </c>
      <c r="AJ60" s="107">
        <f t="shared" si="20"/>
        <v>1</v>
      </c>
    </row>
    <row r="61" spans="1:36" x14ac:dyDescent="0.25">
      <c r="A61" s="60">
        <v>58</v>
      </c>
      <c r="B61" s="102" t="str">
        <f>Projects!B60</f>
        <v>T7  Project58</v>
      </c>
      <c r="C61" s="11"/>
      <c r="D61" s="11"/>
      <c r="E61" s="11"/>
      <c r="F61" s="11"/>
      <c r="G61" s="11"/>
      <c r="H61" s="11"/>
      <c r="I61" s="11" t="s">
        <v>369</v>
      </c>
      <c r="J61" s="11"/>
      <c r="K61" s="11"/>
      <c r="L61" s="11"/>
      <c r="M61" s="11"/>
      <c r="N61" s="11"/>
      <c r="O61" s="11"/>
      <c r="P61" s="11"/>
      <c r="Q61" s="11"/>
      <c r="R61" s="103" t="str">
        <f t="shared" si="3"/>
        <v>Enter L, M or H in each cell</v>
      </c>
      <c r="S61" s="104"/>
      <c r="T61" s="105">
        <f t="shared" si="4"/>
        <v>58</v>
      </c>
      <c r="U61" s="106" t="str">
        <f t="shared" si="5"/>
        <v/>
      </c>
      <c r="V61" s="106" t="str">
        <f t="shared" si="6"/>
        <v/>
      </c>
      <c r="W61" s="106" t="str">
        <f t="shared" si="7"/>
        <v/>
      </c>
      <c r="X61" s="106" t="str">
        <f t="shared" si="8"/>
        <v/>
      </c>
      <c r="Y61" s="106" t="str">
        <f t="shared" si="9"/>
        <v/>
      </c>
      <c r="Z61" s="106" t="str">
        <f t="shared" si="10"/>
        <v/>
      </c>
      <c r="AA61" s="106">
        <f t="shared" si="11"/>
        <v>1</v>
      </c>
      <c r="AB61" s="106" t="str">
        <f t="shared" si="12"/>
        <v/>
      </c>
      <c r="AC61" s="106" t="str">
        <f t="shared" si="13"/>
        <v/>
      </c>
      <c r="AD61" s="106" t="str">
        <f t="shared" si="14"/>
        <v/>
      </c>
      <c r="AE61" s="106" t="str">
        <f t="shared" si="15"/>
        <v/>
      </c>
      <c r="AF61" s="106" t="str">
        <f t="shared" si="16"/>
        <v/>
      </c>
      <c r="AG61" s="106" t="str">
        <f t="shared" si="17"/>
        <v/>
      </c>
      <c r="AH61" s="106" t="str">
        <f t="shared" si="18"/>
        <v/>
      </c>
      <c r="AI61" s="106" t="str">
        <f t="shared" si="19"/>
        <v/>
      </c>
      <c r="AJ61" s="107">
        <f t="shared" si="20"/>
        <v>1</v>
      </c>
    </row>
    <row r="62" spans="1:36" x14ac:dyDescent="0.25">
      <c r="A62" s="60">
        <v>59</v>
      </c>
      <c r="B62" s="102" t="str">
        <f>Projects!B61</f>
        <v>T7  Project59</v>
      </c>
      <c r="C62" s="11"/>
      <c r="D62" s="11"/>
      <c r="E62" s="11"/>
      <c r="F62" s="11"/>
      <c r="G62" s="11"/>
      <c r="H62" s="11"/>
      <c r="I62" s="11" t="s">
        <v>369</v>
      </c>
      <c r="J62" s="11"/>
      <c r="K62" s="11"/>
      <c r="L62" s="11"/>
      <c r="M62" s="11"/>
      <c r="N62" s="11"/>
      <c r="O62" s="11"/>
      <c r="P62" s="11"/>
      <c r="Q62" s="11"/>
      <c r="R62" s="103" t="str">
        <f t="shared" si="3"/>
        <v>Enter L, M or H in each cell</v>
      </c>
      <c r="S62" s="104"/>
      <c r="T62" s="105">
        <f t="shared" si="4"/>
        <v>59</v>
      </c>
      <c r="U62" s="106" t="str">
        <f t="shared" si="5"/>
        <v/>
      </c>
      <c r="V62" s="106" t="str">
        <f t="shared" si="6"/>
        <v/>
      </c>
      <c r="W62" s="106" t="str">
        <f t="shared" si="7"/>
        <v/>
      </c>
      <c r="X62" s="106" t="str">
        <f t="shared" si="8"/>
        <v/>
      </c>
      <c r="Y62" s="106" t="str">
        <f t="shared" si="9"/>
        <v/>
      </c>
      <c r="Z62" s="106" t="str">
        <f t="shared" si="10"/>
        <v/>
      </c>
      <c r="AA62" s="106">
        <f t="shared" si="11"/>
        <v>1</v>
      </c>
      <c r="AB62" s="106" t="str">
        <f t="shared" si="12"/>
        <v/>
      </c>
      <c r="AC62" s="106" t="str">
        <f t="shared" si="13"/>
        <v/>
      </c>
      <c r="AD62" s="106" t="str">
        <f t="shared" si="14"/>
        <v/>
      </c>
      <c r="AE62" s="106" t="str">
        <f t="shared" si="15"/>
        <v/>
      </c>
      <c r="AF62" s="106" t="str">
        <f t="shared" si="16"/>
        <v/>
      </c>
      <c r="AG62" s="106" t="str">
        <f t="shared" si="17"/>
        <v/>
      </c>
      <c r="AH62" s="106" t="str">
        <f t="shared" si="18"/>
        <v/>
      </c>
      <c r="AI62" s="106" t="str">
        <f t="shared" si="19"/>
        <v/>
      </c>
      <c r="AJ62" s="107">
        <f t="shared" si="20"/>
        <v>1</v>
      </c>
    </row>
    <row r="63" spans="1:36" x14ac:dyDescent="0.25">
      <c r="A63" s="60">
        <v>60</v>
      </c>
      <c r="B63" s="102" t="str">
        <f>Projects!B62</f>
        <v>T7  Project60</v>
      </c>
      <c r="C63" s="11"/>
      <c r="D63" s="11"/>
      <c r="E63" s="11"/>
      <c r="F63" s="11"/>
      <c r="G63" s="11"/>
      <c r="H63" s="11"/>
      <c r="I63" s="11" t="s">
        <v>369</v>
      </c>
      <c r="J63" s="11"/>
      <c r="K63" s="11"/>
      <c r="L63" s="11"/>
      <c r="M63" s="11"/>
      <c r="N63" s="11"/>
      <c r="O63" s="11"/>
      <c r="P63" s="11"/>
      <c r="Q63" s="11"/>
      <c r="R63" s="103" t="str">
        <f t="shared" si="3"/>
        <v>Enter L, M or H in each cell</v>
      </c>
      <c r="S63" s="104"/>
      <c r="T63" s="105">
        <f t="shared" si="4"/>
        <v>60</v>
      </c>
      <c r="U63" s="106" t="str">
        <f t="shared" si="5"/>
        <v/>
      </c>
      <c r="V63" s="106" t="str">
        <f t="shared" si="6"/>
        <v/>
      </c>
      <c r="W63" s="106" t="str">
        <f t="shared" si="7"/>
        <v/>
      </c>
      <c r="X63" s="106" t="str">
        <f t="shared" si="8"/>
        <v/>
      </c>
      <c r="Y63" s="106" t="str">
        <f t="shared" si="9"/>
        <v/>
      </c>
      <c r="Z63" s="106" t="str">
        <f t="shared" si="10"/>
        <v/>
      </c>
      <c r="AA63" s="106">
        <f t="shared" si="11"/>
        <v>1</v>
      </c>
      <c r="AB63" s="106" t="str">
        <f t="shared" si="12"/>
        <v/>
      </c>
      <c r="AC63" s="106" t="str">
        <f t="shared" si="13"/>
        <v/>
      </c>
      <c r="AD63" s="106" t="str">
        <f t="shared" si="14"/>
        <v/>
      </c>
      <c r="AE63" s="106" t="str">
        <f t="shared" si="15"/>
        <v/>
      </c>
      <c r="AF63" s="106" t="str">
        <f t="shared" si="16"/>
        <v/>
      </c>
      <c r="AG63" s="106" t="str">
        <f t="shared" si="17"/>
        <v/>
      </c>
      <c r="AH63" s="106" t="str">
        <f t="shared" si="18"/>
        <v/>
      </c>
      <c r="AI63" s="106" t="str">
        <f t="shared" si="19"/>
        <v/>
      </c>
      <c r="AJ63" s="107">
        <f t="shared" si="20"/>
        <v>1</v>
      </c>
    </row>
    <row r="64" spans="1:36" x14ac:dyDescent="0.25">
      <c r="A64" s="60">
        <v>61</v>
      </c>
      <c r="B64" s="102" t="str">
        <f>Projects!B63</f>
        <v>T7  Project61</v>
      </c>
      <c r="C64" s="11"/>
      <c r="D64" s="11"/>
      <c r="E64" s="11"/>
      <c r="F64" s="11"/>
      <c r="G64" s="11"/>
      <c r="H64" s="11"/>
      <c r="I64" s="11" t="s">
        <v>369</v>
      </c>
      <c r="J64" s="11"/>
      <c r="K64" s="11"/>
      <c r="L64" s="11"/>
      <c r="M64" s="11"/>
      <c r="N64" s="11"/>
      <c r="O64" s="11"/>
      <c r="P64" s="11"/>
      <c r="Q64" s="11"/>
      <c r="R64" s="103" t="str">
        <f t="shared" si="3"/>
        <v>Enter L, M or H in each cell</v>
      </c>
      <c r="S64" s="104"/>
      <c r="T64" s="105">
        <f t="shared" si="4"/>
        <v>61</v>
      </c>
      <c r="U64" s="106" t="str">
        <f t="shared" si="5"/>
        <v/>
      </c>
      <c r="V64" s="106" t="str">
        <f t="shared" si="6"/>
        <v/>
      </c>
      <c r="W64" s="106" t="str">
        <f t="shared" si="7"/>
        <v/>
      </c>
      <c r="X64" s="106" t="str">
        <f t="shared" si="8"/>
        <v/>
      </c>
      <c r="Y64" s="106" t="str">
        <f t="shared" si="9"/>
        <v/>
      </c>
      <c r="Z64" s="106" t="str">
        <f t="shared" si="10"/>
        <v/>
      </c>
      <c r="AA64" s="106">
        <f t="shared" si="11"/>
        <v>1</v>
      </c>
      <c r="AB64" s="106" t="str">
        <f t="shared" si="12"/>
        <v/>
      </c>
      <c r="AC64" s="106" t="str">
        <f t="shared" si="13"/>
        <v/>
      </c>
      <c r="AD64" s="106" t="str">
        <f t="shared" si="14"/>
        <v/>
      </c>
      <c r="AE64" s="106" t="str">
        <f t="shared" si="15"/>
        <v/>
      </c>
      <c r="AF64" s="106" t="str">
        <f t="shared" si="16"/>
        <v/>
      </c>
      <c r="AG64" s="106" t="str">
        <f t="shared" si="17"/>
        <v/>
      </c>
      <c r="AH64" s="106" t="str">
        <f t="shared" si="18"/>
        <v/>
      </c>
      <c r="AI64" s="106" t="str">
        <f t="shared" si="19"/>
        <v/>
      </c>
      <c r="AJ64" s="107">
        <f t="shared" si="20"/>
        <v>1</v>
      </c>
    </row>
    <row r="65" spans="1:36" x14ac:dyDescent="0.25">
      <c r="A65" s="60">
        <v>62</v>
      </c>
      <c r="B65" s="102" t="str">
        <f>Projects!B64</f>
        <v>T7  Project62</v>
      </c>
      <c r="C65" s="11"/>
      <c r="D65" s="11"/>
      <c r="E65" s="11"/>
      <c r="F65" s="11"/>
      <c r="G65" s="11"/>
      <c r="H65" s="11"/>
      <c r="I65" s="11" t="s">
        <v>369</v>
      </c>
      <c r="J65" s="11"/>
      <c r="K65" s="11"/>
      <c r="L65" s="11"/>
      <c r="M65" s="11"/>
      <c r="N65" s="11"/>
      <c r="O65" s="11"/>
      <c r="P65" s="11"/>
      <c r="Q65" s="11"/>
      <c r="R65" s="103" t="str">
        <f t="shared" si="3"/>
        <v>Enter L, M or H in each cell</v>
      </c>
      <c r="S65" s="104"/>
      <c r="T65" s="105">
        <f t="shared" si="4"/>
        <v>62</v>
      </c>
      <c r="U65" s="106" t="str">
        <f t="shared" si="5"/>
        <v/>
      </c>
      <c r="V65" s="106" t="str">
        <f t="shared" si="6"/>
        <v/>
      </c>
      <c r="W65" s="106" t="str">
        <f t="shared" si="7"/>
        <v/>
      </c>
      <c r="X65" s="106" t="str">
        <f t="shared" si="8"/>
        <v/>
      </c>
      <c r="Y65" s="106" t="str">
        <f t="shared" si="9"/>
        <v/>
      </c>
      <c r="Z65" s="106" t="str">
        <f t="shared" si="10"/>
        <v/>
      </c>
      <c r="AA65" s="106">
        <f t="shared" si="11"/>
        <v>1</v>
      </c>
      <c r="AB65" s="106" t="str">
        <f t="shared" si="12"/>
        <v/>
      </c>
      <c r="AC65" s="106" t="str">
        <f t="shared" si="13"/>
        <v/>
      </c>
      <c r="AD65" s="106" t="str">
        <f t="shared" si="14"/>
        <v/>
      </c>
      <c r="AE65" s="106" t="str">
        <f t="shared" si="15"/>
        <v/>
      </c>
      <c r="AF65" s="106" t="str">
        <f t="shared" si="16"/>
        <v/>
      </c>
      <c r="AG65" s="106" t="str">
        <f t="shared" si="17"/>
        <v/>
      </c>
      <c r="AH65" s="106" t="str">
        <f t="shared" si="18"/>
        <v/>
      </c>
      <c r="AI65" s="106" t="str">
        <f t="shared" si="19"/>
        <v/>
      </c>
      <c r="AJ65" s="107">
        <f t="shared" si="20"/>
        <v>1</v>
      </c>
    </row>
    <row r="66" spans="1:36" x14ac:dyDescent="0.25">
      <c r="A66" s="60">
        <v>63</v>
      </c>
      <c r="B66" s="102" t="str">
        <f>Projects!B65</f>
        <v>T7  Project63</v>
      </c>
      <c r="C66" s="11"/>
      <c r="D66" s="11"/>
      <c r="E66" s="11"/>
      <c r="F66" s="11"/>
      <c r="G66" s="11"/>
      <c r="H66" s="11"/>
      <c r="I66" s="11" t="s">
        <v>369</v>
      </c>
      <c r="J66" s="11"/>
      <c r="K66" s="11"/>
      <c r="L66" s="11"/>
      <c r="M66" s="11"/>
      <c r="N66" s="11"/>
      <c r="O66" s="11"/>
      <c r="P66" s="11"/>
      <c r="Q66" s="11"/>
      <c r="R66" s="103" t="str">
        <f t="shared" si="3"/>
        <v>Enter L, M or H in each cell</v>
      </c>
      <c r="S66" s="104"/>
      <c r="T66" s="105">
        <f t="shared" si="4"/>
        <v>63</v>
      </c>
      <c r="U66" s="106" t="str">
        <f t="shared" si="5"/>
        <v/>
      </c>
      <c r="V66" s="106" t="str">
        <f t="shared" si="6"/>
        <v/>
      </c>
      <c r="W66" s="106" t="str">
        <f t="shared" si="7"/>
        <v/>
      </c>
      <c r="X66" s="106" t="str">
        <f t="shared" si="8"/>
        <v/>
      </c>
      <c r="Y66" s="106" t="str">
        <f t="shared" si="9"/>
        <v/>
      </c>
      <c r="Z66" s="106" t="str">
        <f t="shared" si="10"/>
        <v/>
      </c>
      <c r="AA66" s="106">
        <f t="shared" si="11"/>
        <v>1</v>
      </c>
      <c r="AB66" s="106" t="str">
        <f t="shared" si="12"/>
        <v/>
      </c>
      <c r="AC66" s="106" t="str">
        <f t="shared" si="13"/>
        <v/>
      </c>
      <c r="AD66" s="106" t="str">
        <f t="shared" si="14"/>
        <v/>
      </c>
      <c r="AE66" s="106" t="str">
        <f t="shared" si="15"/>
        <v/>
      </c>
      <c r="AF66" s="106" t="str">
        <f t="shared" si="16"/>
        <v/>
      </c>
      <c r="AG66" s="106" t="str">
        <f t="shared" si="17"/>
        <v/>
      </c>
      <c r="AH66" s="106" t="str">
        <f t="shared" si="18"/>
        <v/>
      </c>
      <c r="AI66" s="106" t="str">
        <f t="shared" si="19"/>
        <v/>
      </c>
      <c r="AJ66" s="107">
        <f t="shared" si="20"/>
        <v>1</v>
      </c>
    </row>
    <row r="67" spans="1:36" x14ac:dyDescent="0.25">
      <c r="A67" s="60">
        <v>64</v>
      </c>
      <c r="B67" s="102" t="str">
        <f>Projects!B66</f>
        <v>T7  Project64</v>
      </c>
      <c r="C67" s="11"/>
      <c r="D67" s="11"/>
      <c r="E67" s="11"/>
      <c r="F67" s="11"/>
      <c r="G67" s="11"/>
      <c r="H67" s="11"/>
      <c r="I67" s="11" t="s">
        <v>369</v>
      </c>
      <c r="J67" s="11"/>
      <c r="K67" s="11"/>
      <c r="L67" s="11"/>
      <c r="M67" s="11"/>
      <c r="N67" s="11"/>
      <c r="O67" s="11"/>
      <c r="P67" s="11"/>
      <c r="Q67" s="11"/>
      <c r="R67" s="103" t="str">
        <f t="shared" si="3"/>
        <v>Enter L, M or H in each cell</v>
      </c>
      <c r="S67" s="104"/>
      <c r="T67" s="105">
        <f t="shared" si="4"/>
        <v>64</v>
      </c>
      <c r="U67" s="106" t="str">
        <f t="shared" si="5"/>
        <v/>
      </c>
      <c r="V67" s="106" t="str">
        <f t="shared" si="6"/>
        <v/>
      </c>
      <c r="W67" s="106" t="str">
        <f t="shared" si="7"/>
        <v/>
      </c>
      <c r="X67" s="106" t="str">
        <f t="shared" si="8"/>
        <v/>
      </c>
      <c r="Y67" s="106" t="str">
        <f t="shared" si="9"/>
        <v/>
      </c>
      <c r="Z67" s="106" t="str">
        <f t="shared" si="10"/>
        <v/>
      </c>
      <c r="AA67" s="106">
        <f t="shared" si="11"/>
        <v>1</v>
      </c>
      <c r="AB67" s="106" t="str">
        <f t="shared" si="12"/>
        <v/>
      </c>
      <c r="AC67" s="106" t="str">
        <f t="shared" si="13"/>
        <v/>
      </c>
      <c r="AD67" s="106" t="str">
        <f t="shared" si="14"/>
        <v/>
      </c>
      <c r="AE67" s="106" t="str">
        <f t="shared" si="15"/>
        <v/>
      </c>
      <c r="AF67" s="106" t="str">
        <f t="shared" si="16"/>
        <v/>
      </c>
      <c r="AG67" s="106" t="str">
        <f t="shared" si="17"/>
        <v/>
      </c>
      <c r="AH67" s="106" t="str">
        <f t="shared" si="18"/>
        <v/>
      </c>
      <c r="AI67" s="106" t="str">
        <f t="shared" si="19"/>
        <v/>
      </c>
      <c r="AJ67" s="107">
        <f t="shared" si="20"/>
        <v>1</v>
      </c>
    </row>
    <row r="68" spans="1:36" x14ac:dyDescent="0.25">
      <c r="A68" s="60">
        <v>65</v>
      </c>
      <c r="B68" s="102" t="str">
        <f>Projects!B67</f>
        <v>T7  Project65</v>
      </c>
      <c r="C68" s="11"/>
      <c r="D68" s="11"/>
      <c r="E68" s="11"/>
      <c r="F68" s="11"/>
      <c r="G68" s="11"/>
      <c r="H68" s="11"/>
      <c r="I68" s="11" t="s">
        <v>369</v>
      </c>
      <c r="J68" s="11"/>
      <c r="K68" s="11"/>
      <c r="L68" s="11"/>
      <c r="M68" s="11"/>
      <c r="N68" s="11"/>
      <c r="O68" s="11"/>
      <c r="P68" s="11"/>
      <c r="Q68" s="11"/>
      <c r="R68" s="103" t="str">
        <f t="shared" si="3"/>
        <v>Enter L, M or H in each cell</v>
      </c>
      <c r="S68" s="104"/>
      <c r="T68" s="105">
        <f t="shared" si="4"/>
        <v>65</v>
      </c>
      <c r="U68" s="106" t="str">
        <f t="shared" si="5"/>
        <v/>
      </c>
      <c r="V68" s="106" t="str">
        <f t="shared" si="6"/>
        <v/>
      </c>
      <c r="W68" s="106" t="str">
        <f t="shared" si="7"/>
        <v/>
      </c>
      <c r="X68" s="106" t="str">
        <f t="shared" si="8"/>
        <v/>
      </c>
      <c r="Y68" s="106" t="str">
        <f t="shared" si="9"/>
        <v/>
      </c>
      <c r="Z68" s="106" t="str">
        <f t="shared" si="10"/>
        <v/>
      </c>
      <c r="AA68" s="106">
        <f t="shared" si="11"/>
        <v>1</v>
      </c>
      <c r="AB68" s="106" t="str">
        <f t="shared" si="12"/>
        <v/>
      </c>
      <c r="AC68" s="106" t="str">
        <f t="shared" si="13"/>
        <v/>
      </c>
      <c r="AD68" s="106" t="str">
        <f t="shared" si="14"/>
        <v/>
      </c>
      <c r="AE68" s="106" t="str">
        <f t="shared" si="15"/>
        <v/>
      </c>
      <c r="AF68" s="106" t="str">
        <f t="shared" si="16"/>
        <v/>
      </c>
      <c r="AG68" s="106" t="str">
        <f t="shared" si="17"/>
        <v/>
      </c>
      <c r="AH68" s="106" t="str">
        <f t="shared" si="18"/>
        <v/>
      </c>
      <c r="AI68" s="106" t="str">
        <f t="shared" si="19"/>
        <v/>
      </c>
      <c r="AJ68" s="107">
        <f t="shared" si="20"/>
        <v>1</v>
      </c>
    </row>
    <row r="69" spans="1:36" x14ac:dyDescent="0.25">
      <c r="A69" s="60">
        <v>66</v>
      </c>
      <c r="B69" s="102" t="str">
        <f>Projects!B68</f>
        <v>T7  Project66</v>
      </c>
      <c r="C69" s="11"/>
      <c r="D69" s="11"/>
      <c r="E69" s="11"/>
      <c r="F69" s="11"/>
      <c r="G69" s="11"/>
      <c r="H69" s="11"/>
      <c r="I69" s="11" t="s">
        <v>369</v>
      </c>
      <c r="J69" s="11"/>
      <c r="K69" s="11"/>
      <c r="L69" s="11"/>
      <c r="M69" s="11"/>
      <c r="N69" s="11"/>
      <c r="O69" s="11"/>
      <c r="P69" s="11"/>
      <c r="Q69" s="11"/>
      <c r="R69" s="103" t="str">
        <f t="shared" ref="R69:R132" si="21">IF(OR(AND(C69&lt;&gt;"L",C69&lt;&gt;"M",C69&lt;&gt;"H"),AND(D69&lt;&gt;"L",D69&lt;&gt;"M",D69&lt;&gt;"H"),AND(E69&lt;&gt;"L",E69&lt;&gt;"M",E69&lt;&gt;"H"),AND(F69&lt;&gt;"L",F69&lt;&gt;"M",F69&lt;&gt;"H"),AND(G69&lt;&gt;"L",G69&lt;&gt;"M",G69&lt;&gt;"H"),AND(H69&lt;&gt;"L",H69&lt;&gt;"M",H69&lt;&gt;"H"),AND(I69&lt;&gt;"L",I69&lt;&gt;"M",I69&lt;&gt;"H"),AND(J69&lt;&gt;"L",J69&lt;&gt;"M",J69&lt;&gt;"H"),AND(K69&lt;&gt;"L",K69&lt;&gt;"M",K69&lt;&gt;"H"),AND(L69&lt;&gt;"L",L69&lt;&gt;"M",L69&lt;&gt;"H"),AND(M69&lt;&gt;"L",M69&lt;&gt;"M",M69&lt;&gt;"H"),AND(N69&lt;&gt;"L",N69&lt;&gt;"M",N69&lt;&gt;"H"),AND(O69&lt;&gt;"L",O69&lt;&gt;"M",O69&lt;&gt;"H"),AND(P69&lt;&gt;"L",P69&lt;&gt;"M",P69&lt;&gt;"H"),AND(Q69&lt;&gt;"L",Q69&lt;&gt;"M",Q69&lt;&gt;"H")),"Enter L, M or H in each cell","")</f>
        <v>Enter L, M or H in each cell</v>
      </c>
      <c r="S69" s="104"/>
      <c r="T69" s="105">
        <f t="shared" ref="T69:T132" si="22">A69</f>
        <v>66</v>
      </c>
      <c r="U69" s="106" t="str">
        <f t="shared" ref="U69:U132" si="23">IF(C69="L",1/3,IF(C69="M",2/3,IF(LEN(C69)&gt;0,1,"")))</f>
        <v/>
      </c>
      <c r="V69" s="106" t="str">
        <f t="shared" ref="V69:V132" si="24">IF(D69="L",1/3,IF(D69="M",2/3,IF(LEN(D69)&gt;0,1,"")))</f>
        <v/>
      </c>
      <c r="W69" s="106" t="str">
        <f t="shared" ref="W69:W132" si="25">IF(E69="L",1/3,IF(E69="M",2/3,IF(LEN(E69)&gt;0,1,"")))</f>
        <v/>
      </c>
      <c r="X69" s="106" t="str">
        <f t="shared" ref="X69:X132" si="26">IF(F69="L",1/3,IF(F69="M",2/3,IF(LEN(F69)&gt;0,1,"")))</f>
        <v/>
      </c>
      <c r="Y69" s="106" t="str">
        <f t="shared" ref="Y69:Y132" si="27">IF(G69="L",1/3,IF(G69="M",2/3,IF(LEN(G69)&gt;0,1,"")))</f>
        <v/>
      </c>
      <c r="Z69" s="106" t="str">
        <f t="shared" ref="Z69:Z132" si="28">IF(H69="L",1/3,IF(H69="M",2/3,IF(LEN(H69)&gt;0,1,"")))</f>
        <v/>
      </c>
      <c r="AA69" s="106">
        <f t="shared" ref="AA69:AA132" si="29">IF(I69="L",1/3,IF(I69="M",2/3,IF(LEN(I69)&gt;0,1,"")))</f>
        <v>1</v>
      </c>
      <c r="AB69" s="106" t="str">
        <f t="shared" ref="AB69:AB132" si="30">IF(J69="L",1/3,IF(J69="M",2/3,IF(LEN(J69)&gt;0,1,"")))</f>
        <v/>
      </c>
      <c r="AC69" s="106" t="str">
        <f t="shared" ref="AC69:AC132" si="31">IF(K69="L",1/3,IF(K69="M",2/3,IF(LEN(K69)&gt;0,1,"")))</f>
        <v/>
      </c>
      <c r="AD69" s="106" t="str">
        <f t="shared" ref="AD69:AD132" si="32">IF(L69="L",1/3,IF(L69="M",2/3,IF(LEN(L69)&gt;0,1,"")))</f>
        <v/>
      </c>
      <c r="AE69" s="106" t="str">
        <f t="shared" ref="AE69:AE132" si="33">IF(M69="L",1/3,IF(M69="M",2/3,IF(LEN(M69)&gt;0,1,"")))</f>
        <v/>
      </c>
      <c r="AF69" s="106" t="str">
        <f t="shared" ref="AF69:AF132" si="34">IF(N69="L",1/3,IF(N69="M",2/3,IF(LEN(N69)&gt;0,1,"")))</f>
        <v/>
      </c>
      <c r="AG69" s="106" t="str">
        <f t="shared" ref="AG69:AG132" si="35">IF(O69="L",1/3,IF(O69="M",2/3,IF(LEN(O69)&gt;0,1,"")))</f>
        <v/>
      </c>
      <c r="AH69" s="106" t="str">
        <f t="shared" ref="AH69:AH132" si="36">IF(P69="L",1/3,IF(P69="M",2/3,IF(LEN(P69)&gt;0,1,"")))</f>
        <v/>
      </c>
      <c r="AI69" s="106" t="str">
        <f t="shared" ref="AI69:AI132" si="37">IF(Q69="L",1/3,IF(Q69="M",2/3,IF(LEN(Q69)&gt;0,1,"")))</f>
        <v/>
      </c>
      <c r="AJ69" s="107">
        <f t="shared" ref="AJ69:AJ132" si="38">IF(SUM(U69:AI69)&gt;0,SUM(U69:AI69),"")</f>
        <v>1</v>
      </c>
    </row>
    <row r="70" spans="1:36" x14ac:dyDescent="0.25">
      <c r="A70" s="60">
        <v>67</v>
      </c>
      <c r="B70" s="102" t="str">
        <f>Projects!B69</f>
        <v>T7  Project67</v>
      </c>
      <c r="C70" s="11"/>
      <c r="D70" s="11"/>
      <c r="E70" s="11"/>
      <c r="F70" s="11"/>
      <c r="G70" s="11"/>
      <c r="H70" s="11"/>
      <c r="I70" s="11" t="s">
        <v>369</v>
      </c>
      <c r="J70" s="11"/>
      <c r="K70" s="11"/>
      <c r="L70" s="11"/>
      <c r="M70" s="11"/>
      <c r="N70" s="11"/>
      <c r="O70" s="11"/>
      <c r="P70" s="11"/>
      <c r="Q70" s="11"/>
      <c r="R70" s="103" t="str">
        <f t="shared" si="21"/>
        <v>Enter L, M or H in each cell</v>
      </c>
      <c r="S70" s="104"/>
      <c r="T70" s="105">
        <f t="shared" si="22"/>
        <v>67</v>
      </c>
      <c r="U70" s="106" t="str">
        <f t="shared" si="23"/>
        <v/>
      </c>
      <c r="V70" s="106" t="str">
        <f t="shared" si="24"/>
        <v/>
      </c>
      <c r="W70" s="106" t="str">
        <f t="shared" si="25"/>
        <v/>
      </c>
      <c r="X70" s="106" t="str">
        <f t="shared" si="26"/>
        <v/>
      </c>
      <c r="Y70" s="106" t="str">
        <f t="shared" si="27"/>
        <v/>
      </c>
      <c r="Z70" s="106" t="str">
        <f t="shared" si="28"/>
        <v/>
      </c>
      <c r="AA70" s="106">
        <f t="shared" si="29"/>
        <v>1</v>
      </c>
      <c r="AB70" s="106" t="str">
        <f t="shared" si="30"/>
        <v/>
      </c>
      <c r="AC70" s="106" t="str">
        <f t="shared" si="31"/>
        <v/>
      </c>
      <c r="AD70" s="106" t="str">
        <f t="shared" si="32"/>
        <v/>
      </c>
      <c r="AE70" s="106" t="str">
        <f t="shared" si="33"/>
        <v/>
      </c>
      <c r="AF70" s="106" t="str">
        <f t="shared" si="34"/>
        <v/>
      </c>
      <c r="AG70" s="106" t="str">
        <f t="shared" si="35"/>
        <v/>
      </c>
      <c r="AH70" s="106" t="str">
        <f t="shared" si="36"/>
        <v/>
      </c>
      <c r="AI70" s="106" t="str">
        <f t="shared" si="37"/>
        <v/>
      </c>
      <c r="AJ70" s="107">
        <f t="shared" si="38"/>
        <v>1</v>
      </c>
    </row>
    <row r="71" spans="1:36" x14ac:dyDescent="0.25">
      <c r="A71" s="60">
        <v>68</v>
      </c>
      <c r="B71" s="102" t="str">
        <f>Projects!B70</f>
        <v>T7  Project68</v>
      </c>
      <c r="C71" s="11"/>
      <c r="D71" s="11"/>
      <c r="E71" s="11"/>
      <c r="F71" s="11"/>
      <c r="G71" s="11"/>
      <c r="H71" s="11"/>
      <c r="I71" s="11" t="s">
        <v>369</v>
      </c>
      <c r="J71" s="11"/>
      <c r="K71" s="11"/>
      <c r="L71" s="11"/>
      <c r="M71" s="11"/>
      <c r="N71" s="11"/>
      <c r="O71" s="11"/>
      <c r="P71" s="11"/>
      <c r="Q71" s="11"/>
      <c r="R71" s="103" t="str">
        <f t="shared" si="21"/>
        <v>Enter L, M or H in each cell</v>
      </c>
      <c r="S71" s="104"/>
      <c r="T71" s="105">
        <f t="shared" si="22"/>
        <v>68</v>
      </c>
      <c r="U71" s="106" t="str">
        <f t="shared" si="23"/>
        <v/>
      </c>
      <c r="V71" s="106" t="str">
        <f t="shared" si="24"/>
        <v/>
      </c>
      <c r="W71" s="106" t="str">
        <f t="shared" si="25"/>
        <v/>
      </c>
      <c r="X71" s="106" t="str">
        <f t="shared" si="26"/>
        <v/>
      </c>
      <c r="Y71" s="106" t="str">
        <f t="shared" si="27"/>
        <v/>
      </c>
      <c r="Z71" s="106" t="str">
        <f t="shared" si="28"/>
        <v/>
      </c>
      <c r="AA71" s="106">
        <f t="shared" si="29"/>
        <v>1</v>
      </c>
      <c r="AB71" s="106" t="str">
        <f t="shared" si="30"/>
        <v/>
      </c>
      <c r="AC71" s="106" t="str">
        <f t="shared" si="31"/>
        <v/>
      </c>
      <c r="AD71" s="106" t="str">
        <f t="shared" si="32"/>
        <v/>
      </c>
      <c r="AE71" s="106" t="str">
        <f t="shared" si="33"/>
        <v/>
      </c>
      <c r="AF71" s="106" t="str">
        <f t="shared" si="34"/>
        <v/>
      </c>
      <c r="AG71" s="106" t="str">
        <f t="shared" si="35"/>
        <v/>
      </c>
      <c r="AH71" s="106" t="str">
        <f t="shared" si="36"/>
        <v/>
      </c>
      <c r="AI71" s="106" t="str">
        <f t="shared" si="37"/>
        <v/>
      </c>
      <c r="AJ71" s="107">
        <f t="shared" si="38"/>
        <v>1</v>
      </c>
    </row>
    <row r="72" spans="1:36" x14ac:dyDescent="0.25">
      <c r="A72" s="60">
        <v>69</v>
      </c>
      <c r="B72" s="102" t="str">
        <f>Projects!B71</f>
        <v>T7  Project69</v>
      </c>
      <c r="C72" s="11"/>
      <c r="D72" s="11"/>
      <c r="E72" s="11"/>
      <c r="F72" s="11"/>
      <c r="G72" s="11"/>
      <c r="H72" s="11"/>
      <c r="I72" s="11" t="s">
        <v>369</v>
      </c>
      <c r="J72" s="11"/>
      <c r="K72" s="11"/>
      <c r="L72" s="11"/>
      <c r="M72" s="11"/>
      <c r="N72" s="11"/>
      <c r="O72" s="11"/>
      <c r="P72" s="11"/>
      <c r="Q72" s="11"/>
      <c r="R72" s="103" t="str">
        <f t="shared" si="21"/>
        <v>Enter L, M or H in each cell</v>
      </c>
      <c r="S72" s="104"/>
      <c r="T72" s="105">
        <f t="shared" si="22"/>
        <v>69</v>
      </c>
      <c r="U72" s="106" t="str">
        <f t="shared" si="23"/>
        <v/>
      </c>
      <c r="V72" s="106" t="str">
        <f t="shared" si="24"/>
        <v/>
      </c>
      <c r="W72" s="106" t="str">
        <f t="shared" si="25"/>
        <v/>
      </c>
      <c r="X72" s="106" t="str">
        <f t="shared" si="26"/>
        <v/>
      </c>
      <c r="Y72" s="106" t="str">
        <f t="shared" si="27"/>
        <v/>
      </c>
      <c r="Z72" s="106" t="str">
        <f t="shared" si="28"/>
        <v/>
      </c>
      <c r="AA72" s="106">
        <f t="shared" si="29"/>
        <v>1</v>
      </c>
      <c r="AB72" s="106" t="str">
        <f t="shared" si="30"/>
        <v/>
      </c>
      <c r="AC72" s="106" t="str">
        <f t="shared" si="31"/>
        <v/>
      </c>
      <c r="AD72" s="106" t="str">
        <f t="shared" si="32"/>
        <v/>
      </c>
      <c r="AE72" s="106" t="str">
        <f t="shared" si="33"/>
        <v/>
      </c>
      <c r="AF72" s="106" t="str">
        <f t="shared" si="34"/>
        <v/>
      </c>
      <c r="AG72" s="106" t="str">
        <f t="shared" si="35"/>
        <v/>
      </c>
      <c r="AH72" s="106" t="str">
        <f t="shared" si="36"/>
        <v/>
      </c>
      <c r="AI72" s="106" t="str">
        <f t="shared" si="37"/>
        <v/>
      </c>
      <c r="AJ72" s="107">
        <f t="shared" si="38"/>
        <v>1</v>
      </c>
    </row>
    <row r="73" spans="1:36" x14ac:dyDescent="0.25">
      <c r="A73" s="60">
        <v>70</v>
      </c>
      <c r="B73" s="102" t="str">
        <f>Projects!B72</f>
        <v>T7  Project70</v>
      </c>
      <c r="C73" s="11"/>
      <c r="D73" s="11"/>
      <c r="E73" s="11"/>
      <c r="F73" s="11"/>
      <c r="G73" s="11"/>
      <c r="H73" s="11"/>
      <c r="I73" s="11" t="s">
        <v>369</v>
      </c>
      <c r="J73" s="11"/>
      <c r="K73" s="11"/>
      <c r="L73" s="11"/>
      <c r="M73" s="11"/>
      <c r="N73" s="11"/>
      <c r="O73" s="11"/>
      <c r="P73" s="11"/>
      <c r="Q73" s="11"/>
      <c r="R73" s="103" t="str">
        <f t="shared" si="21"/>
        <v>Enter L, M or H in each cell</v>
      </c>
      <c r="S73" s="104"/>
      <c r="T73" s="105">
        <f t="shared" si="22"/>
        <v>70</v>
      </c>
      <c r="U73" s="106" t="str">
        <f t="shared" si="23"/>
        <v/>
      </c>
      <c r="V73" s="106" t="str">
        <f t="shared" si="24"/>
        <v/>
      </c>
      <c r="W73" s="106" t="str">
        <f t="shared" si="25"/>
        <v/>
      </c>
      <c r="X73" s="106" t="str">
        <f t="shared" si="26"/>
        <v/>
      </c>
      <c r="Y73" s="106" t="str">
        <f t="shared" si="27"/>
        <v/>
      </c>
      <c r="Z73" s="106" t="str">
        <f t="shared" si="28"/>
        <v/>
      </c>
      <c r="AA73" s="106">
        <f t="shared" si="29"/>
        <v>1</v>
      </c>
      <c r="AB73" s="106" t="str">
        <f t="shared" si="30"/>
        <v/>
      </c>
      <c r="AC73" s="106" t="str">
        <f t="shared" si="31"/>
        <v/>
      </c>
      <c r="AD73" s="106" t="str">
        <f t="shared" si="32"/>
        <v/>
      </c>
      <c r="AE73" s="106" t="str">
        <f t="shared" si="33"/>
        <v/>
      </c>
      <c r="AF73" s="106" t="str">
        <f t="shared" si="34"/>
        <v/>
      </c>
      <c r="AG73" s="106" t="str">
        <f t="shared" si="35"/>
        <v/>
      </c>
      <c r="AH73" s="106" t="str">
        <f t="shared" si="36"/>
        <v/>
      </c>
      <c r="AI73" s="106" t="str">
        <f t="shared" si="37"/>
        <v/>
      </c>
      <c r="AJ73" s="107">
        <f t="shared" si="38"/>
        <v>1</v>
      </c>
    </row>
    <row r="74" spans="1:36" x14ac:dyDescent="0.25">
      <c r="A74" s="60">
        <v>71</v>
      </c>
      <c r="B74" s="102" t="str">
        <f>Projects!B73</f>
        <v>T7  Project71</v>
      </c>
      <c r="C74" s="11"/>
      <c r="D74" s="11"/>
      <c r="E74" s="11"/>
      <c r="F74" s="11"/>
      <c r="G74" s="11"/>
      <c r="H74" s="11"/>
      <c r="I74" s="11" t="s">
        <v>369</v>
      </c>
      <c r="J74" s="11"/>
      <c r="K74" s="11"/>
      <c r="L74" s="11"/>
      <c r="M74" s="11"/>
      <c r="N74" s="11"/>
      <c r="O74" s="11"/>
      <c r="P74" s="11"/>
      <c r="Q74" s="11"/>
      <c r="R74" s="103" t="str">
        <f t="shared" si="21"/>
        <v>Enter L, M or H in each cell</v>
      </c>
      <c r="S74" s="104"/>
      <c r="T74" s="105">
        <f t="shared" si="22"/>
        <v>71</v>
      </c>
      <c r="U74" s="106" t="str">
        <f t="shared" si="23"/>
        <v/>
      </c>
      <c r="V74" s="106" t="str">
        <f t="shared" si="24"/>
        <v/>
      </c>
      <c r="W74" s="106" t="str">
        <f t="shared" si="25"/>
        <v/>
      </c>
      <c r="X74" s="106" t="str">
        <f t="shared" si="26"/>
        <v/>
      </c>
      <c r="Y74" s="106" t="str">
        <f t="shared" si="27"/>
        <v/>
      </c>
      <c r="Z74" s="106" t="str">
        <f t="shared" si="28"/>
        <v/>
      </c>
      <c r="AA74" s="106">
        <f t="shared" si="29"/>
        <v>1</v>
      </c>
      <c r="AB74" s="106" t="str">
        <f t="shared" si="30"/>
        <v/>
      </c>
      <c r="AC74" s="106" t="str">
        <f t="shared" si="31"/>
        <v/>
      </c>
      <c r="AD74" s="106" t="str">
        <f t="shared" si="32"/>
        <v/>
      </c>
      <c r="AE74" s="106" t="str">
        <f t="shared" si="33"/>
        <v/>
      </c>
      <c r="AF74" s="106" t="str">
        <f t="shared" si="34"/>
        <v/>
      </c>
      <c r="AG74" s="106" t="str">
        <f t="shared" si="35"/>
        <v/>
      </c>
      <c r="AH74" s="106" t="str">
        <f t="shared" si="36"/>
        <v/>
      </c>
      <c r="AI74" s="106" t="str">
        <f t="shared" si="37"/>
        <v/>
      </c>
      <c r="AJ74" s="107">
        <f t="shared" si="38"/>
        <v>1</v>
      </c>
    </row>
    <row r="75" spans="1:36" x14ac:dyDescent="0.25">
      <c r="A75" s="60">
        <v>72</v>
      </c>
      <c r="B75" s="102" t="str">
        <f>Projects!B74</f>
        <v>T7  Project72</v>
      </c>
      <c r="C75" s="11"/>
      <c r="D75" s="11"/>
      <c r="E75" s="11"/>
      <c r="F75" s="11"/>
      <c r="G75" s="11"/>
      <c r="H75" s="11"/>
      <c r="I75" s="11" t="s">
        <v>369</v>
      </c>
      <c r="J75" s="11"/>
      <c r="K75" s="11"/>
      <c r="L75" s="11"/>
      <c r="M75" s="11"/>
      <c r="N75" s="11"/>
      <c r="O75" s="11"/>
      <c r="P75" s="11"/>
      <c r="Q75" s="11"/>
      <c r="R75" s="103" t="str">
        <f t="shared" si="21"/>
        <v>Enter L, M or H in each cell</v>
      </c>
      <c r="S75" s="104"/>
      <c r="T75" s="105">
        <f t="shared" si="22"/>
        <v>72</v>
      </c>
      <c r="U75" s="106" t="str">
        <f t="shared" si="23"/>
        <v/>
      </c>
      <c r="V75" s="106" t="str">
        <f t="shared" si="24"/>
        <v/>
      </c>
      <c r="W75" s="106" t="str">
        <f t="shared" si="25"/>
        <v/>
      </c>
      <c r="X75" s="106" t="str">
        <f t="shared" si="26"/>
        <v/>
      </c>
      <c r="Y75" s="106" t="str">
        <f t="shared" si="27"/>
        <v/>
      </c>
      <c r="Z75" s="106" t="str">
        <f t="shared" si="28"/>
        <v/>
      </c>
      <c r="AA75" s="106">
        <f t="shared" si="29"/>
        <v>1</v>
      </c>
      <c r="AB75" s="106" t="str">
        <f t="shared" si="30"/>
        <v/>
      </c>
      <c r="AC75" s="106" t="str">
        <f t="shared" si="31"/>
        <v/>
      </c>
      <c r="AD75" s="106" t="str">
        <f t="shared" si="32"/>
        <v/>
      </c>
      <c r="AE75" s="106" t="str">
        <f t="shared" si="33"/>
        <v/>
      </c>
      <c r="AF75" s="106" t="str">
        <f t="shared" si="34"/>
        <v/>
      </c>
      <c r="AG75" s="106" t="str">
        <f t="shared" si="35"/>
        <v/>
      </c>
      <c r="AH75" s="106" t="str">
        <f t="shared" si="36"/>
        <v/>
      </c>
      <c r="AI75" s="106" t="str">
        <f t="shared" si="37"/>
        <v/>
      </c>
      <c r="AJ75" s="107">
        <f t="shared" si="38"/>
        <v>1</v>
      </c>
    </row>
    <row r="76" spans="1:36" x14ac:dyDescent="0.25">
      <c r="A76" s="60">
        <v>73</v>
      </c>
      <c r="B76" s="102" t="str">
        <f>Projects!B75</f>
        <v>T7  Project73</v>
      </c>
      <c r="C76" s="11"/>
      <c r="D76" s="11"/>
      <c r="E76" s="11"/>
      <c r="F76" s="11"/>
      <c r="G76" s="11"/>
      <c r="H76" s="11"/>
      <c r="I76" s="11" t="s">
        <v>369</v>
      </c>
      <c r="J76" s="11"/>
      <c r="K76" s="11"/>
      <c r="L76" s="11"/>
      <c r="M76" s="11"/>
      <c r="N76" s="11"/>
      <c r="O76" s="11"/>
      <c r="P76" s="11"/>
      <c r="Q76" s="11"/>
      <c r="R76" s="103" t="str">
        <f t="shared" si="21"/>
        <v>Enter L, M or H in each cell</v>
      </c>
      <c r="S76" s="104"/>
      <c r="T76" s="105">
        <f t="shared" si="22"/>
        <v>73</v>
      </c>
      <c r="U76" s="106" t="str">
        <f t="shared" si="23"/>
        <v/>
      </c>
      <c r="V76" s="106" t="str">
        <f t="shared" si="24"/>
        <v/>
      </c>
      <c r="W76" s="106" t="str">
        <f t="shared" si="25"/>
        <v/>
      </c>
      <c r="X76" s="106" t="str">
        <f t="shared" si="26"/>
        <v/>
      </c>
      <c r="Y76" s="106" t="str">
        <f t="shared" si="27"/>
        <v/>
      </c>
      <c r="Z76" s="106" t="str">
        <f t="shared" si="28"/>
        <v/>
      </c>
      <c r="AA76" s="106">
        <f t="shared" si="29"/>
        <v>1</v>
      </c>
      <c r="AB76" s="106" t="str">
        <f t="shared" si="30"/>
        <v/>
      </c>
      <c r="AC76" s="106" t="str">
        <f t="shared" si="31"/>
        <v/>
      </c>
      <c r="AD76" s="106" t="str">
        <f t="shared" si="32"/>
        <v/>
      </c>
      <c r="AE76" s="106" t="str">
        <f t="shared" si="33"/>
        <v/>
      </c>
      <c r="AF76" s="106" t="str">
        <f t="shared" si="34"/>
        <v/>
      </c>
      <c r="AG76" s="106" t="str">
        <f t="shared" si="35"/>
        <v/>
      </c>
      <c r="AH76" s="106" t="str">
        <f t="shared" si="36"/>
        <v/>
      </c>
      <c r="AI76" s="106" t="str">
        <f t="shared" si="37"/>
        <v/>
      </c>
      <c r="AJ76" s="107">
        <f t="shared" si="38"/>
        <v>1</v>
      </c>
    </row>
    <row r="77" spans="1:36" x14ac:dyDescent="0.25">
      <c r="A77" s="60">
        <v>74</v>
      </c>
      <c r="B77" s="102" t="str">
        <f>Projects!B76</f>
        <v>T7  Project74</v>
      </c>
      <c r="C77" s="11"/>
      <c r="D77" s="11"/>
      <c r="E77" s="11"/>
      <c r="F77" s="11"/>
      <c r="G77" s="11"/>
      <c r="H77" s="11"/>
      <c r="I77" s="11" t="s">
        <v>369</v>
      </c>
      <c r="J77" s="11"/>
      <c r="K77" s="11"/>
      <c r="L77" s="11"/>
      <c r="M77" s="11"/>
      <c r="N77" s="11"/>
      <c r="O77" s="11"/>
      <c r="P77" s="11"/>
      <c r="Q77" s="11"/>
      <c r="R77" s="103" t="str">
        <f t="shared" si="21"/>
        <v>Enter L, M or H in each cell</v>
      </c>
      <c r="S77" s="104"/>
      <c r="T77" s="105">
        <f t="shared" si="22"/>
        <v>74</v>
      </c>
      <c r="U77" s="106" t="str">
        <f t="shared" si="23"/>
        <v/>
      </c>
      <c r="V77" s="106" t="str">
        <f t="shared" si="24"/>
        <v/>
      </c>
      <c r="W77" s="106" t="str">
        <f t="shared" si="25"/>
        <v/>
      </c>
      <c r="X77" s="106" t="str">
        <f t="shared" si="26"/>
        <v/>
      </c>
      <c r="Y77" s="106" t="str">
        <f t="shared" si="27"/>
        <v/>
      </c>
      <c r="Z77" s="106" t="str">
        <f t="shared" si="28"/>
        <v/>
      </c>
      <c r="AA77" s="106">
        <f t="shared" si="29"/>
        <v>1</v>
      </c>
      <c r="AB77" s="106" t="str">
        <f t="shared" si="30"/>
        <v/>
      </c>
      <c r="AC77" s="106" t="str">
        <f t="shared" si="31"/>
        <v/>
      </c>
      <c r="AD77" s="106" t="str">
        <f t="shared" si="32"/>
        <v/>
      </c>
      <c r="AE77" s="106" t="str">
        <f t="shared" si="33"/>
        <v/>
      </c>
      <c r="AF77" s="106" t="str">
        <f t="shared" si="34"/>
        <v/>
      </c>
      <c r="AG77" s="106" t="str">
        <f t="shared" si="35"/>
        <v/>
      </c>
      <c r="AH77" s="106" t="str">
        <f t="shared" si="36"/>
        <v/>
      </c>
      <c r="AI77" s="106" t="str">
        <f t="shared" si="37"/>
        <v/>
      </c>
      <c r="AJ77" s="107">
        <f t="shared" si="38"/>
        <v>1</v>
      </c>
    </row>
    <row r="78" spans="1:36" x14ac:dyDescent="0.25">
      <c r="A78" s="60">
        <v>75</v>
      </c>
      <c r="B78" s="102" t="str">
        <f>Projects!B77</f>
        <v>T7  Project75</v>
      </c>
      <c r="C78" s="11"/>
      <c r="D78" s="11"/>
      <c r="E78" s="11"/>
      <c r="F78" s="11"/>
      <c r="G78" s="11"/>
      <c r="H78" s="11"/>
      <c r="I78" s="11" t="s">
        <v>369</v>
      </c>
      <c r="J78" s="11"/>
      <c r="K78" s="11"/>
      <c r="L78" s="11"/>
      <c r="M78" s="11"/>
      <c r="N78" s="11"/>
      <c r="O78" s="11"/>
      <c r="P78" s="11"/>
      <c r="Q78" s="11"/>
      <c r="R78" s="103" t="str">
        <f t="shared" si="21"/>
        <v>Enter L, M or H in each cell</v>
      </c>
      <c r="S78" s="104"/>
      <c r="T78" s="105">
        <f t="shared" si="22"/>
        <v>75</v>
      </c>
      <c r="U78" s="106" t="str">
        <f t="shared" si="23"/>
        <v/>
      </c>
      <c r="V78" s="106" t="str">
        <f t="shared" si="24"/>
        <v/>
      </c>
      <c r="W78" s="106" t="str">
        <f t="shared" si="25"/>
        <v/>
      </c>
      <c r="X78" s="106" t="str">
        <f t="shared" si="26"/>
        <v/>
      </c>
      <c r="Y78" s="106" t="str">
        <f t="shared" si="27"/>
        <v/>
      </c>
      <c r="Z78" s="106" t="str">
        <f t="shared" si="28"/>
        <v/>
      </c>
      <c r="AA78" s="106">
        <f t="shared" si="29"/>
        <v>1</v>
      </c>
      <c r="AB78" s="106" t="str">
        <f t="shared" si="30"/>
        <v/>
      </c>
      <c r="AC78" s="106" t="str">
        <f t="shared" si="31"/>
        <v/>
      </c>
      <c r="AD78" s="106" t="str">
        <f t="shared" si="32"/>
        <v/>
      </c>
      <c r="AE78" s="106" t="str">
        <f t="shared" si="33"/>
        <v/>
      </c>
      <c r="AF78" s="106" t="str">
        <f t="shared" si="34"/>
        <v/>
      </c>
      <c r="AG78" s="106" t="str">
        <f t="shared" si="35"/>
        <v/>
      </c>
      <c r="AH78" s="106" t="str">
        <f t="shared" si="36"/>
        <v/>
      </c>
      <c r="AI78" s="106" t="str">
        <f t="shared" si="37"/>
        <v/>
      </c>
      <c r="AJ78" s="107">
        <f t="shared" si="38"/>
        <v>1</v>
      </c>
    </row>
    <row r="79" spans="1:36" x14ac:dyDescent="0.25">
      <c r="A79" s="60">
        <v>76</v>
      </c>
      <c r="B79" s="102" t="str">
        <f>Projects!B78</f>
        <v>T7  Project76</v>
      </c>
      <c r="C79" s="11"/>
      <c r="D79" s="11"/>
      <c r="E79" s="11"/>
      <c r="F79" s="11"/>
      <c r="G79" s="11"/>
      <c r="H79" s="11"/>
      <c r="I79" s="11" t="s">
        <v>369</v>
      </c>
      <c r="J79" s="11"/>
      <c r="K79" s="11"/>
      <c r="L79" s="11"/>
      <c r="M79" s="11"/>
      <c r="N79" s="11"/>
      <c r="O79" s="11"/>
      <c r="P79" s="11"/>
      <c r="Q79" s="11"/>
      <c r="R79" s="103" t="str">
        <f t="shared" si="21"/>
        <v>Enter L, M or H in each cell</v>
      </c>
      <c r="S79" s="104"/>
      <c r="T79" s="105">
        <f t="shared" si="22"/>
        <v>76</v>
      </c>
      <c r="U79" s="106" t="str">
        <f t="shared" si="23"/>
        <v/>
      </c>
      <c r="V79" s="106" t="str">
        <f t="shared" si="24"/>
        <v/>
      </c>
      <c r="W79" s="106" t="str">
        <f t="shared" si="25"/>
        <v/>
      </c>
      <c r="X79" s="106" t="str">
        <f t="shared" si="26"/>
        <v/>
      </c>
      <c r="Y79" s="106" t="str">
        <f t="shared" si="27"/>
        <v/>
      </c>
      <c r="Z79" s="106" t="str">
        <f t="shared" si="28"/>
        <v/>
      </c>
      <c r="AA79" s="106">
        <f t="shared" si="29"/>
        <v>1</v>
      </c>
      <c r="AB79" s="106" t="str">
        <f t="shared" si="30"/>
        <v/>
      </c>
      <c r="AC79" s="106" t="str">
        <f t="shared" si="31"/>
        <v/>
      </c>
      <c r="AD79" s="106" t="str">
        <f t="shared" si="32"/>
        <v/>
      </c>
      <c r="AE79" s="106" t="str">
        <f t="shared" si="33"/>
        <v/>
      </c>
      <c r="AF79" s="106" t="str">
        <f t="shared" si="34"/>
        <v/>
      </c>
      <c r="AG79" s="106" t="str">
        <f t="shared" si="35"/>
        <v/>
      </c>
      <c r="AH79" s="106" t="str">
        <f t="shared" si="36"/>
        <v/>
      </c>
      <c r="AI79" s="106" t="str">
        <f t="shared" si="37"/>
        <v/>
      </c>
      <c r="AJ79" s="107">
        <f t="shared" si="38"/>
        <v>1</v>
      </c>
    </row>
    <row r="80" spans="1:36" x14ac:dyDescent="0.25">
      <c r="A80" s="60">
        <v>77</v>
      </c>
      <c r="B80" s="102" t="str">
        <f>Projects!B79</f>
        <v>T7  Project77</v>
      </c>
      <c r="C80" s="11"/>
      <c r="D80" s="11"/>
      <c r="E80" s="11"/>
      <c r="F80" s="11"/>
      <c r="G80" s="11"/>
      <c r="H80" s="11"/>
      <c r="I80" s="11" t="s">
        <v>369</v>
      </c>
      <c r="J80" s="11"/>
      <c r="K80" s="11"/>
      <c r="L80" s="11"/>
      <c r="M80" s="11"/>
      <c r="N80" s="11"/>
      <c r="O80" s="11"/>
      <c r="P80" s="11"/>
      <c r="Q80" s="11"/>
      <c r="R80" s="103" t="str">
        <f t="shared" si="21"/>
        <v>Enter L, M or H in each cell</v>
      </c>
      <c r="S80" s="104"/>
      <c r="T80" s="105">
        <f t="shared" si="22"/>
        <v>77</v>
      </c>
      <c r="U80" s="106" t="str">
        <f t="shared" si="23"/>
        <v/>
      </c>
      <c r="V80" s="106" t="str">
        <f t="shared" si="24"/>
        <v/>
      </c>
      <c r="W80" s="106" t="str">
        <f t="shared" si="25"/>
        <v/>
      </c>
      <c r="X80" s="106" t="str">
        <f t="shared" si="26"/>
        <v/>
      </c>
      <c r="Y80" s="106" t="str">
        <f t="shared" si="27"/>
        <v/>
      </c>
      <c r="Z80" s="106" t="str">
        <f t="shared" si="28"/>
        <v/>
      </c>
      <c r="AA80" s="106">
        <f t="shared" si="29"/>
        <v>1</v>
      </c>
      <c r="AB80" s="106" t="str">
        <f t="shared" si="30"/>
        <v/>
      </c>
      <c r="AC80" s="106" t="str">
        <f t="shared" si="31"/>
        <v/>
      </c>
      <c r="AD80" s="106" t="str">
        <f t="shared" si="32"/>
        <v/>
      </c>
      <c r="AE80" s="106" t="str">
        <f t="shared" si="33"/>
        <v/>
      </c>
      <c r="AF80" s="106" t="str">
        <f t="shared" si="34"/>
        <v/>
      </c>
      <c r="AG80" s="106" t="str">
        <f t="shared" si="35"/>
        <v/>
      </c>
      <c r="AH80" s="106" t="str">
        <f t="shared" si="36"/>
        <v/>
      </c>
      <c r="AI80" s="106" t="str">
        <f t="shared" si="37"/>
        <v/>
      </c>
      <c r="AJ80" s="107">
        <f t="shared" si="38"/>
        <v>1</v>
      </c>
    </row>
    <row r="81" spans="1:36" x14ac:dyDescent="0.25">
      <c r="A81" s="60">
        <v>78</v>
      </c>
      <c r="B81" s="102" t="str">
        <f>Projects!B80</f>
        <v>T7  Project78</v>
      </c>
      <c r="C81" s="11"/>
      <c r="D81" s="11"/>
      <c r="E81" s="11"/>
      <c r="F81" s="11"/>
      <c r="G81" s="11"/>
      <c r="H81" s="11"/>
      <c r="I81" s="11" t="s">
        <v>369</v>
      </c>
      <c r="J81" s="11"/>
      <c r="K81" s="11"/>
      <c r="L81" s="11"/>
      <c r="M81" s="11"/>
      <c r="N81" s="11"/>
      <c r="O81" s="11"/>
      <c r="P81" s="11"/>
      <c r="Q81" s="11"/>
      <c r="R81" s="103" t="str">
        <f t="shared" si="21"/>
        <v>Enter L, M or H in each cell</v>
      </c>
      <c r="S81" s="104"/>
      <c r="T81" s="105">
        <f t="shared" si="22"/>
        <v>78</v>
      </c>
      <c r="U81" s="106" t="str">
        <f t="shared" si="23"/>
        <v/>
      </c>
      <c r="V81" s="106" t="str">
        <f t="shared" si="24"/>
        <v/>
      </c>
      <c r="W81" s="106" t="str">
        <f t="shared" si="25"/>
        <v/>
      </c>
      <c r="X81" s="106" t="str">
        <f t="shared" si="26"/>
        <v/>
      </c>
      <c r="Y81" s="106" t="str">
        <f t="shared" si="27"/>
        <v/>
      </c>
      <c r="Z81" s="106" t="str">
        <f t="shared" si="28"/>
        <v/>
      </c>
      <c r="AA81" s="106">
        <f t="shared" si="29"/>
        <v>1</v>
      </c>
      <c r="AB81" s="106" t="str">
        <f t="shared" si="30"/>
        <v/>
      </c>
      <c r="AC81" s="106" t="str">
        <f t="shared" si="31"/>
        <v/>
      </c>
      <c r="AD81" s="106" t="str">
        <f t="shared" si="32"/>
        <v/>
      </c>
      <c r="AE81" s="106" t="str">
        <f t="shared" si="33"/>
        <v/>
      </c>
      <c r="AF81" s="106" t="str">
        <f t="shared" si="34"/>
        <v/>
      </c>
      <c r="AG81" s="106" t="str">
        <f t="shared" si="35"/>
        <v/>
      </c>
      <c r="AH81" s="106" t="str">
        <f t="shared" si="36"/>
        <v/>
      </c>
      <c r="AI81" s="106" t="str">
        <f t="shared" si="37"/>
        <v/>
      </c>
      <c r="AJ81" s="107">
        <f t="shared" si="38"/>
        <v>1</v>
      </c>
    </row>
    <row r="82" spans="1:36" x14ac:dyDescent="0.25">
      <c r="A82" s="60">
        <v>79</v>
      </c>
      <c r="B82" s="102" t="str">
        <f>Projects!B81</f>
        <v>T7  Project79</v>
      </c>
      <c r="C82" s="11"/>
      <c r="D82" s="11"/>
      <c r="E82" s="11"/>
      <c r="F82" s="11"/>
      <c r="G82" s="11"/>
      <c r="H82" s="11"/>
      <c r="I82" s="11" t="s">
        <v>369</v>
      </c>
      <c r="J82" s="11"/>
      <c r="K82" s="11"/>
      <c r="L82" s="11"/>
      <c r="M82" s="11"/>
      <c r="N82" s="11"/>
      <c r="O82" s="11"/>
      <c r="P82" s="11"/>
      <c r="Q82" s="11"/>
      <c r="R82" s="103" t="str">
        <f t="shared" si="21"/>
        <v>Enter L, M or H in each cell</v>
      </c>
      <c r="S82" s="104"/>
      <c r="T82" s="105">
        <f t="shared" si="22"/>
        <v>79</v>
      </c>
      <c r="U82" s="106" t="str">
        <f t="shared" si="23"/>
        <v/>
      </c>
      <c r="V82" s="106" t="str">
        <f t="shared" si="24"/>
        <v/>
      </c>
      <c r="W82" s="106" t="str">
        <f t="shared" si="25"/>
        <v/>
      </c>
      <c r="X82" s="106" t="str">
        <f t="shared" si="26"/>
        <v/>
      </c>
      <c r="Y82" s="106" t="str">
        <f t="shared" si="27"/>
        <v/>
      </c>
      <c r="Z82" s="106" t="str">
        <f t="shared" si="28"/>
        <v/>
      </c>
      <c r="AA82" s="106">
        <f t="shared" si="29"/>
        <v>1</v>
      </c>
      <c r="AB82" s="106" t="str">
        <f t="shared" si="30"/>
        <v/>
      </c>
      <c r="AC82" s="106" t="str">
        <f t="shared" si="31"/>
        <v/>
      </c>
      <c r="AD82" s="106" t="str">
        <f t="shared" si="32"/>
        <v/>
      </c>
      <c r="AE82" s="106" t="str">
        <f t="shared" si="33"/>
        <v/>
      </c>
      <c r="AF82" s="106" t="str">
        <f t="shared" si="34"/>
        <v/>
      </c>
      <c r="AG82" s="106" t="str">
        <f t="shared" si="35"/>
        <v/>
      </c>
      <c r="AH82" s="106" t="str">
        <f t="shared" si="36"/>
        <v/>
      </c>
      <c r="AI82" s="106" t="str">
        <f t="shared" si="37"/>
        <v/>
      </c>
      <c r="AJ82" s="107">
        <f t="shared" si="38"/>
        <v>1</v>
      </c>
    </row>
    <row r="83" spans="1:36" x14ac:dyDescent="0.25">
      <c r="A83" s="60">
        <v>80</v>
      </c>
      <c r="B83" s="102" t="str">
        <f>Projects!B82</f>
        <v>T7  Project80</v>
      </c>
      <c r="C83" s="11"/>
      <c r="D83" s="11"/>
      <c r="E83" s="11"/>
      <c r="F83" s="11"/>
      <c r="G83" s="11"/>
      <c r="H83" s="11"/>
      <c r="I83" s="11" t="s">
        <v>369</v>
      </c>
      <c r="J83" s="11"/>
      <c r="K83" s="11"/>
      <c r="L83" s="11"/>
      <c r="M83" s="11"/>
      <c r="N83" s="11"/>
      <c r="O83" s="11"/>
      <c r="P83" s="11"/>
      <c r="Q83" s="11"/>
      <c r="R83" s="103" t="str">
        <f t="shared" si="21"/>
        <v>Enter L, M or H in each cell</v>
      </c>
      <c r="S83" s="104"/>
      <c r="T83" s="105">
        <f t="shared" si="22"/>
        <v>80</v>
      </c>
      <c r="U83" s="106" t="str">
        <f t="shared" si="23"/>
        <v/>
      </c>
      <c r="V83" s="106" t="str">
        <f t="shared" si="24"/>
        <v/>
      </c>
      <c r="W83" s="106" t="str">
        <f t="shared" si="25"/>
        <v/>
      </c>
      <c r="X83" s="106" t="str">
        <f t="shared" si="26"/>
        <v/>
      </c>
      <c r="Y83" s="106" t="str">
        <f t="shared" si="27"/>
        <v/>
      </c>
      <c r="Z83" s="106" t="str">
        <f t="shared" si="28"/>
        <v/>
      </c>
      <c r="AA83" s="106">
        <f t="shared" si="29"/>
        <v>1</v>
      </c>
      <c r="AB83" s="106" t="str">
        <f t="shared" si="30"/>
        <v/>
      </c>
      <c r="AC83" s="106" t="str">
        <f t="shared" si="31"/>
        <v/>
      </c>
      <c r="AD83" s="106" t="str">
        <f t="shared" si="32"/>
        <v/>
      </c>
      <c r="AE83" s="106" t="str">
        <f t="shared" si="33"/>
        <v/>
      </c>
      <c r="AF83" s="106" t="str">
        <f t="shared" si="34"/>
        <v/>
      </c>
      <c r="AG83" s="106" t="str">
        <f t="shared" si="35"/>
        <v/>
      </c>
      <c r="AH83" s="106" t="str">
        <f t="shared" si="36"/>
        <v/>
      </c>
      <c r="AI83" s="106" t="str">
        <f t="shared" si="37"/>
        <v/>
      </c>
      <c r="AJ83" s="107">
        <f t="shared" si="38"/>
        <v>1</v>
      </c>
    </row>
    <row r="84" spans="1:36" x14ac:dyDescent="0.25">
      <c r="A84" s="60">
        <v>81</v>
      </c>
      <c r="B84" s="102" t="str">
        <f>Projects!B83</f>
        <v>T7  Project81</v>
      </c>
      <c r="C84" s="11"/>
      <c r="D84" s="11"/>
      <c r="E84" s="11"/>
      <c r="F84" s="11"/>
      <c r="G84" s="11"/>
      <c r="H84" s="11"/>
      <c r="I84" s="11" t="s">
        <v>369</v>
      </c>
      <c r="J84" s="11"/>
      <c r="K84" s="11"/>
      <c r="L84" s="11"/>
      <c r="M84" s="11"/>
      <c r="N84" s="11"/>
      <c r="O84" s="11"/>
      <c r="P84" s="11"/>
      <c r="Q84" s="11"/>
      <c r="R84" s="103" t="str">
        <f t="shared" si="21"/>
        <v>Enter L, M or H in each cell</v>
      </c>
      <c r="S84" s="104"/>
      <c r="T84" s="105">
        <f t="shared" si="22"/>
        <v>81</v>
      </c>
      <c r="U84" s="106" t="str">
        <f t="shared" si="23"/>
        <v/>
      </c>
      <c r="V84" s="106" t="str">
        <f t="shared" si="24"/>
        <v/>
      </c>
      <c r="W84" s="106" t="str">
        <f t="shared" si="25"/>
        <v/>
      </c>
      <c r="X84" s="106" t="str">
        <f t="shared" si="26"/>
        <v/>
      </c>
      <c r="Y84" s="106" t="str">
        <f t="shared" si="27"/>
        <v/>
      </c>
      <c r="Z84" s="106" t="str">
        <f t="shared" si="28"/>
        <v/>
      </c>
      <c r="AA84" s="106">
        <f t="shared" si="29"/>
        <v>1</v>
      </c>
      <c r="AB84" s="106" t="str">
        <f t="shared" si="30"/>
        <v/>
      </c>
      <c r="AC84" s="106" t="str">
        <f t="shared" si="31"/>
        <v/>
      </c>
      <c r="AD84" s="106" t="str">
        <f t="shared" si="32"/>
        <v/>
      </c>
      <c r="AE84" s="106" t="str">
        <f t="shared" si="33"/>
        <v/>
      </c>
      <c r="AF84" s="106" t="str">
        <f t="shared" si="34"/>
        <v/>
      </c>
      <c r="AG84" s="106" t="str">
        <f t="shared" si="35"/>
        <v/>
      </c>
      <c r="AH84" s="106" t="str">
        <f t="shared" si="36"/>
        <v/>
      </c>
      <c r="AI84" s="106" t="str">
        <f t="shared" si="37"/>
        <v/>
      </c>
      <c r="AJ84" s="107">
        <f t="shared" si="38"/>
        <v>1</v>
      </c>
    </row>
    <row r="85" spans="1:36" x14ac:dyDescent="0.25">
      <c r="A85" s="60">
        <v>82</v>
      </c>
      <c r="B85" s="102" t="str">
        <f>Projects!B84</f>
        <v>T7  Project82</v>
      </c>
      <c r="C85" s="11"/>
      <c r="D85" s="11"/>
      <c r="E85" s="11"/>
      <c r="F85" s="11"/>
      <c r="G85" s="11"/>
      <c r="H85" s="11"/>
      <c r="I85" s="11" t="s">
        <v>369</v>
      </c>
      <c r="J85" s="11"/>
      <c r="K85" s="11"/>
      <c r="L85" s="11"/>
      <c r="M85" s="11"/>
      <c r="N85" s="11"/>
      <c r="O85" s="11"/>
      <c r="P85" s="11"/>
      <c r="Q85" s="11"/>
      <c r="R85" s="103" t="str">
        <f t="shared" si="21"/>
        <v>Enter L, M or H in each cell</v>
      </c>
      <c r="S85" s="104"/>
      <c r="T85" s="105">
        <f t="shared" si="22"/>
        <v>82</v>
      </c>
      <c r="U85" s="106" t="str">
        <f t="shared" si="23"/>
        <v/>
      </c>
      <c r="V85" s="106" t="str">
        <f t="shared" si="24"/>
        <v/>
      </c>
      <c r="W85" s="106" t="str">
        <f t="shared" si="25"/>
        <v/>
      </c>
      <c r="X85" s="106" t="str">
        <f t="shared" si="26"/>
        <v/>
      </c>
      <c r="Y85" s="106" t="str">
        <f t="shared" si="27"/>
        <v/>
      </c>
      <c r="Z85" s="106" t="str">
        <f t="shared" si="28"/>
        <v/>
      </c>
      <c r="AA85" s="106">
        <f t="shared" si="29"/>
        <v>1</v>
      </c>
      <c r="AB85" s="106" t="str">
        <f t="shared" si="30"/>
        <v/>
      </c>
      <c r="AC85" s="106" t="str">
        <f t="shared" si="31"/>
        <v/>
      </c>
      <c r="AD85" s="106" t="str">
        <f t="shared" si="32"/>
        <v/>
      </c>
      <c r="AE85" s="106" t="str">
        <f t="shared" si="33"/>
        <v/>
      </c>
      <c r="AF85" s="106" t="str">
        <f t="shared" si="34"/>
        <v/>
      </c>
      <c r="AG85" s="106" t="str">
        <f t="shared" si="35"/>
        <v/>
      </c>
      <c r="AH85" s="106" t="str">
        <f t="shared" si="36"/>
        <v/>
      </c>
      <c r="AI85" s="106" t="str">
        <f t="shared" si="37"/>
        <v/>
      </c>
      <c r="AJ85" s="107">
        <f t="shared" si="38"/>
        <v>1</v>
      </c>
    </row>
    <row r="86" spans="1:36" x14ac:dyDescent="0.25">
      <c r="A86" s="60">
        <v>83</v>
      </c>
      <c r="B86" s="102" t="str">
        <f>Projects!B85</f>
        <v>T7  Project83</v>
      </c>
      <c r="C86" s="11"/>
      <c r="D86" s="11"/>
      <c r="E86" s="11"/>
      <c r="F86" s="11"/>
      <c r="G86" s="11"/>
      <c r="H86" s="11"/>
      <c r="I86" s="11" t="s">
        <v>369</v>
      </c>
      <c r="J86" s="11"/>
      <c r="K86" s="11"/>
      <c r="L86" s="11"/>
      <c r="M86" s="11"/>
      <c r="N86" s="11"/>
      <c r="O86" s="11"/>
      <c r="P86" s="11"/>
      <c r="Q86" s="11"/>
      <c r="R86" s="103" t="str">
        <f t="shared" si="21"/>
        <v>Enter L, M or H in each cell</v>
      </c>
      <c r="S86" s="104"/>
      <c r="T86" s="105">
        <f t="shared" si="22"/>
        <v>83</v>
      </c>
      <c r="U86" s="106" t="str">
        <f t="shared" si="23"/>
        <v/>
      </c>
      <c r="V86" s="106" t="str">
        <f t="shared" si="24"/>
        <v/>
      </c>
      <c r="W86" s="106" t="str">
        <f t="shared" si="25"/>
        <v/>
      </c>
      <c r="X86" s="106" t="str">
        <f t="shared" si="26"/>
        <v/>
      </c>
      <c r="Y86" s="106" t="str">
        <f t="shared" si="27"/>
        <v/>
      </c>
      <c r="Z86" s="106" t="str">
        <f t="shared" si="28"/>
        <v/>
      </c>
      <c r="AA86" s="106">
        <f t="shared" si="29"/>
        <v>1</v>
      </c>
      <c r="AB86" s="106" t="str">
        <f t="shared" si="30"/>
        <v/>
      </c>
      <c r="AC86" s="106" t="str">
        <f t="shared" si="31"/>
        <v/>
      </c>
      <c r="AD86" s="106" t="str">
        <f t="shared" si="32"/>
        <v/>
      </c>
      <c r="AE86" s="106" t="str">
        <f t="shared" si="33"/>
        <v/>
      </c>
      <c r="AF86" s="106" t="str">
        <f t="shared" si="34"/>
        <v/>
      </c>
      <c r="AG86" s="106" t="str">
        <f t="shared" si="35"/>
        <v/>
      </c>
      <c r="AH86" s="106" t="str">
        <f t="shared" si="36"/>
        <v/>
      </c>
      <c r="AI86" s="106" t="str">
        <f t="shared" si="37"/>
        <v/>
      </c>
      <c r="AJ86" s="107">
        <f t="shared" si="38"/>
        <v>1</v>
      </c>
    </row>
    <row r="87" spans="1:36" x14ac:dyDescent="0.25">
      <c r="A87" s="60">
        <v>84</v>
      </c>
      <c r="B87" s="102" t="str">
        <f>Projects!B86</f>
        <v>T7  Project84</v>
      </c>
      <c r="C87" s="11"/>
      <c r="D87" s="11"/>
      <c r="E87" s="11"/>
      <c r="F87" s="11"/>
      <c r="G87" s="11"/>
      <c r="H87" s="11"/>
      <c r="I87" s="11" t="s">
        <v>369</v>
      </c>
      <c r="J87" s="11"/>
      <c r="K87" s="11"/>
      <c r="L87" s="11"/>
      <c r="M87" s="11"/>
      <c r="N87" s="11"/>
      <c r="O87" s="11"/>
      <c r="P87" s="11"/>
      <c r="Q87" s="11"/>
      <c r="R87" s="103" t="str">
        <f t="shared" si="21"/>
        <v>Enter L, M or H in each cell</v>
      </c>
      <c r="S87" s="104"/>
      <c r="T87" s="105">
        <f t="shared" si="22"/>
        <v>84</v>
      </c>
      <c r="U87" s="106" t="str">
        <f t="shared" si="23"/>
        <v/>
      </c>
      <c r="V87" s="106" t="str">
        <f t="shared" si="24"/>
        <v/>
      </c>
      <c r="W87" s="106" t="str">
        <f t="shared" si="25"/>
        <v/>
      </c>
      <c r="X87" s="106" t="str">
        <f t="shared" si="26"/>
        <v/>
      </c>
      <c r="Y87" s="106" t="str">
        <f t="shared" si="27"/>
        <v/>
      </c>
      <c r="Z87" s="106" t="str">
        <f t="shared" si="28"/>
        <v/>
      </c>
      <c r="AA87" s="106">
        <f t="shared" si="29"/>
        <v>1</v>
      </c>
      <c r="AB87" s="106" t="str">
        <f t="shared" si="30"/>
        <v/>
      </c>
      <c r="AC87" s="106" t="str">
        <f t="shared" si="31"/>
        <v/>
      </c>
      <c r="AD87" s="106" t="str">
        <f t="shared" si="32"/>
        <v/>
      </c>
      <c r="AE87" s="106" t="str">
        <f t="shared" si="33"/>
        <v/>
      </c>
      <c r="AF87" s="106" t="str">
        <f t="shared" si="34"/>
        <v/>
      </c>
      <c r="AG87" s="106" t="str">
        <f t="shared" si="35"/>
        <v/>
      </c>
      <c r="AH87" s="106" t="str">
        <f t="shared" si="36"/>
        <v/>
      </c>
      <c r="AI87" s="106" t="str">
        <f t="shared" si="37"/>
        <v/>
      </c>
      <c r="AJ87" s="107">
        <f t="shared" si="38"/>
        <v>1</v>
      </c>
    </row>
    <row r="88" spans="1:36" x14ac:dyDescent="0.25">
      <c r="A88" s="60">
        <v>85</v>
      </c>
      <c r="B88" s="102" t="str">
        <f>Projects!B87</f>
        <v>T7  Project85</v>
      </c>
      <c r="C88" s="11"/>
      <c r="D88" s="11"/>
      <c r="E88" s="11"/>
      <c r="F88" s="11"/>
      <c r="G88" s="11"/>
      <c r="H88" s="11"/>
      <c r="I88" s="11" t="s">
        <v>369</v>
      </c>
      <c r="J88" s="11"/>
      <c r="K88" s="11"/>
      <c r="L88" s="11"/>
      <c r="M88" s="11"/>
      <c r="N88" s="11"/>
      <c r="O88" s="11"/>
      <c r="P88" s="11"/>
      <c r="Q88" s="11"/>
      <c r="R88" s="103" t="str">
        <f t="shared" si="21"/>
        <v>Enter L, M or H in each cell</v>
      </c>
      <c r="S88" s="104"/>
      <c r="T88" s="105">
        <f t="shared" si="22"/>
        <v>85</v>
      </c>
      <c r="U88" s="106" t="str">
        <f t="shared" si="23"/>
        <v/>
      </c>
      <c r="V88" s="106" t="str">
        <f t="shared" si="24"/>
        <v/>
      </c>
      <c r="W88" s="106" t="str">
        <f t="shared" si="25"/>
        <v/>
      </c>
      <c r="X88" s="106" t="str">
        <f t="shared" si="26"/>
        <v/>
      </c>
      <c r="Y88" s="106" t="str">
        <f t="shared" si="27"/>
        <v/>
      </c>
      <c r="Z88" s="106" t="str">
        <f t="shared" si="28"/>
        <v/>
      </c>
      <c r="AA88" s="106">
        <f t="shared" si="29"/>
        <v>1</v>
      </c>
      <c r="AB88" s="106" t="str">
        <f t="shared" si="30"/>
        <v/>
      </c>
      <c r="AC88" s="106" t="str">
        <f t="shared" si="31"/>
        <v/>
      </c>
      <c r="AD88" s="106" t="str">
        <f t="shared" si="32"/>
        <v/>
      </c>
      <c r="AE88" s="106" t="str">
        <f t="shared" si="33"/>
        <v/>
      </c>
      <c r="AF88" s="106" t="str">
        <f t="shared" si="34"/>
        <v/>
      </c>
      <c r="AG88" s="106" t="str">
        <f t="shared" si="35"/>
        <v/>
      </c>
      <c r="AH88" s="106" t="str">
        <f t="shared" si="36"/>
        <v/>
      </c>
      <c r="AI88" s="106" t="str">
        <f t="shared" si="37"/>
        <v/>
      </c>
      <c r="AJ88" s="107">
        <f t="shared" si="38"/>
        <v>1</v>
      </c>
    </row>
    <row r="89" spans="1:36" x14ac:dyDescent="0.25">
      <c r="A89" s="60">
        <v>86</v>
      </c>
      <c r="B89" s="102" t="str">
        <f>Projects!B88</f>
        <v>T7  Project86</v>
      </c>
      <c r="C89" s="11"/>
      <c r="D89" s="11"/>
      <c r="E89" s="11"/>
      <c r="F89" s="11"/>
      <c r="G89" s="11"/>
      <c r="H89" s="11"/>
      <c r="I89" s="11" t="s">
        <v>369</v>
      </c>
      <c r="J89" s="11"/>
      <c r="K89" s="11"/>
      <c r="L89" s="11"/>
      <c r="M89" s="11"/>
      <c r="N89" s="11"/>
      <c r="O89" s="11"/>
      <c r="P89" s="11"/>
      <c r="Q89" s="11"/>
      <c r="R89" s="103" t="str">
        <f t="shared" si="21"/>
        <v>Enter L, M or H in each cell</v>
      </c>
      <c r="S89" s="104"/>
      <c r="T89" s="105">
        <f t="shared" si="22"/>
        <v>86</v>
      </c>
      <c r="U89" s="106" t="str">
        <f t="shared" si="23"/>
        <v/>
      </c>
      <c r="V89" s="106" t="str">
        <f t="shared" si="24"/>
        <v/>
      </c>
      <c r="W89" s="106" t="str">
        <f t="shared" si="25"/>
        <v/>
      </c>
      <c r="X89" s="106" t="str">
        <f t="shared" si="26"/>
        <v/>
      </c>
      <c r="Y89" s="106" t="str">
        <f t="shared" si="27"/>
        <v/>
      </c>
      <c r="Z89" s="106" t="str">
        <f t="shared" si="28"/>
        <v/>
      </c>
      <c r="AA89" s="106">
        <f t="shared" si="29"/>
        <v>1</v>
      </c>
      <c r="AB89" s="106" t="str">
        <f t="shared" si="30"/>
        <v/>
      </c>
      <c r="AC89" s="106" t="str">
        <f t="shared" si="31"/>
        <v/>
      </c>
      <c r="AD89" s="106" t="str">
        <f t="shared" si="32"/>
        <v/>
      </c>
      <c r="AE89" s="106" t="str">
        <f t="shared" si="33"/>
        <v/>
      </c>
      <c r="AF89" s="106" t="str">
        <f t="shared" si="34"/>
        <v/>
      </c>
      <c r="AG89" s="106" t="str">
        <f t="shared" si="35"/>
        <v/>
      </c>
      <c r="AH89" s="106" t="str">
        <f t="shared" si="36"/>
        <v/>
      </c>
      <c r="AI89" s="106" t="str">
        <f t="shared" si="37"/>
        <v/>
      </c>
      <c r="AJ89" s="107">
        <f t="shared" si="38"/>
        <v>1</v>
      </c>
    </row>
    <row r="90" spans="1:36" x14ac:dyDescent="0.25">
      <c r="A90" s="60">
        <v>87</v>
      </c>
      <c r="B90" s="102" t="str">
        <f>Projects!B89</f>
        <v>T7  Project87</v>
      </c>
      <c r="C90" s="11"/>
      <c r="D90" s="11"/>
      <c r="E90" s="11"/>
      <c r="F90" s="11"/>
      <c r="G90" s="11"/>
      <c r="H90" s="11"/>
      <c r="I90" s="11" t="s">
        <v>369</v>
      </c>
      <c r="J90" s="11"/>
      <c r="K90" s="11"/>
      <c r="L90" s="11"/>
      <c r="M90" s="11"/>
      <c r="N90" s="11"/>
      <c r="O90" s="11"/>
      <c r="P90" s="11"/>
      <c r="Q90" s="11"/>
      <c r="R90" s="103" t="str">
        <f t="shared" si="21"/>
        <v>Enter L, M or H in each cell</v>
      </c>
      <c r="S90" s="104"/>
      <c r="T90" s="105">
        <f t="shared" si="22"/>
        <v>87</v>
      </c>
      <c r="U90" s="106" t="str">
        <f t="shared" si="23"/>
        <v/>
      </c>
      <c r="V90" s="106" t="str">
        <f t="shared" si="24"/>
        <v/>
      </c>
      <c r="W90" s="106" t="str">
        <f t="shared" si="25"/>
        <v/>
      </c>
      <c r="X90" s="106" t="str">
        <f t="shared" si="26"/>
        <v/>
      </c>
      <c r="Y90" s="106" t="str">
        <f t="shared" si="27"/>
        <v/>
      </c>
      <c r="Z90" s="106" t="str">
        <f t="shared" si="28"/>
        <v/>
      </c>
      <c r="AA90" s="106">
        <f t="shared" si="29"/>
        <v>1</v>
      </c>
      <c r="AB90" s="106" t="str">
        <f t="shared" si="30"/>
        <v/>
      </c>
      <c r="AC90" s="106" t="str">
        <f t="shared" si="31"/>
        <v/>
      </c>
      <c r="AD90" s="106" t="str">
        <f t="shared" si="32"/>
        <v/>
      </c>
      <c r="AE90" s="106" t="str">
        <f t="shared" si="33"/>
        <v/>
      </c>
      <c r="AF90" s="106" t="str">
        <f t="shared" si="34"/>
        <v/>
      </c>
      <c r="AG90" s="106" t="str">
        <f t="shared" si="35"/>
        <v/>
      </c>
      <c r="AH90" s="106" t="str">
        <f t="shared" si="36"/>
        <v/>
      </c>
      <c r="AI90" s="106" t="str">
        <f t="shared" si="37"/>
        <v/>
      </c>
      <c r="AJ90" s="107">
        <f t="shared" si="38"/>
        <v>1</v>
      </c>
    </row>
    <row r="91" spans="1:36" x14ac:dyDescent="0.25">
      <c r="A91" s="60">
        <v>88</v>
      </c>
      <c r="B91" s="102" t="str">
        <f>Projects!B90</f>
        <v>T8  Project88</v>
      </c>
      <c r="C91" s="11"/>
      <c r="D91" s="11"/>
      <c r="E91" s="11"/>
      <c r="F91" s="11"/>
      <c r="G91" s="11"/>
      <c r="H91" s="11"/>
      <c r="I91" s="11"/>
      <c r="J91" s="11" t="s">
        <v>369</v>
      </c>
      <c r="K91" s="11"/>
      <c r="L91" s="11"/>
      <c r="M91" s="11"/>
      <c r="N91" s="11"/>
      <c r="O91" s="11"/>
      <c r="P91" s="11"/>
      <c r="Q91" s="11"/>
      <c r="R91" s="103" t="str">
        <f t="shared" si="21"/>
        <v>Enter L, M or H in each cell</v>
      </c>
      <c r="S91" s="104"/>
      <c r="T91" s="105">
        <f t="shared" si="22"/>
        <v>88</v>
      </c>
      <c r="U91" s="106" t="str">
        <f t="shared" si="23"/>
        <v/>
      </c>
      <c r="V91" s="106" t="str">
        <f t="shared" si="24"/>
        <v/>
      </c>
      <c r="W91" s="106" t="str">
        <f t="shared" si="25"/>
        <v/>
      </c>
      <c r="X91" s="106" t="str">
        <f t="shared" si="26"/>
        <v/>
      </c>
      <c r="Y91" s="106" t="str">
        <f t="shared" si="27"/>
        <v/>
      </c>
      <c r="Z91" s="106" t="str">
        <f t="shared" si="28"/>
        <v/>
      </c>
      <c r="AA91" s="106" t="str">
        <f t="shared" si="29"/>
        <v/>
      </c>
      <c r="AB91" s="106">
        <f t="shared" si="30"/>
        <v>1</v>
      </c>
      <c r="AC91" s="106" t="str">
        <f t="shared" si="31"/>
        <v/>
      </c>
      <c r="AD91" s="106" t="str">
        <f t="shared" si="32"/>
        <v/>
      </c>
      <c r="AE91" s="106" t="str">
        <f t="shared" si="33"/>
        <v/>
      </c>
      <c r="AF91" s="106" t="str">
        <f t="shared" si="34"/>
        <v/>
      </c>
      <c r="AG91" s="106" t="str">
        <f t="shared" si="35"/>
        <v/>
      </c>
      <c r="AH91" s="106" t="str">
        <f t="shared" si="36"/>
        <v/>
      </c>
      <c r="AI91" s="106" t="str">
        <f t="shared" si="37"/>
        <v/>
      </c>
      <c r="AJ91" s="107">
        <f t="shared" si="38"/>
        <v>1</v>
      </c>
    </row>
    <row r="92" spans="1:36" x14ac:dyDescent="0.25">
      <c r="A92" s="60">
        <v>89</v>
      </c>
      <c r="B92" s="102" t="str">
        <f>Projects!B91</f>
        <v>T8  Project89</v>
      </c>
      <c r="C92" s="11"/>
      <c r="D92" s="11"/>
      <c r="E92" s="11"/>
      <c r="F92" s="11"/>
      <c r="G92" s="11"/>
      <c r="H92" s="11"/>
      <c r="I92" s="11"/>
      <c r="J92" s="11" t="s">
        <v>369</v>
      </c>
      <c r="K92" s="11"/>
      <c r="L92" s="11"/>
      <c r="M92" s="11"/>
      <c r="N92" s="11"/>
      <c r="O92" s="11"/>
      <c r="P92" s="11"/>
      <c r="Q92" s="11"/>
      <c r="R92" s="103" t="str">
        <f t="shared" si="21"/>
        <v>Enter L, M or H in each cell</v>
      </c>
      <c r="S92" s="104"/>
      <c r="T92" s="105">
        <f t="shared" si="22"/>
        <v>89</v>
      </c>
      <c r="U92" s="106" t="str">
        <f t="shared" si="23"/>
        <v/>
      </c>
      <c r="V92" s="106" t="str">
        <f t="shared" si="24"/>
        <v/>
      </c>
      <c r="W92" s="106" t="str">
        <f t="shared" si="25"/>
        <v/>
      </c>
      <c r="X92" s="106" t="str">
        <f t="shared" si="26"/>
        <v/>
      </c>
      <c r="Y92" s="106" t="str">
        <f t="shared" si="27"/>
        <v/>
      </c>
      <c r="Z92" s="106" t="str">
        <f t="shared" si="28"/>
        <v/>
      </c>
      <c r="AA92" s="106" t="str">
        <f t="shared" si="29"/>
        <v/>
      </c>
      <c r="AB92" s="106">
        <f t="shared" si="30"/>
        <v>1</v>
      </c>
      <c r="AC92" s="106" t="str">
        <f t="shared" si="31"/>
        <v/>
      </c>
      <c r="AD92" s="106" t="str">
        <f t="shared" si="32"/>
        <v/>
      </c>
      <c r="AE92" s="106" t="str">
        <f t="shared" si="33"/>
        <v/>
      </c>
      <c r="AF92" s="106" t="str">
        <f t="shared" si="34"/>
        <v/>
      </c>
      <c r="AG92" s="106" t="str">
        <f t="shared" si="35"/>
        <v/>
      </c>
      <c r="AH92" s="106" t="str">
        <f t="shared" si="36"/>
        <v/>
      </c>
      <c r="AI92" s="106" t="str">
        <f t="shared" si="37"/>
        <v/>
      </c>
      <c r="AJ92" s="107">
        <f t="shared" si="38"/>
        <v>1</v>
      </c>
    </row>
    <row r="93" spans="1:36" x14ac:dyDescent="0.25">
      <c r="A93" s="60">
        <v>90</v>
      </c>
      <c r="B93" s="102" t="str">
        <f>Projects!B92</f>
        <v>T8  Project90</v>
      </c>
      <c r="C93" s="11"/>
      <c r="D93" s="11"/>
      <c r="E93" s="11"/>
      <c r="F93" s="11"/>
      <c r="G93" s="11"/>
      <c r="H93" s="11"/>
      <c r="I93" s="11"/>
      <c r="J93" s="11" t="s">
        <v>369</v>
      </c>
      <c r="K93" s="11"/>
      <c r="L93" s="11"/>
      <c r="M93" s="11"/>
      <c r="N93" s="11"/>
      <c r="O93" s="11"/>
      <c r="P93" s="11"/>
      <c r="Q93" s="11"/>
      <c r="R93" s="103" t="str">
        <f t="shared" si="21"/>
        <v>Enter L, M or H in each cell</v>
      </c>
      <c r="S93" s="104"/>
      <c r="T93" s="105">
        <f t="shared" si="22"/>
        <v>90</v>
      </c>
      <c r="U93" s="106" t="str">
        <f t="shared" si="23"/>
        <v/>
      </c>
      <c r="V93" s="106" t="str">
        <f t="shared" si="24"/>
        <v/>
      </c>
      <c r="W93" s="106" t="str">
        <f t="shared" si="25"/>
        <v/>
      </c>
      <c r="X93" s="106" t="str">
        <f t="shared" si="26"/>
        <v/>
      </c>
      <c r="Y93" s="106" t="str">
        <f t="shared" si="27"/>
        <v/>
      </c>
      <c r="Z93" s="106" t="str">
        <f t="shared" si="28"/>
        <v/>
      </c>
      <c r="AA93" s="106" t="str">
        <f t="shared" si="29"/>
        <v/>
      </c>
      <c r="AB93" s="106">
        <f t="shared" si="30"/>
        <v>1</v>
      </c>
      <c r="AC93" s="106" t="str">
        <f t="shared" si="31"/>
        <v/>
      </c>
      <c r="AD93" s="106" t="str">
        <f t="shared" si="32"/>
        <v/>
      </c>
      <c r="AE93" s="106" t="str">
        <f t="shared" si="33"/>
        <v/>
      </c>
      <c r="AF93" s="106" t="str">
        <f t="shared" si="34"/>
        <v/>
      </c>
      <c r="AG93" s="106" t="str">
        <f t="shared" si="35"/>
        <v/>
      </c>
      <c r="AH93" s="106" t="str">
        <f t="shared" si="36"/>
        <v/>
      </c>
      <c r="AI93" s="106" t="str">
        <f t="shared" si="37"/>
        <v/>
      </c>
      <c r="AJ93" s="107">
        <f t="shared" si="38"/>
        <v>1</v>
      </c>
    </row>
    <row r="94" spans="1:36" x14ac:dyDescent="0.25">
      <c r="A94" s="60">
        <v>91</v>
      </c>
      <c r="B94" s="102" t="str">
        <f>Projects!B93</f>
        <v>T8  Project91</v>
      </c>
      <c r="C94" s="11"/>
      <c r="D94" s="11"/>
      <c r="E94" s="11"/>
      <c r="F94" s="11"/>
      <c r="G94" s="11"/>
      <c r="H94" s="11"/>
      <c r="I94" s="11"/>
      <c r="J94" s="11" t="s">
        <v>369</v>
      </c>
      <c r="K94" s="11"/>
      <c r="L94" s="11"/>
      <c r="M94" s="11"/>
      <c r="N94" s="11"/>
      <c r="O94" s="11"/>
      <c r="P94" s="11"/>
      <c r="Q94" s="11"/>
      <c r="R94" s="103" t="str">
        <f t="shared" si="21"/>
        <v>Enter L, M or H in each cell</v>
      </c>
      <c r="S94" s="104"/>
      <c r="T94" s="105">
        <f t="shared" si="22"/>
        <v>91</v>
      </c>
      <c r="U94" s="106" t="str">
        <f t="shared" si="23"/>
        <v/>
      </c>
      <c r="V94" s="106" t="str">
        <f t="shared" si="24"/>
        <v/>
      </c>
      <c r="W94" s="106" t="str">
        <f t="shared" si="25"/>
        <v/>
      </c>
      <c r="X94" s="106" t="str">
        <f t="shared" si="26"/>
        <v/>
      </c>
      <c r="Y94" s="106" t="str">
        <f t="shared" si="27"/>
        <v/>
      </c>
      <c r="Z94" s="106" t="str">
        <f t="shared" si="28"/>
        <v/>
      </c>
      <c r="AA94" s="106" t="str">
        <f t="shared" si="29"/>
        <v/>
      </c>
      <c r="AB94" s="106">
        <f t="shared" si="30"/>
        <v>1</v>
      </c>
      <c r="AC94" s="106" t="str">
        <f t="shared" si="31"/>
        <v/>
      </c>
      <c r="AD94" s="106" t="str">
        <f t="shared" si="32"/>
        <v/>
      </c>
      <c r="AE94" s="106" t="str">
        <f t="shared" si="33"/>
        <v/>
      </c>
      <c r="AF94" s="106" t="str">
        <f t="shared" si="34"/>
        <v/>
      </c>
      <c r="AG94" s="106" t="str">
        <f t="shared" si="35"/>
        <v/>
      </c>
      <c r="AH94" s="106" t="str">
        <f t="shared" si="36"/>
        <v/>
      </c>
      <c r="AI94" s="106" t="str">
        <f t="shared" si="37"/>
        <v/>
      </c>
      <c r="AJ94" s="107">
        <f t="shared" si="38"/>
        <v>1</v>
      </c>
    </row>
    <row r="95" spans="1:36" x14ac:dyDescent="0.25">
      <c r="A95" s="60">
        <v>92</v>
      </c>
      <c r="B95" s="102" t="str">
        <f>Projects!B94</f>
        <v>T9  Project92</v>
      </c>
      <c r="C95" s="11"/>
      <c r="D95" s="11"/>
      <c r="E95" s="11"/>
      <c r="F95" s="11"/>
      <c r="G95" s="11"/>
      <c r="H95" s="11"/>
      <c r="I95" s="11"/>
      <c r="J95" s="11"/>
      <c r="K95" s="11" t="s">
        <v>369</v>
      </c>
      <c r="L95" s="11"/>
      <c r="M95" s="11"/>
      <c r="N95" s="11"/>
      <c r="O95" s="11"/>
      <c r="P95" s="11"/>
      <c r="Q95" s="11"/>
      <c r="R95" s="103" t="str">
        <f t="shared" si="21"/>
        <v>Enter L, M or H in each cell</v>
      </c>
      <c r="S95" s="104"/>
      <c r="T95" s="105">
        <f t="shared" si="22"/>
        <v>92</v>
      </c>
      <c r="U95" s="106" t="str">
        <f t="shared" si="23"/>
        <v/>
      </c>
      <c r="V95" s="106" t="str">
        <f t="shared" si="24"/>
        <v/>
      </c>
      <c r="W95" s="106" t="str">
        <f t="shared" si="25"/>
        <v/>
      </c>
      <c r="X95" s="106" t="str">
        <f t="shared" si="26"/>
        <v/>
      </c>
      <c r="Y95" s="106" t="str">
        <f t="shared" si="27"/>
        <v/>
      </c>
      <c r="Z95" s="106" t="str">
        <f t="shared" si="28"/>
        <v/>
      </c>
      <c r="AA95" s="106" t="str">
        <f t="shared" si="29"/>
        <v/>
      </c>
      <c r="AB95" s="106" t="str">
        <f t="shared" si="30"/>
        <v/>
      </c>
      <c r="AC95" s="106">
        <f t="shared" si="31"/>
        <v>1</v>
      </c>
      <c r="AD95" s="106" t="str">
        <f t="shared" si="32"/>
        <v/>
      </c>
      <c r="AE95" s="106" t="str">
        <f t="shared" si="33"/>
        <v/>
      </c>
      <c r="AF95" s="106" t="str">
        <f t="shared" si="34"/>
        <v/>
      </c>
      <c r="AG95" s="106" t="str">
        <f t="shared" si="35"/>
        <v/>
      </c>
      <c r="AH95" s="106" t="str">
        <f t="shared" si="36"/>
        <v/>
      </c>
      <c r="AI95" s="106" t="str">
        <f t="shared" si="37"/>
        <v/>
      </c>
      <c r="AJ95" s="107">
        <f t="shared" si="38"/>
        <v>1</v>
      </c>
    </row>
    <row r="96" spans="1:36" x14ac:dyDescent="0.25">
      <c r="A96" s="60">
        <v>93</v>
      </c>
      <c r="B96" s="102" t="str">
        <f>Projects!B95</f>
        <v>T9  Project93</v>
      </c>
      <c r="C96" s="11"/>
      <c r="D96" s="11"/>
      <c r="E96" s="11"/>
      <c r="F96" s="11"/>
      <c r="G96" s="11"/>
      <c r="H96" s="11"/>
      <c r="I96" s="11"/>
      <c r="J96" s="11"/>
      <c r="K96" s="11" t="s">
        <v>369</v>
      </c>
      <c r="L96" s="11"/>
      <c r="M96" s="11"/>
      <c r="N96" s="11"/>
      <c r="O96" s="11"/>
      <c r="P96" s="11"/>
      <c r="Q96" s="11"/>
      <c r="R96" s="103" t="str">
        <f t="shared" si="21"/>
        <v>Enter L, M or H in each cell</v>
      </c>
      <c r="S96" s="104"/>
      <c r="T96" s="105">
        <f t="shared" si="22"/>
        <v>93</v>
      </c>
      <c r="U96" s="106" t="str">
        <f t="shared" si="23"/>
        <v/>
      </c>
      <c r="V96" s="106" t="str">
        <f t="shared" si="24"/>
        <v/>
      </c>
      <c r="W96" s="106" t="str">
        <f t="shared" si="25"/>
        <v/>
      </c>
      <c r="X96" s="106" t="str">
        <f t="shared" si="26"/>
        <v/>
      </c>
      <c r="Y96" s="106" t="str">
        <f t="shared" si="27"/>
        <v/>
      </c>
      <c r="Z96" s="106" t="str">
        <f t="shared" si="28"/>
        <v/>
      </c>
      <c r="AA96" s="106" t="str">
        <f t="shared" si="29"/>
        <v/>
      </c>
      <c r="AB96" s="106" t="str">
        <f t="shared" si="30"/>
        <v/>
      </c>
      <c r="AC96" s="106">
        <f t="shared" si="31"/>
        <v>1</v>
      </c>
      <c r="AD96" s="106" t="str">
        <f t="shared" si="32"/>
        <v/>
      </c>
      <c r="AE96" s="106" t="str">
        <f t="shared" si="33"/>
        <v/>
      </c>
      <c r="AF96" s="106" t="str">
        <f t="shared" si="34"/>
        <v/>
      </c>
      <c r="AG96" s="106" t="str">
        <f t="shared" si="35"/>
        <v/>
      </c>
      <c r="AH96" s="106" t="str">
        <f t="shared" si="36"/>
        <v/>
      </c>
      <c r="AI96" s="106" t="str">
        <f t="shared" si="37"/>
        <v/>
      </c>
      <c r="AJ96" s="107">
        <f t="shared" si="38"/>
        <v>1</v>
      </c>
    </row>
    <row r="97" spans="1:36" x14ac:dyDescent="0.25">
      <c r="A97" s="60">
        <v>94</v>
      </c>
      <c r="B97" s="102" t="str">
        <f>Projects!B96</f>
        <v>T9  Project94</v>
      </c>
      <c r="C97" s="11"/>
      <c r="D97" s="11"/>
      <c r="E97" s="11"/>
      <c r="F97" s="11"/>
      <c r="G97" s="11"/>
      <c r="H97" s="11"/>
      <c r="I97" s="11"/>
      <c r="J97" s="11"/>
      <c r="K97" s="11" t="s">
        <v>369</v>
      </c>
      <c r="L97" s="11"/>
      <c r="M97" s="11"/>
      <c r="N97" s="11"/>
      <c r="O97" s="11"/>
      <c r="P97" s="11"/>
      <c r="Q97" s="11"/>
      <c r="R97" s="103" t="str">
        <f t="shared" si="21"/>
        <v>Enter L, M or H in each cell</v>
      </c>
      <c r="S97" s="104"/>
      <c r="T97" s="105">
        <f t="shared" si="22"/>
        <v>94</v>
      </c>
      <c r="U97" s="106" t="str">
        <f t="shared" si="23"/>
        <v/>
      </c>
      <c r="V97" s="106" t="str">
        <f t="shared" si="24"/>
        <v/>
      </c>
      <c r="W97" s="106" t="str">
        <f t="shared" si="25"/>
        <v/>
      </c>
      <c r="X97" s="106" t="str">
        <f t="shared" si="26"/>
        <v/>
      </c>
      <c r="Y97" s="106" t="str">
        <f t="shared" si="27"/>
        <v/>
      </c>
      <c r="Z97" s="106" t="str">
        <f t="shared" si="28"/>
        <v/>
      </c>
      <c r="AA97" s="106" t="str">
        <f t="shared" si="29"/>
        <v/>
      </c>
      <c r="AB97" s="106" t="str">
        <f t="shared" si="30"/>
        <v/>
      </c>
      <c r="AC97" s="106">
        <f t="shared" si="31"/>
        <v>1</v>
      </c>
      <c r="AD97" s="106" t="str">
        <f t="shared" si="32"/>
        <v/>
      </c>
      <c r="AE97" s="106" t="str">
        <f t="shared" si="33"/>
        <v/>
      </c>
      <c r="AF97" s="106" t="str">
        <f t="shared" si="34"/>
        <v/>
      </c>
      <c r="AG97" s="106" t="str">
        <f t="shared" si="35"/>
        <v/>
      </c>
      <c r="AH97" s="106" t="str">
        <f t="shared" si="36"/>
        <v/>
      </c>
      <c r="AI97" s="106" t="str">
        <f t="shared" si="37"/>
        <v/>
      </c>
      <c r="AJ97" s="107">
        <f t="shared" si="38"/>
        <v>1</v>
      </c>
    </row>
    <row r="98" spans="1:36" x14ac:dyDescent="0.25">
      <c r="A98" s="60">
        <v>95</v>
      </c>
      <c r="B98" s="102" t="str">
        <f>Projects!B97</f>
        <v>T9  Project95</v>
      </c>
      <c r="C98" s="11"/>
      <c r="D98" s="11"/>
      <c r="E98" s="11"/>
      <c r="F98" s="11"/>
      <c r="G98" s="11"/>
      <c r="H98" s="11"/>
      <c r="I98" s="11"/>
      <c r="J98" s="11"/>
      <c r="K98" s="11" t="s">
        <v>369</v>
      </c>
      <c r="L98" s="11"/>
      <c r="M98" s="11"/>
      <c r="N98" s="11"/>
      <c r="O98" s="11"/>
      <c r="P98" s="11"/>
      <c r="Q98" s="11"/>
      <c r="R98" s="103" t="str">
        <f t="shared" si="21"/>
        <v>Enter L, M or H in each cell</v>
      </c>
      <c r="S98" s="104"/>
      <c r="T98" s="105">
        <f t="shared" si="22"/>
        <v>95</v>
      </c>
      <c r="U98" s="106" t="str">
        <f t="shared" si="23"/>
        <v/>
      </c>
      <c r="V98" s="106" t="str">
        <f t="shared" si="24"/>
        <v/>
      </c>
      <c r="W98" s="106" t="str">
        <f t="shared" si="25"/>
        <v/>
      </c>
      <c r="X98" s="106" t="str">
        <f t="shared" si="26"/>
        <v/>
      </c>
      <c r="Y98" s="106" t="str">
        <f t="shared" si="27"/>
        <v/>
      </c>
      <c r="Z98" s="106" t="str">
        <f t="shared" si="28"/>
        <v/>
      </c>
      <c r="AA98" s="106" t="str">
        <f t="shared" si="29"/>
        <v/>
      </c>
      <c r="AB98" s="106" t="str">
        <f t="shared" si="30"/>
        <v/>
      </c>
      <c r="AC98" s="106">
        <f t="shared" si="31"/>
        <v>1</v>
      </c>
      <c r="AD98" s="106" t="str">
        <f t="shared" si="32"/>
        <v/>
      </c>
      <c r="AE98" s="106" t="str">
        <f t="shared" si="33"/>
        <v/>
      </c>
      <c r="AF98" s="106" t="str">
        <f t="shared" si="34"/>
        <v/>
      </c>
      <c r="AG98" s="106" t="str">
        <f t="shared" si="35"/>
        <v/>
      </c>
      <c r="AH98" s="106" t="str">
        <f t="shared" si="36"/>
        <v/>
      </c>
      <c r="AI98" s="106" t="str">
        <f t="shared" si="37"/>
        <v/>
      </c>
      <c r="AJ98" s="107">
        <f t="shared" si="38"/>
        <v>1</v>
      </c>
    </row>
    <row r="99" spans="1:36" x14ac:dyDescent="0.25">
      <c r="A99" s="60">
        <v>96</v>
      </c>
      <c r="B99" s="102" t="str">
        <f>Projects!B98</f>
        <v>T9  Project96</v>
      </c>
      <c r="C99" s="11"/>
      <c r="D99" s="11"/>
      <c r="E99" s="11"/>
      <c r="F99" s="11"/>
      <c r="G99" s="11"/>
      <c r="H99" s="11"/>
      <c r="I99" s="11"/>
      <c r="J99" s="11"/>
      <c r="K99" s="11" t="s">
        <v>369</v>
      </c>
      <c r="L99" s="11"/>
      <c r="M99" s="11"/>
      <c r="N99" s="11"/>
      <c r="O99" s="11"/>
      <c r="P99" s="11"/>
      <c r="Q99" s="11"/>
      <c r="R99" s="103" t="str">
        <f t="shared" si="21"/>
        <v>Enter L, M or H in each cell</v>
      </c>
      <c r="S99" s="104"/>
      <c r="T99" s="105">
        <f t="shared" si="22"/>
        <v>96</v>
      </c>
      <c r="U99" s="106" t="str">
        <f t="shared" si="23"/>
        <v/>
      </c>
      <c r="V99" s="106" t="str">
        <f t="shared" si="24"/>
        <v/>
      </c>
      <c r="W99" s="106" t="str">
        <f t="shared" si="25"/>
        <v/>
      </c>
      <c r="X99" s="106" t="str">
        <f t="shared" si="26"/>
        <v/>
      </c>
      <c r="Y99" s="106" t="str">
        <f t="shared" si="27"/>
        <v/>
      </c>
      <c r="Z99" s="106" t="str">
        <f t="shared" si="28"/>
        <v/>
      </c>
      <c r="AA99" s="106" t="str">
        <f t="shared" si="29"/>
        <v/>
      </c>
      <c r="AB99" s="106" t="str">
        <f t="shared" si="30"/>
        <v/>
      </c>
      <c r="AC99" s="106">
        <f t="shared" si="31"/>
        <v>1</v>
      </c>
      <c r="AD99" s="106" t="str">
        <f t="shared" si="32"/>
        <v/>
      </c>
      <c r="AE99" s="106" t="str">
        <f t="shared" si="33"/>
        <v/>
      </c>
      <c r="AF99" s="106" t="str">
        <f t="shared" si="34"/>
        <v/>
      </c>
      <c r="AG99" s="106" t="str">
        <f t="shared" si="35"/>
        <v/>
      </c>
      <c r="AH99" s="106" t="str">
        <f t="shared" si="36"/>
        <v/>
      </c>
      <c r="AI99" s="106" t="str">
        <f t="shared" si="37"/>
        <v/>
      </c>
      <c r="AJ99" s="107">
        <f t="shared" si="38"/>
        <v>1</v>
      </c>
    </row>
    <row r="100" spans="1:36" x14ac:dyDescent="0.25">
      <c r="A100" s="60">
        <v>97</v>
      </c>
      <c r="B100" s="102" t="str">
        <f>Projects!B99</f>
        <v>T9  Project97</v>
      </c>
      <c r="C100" s="11"/>
      <c r="D100" s="11"/>
      <c r="E100" s="11"/>
      <c r="F100" s="11"/>
      <c r="G100" s="11"/>
      <c r="H100" s="11"/>
      <c r="I100" s="11"/>
      <c r="J100" s="11"/>
      <c r="K100" s="11" t="s">
        <v>369</v>
      </c>
      <c r="L100" s="11"/>
      <c r="M100" s="11"/>
      <c r="N100" s="11"/>
      <c r="O100" s="11"/>
      <c r="P100" s="11"/>
      <c r="Q100" s="11"/>
      <c r="R100" s="103" t="str">
        <f t="shared" si="21"/>
        <v>Enter L, M or H in each cell</v>
      </c>
      <c r="S100" s="104"/>
      <c r="T100" s="105">
        <f t="shared" si="22"/>
        <v>97</v>
      </c>
      <c r="U100" s="106" t="str">
        <f t="shared" si="23"/>
        <v/>
      </c>
      <c r="V100" s="106" t="str">
        <f t="shared" si="24"/>
        <v/>
      </c>
      <c r="W100" s="106" t="str">
        <f t="shared" si="25"/>
        <v/>
      </c>
      <c r="X100" s="106" t="str">
        <f t="shared" si="26"/>
        <v/>
      </c>
      <c r="Y100" s="106" t="str">
        <f t="shared" si="27"/>
        <v/>
      </c>
      <c r="Z100" s="106" t="str">
        <f t="shared" si="28"/>
        <v/>
      </c>
      <c r="AA100" s="106" t="str">
        <f t="shared" si="29"/>
        <v/>
      </c>
      <c r="AB100" s="106" t="str">
        <f t="shared" si="30"/>
        <v/>
      </c>
      <c r="AC100" s="106">
        <f t="shared" si="31"/>
        <v>1</v>
      </c>
      <c r="AD100" s="106" t="str">
        <f t="shared" si="32"/>
        <v/>
      </c>
      <c r="AE100" s="106" t="str">
        <f t="shared" si="33"/>
        <v/>
      </c>
      <c r="AF100" s="106" t="str">
        <f t="shared" si="34"/>
        <v/>
      </c>
      <c r="AG100" s="106" t="str">
        <f t="shared" si="35"/>
        <v/>
      </c>
      <c r="AH100" s="106" t="str">
        <f t="shared" si="36"/>
        <v/>
      </c>
      <c r="AI100" s="106" t="str">
        <f t="shared" si="37"/>
        <v/>
      </c>
      <c r="AJ100" s="107">
        <f t="shared" si="38"/>
        <v>1</v>
      </c>
    </row>
    <row r="101" spans="1:36" x14ac:dyDescent="0.25">
      <c r="A101" s="60">
        <v>98</v>
      </c>
      <c r="B101" s="102" t="str">
        <f>Projects!B100</f>
        <v>T9  Project98</v>
      </c>
      <c r="C101" s="11"/>
      <c r="D101" s="11"/>
      <c r="E101" s="11"/>
      <c r="F101" s="11"/>
      <c r="G101" s="11"/>
      <c r="H101" s="11"/>
      <c r="I101" s="11"/>
      <c r="J101" s="11"/>
      <c r="K101" s="11" t="s">
        <v>369</v>
      </c>
      <c r="L101" s="11"/>
      <c r="M101" s="11"/>
      <c r="N101" s="11"/>
      <c r="O101" s="11"/>
      <c r="P101" s="11"/>
      <c r="Q101" s="11"/>
      <c r="R101" s="103" t="str">
        <f t="shared" si="21"/>
        <v>Enter L, M or H in each cell</v>
      </c>
      <c r="S101" s="104"/>
      <c r="T101" s="105">
        <f t="shared" si="22"/>
        <v>98</v>
      </c>
      <c r="U101" s="106" t="str">
        <f t="shared" si="23"/>
        <v/>
      </c>
      <c r="V101" s="106" t="str">
        <f t="shared" si="24"/>
        <v/>
      </c>
      <c r="W101" s="106" t="str">
        <f t="shared" si="25"/>
        <v/>
      </c>
      <c r="X101" s="106" t="str">
        <f t="shared" si="26"/>
        <v/>
      </c>
      <c r="Y101" s="106" t="str">
        <f t="shared" si="27"/>
        <v/>
      </c>
      <c r="Z101" s="106" t="str">
        <f t="shared" si="28"/>
        <v/>
      </c>
      <c r="AA101" s="106" t="str">
        <f t="shared" si="29"/>
        <v/>
      </c>
      <c r="AB101" s="106" t="str">
        <f t="shared" si="30"/>
        <v/>
      </c>
      <c r="AC101" s="106">
        <f t="shared" si="31"/>
        <v>1</v>
      </c>
      <c r="AD101" s="106" t="str">
        <f t="shared" si="32"/>
        <v/>
      </c>
      <c r="AE101" s="106" t="str">
        <f t="shared" si="33"/>
        <v/>
      </c>
      <c r="AF101" s="106" t="str">
        <f t="shared" si="34"/>
        <v/>
      </c>
      <c r="AG101" s="106" t="str">
        <f t="shared" si="35"/>
        <v/>
      </c>
      <c r="AH101" s="106" t="str">
        <f t="shared" si="36"/>
        <v/>
      </c>
      <c r="AI101" s="106" t="str">
        <f t="shared" si="37"/>
        <v/>
      </c>
      <c r="AJ101" s="107">
        <f t="shared" si="38"/>
        <v>1</v>
      </c>
    </row>
    <row r="102" spans="1:36" x14ac:dyDescent="0.25">
      <c r="A102" s="60">
        <v>99</v>
      </c>
      <c r="B102" s="102" t="str">
        <f>Projects!B101</f>
        <v>T9  Project99</v>
      </c>
      <c r="C102" s="11"/>
      <c r="D102" s="11"/>
      <c r="E102" s="11"/>
      <c r="F102" s="11"/>
      <c r="G102" s="11"/>
      <c r="H102" s="11"/>
      <c r="I102" s="11"/>
      <c r="J102" s="11"/>
      <c r="K102" s="11" t="s">
        <v>369</v>
      </c>
      <c r="L102" s="11"/>
      <c r="M102" s="11"/>
      <c r="N102" s="11"/>
      <c r="O102" s="11"/>
      <c r="P102" s="11"/>
      <c r="Q102" s="11"/>
      <c r="R102" s="103" t="str">
        <f t="shared" si="21"/>
        <v>Enter L, M or H in each cell</v>
      </c>
      <c r="S102" s="104"/>
      <c r="T102" s="105">
        <f t="shared" si="22"/>
        <v>99</v>
      </c>
      <c r="U102" s="106" t="str">
        <f t="shared" si="23"/>
        <v/>
      </c>
      <c r="V102" s="106" t="str">
        <f t="shared" si="24"/>
        <v/>
      </c>
      <c r="W102" s="106" t="str">
        <f t="shared" si="25"/>
        <v/>
      </c>
      <c r="X102" s="106" t="str">
        <f t="shared" si="26"/>
        <v/>
      </c>
      <c r="Y102" s="106" t="str">
        <f t="shared" si="27"/>
        <v/>
      </c>
      <c r="Z102" s="106" t="str">
        <f t="shared" si="28"/>
        <v/>
      </c>
      <c r="AA102" s="106" t="str">
        <f t="shared" si="29"/>
        <v/>
      </c>
      <c r="AB102" s="106" t="str">
        <f t="shared" si="30"/>
        <v/>
      </c>
      <c r="AC102" s="106">
        <f t="shared" si="31"/>
        <v>1</v>
      </c>
      <c r="AD102" s="106" t="str">
        <f t="shared" si="32"/>
        <v/>
      </c>
      <c r="AE102" s="106" t="str">
        <f t="shared" si="33"/>
        <v/>
      </c>
      <c r="AF102" s="106" t="str">
        <f t="shared" si="34"/>
        <v/>
      </c>
      <c r="AG102" s="106" t="str">
        <f t="shared" si="35"/>
        <v/>
      </c>
      <c r="AH102" s="106" t="str">
        <f t="shared" si="36"/>
        <v/>
      </c>
      <c r="AI102" s="106" t="str">
        <f t="shared" si="37"/>
        <v/>
      </c>
      <c r="AJ102" s="107">
        <f t="shared" si="38"/>
        <v>1</v>
      </c>
    </row>
    <row r="103" spans="1:36" x14ac:dyDescent="0.25">
      <c r="A103" s="60">
        <v>100</v>
      </c>
      <c r="B103" s="102" t="str">
        <f>Projects!B102</f>
        <v>T10 Project100</v>
      </c>
      <c r="C103" s="11"/>
      <c r="D103" s="11"/>
      <c r="E103" s="11"/>
      <c r="F103" s="11"/>
      <c r="G103" s="11"/>
      <c r="H103" s="11"/>
      <c r="I103" s="11"/>
      <c r="J103" s="11"/>
      <c r="K103" s="11"/>
      <c r="L103" s="11" t="s">
        <v>369</v>
      </c>
      <c r="M103" s="11"/>
      <c r="N103" s="11"/>
      <c r="O103" s="11"/>
      <c r="P103" s="11"/>
      <c r="Q103" s="11"/>
      <c r="R103" s="103" t="str">
        <f t="shared" si="21"/>
        <v>Enter L, M or H in each cell</v>
      </c>
      <c r="S103" s="104"/>
      <c r="T103" s="105">
        <f t="shared" si="22"/>
        <v>100</v>
      </c>
      <c r="U103" s="106" t="str">
        <f t="shared" si="23"/>
        <v/>
      </c>
      <c r="V103" s="106" t="str">
        <f t="shared" si="24"/>
        <v/>
      </c>
      <c r="W103" s="106" t="str">
        <f t="shared" si="25"/>
        <v/>
      </c>
      <c r="X103" s="106" t="str">
        <f t="shared" si="26"/>
        <v/>
      </c>
      <c r="Y103" s="106" t="str">
        <f t="shared" si="27"/>
        <v/>
      </c>
      <c r="Z103" s="106" t="str">
        <f t="shared" si="28"/>
        <v/>
      </c>
      <c r="AA103" s="106" t="str">
        <f t="shared" si="29"/>
        <v/>
      </c>
      <c r="AB103" s="106" t="str">
        <f t="shared" si="30"/>
        <v/>
      </c>
      <c r="AC103" s="106" t="str">
        <f t="shared" si="31"/>
        <v/>
      </c>
      <c r="AD103" s="106">
        <f t="shared" si="32"/>
        <v>1</v>
      </c>
      <c r="AE103" s="106" t="str">
        <f t="shared" si="33"/>
        <v/>
      </c>
      <c r="AF103" s="106" t="str">
        <f t="shared" si="34"/>
        <v/>
      </c>
      <c r="AG103" s="106" t="str">
        <f t="shared" si="35"/>
        <v/>
      </c>
      <c r="AH103" s="106" t="str">
        <f t="shared" si="36"/>
        <v/>
      </c>
      <c r="AI103" s="106" t="str">
        <f t="shared" si="37"/>
        <v/>
      </c>
      <c r="AJ103" s="107">
        <f t="shared" si="38"/>
        <v>1</v>
      </c>
    </row>
    <row r="104" spans="1:36" x14ac:dyDescent="0.25">
      <c r="A104" s="60">
        <v>101</v>
      </c>
      <c r="B104" s="102" t="str">
        <f>Projects!B103</f>
        <v>T10 Project101</v>
      </c>
      <c r="C104" s="11"/>
      <c r="D104" s="11"/>
      <c r="E104" s="11"/>
      <c r="F104" s="11"/>
      <c r="G104" s="11"/>
      <c r="H104" s="11"/>
      <c r="I104" s="11"/>
      <c r="J104" s="11"/>
      <c r="K104" s="11"/>
      <c r="L104" s="11" t="s">
        <v>369</v>
      </c>
      <c r="M104" s="11"/>
      <c r="N104" s="11"/>
      <c r="O104" s="11"/>
      <c r="P104" s="11"/>
      <c r="Q104" s="11"/>
      <c r="R104" s="103" t="str">
        <f t="shared" si="21"/>
        <v>Enter L, M or H in each cell</v>
      </c>
      <c r="S104" s="104"/>
      <c r="T104" s="105">
        <f t="shared" si="22"/>
        <v>101</v>
      </c>
      <c r="U104" s="106" t="str">
        <f t="shared" si="23"/>
        <v/>
      </c>
      <c r="V104" s="106" t="str">
        <f t="shared" si="24"/>
        <v/>
      </c>
      <c r="W104" s="106" t="str">
        <f t="shared" si="25"/>
        <v/>
      </c>
      <c r="X104" s="106" t="str">
        <f t="shared" si="26"/>
        <v/>
      </c>
      <c r="Y104" s="106" t="str">
        <f t="shared" si="27"/>
        <v/>
      </c>
      <c r="Z104" s="106" t="str">
        <f t="shared" si="28"/>
        <v/>
      </c>
      <c r="AA104" s="106" t="str">
        <f t="shared" si="29"/>
        <v/>
      </c>
      <c r="AB104" s="106" t="str">
        <f t="shared" si="30"/>
        <v/>
      </c>
      <c r="AC104" s="106" t="str">
        <f t="shared" si="31"/>
        <v/>
      </c>
      <c r="AD104" s="106">
        <f t="shared" si="32"/>
        <v>1</v>
      </c>
      <c r="AE104" s="106" t="str">
        <f t="shared" si="33"/>
        <v/>
      </c>
      <c r="AF104" s="106" t="str">
        <f t="shared" si="34"/>
        <v/>
      </c>
      <c r="AG104" s="106" t="str">
        <f t="shared" si="35"/>
        <v/>
      </c>
      <c r="AH104" s="106" t="str">
        <f t="shared" si="36"/>
        <v/>
      </c>
      <c r="AI104" s="106" t="str">
        <f t="shared" si="37"/>
        <v/>
      </c>
      <c r="AJ104" s="107">
        <f t="shared" si="38"/>
        <v>1</v>
      </c>
    </row>
    <row r="105" spans="1:36" x14ac:dyDescent="0.25">
      <c r="A105" s="60">
        <v>102</v>
      </c>
      <c r="B105" s="102" t="str">
        <f>Projects!B104</f>
        <v>T10 Project102</v>
      </c>
      <c r="C105" s="11"/>
      <c r="D105" s="11"/>
      <c r="E105" s="11"/>
      <c r="F105" s="11"/>
      <c r="G105" s="11"/>
      <c r="H105" s="11"/>
      <c r="I105" s="11"/>
      <c r="J105" s="11"/>
      <c r="K105" s="11"/>
      <c r="L105" s="11" t="s">
        <v>369</v>
      </c>
      <c r="M105" s="11"/>
      <c r="N105" s="11"/>
      <c r="O105" s="11"/>
      <c r="P105" s="11"/>
      <c r="Q105" s="11"/>
      <c r="R105" s="103" t="str">
        <f t="shared" si="21"/>
        <v>Enter L, M or H in each cell</v>
      </c>
      <c r="S105" s="104"/>
      <c r="T105" s="105">
        <f t="shared" si="22"/>
        <v>102</v>
      </c>
      <c r="U105" s="106" t="str">
        <f t="shared" si="23"/>
        <v/>
      </c>
      <c r="V105" s="106" t="str">
        <f t="shared" si="24"/>
        <v/>
      </c>
      <c r="W105" s="106" t="str">
        <f t="shared" si="25"/>
        <v/>
      </c>
      <c r="X105" s="106" t="str">
        <f t="shared" si="26"/>
        <v/>
      </c>
      <c r="Y105" s="106" t="str">
        <f t="shared" si="27"/>
        <v/>
      </c>
      <c r="Z105" s="106" t="str">
        <f t="shared" si="28"/>
        <v/>
      </c>
      <c r="AA105" s="106" t="str">
        <f t="shared" si="29"/>
        <v/>
      </c>
      <c r="AB105" s="106" t="str">
        <f t="shared" si="30"/>
        <v/>
      </c>
      <c r="AC105" s="106" t="str">
        <f t="shared" si="31"/>
        <v/>
      </c>
      <c r="AD105" s="106">
        <f t="shared" si="32"/>
        <v>1</v>
      </c>
      <c r="AE105" s="106" t="str">
        <f t="shared" si="33"/>
        <v/>
      </c>
      <c r="AF105" s="106" t="str">
        <f t="shared" si="34"/>
        <v/>
      </c>
      <c r="AG105" s="106" t="str">
        <f t="shared" si="35"/>
        <v/>
      </c>
      <c r="AH105" s="106" t="str">
        <f t="shared" si="36"/>
        <v/>
      </c>
      <c r="AI105" s="106" t="str">
        <f t="shared" si="37"/>
        <v/>
      </c>
      <c r="AJ105" s="107">
        <f t="shared" si="38"/>
        <v>1</v>
      </c>
    </row>
    <row r="106" spans="1:36" x14ac:dyDescent="0.25">
      <c r="A106" s="60">
        <v>103</v>
      </c>
      <c r="B106" s="102" t="str">
        <f>Projects!B105</f>
        <v>T10 Project103</v>
      </c>
      <c r="C106" s="11"/>
      <c r="D106" s="11"/>
      <c r="E106" s="11"/>
      <c r="F106" s="11"/>
      <c r="G106" s="11"/>
      <c r="H106" s="11"/>
      <c r="I106" s="11"/>
      <c r="J106" s="11"/>
      <c r="K106" s="11"/>
      <c r="L106" s="11" t="s">
        <v>369</v>
      </c>
      <c r="M106" s="11"/>
      <c r="N106" s="11"/>
      <c r="O106" s="11"/>
      <c r="P106" s="11"/>
      <c r="Q106" s="11"/>
      <c r="R106" s="103" t="str">
        <f t="shared" si="21"/>
        <v>Enter L, M or H in each cell</v>
      </c>
      <c r="S106" s="104"/>
      <c r="T106" s="105">
        <f t="shared" si="22"/>
        <v>103</v>
      </c>
      <c r="U106" s="106" t="str">
        <f t="shared" si="23"/>
        <v/>
      </c>
      <c r="V106" s="106" t="str">
        <f t="shared" si="24"/>
        <v/>
      </c>
      <c r="W106" s="106" t="str">
        <f t="shared" si="25"/>
        <v/>
      </c>
      <c r="X106" s="106" t="str">
        <f t="shared" si="26"/>
        <v/>
      </c>
      <c r="Y106" s="106" t="str">
        <f t="shared" si="27"/>
        <v/>
      </c>
      <c r="Z106" s="106" t="str">
        <f t="shared" si="28"/>
        <v/>
      </c>
      <c r="AA106" s="106" t="str">
        <f t="shared" si="29"/>
        <v/>
      </c>
      <c r="AB106" s="106" t="str">
        <f t="shared" si="30"/>
        <v/>
      </c>
      <c r="AC106" s="106" t="str">
        <f t="shared" si="31"/>
        <v/>
      </c>
      <c r="AD106" s="106">
        <f t="shared" si="32"/>
        <v>1</v>
      </c>
      <c r="AE106" s="106" t="str">
        <f t="shared" si="33"/>
        <v/>
      </c>
      <c r="AF106" s="106" t="str">
        <f t="shared" si="34"/>
        <v/>
      </c>
      <c r="AG106" s="106" t="str">
        <f t="shared" si="35"/>
        <v/>
      </c>
      <c r="AH106" s="106" t="str">
        <f t="shared" si="36"/>
        <v/>
      </c>
      <c r="AI106" s="106" t="str">
        <f t="shared" si="37"/>
        <v/>
      </c>
      <c r="AJ106" s="107">
        <f t="shared" si="38"/>
        <v>1</v>
      </c>
    </row>
    <row r="107" spans="1:36" x14ac:dyDescent="0.25">
      <c r="A107" s="60">
        <v>104</v>
      </c>
      <c r="B107" s="102" t="str">
        <f>Projects!B106</f>
        <v>T10 Project104</v>
      </c>
      <c r="C107" s="11"/>
      <c r="D107" s="11"/>
      <c r="E107" s="11"/>
      <c r="F107" s="11"/>
      <c r="G107" s="11"/>
      <c r="H107" s="11"/>
      <c r="I107" s="11"/>
      <c r="J107" s="11"/>
      <c r="K107" s="11"/>
      <c r="L107" s="11" t="s">
        <v>369</v>
      </c>
      <c r="M107" s="11"/>
      <c r="N107" s="11"/>
      <c r="O107" s="11"/>
      <c r="P107" s="11"/>
      <c r="Q107" s="11"/>
      <c r="R107" s="103" t="str">
        <f t="shared" si="21"/>
        <v>Enter L, M or H in each cell</v>
      </c>
      <c r="S107" s="104"/>
      <c r="T107" s="105">
        <f t="shared" si="22"/>
        <v>104</v>
      </c>
      <c r="U107" s="106" t="str">
        <f t="shared" si="23"/>
        <v/>
      </c>
      <c r="V107" s="106" t="str">
        <f t="shared" si="24"/>
        <v/>
      </c>
      <c r="W107" s="106" t="str">
        <f t="shared" si="25"/>
        <v/>
      </c>
      <c r="X107" s="106" t="str">
        <f t="shared" si="26"/>
        <v/>
      </c>
      <c r="Y107" s="106" t="str">
        <f t="shared" si="27"/>
        <v/>
      </c>
      <c r="Z107" s="106" t="str">
        <f t="shared" si="28"/>
        <v/>
      </c>
      <c r="AA107" s="106" t="str">
        <f t="shared" si="29"/>
        <v/>
      </c>
      <c r="AB107" s="106" t="str">
        <f t="shared" si="30"/>
        <v/>
      </c>
      <c r="AC107" s="106" t="str">
        <f t="shared" si="31"/>
        <v/>
      </c>
      <c r="AD107" s="106">
        <f t="shared" si="32"/>
        <v>1</v>
      </c>
      <c r="AE107" s="106" t="str">
        <f t="shared" si="33"/>
        <v/>
      </c>
      <c r="AF107" s="106" t="str">
        <f t="shared" si="34"/>
        <v/>
      </c>
      <c r="AG107" s="106" t="str">
        <f t="shared" si="35"/>
        <v/>
      </c>
      <c r="AH107" s="106" t="str">
        <f t="shared" si="36"/>
        <v/>
      </c>
      <c r="AI107" s="106" t="str">
        <f t="shared" si="37"/>
        <v/>
      </c>
      <c r="AJ107" s="107">
        <f t="shared" si="38"/>
        <v>1</v>
      </c>
    </row>
    <row r="108" spans="1:36" x14ac:dyDescent="0.25">
      <c r="A108" s="60">
        <v>105</v>
      </c>
      <c r="B108" s="102" t="str">
        <f>Projects!B107</f>
        <v>T10 Project105</v>
      </c>
      <c r="C108" s="11"/>
      <c r="D108" s="11"/>
      <c r="E108" s="11"/>
      <c r="F108" s="11"/>
      <c r="G108" s="11"/>
      <c r="H108" s="11"/>
      <c r="I108" s="11"/>
      <c r="J108" s="11"/>
      <c r="K108" s="11"/>
      <c r="L108" s="11" t="s">
        <v>369</v>
      </c>
      <c r="M108" s="11"/>
      <c r="N108" s="11"/>
      <c r="O108" s="11"/>
      <c r="P108" s="11"/>
      <c r="Q108" s="11"/>
      <c r="R108" s="103" t="str">
        <f t="shared" si="21"/>
        <v>Enter L, M or H in each cell</v>
      </c>
      <c r="S108" s="104"/>
      <c r="T108" s="105">
        <f t="shared" si="22"/>
        <v>105</v>
      </c>
      <c r="U108" s="106" t="str">
        <f t="shared" si="23"/>
        <v/>
      </c>
      <c r="V108" s="106" t="str">
        <f t="shared" si="24"/>
        <v/>
      </c>
      <c r="W108" s="106" t="str">
        <f t="shared" si="25"/>
        <v/>
      </c>
      <c r="X108" s="106" t="str">
        <f t="shared" si="26"/>
        <v/>
      </c>
      <c r="Y108" s="106" t="str">
        <f t="shared" si="27"/>
        <v/>
      </c>
      <c r="Z108" s="106" t="str">
        <f t="shared" si="28"/>
        <v/>
      </c>
      <c r="AA108" s="106" t="str">
        <f t="shared" si="29"/>
        <v/>
      </c>
      <c r="AB108" s="106" t="str">
        <f t="shared" si="30"/>
        <v/>
      </c>
      <c r="AC108" s="106" t="str">
        <f t="shared" si="31"/>
        <v/>
      </c>
      <c r="AD108" s="106">
        <f t="shared" si="32"/>
        <v>1</v>
      </c>
      <c r="AE108" s="106" t="str">
        <f t="shared" si="33"/>
        <v/>
      </c>
      <c r="AF108" s="106" t="str">
        <f t="shared" si="34"/>
        <v/>
      </c>
      <c r="AG108" s="106" t="str">
        <f t="shared" si="35"/>
        <v/>
      </c>
      <c r="AH108" s="106" t="str">
        <f t="shared" si="36"/>
        <v/>
      </c>
      <c r="AI108" s="106" t="str">
        <f t="shared" si="37"/>
        <v/>
      </c>
      <c r="AJ108" s="107">
        <f t="shared" si="38"/>
        <v>1</v>
      </c>
    </row>
    <row r="109" spans="1:36" x14ac:dyDescent="0.25">
      <c r="A109" s="60">
        <v>106</v>
      </c>
      <c r="B109" s="102" t="str">
        <f>Projects!B108</f>
        <v>T10 Project106</v>
      </c>
      <c r="C109" s="11"/>
      <c r="D109" s="11"/>
      <c r="E109" s="11"/>
      <c r="F109" s="11"/>
      <c r="G109" s="11"/>
      <c r="H109" s="11"/>
      <c r="I109" s="11"/>
      <c r="J109" s="11"/>
      <c r="K109" s="11"/>
      <c r="L109" s="11" t="s">
        <v>369</v>
      </c>
      <c r="M109" s="11"/>
      <c r="N109" s="11"/>
      <c r="O109" s="11"/>
      <c r="P109" s="11"/>
      <c r="Q109" s="11"/>
      <c r="R109" s="103" t="str">
        <f t="shared" si="21"/>
        <v>Enter L, M or H in each cell</v>
      </c>
      <c r="S109" s="104"/>
      <c r="T109" s="105">
        <f t="shared" si="22"/>
        <v>106</v>
      </c>
      <c r="U109" s="106" t="str">
        <f t="shared" si="23"/>
        <v/>
      </c>
      <c r="V109" s="106" t="str">
        <f t="shared" si="24"/>
        <v/>
      </c>
      <c r="W109" s="106" t="str">
        <f t="shared" si="25"/>
        <v/>
      </c>
      <c r="X109" s="106" t="str">
        <f t="shared" si="26"/>
        <v/>
      </c>
      <c r="Y109" s="106" t="str">
        <f t="shared" si="27"/>
        <v/>
      </c>
      <c r="Z109" s="106" t="str">
        <f t="shared" si="28"/>
        <v/>
      </c>
      <c r="AA109" s="106" t="str">
        <f t="shared" si="29"/>
        <v/>
      </c>
      <c r="AB109" s="106" t="str">
        <f t="shared" si="30"/>
        <v/>
      </c>
      <c r="AC109" s="106" t="str">
        <f t="shared" si="31"/>
        <v/>
      </c>
      <c r="AD109" s="106">
        <f t="shared" si="32"/>
        <v>1</v>
      </c>
      <c r="AE109" s="106" t="str">
        <f t="shared" si="33"/>
        <v/>
      </c>
      <c r="AF109" s="106" t="str">
        <f t="shared" si="34"/>
        <v/>
      </c>
      <c r="AG109" s="106" t="str">
        <f t="shared" si="35"/>
        <v/>
      </c>
      <c r="AH109" s="106" t="str">
        <f t="shared" si="36"/>
        <v/>
      </c>
      <c r="AI109" s="106" t="str">
        <f t="shared" si="37"/>
        <v/>
      </c>
      <c r="AJ109" s="107">
        <f t="shared" si="38"/>
        <v>1</v>
      </c>
    </row>
    <row r="110" spans="1:36" x14ac:dyDescent="0.25">
      <c r="A110" s="60">
        <v>107</v>
      </c>
      <c r="B110" s="102" t="str">
        <f>Projects!B109</f>
        <v>T10 Project107</v>
      </c>
      <c r="C110" s="11"/>
      <c r="D110" s="11"/>
      <c r="E110" s="11"/>
      <c r="F110" s="11"/>
      <c r="G110" s="11"/>
      <c r="H110" s="11"/>
      <c r="I110" s="11"/>
      <c r="J110" s="11"/>
      <c r="K110" s="11"/>
      <c r="L110" s="11" t="s">
        <v>369</v>
      </c>
      <c r="M110" s="11"/>
      <c r="N110" s="11"/>
      <c r="O110" s="11"/>
      <c r="P110" s="11"/>
      <c r="Q110" s="11"/>
      <c r="R110" s="103" t="str">
        <f t="shared" si="21"/>
        <v>Enter L, M or H in each cell</v>
      </c>
      <c r="S110" s="104"/>
      <c r="T110" s="105">
        <f t="shared" si="22"/>
        <v>107</v>
      </c>
      <c r="U110" s="106" t="str">
        <f t="shared" si="23"/>
        <v/>
      </c>
      <c r="V110" s="106" t="str">
        <f t="shared" si="24"/>
        <v/>
      </c>
      <c r="W110" s="106" t="str">
        <f t="shared" si="25"/>
        <v/>
      </c>
      <c r="X110" s="106" t="str">
        <f t="shared" si="26"/>
        <v/>
      </c>
      <c r="Y110" s="106" t="str">
        <f t="shared" si="27"/>
        <v/>
      </c>
      <c r="Z110" s="106" t="str">
        <f t="shared" si="28"/>
        <v/>
      </c>
      <c r="AA110" s="106" t="str">
        <f t="shared" si="29"/>
        <v/>
      </c>
      <c r="AB110" s="106" t="str">
        <f t="shared" si="30"/>
        <v/>
      </c>
      <c r="AC110" s="106" t="str">
        <f t="shared" si="31"/>
        <v/>
      </c>
      <c r="AD110" s="106">
        <f t="shared" si="32"/>
        <v>1</v>
      </c>
      <c r="AE110" s="106" t="str">
        <f t="shared" si="33"/>
        <v/>
      </c>
      <c r="AF110" s="106" t="str">
        <f t="shared" si="34"/>
        <v/>
      </c>
      <c r="AG110" s="106" t="str">
        <f t="shared" si="35"/>
        <v/>
      </c>
      <c r="AH110" s="106" t="str">
        <f t="shared" si="36"/>
        <v/>
      </c>
      <c r="AI110" s="106" t="str">
        <f t="shared" si="37"/>
        <v/>
      </c>
      <c r="AJ110" s="107">
        <f t="shared" si="38"/>
        <v>1</v>
      </c>
    </row>
    <row r="111" spans="1:36" x14ac:dyDescent="0.25">
      <c r="A111" s="60">
        <v>108</v>
      </c>
      <c r="B111" s="102" t="str">
        <f>Projects!B110</f>
        <v>T10 Project108</v>
      </c>
      <c r="C111" s="11"/>
      <c r="D111" s="11"/>
      <c r="E111" s="11"/>
      <c r="F111" s="11"/>
      <c r="G111" s="11"/>
      <c r="H111" s="11"/>
      <c r="I111" s="11"/>
      <c r="J111" s="11"/>
      <c r="K111" s="11"/>
      <c r="L111" s="11" t="s">
        <v>369</v>
      </c>
      <c r="M111" s="11"/>
      <c r="N111" s="11"/>
      <c r="O111" s="11"/>
      <c r="P111" s="11"/>
      <c r="Q111" s="11"/>
      <c r="R111" s="103" t="str">
        <f t="shared" si="21"/>
        <v>Enter L, M or H in each cell</v>
      </c>
      <c r="S111" s="104"/>
      <c r="T111" s="105">
        <f t="shared" si="22"/>
        <v>108</v>
      </c>
      <c r="U111" s="106" t="str">
        <f t="shared" si="23"/>
        <v/>
      </c>
      <c r="V111" s="106" t="str">
        <f t="shared" si="24"/>
        <v/>
      </c>
      <c r="W111" s="106" t="str">
        <f t="shared" si="25"/>
        <v/>
      </c>
      <c r="X111" s="106" t="str">
        <f t="shared" si="26"/>
        <v/>
      </c>
      <c r="Y111" s="106" t="str">
        <f t="shared" si="27"/>
        <v/>
      </c>
      <c r="Z111" s="106" t="str">
        <f t="shared" si="28"/>
        <v/>
      </c>
      <c r="AA111" s="106" t="str">
        <f t="shared" si="29"/>
        <v/>
      </c>
      <c r="AB111" s="106" t="str">
        <f t="shared" si="30"/>
        <v/>
      </c>
      <c r="AC111" s="106" t="str">
        <f t="shared" si="31"/>
        <v/>
      </c>
      <c r="AD111" s="106">
        <f t="shared" si="32"/>
        <v>1</v>
      </c>
      <c r="AE111" s="106" t="str">
        <f t="shared" si="33"/>
        <v/>
      </c>
      <c r="AF111" s="106" t="str">
        <f t="shared" si="34"/>
        <v/>
      </c>
      <c r="AG111" s="106" t="str">
        <f t="shared" si="35"/>
        <v/>
      </c>
      <c r="AH111" s="106" t="str">
        <f t="shared" si="36"/>
        <v/>
      </c>
      <c r="AI111" s="106" t="str">
        <f t="shared" si="37"/>
        <v/>
      </c>
      <c r="AJ111" s="107">
        <f t="shared" si="38"/>
        <v>1</v>
      </c>
    </row>
    <row r="112" spans="1:36" x14ac:dyDescent="0.25">
      <c r="A112" s="60">
        <v>109</v>
      </c>
      <c r="B112" s="102" t="str">
        <f>Projects!B111</f>
        <v>T10 Project109</v>
      </c>
      <c r="C112" s="11"/>
      <c r="D112" s="11"/>
      <c r="E112" s="11"/>
      <c r="F112" s="11"/>
      <c r="G112" s="11"/>
      <c r="H112" s="11"/>
      <c r="I112" s="11"/>
      <c r="J112" s="11"/>
      <c r="K112" s="11"/>
      <c r="L112" s="11" t="s">
        <v>369</v>
      </c>
      <c r="M112" s="11"/>
      <c r="N112" s="11"/>
      <c r="O112" s="11"/>
      <c r="P112" s="11"/>
      <c r="Q112" s="11"/>
      <c r="R112" s="103" t="str">
        <f t="shared" si="21"/>
        <v>Enter L, M or H in each cell</v>
      </c>
      <c r="S112" s="104"/>
      <c r="T112" s="105">
        <f t="shared" si="22"/>
        <v>109</v>
      </c>
      <c r="U112" s="106" t="str">
        <f t="shared" si="23"/>
        <v/>
      </c>
      <c r="V112" s="106" t="str">
        <f t="shared" si="24"/>
        <v/>
      </c>
      <c r="W112" s="106" t="str">
        <f t="shared" si="25"/>
        <v/>
      </c>
      <c r="X112" s="106" t="str">
        <f t="shared" si="26"/>
        <v/>
      </c>
      <c r="Y112" s="106" t="str">
        <f t="shared" si="27"/>
        <v/>
      </c>
      <c r="Z112" s="106" t="str">
        <f t="shared" si="28"/>
        <v/>
      </c>
      <c r="AA112" s="106" t="str">
        <f t="shared" si="29"/>
        <v/>
      </c>
      <c r="AB112" s="106" t="str">
        <f t="shared" si="30"/>
        <v/>
      </c>
      <c r="AC112" s="106" t="str">
        <f t="shared" si="31"/>
        <v/>
      </c>
      <c r="AD112" s="106">
        <f t="shared" si="32"/>
        <v>1</v>
      </c>
      <c r="AE112" s="106" t="str">
        <f t="shared" si="33"/>
        <v/>
      </c>
      <c r="AF112" s="106" t="str">
        <f t="shared" si="34"/>
        <v/>
      </c>
      <c r="AG112" s="106" t="str">
        <f t="shared" si="35"/>
        <v/>
      </c>
      <c r="AH112" s="106" t="str">
        <f t="shared" si="36"/>
        <v/>
      </c>
      <c r="AI112" s="106" t="str">
        <f t="shared" si="37"/>
        <v/>
      </c>
      <c r="AJ112" s="107">
        <f t="shared" si="38"/>
        <v>1</v>
      </c>
    </row>
    <row r="113" spans="1:36" x14ac:dyDescent="0.25">
      <c r="A113" s="60">
        <v>110</v>
      </c>
      <c r="B113" s="102" t="str">
        <f>Projects!B112</f>
        <v>T10 Project110</v>
      </c>
      <c r="C113" s="11"/>
      <c r="D113" s="11"/>
      <c r="E113" s="11"/>
      <c r="F113" s="11"/>
      <c r="G113" s="11"/>
      <c r="H113" s="11"/>
      <c r="I113" s="11"/>
      <c r="J113" s="11"/>
      <c r="K113" s="11"/>
      <c r="L113" s="11" t="s">
        <v>369</v>
      </c>
      <c r="M113" s="11"/>
      <c r="N113" s="11"/>
      <c r="O113" s="11"/>
      <c r="P113" s="11"/>
      <c r="Q113" s="11"/>
      <c r="R113" s="103" t="str">
        <f t="shared" si="21"/>
        <v>Enter L, M or H in each cell</v>
      </c>
      <c r="S113" s="104"/>
      <c r="T113" s="105">
        <f t="shared" si="22"/>
        <v>110</v>
      </c>
      <c r="U113" s="106" t="str">
        <f t="shared" si="23"/>
        <v/>
      </c>
      <c r="V113" s="106" t="str">
        <f t="shared" si="24"/>
        <v/>
      </c>
      <c r="W113" s="106" t="str">
        <f t="shared" si="25"/>
        <v/>
      </c>
      <c r="X113" s="106" t="str">
        <f t="shared" si="26"/>
        <v/>
      </c>
      <c r="Y113" s="106" t="str">
        <f t="shared" si="27"/>
        <v/>
      </c>
      <c r="Z113" s="106" t="str">
        <f t="shared" si="28"/>
        <v/>
      </c>
      <c r="AA113" s="106" t="str">
        <f t="shared" si="29"/>
        <v/>
      </c>
      <c r="AB113" s="106" t="str">
        <f t="shared" si="30"/>
        <v/>
      </c>
      <c r="AC113" s="106" t="str">
        <f t="shared" si="31"/>
        <v/>
      </c>
      <c r="AD113" s="106">
        <f t="shared" si="32"/>
        <v>1</v>
      </c>
      <c r="AE113" s="106" t="str">
        <f t="shared" si="33"/>
        <v/>
      </c>
      <c r="AF113" s="106" t="str">
        <f t="shared" si="34"/>
        <v/>
      </c>
      <c r="AG113" s="106" t="str">
        <f t="shared" si="35"/>
        <v/>
      </c>
      <c r="AH113" s="106" t="str">
        <f t="shared" si="36"/>
        <v/>
      </c>
      <c r="AI113" s="106" t="str">
        <f t="shared" si="37"/>
        <v/>
      </c>
      <c r="AJ113" s="107">
        <f t="shared" si="38"/>
        <v>1</v>
      </c>
    </row>
    <row r="114" spans="1:36" x14ac:dyDescent="0.25">
      <c r="A114" s="60">
        <v>111</v>
      </c>
      <c r="B114" s="102" t="str">
        <f>Projects!B113</f>
        <v>T10 Project111</v>
      </c>
      <c r="C114" s="11"/>
      <c r="D114" s="11"/>
      <c r="E114" s="11"/>
      <c r="F114" s="11"/>
      <c r="G114" s="11"/>
      <c r="H114" s="11"/>
      <c r="I114" s="11"/>
      <c r="J114" s="11"/>
      <c r="K114" s="11"/>
      <c r="L114" s="11" t="s">
        <v>369</v>
      </c>
      <c r="M114" s="11"/>
      <c r="N114" s="11"/>
      <c r="O114" s="11"/>
      <c r="P114" s="11"/>
      <c r="Q114" s="11"/>
      <c r="R114" s="103" t="str">
        <f t="shared" si="21"/>
        <v>Enter L, M or H in each cell</v>
      </c>
      <c r="S114" s="104"/>
      <c r="T114" s="105">
        <f t="shared" si="22"/>
        <v>111</v>
      </c>
      <c r="U114" s="106" t="str">
        <f t="shared" si="23"/>
        <v/>
      </c>
      <c r="V114" s="106" t="str">
        <f t="shared" si="24"/>
        <v/>
      </c>
      <c r="W114" s="106" t="str">
        <f t="shared" si="25"/>
        <v/>
      </c>
      <c r="X114" s="106" t="str">
        <f t="shared" si="26"/>
        <v/>
      </c>
      <c r="Y114" s="106" t="str">
        <f t="shared" si="27"/>
        <v/>
      </c>
      <c r="Z114" s="106" t="str">
        <f t="shared" si="28"/>
        <v/>
      </c>
      <c r="AA114" s="106" t="str">
        <f t="shared" si="29"/>
        <v/>
      </c>
      <c r="AB114" s="106" t="str">
        <f t="shared" si="30"/>
        <v/>
      </c>
      <c r="AC114" s="106" t="str">
        <f t="shared" si="31"/>
        <v/>
      </c>
      <c r="AD114" s="106">
        <f t="shared" si="32"/>
        <v>1</v>
      </c>
      <c r="AE114" s="106" t="str">
        <f t="shared" si="33"/>
        <v/>
      </c>
      <c r="AF114" s="106" t="str">
        <f t="shared" si="34"/>
        <v/>
      </c>
      <c r="AG114" s="106" t="str">
        <f t="shared" si="35"/>
        <v/>
      </c>
      <c r="AH114" s="106" t="str">
        <f t="shared" si="36"/>
        <v/>
      </c>
      <c r="AI114" s="106" t="str">
        <f t="shared" si="37"/>
        <v/>
      </c>
      <c r="AJ114" s="107">
        <f t="shared" si="38"/>
        <v>1</v>
      </c>
    </row>
    <row r="115" spans="1:36" x14ac:dyDescent="0.25">
      <c r="A115" s="60">
        <v>112</v>
      </c>
      <c r="B115" s="102" t="str">
        <f>Projects!B114</f>
        <v>T10 Project112</v>
      </c>
      <c r="C115" s="11"/>
      <c r="D115" s="11"/>
      <c r="E115" s="11"/>
      <c r="F115" s="11"/>
      <c r="G115" s="11"/>
      <c r="H115" s="11"/>
      <c r="I115" s="11"/>
      <c r="J115" s="11"/>
      <c r="K115" s="11"/>
      <c r="L115" s="11" t="s">
        <v>369</v>
      </c>
      <c r="M115" s="11"/>
      <c r="N115" s="11"/>
      <c r="O115" s="11"/>
      <c r="P115" s="11"/>
      <c r="Q115" s="11"/>
      <c r="R115" s="103" t="str">
        <f t="shared" si="21"/>
        <v>Enter L, M or H in each cell</v>
      </c>
      <c r="S115" s="104"/>
      <c r="T115" s="105">
        <f t="shared" si="22"/>
        <v>112</v>
      </c>
      <c r="U115" s="106" t="str">
        <f t="shared" si="23"/>
        <v/>
      </c>
      <c r="V115" s="106" t="str">
        <f t="shared" si="24"/>
        <v/>
      </c>
      <c r="W115" s="106" t="str">
        <f t="shared" si="25"/>
        <v/>
      </c>
      <c r="X115" s="106" t="str">
        <f t="shared" si="26"/>
        <v/>
      </c>
      <c r="Y115" s="106" t="str">
        <f t="shared" si="27"/>
        <v/>
      </c>
      <c r="Z115" s="106" t="str">
        <f t="shared" si="28"/>
        <v/>
      </c>
      <c r="AA115" s="106" t="str">
        <f t="shared" si="29"/>
        <v/>
      </c>
      <c r="AB115" s="106" t="str">
        <f t="shared" si="30"/>
        <v/>
      </c>
      <c r="AC115" s="106" t="str">
        <f t="shared" si="31"/>
        <v/>
      </c>
      <c r="AD115" s="106">
        <f t="shared" si="32"/>
        <v>1</v>
      </c>
      <c r="AE115" s="106" t="str">
        <f t="shared" si="33"/>
        <v/>
      </c>
      <c r="AF115" s="106" t="str">
        <f t="shared" si="34"/>
        <v/>
      </c>
      <c r="AG115" s="106" t="str">
        <f t="shared" si="35"/>
        <v/>
      </c>
      <c r="AH115" s="106" t="str">
        <f t="shared" si="36"/>
        <v/>
      </c>
      <c r="AI115" s="106" t="str">
        <f t="shared" si="37"/>
        <v/>
      </c>
      <c r="AJ115" s="107">
        <f t="shared" si="38"/>
        <v>1</v>
      </c>
    </row>
    <row r="116" spans="1:36" x14ac:dyDescent="0.25">
      <c r="A116" s="60">
        <v>113</v>
      </c>
      <c r="B116" s="102" t="str">
        <f>Projects!B115</f>
        <v>T10 Project113</v>
      </c>
      <c r="C116" s="11"/>
      <c r="D116" s="11"/>
      <c r="E116" s="11"/>
      <c r="F116" s="11"/>
      <c r="G116" s="11"/>
      <c r="H116" s="11"/>
      <c r="I116" s="11"/>
      <c r="J116" s="11"/>
      <c r="K116" s="11"/>
      <c r="L116" s="11" t="s">
        <v>369</v>
      </c>
      <c r="M116" s="11"/>
      <c r="N116" s="11"/>
      <c r="O116" s="11"/>
      <c r="P116" s="11"/>
      <c r="Q116" s="11"/>
      <c r="R116" s="103" t="str">
        <f t="shared" si="21"/>
        <v>Enter L, M or H in each cell</v>
      </c>
      <c r="S116" s="104"/>
      <c r="T116" s="105">
        <f t="shared" si="22"/>
        <v>113</v>
      </c>
      <c r="U116" s="106" t="str">
        <f t="shared" si="23"/>
        <v/>
      </c>
      <c r="V116" s="106" t="str">
        <f t="shared" si="24"/>
        <v/>
      </c>
      <c r="W116" s="106" t="str">
        <f t="shared" si="25"/>
        <v/>
      </c>
      <c r="X116" s="106" t="str">
        <f t="shared" si="26"/>
        <v/>
      </c>
      <c r="Y116" s="106" t="str">
        <f t="shared" si="27"/>
        <v/>
      </c>
      <c r="Z116" s="106" t="str">
        <f t="shared" si="28"/>
        <v/>
      </c>
      <c r="AA116" s="106" t="str">
        <f t="shared" si="29"/>
        <v/>
      </c>
      <c r="AB116" s="106" t="str">
        <f t="shared" si="30"/>
        <v/>
      </c>
      <c r="AC116" s="106" t="str">
        <f t="shared" si="31"/>
        <v/>
      </c>
      <c r="AD116" s="106">
        <f t="shared" si="32"/>
        <v>1</v>
      </c>
      <c r="AE116" s="106" t="str">
        <f t="shared" si="33"/>
        <v/>
      </c>
      <c r="AF116" s="106" t="str">
        <f t="shared" si="34"/>
        <v/>
      </c>
      <c r="AG116" s="106" t="str">
        <f t="shared" si="35"/>
        <v/>
      </c>
      <c r="AH116" s="106" t="str">
        <f t="shared" si="36"/>
        <v/>
      </c>
      <c r="AI116" s="106" t="str">
        <f t="shared" si="37"/>
        <v/>
      </c>
      <c r="AJ116" s="107">
        <f t="shared" si="38"/>
        <v>1</v>
      </c>
    </row>
    <row r="117" spans="1:36" x14ac:dyDescent="0.25">
      <c r="A117" s="60">
        <v>114</v>
      </c>
      <c r="B117" s="102" t="str">
        <f>Projects!B116</f>
        <v>T10 Project114</v>
      </c>
      <c r="C117" s="11"/>
      <c r="D117" s="11"/>
      <c r="E117" s="11"/>
      <c r="F117" s="11"/>
      <c r="G117" s="11"/>
      <c r="H117" s="11"/>
      <c r="I117" s="11"/>
      <c r="J117" s="11"/>
      <c r="K117" s="11"/>
      <c r="L117" s="11" t="s">
        <v>369</v>
      </c>
      <c r="M117" s="11"/>
      <c r="N117" s="11"/>
      <c r="O117" s="11"/>
      <c r="P117" s="11"/>
      <c r="Q117" s="11"/>
      <c r="R117" s="103" t="str">
        <f t="shared" si="21"/>
        <v>Enter L, M or H in each cell</v>
      </c>
      <c r="S117" s="104"/>
      <c r="T117" s="105">
        <f t="shared" si="22"/>
        <v>114</v>
      </c>
      <c r="U117" s="106" t="str">
        <f t="shared" si="23"/>
        <v/>
      </c>
      <c r="V117" s="106" t="str">
        <f t="shared" si="24"/>
        <v/>
      </c>
      <c r="W117" s="106" t="str">
        <f t="shared" si="25"/>
        <v/>
      </c>
      <c r="X117" s="106" t="str">
        <f t="shared" si="26"/>
        <v/>
      </c>
      <c r="Y117" s="106" t="str">
        <f t="shared" si="27"/>
        <v/>
      </c>
      <c r="Z117" s="106" t="str">
        <f t="shared" si="28"/>
        <v/>
      </c>
      <c r="AA117" s="106" t="str">
        <f t="shared" si="29"/>
        <v/>
      </c>
      <c r="AB117" s="106" t="str">
        <f t="shared" si="30"/>
        <v/>
      </c>
      <c r="AC117" s="106" t="str">
        <f t="shared" si="31"/>
        <v/>
      </c>
      <c r="AD117" s="106">
        <f t="shared" si="32"/>
        <v>1</v>
      </c>
      <c r="AE117" s="106" t="str">
        <f t="shared" si="33"/>
        <v/>
      </c>
      <c r="AF117" s="106" t="str">
        <f t="shared" si="34"/>
        <v/>
      </c>
      <c r="AG117" s="106" t="str">
        <f t="shared" si="35"/>
        <v/>
      </c>
      <c r="AH117" s="106" t="str">
        <f t="shared" si="36"/>
        <v/>
      </c>
      <c r="AI117" s="106" t="str">
        <f t="shared" si="37"/>
        <v/>
      </c>
      <c r="AJ117" s="107">
        <f t="shared" si="38"/>
        <v>1</v>
      </c>
    </row>
    <row r="118" spans="1:36" x14ac:dyDescent="0.25">
      <c r="A118" s="60">
        <v>115</v>
      </c>
      <c r="B118" s="102" t="str">
        <f>Projects!B117</f>
        <v>T10 Project115</v>
      </c>
      <c r="C118" s="11"/>
      <c r="D118" s="11"/>
      <c r="E118" s="11"/>
      <c r="F118" s="11"/>
      <c r="G118" s="11"/>
      <c r="H118" s="11"/>
      <c r="I118" s="11"/>
      <c r="J118" s="11"/>
      <c r="K118" s="11"/>
      <c r="L118" s="11" t="s">
        <v>369</v>
      </c>
      <c r="M118" s="11"/>
      <c r="N118" s="11"/>
      <c r="O118" s="11"/>
      <c r="P118" s="11"/>
      <c r="Q118" s="11"/>
      <c r="R118" s="103" t="str">
        <f t="shared" si="21"/>
        <v>Enter L, M or H in each cell</v>
      </c>
      <c r="S118" s="104"/>
      <c r="T118" s="105">
        <f t="shared" si="22"/>
        <v>115</v>
      </c>
      <c r="U118" s="106" t="str">
        <f t="shared" si="23"/>
        <v/>
      </c>
      <c r="V118" s="106" t="str">
        <f t="shared" si="24"/>
        <v/>
      </c>
      <c r="W118" s="106" t="str">
        <f t="shared" si="25"/>
        <v/>
      </c>
      <c r="X118" s="106" t="str">
        <f t="shared" si="26"/>
        <v/>
      </c>
      <c r="Y118" s="106" t="str">
        <f t="shared" si="27"/>
        <v/>
      </c>
      <c r="Z118" s="106" t="str">
        <f t="shared" si="28"/>
        <v/>
      </c>
      <c r="AA118" s="106" t="str">
        <f t="shared" si="29"/>
        <v/>
      </c>
      <c r="AB118" s="106" t="str">
        <f t="shared" si="30"/>
        <v/>
      </c>
      <c r="AC118" s="106" t="str">
        <f t="shared" si="31"/>
        <v/>
      </c>
      <c r="AD118" s="106">
        <f t="shared" si="32"/>
        <v>1</v>
      </c>
      <c r="AE118" s="106" t="str">
        <f t="shared" si="33"/>
        <v/>
      </c>
      <c r="AF118" s="106" t="str">
        <f t="shared" si="34"/>
        <v/>
      </c>
      <c r="AG118" s="106" t="str">
        <f t="shared" si="35"/>
        <v/>
      </c>
      <c r="AH118" s="106" t="str">
        <f t="shared" si="36"/>
        <v/>
      </c>
      <c r="AI118" s="106" t="str">
        <f t="shared" si="37"/>
        <v/>
      </c>
      <c r="AJ118" s="107">
        <f t="shared" si="38"/>
        <v>1</v>
      </c>
    </row>
    <row r="119" spans="1:36" x14ac:dyDescent="0.25">
      <c r="A119" s="60">
        <v>116</v>
      </c>
      <c r="B119" s="102" t="str">
        <f>Projects!B118</f>
        <v>T10 Project116</v>
      </c>
      <c r="C119" s="11"/>
      <c r="D119" s="11"/>
      <c r="E119" s="11"/>
      <c r="F119" s="11"/>
      <c r="G119" s="11"/>
      <c r="H119" s="11"/>
      <c r="I119" s="11"/>
      <c r="J119" s="11"/>
      <c r="K119" s="11"/>
      <c r="L119" s="11" t="s">
        <v>369</v>
      </c>
      <c r="M119" s="11"/>
      <c r="N119" s="11"/>
      <c r="O119" s="11"/>
      <c r="P119" s="11"/>
      <c r="Q119" s="11"/>
      <c r="R119" s="103" t="str">
        <f t="shared" si="21"/>
        <v>Enter L, M or H in each cell</v>
      </c>
      <c r="S119" s="104"/>
      <c r="T119" s="105">
        <f t="shared" si="22"/>
        <v>116</v>
      </c>
      <c r="U119" s="106" t="str">
        <f t="shared" si="23"/>
        <v/>
      </c>
      <c r="V119" s="106" t="str">
        <f t="shared" si="24"/>
        <v/>
      </c>
      <c r="W119" s="106" t="str">
        <f t="shared" si="25"/>
        <v/>
      </c>
      <c r="X119" s="106" t="str">
        <f t="shared" si="26"/>
        <v/>
      </c>
      <c r="Y119" s="106" t="str">
        <f t="shared" si="27"/>
        <v/>
      </c>
      <c r="Z119" s="106" t="str">
        <f t="shared" si="28"/>
        <v/>
      </c>
      <c r="AA119" s="106" t="str">
        <f t="shared" si="29"/>
        <v/>
      </c>
      <c r="AB119" s="106" t="str">
        <f t="shared" si="30"/>
        <v/>
      </c>
      <c r="AC119" s="106" t="str">
        <f t="shared" si="31"/>
        <v/>
      </c>
      <c r="AD119" s="106">
        <f t="shared" si="32"/>
        <v>1</v>
      </c>
      <c r="AE119" s="106" t="str">
        <f t="shared" si="33"/>
        <v/>
      </c>
      <c r="AF119" s="106" t="str">
        <f t="shared" si="34"/>
        <v/>
      </c>
      <c r="AG119" s="106" t="str">
        <f t="shared" si="35"/>
        <v/>
      </c>
      <c r="AH119" s="106" t="str">
        <f t="shared" si="36"/>
        <v/>
      </c>
      <c r="AI119" s="106" t="str">
        <f t="shared" si="37"/>
        <v/>
      </c>
      <c r="AJ119" s="107">
        <f t="shared" si="38"/>
        <v>1</v>
      </c>
    </row>
    <row r="120" spans="1:36" x14ac:dyDescent="0.25">
      <c r="A120" s="60">
        <v>117</v>
      </c>
      <c r="B120" s="102" t="str">
        <f>Projects!B119</f>
        <v>T10 Project117</v>
      </c>
      <c r="C120" s="11"/>
      <c r="D120" s="11"/>
      <c r="E120" s="11"/>
      <c r="F120" s="11"/>
      <c r="G120" s="11"/>
      <c r="H120" s="11"/>
      <c r="I120" s="11"/>
      <c r="J120" s="11"/>
      <c r="K120" s="11"/>
      <c r="L120" s="11" t="s">
        <v>369</v>
      </c>
      <c r="M120" s="11"/>
      <c r="N120" s="11"/>
      <c r="O120" s="11"/>
      <c r="P120" s="11"/>
      <c r="Q120" s="11"/>
      <c r="R120" s="103" t="str">
        <f t="shared" si="21"/>
        <v>Enter L, M or H in each cell</v>
      </c>
      <c r="S120" s="104"/>
      <c r="T120" s="105">
        <f t="shared" si="22"/>
        <v>117</v>
      </c>
      <c r="U120" s="106" t="str">
        <f t="shared" si="23"/>
        <v/>
      </c>
      <c r="V120" s="106" t="str">
        <f t="shared" si="24"/>
        <v/>
      </c>
      <c r="W120" s="106" t="str">
        <f t="shared" si="25"/>
        <v/>
      </c>
      <c r="X120" s="106" t="str">
        <f t="shared" si="26"/>
        <v/>
      </c>
      <c r="Y120" s="106" t="str">
        <f t="shared" si="27"/>
        <v/>
      </c>
      <c r="Z120" s="106" t="str">
        <f t="shared" si="28"/>
        <v/>
      </c>
      <c r="AA120" s="106" t="str">
        <f t="shared" si="29"/>
        <v/>
      </c>
      <c r="AB120" s="106" t="str">
        <f t="shared" si="30"/>
        <v/>
      </c>
      <c r="AC120" s="106" t="str">
        <f t="shared" si="31"/>
        <v/>
      </c>
      <c r="AD120" s="106">
        <f t="shared" si="32"/>
        <v>1</v>
      </c>
      <c r="AE120" s="106" t="str">
        <f t="shared" si="33"/>
        <v/>
      </c>
      <c r="AF120" s="106" t="str">
        <f t="shared" si="34"/>
        <v/>
      </c>
      <c r="AG120" s="106" t="str">
        <f t="shared" si="35"/>
        <v/>
      </c>
      <c r="AH120" s="106" t="str">
        <f t="shared" si="36"/>
        <v/>
      </c>
      <c r="AI120" s="106" t="str">
        <f t="shared" si="37"/>
        <v/>
      </c>
      <c r="AJ120" s="107">
        <f t="shared" si="38"/>
        <v>1</v>
      </c>
    </row>
    <row r="121" spans="1:36" x14ac:dyDescent="0.25">
      <c r="A121" s="60">
        <v>118</v>
      </c>
      <c r="B121" s="102" t="str">
        <f>Projects!B120</f>
        <v>T11 Project118</v>
      </c>
      <c r="C121" s="11"/>
      <c r="D121" s="11"/>
      <c r="E121" s="11"/>
      <c r="F121" s="11"/>
      <c r="G121" s="11"/>
      <c r="H121" s="11"/>
      <c r="I121" s="11"/>
      <c r="J121" s="11"/>
      <c r="K121" s="11"/>
      <c r="L121" s="11"/>
      <c r="M121" s="11" t="s">
        <v>369</v>
      </c>
      <c r="N121" s="11"/>
      <c r="O121" s="11"/>
      <c r="P121" s="11"/>
      <c r="Q121" s="11"/>
      <c r="R121" s="103" t="str">
        <f t="shared" si="21"/>
        <v>Enter L, M or H in each cell</v>
      </c>
      <c r="S121" s="104"/>
      <c r="T121" s="105">
        <f t="shared" si="22"/>
        <v>118</v>
      </c>
      <c r="U121" s="106" t="str">
        <f t="shared" si="23"/>
        <v/>
      </c>
      <c r="V121" s="106" t="str">
        <f t="shared" si="24"/>
        <v/>
      </c>
      <c r="W121" s="106" t="str">
        <f t="shared" si="25"/>
        <v/>
      </c>
      <c r="X121" s="106" t="str">
        <f t="shared" si="26"/>
        <v/>
      </c>
      <c r="Y121" s="106" t="str">
        <f t="shared" si="27"/>
        <v/>
      </c>
      <c r="Z121" s="106" t="str">
        <f t="shared" si="28"/>
        <v/>
      </c>
      <c r="AA121" s="106" t="str">
        <f t="shared" si="29"/>
        <v/>
      </c>
      <c r="AB121" s="106" t="str">
        <f t="shared" si="30"/>
        <v/>
      </c>
      <c r="AC121" s="106" t="str">
        <f t="shared" si="31"/>
        <v/>
      </c>
      <c r="AD121" s="106" t="str">
        <f t="shared" si="32"/>
        <v/>
      </c>
      <c r="AE121" s="106">
        <f t="shared" si="33"/>
        <v>1</v>
      </c>
      <c r="AF121" s="106" t="str">
        <f t="shared" si="34"/>
        <v/>
      </c>
      <c r="AG121" s="106" t="str">
        <f t="shared" si="35"/>
        <v/>
      </c>
      <c r="AH121" s="106" t="str">
        <f t="shared" si="36"/>
        <v/>
      </c>
      <c r="AI121" s="106" t="str">
        <f t="shared" si="37"/>
        <v/>
      </c>
      <c r="AJ121" s="107">
        <f t="shared" si="38"/>
        <v>1</v>
      </c>
    </row>
    <row r="122" spans="1:36" x14ac:dyDescent="0.25">
      <c r="A122" s="60">
        <v>119</v>
      </c>
      <c r="B122" s="102" t="str">
        <f>Projects!B121</f>
        <v>T11 Project119</v>
      </c>
      <c r="C122" s="11"/>
      <c r="D122" s="11"/>
      <c r="E122" s="11"/>
      <c r="F122" s="11"/>
      <c r="G122" s="11"/>
      <c r="H122" s="11"/>
      <c r="I122" s="11"/>
      <c r="J122" s="11"/>
      <c r="K122" s="11"/>
      <c r="L122" s="11"/>
      <c r="M122" s="11" t="s">
        <v>369</v>
      </c>
      <c r="N122" s="11"/>
      <c r="O122" s="11"/>
      <c r="P122" s="11"/>
      <c r="Q122" s="11"/>
      <c r="R122" s="103" t="str">
        <f t="shared" si="21"/>
        <v>Enter L, M or H in each cell</v>
      </c>
      <c r="S122" s="104"/>
      <c r="T122" s="105">
        <f t="shared" si="22"/>
        <v>119</v>
      </c>
      <c r="U122" s="106" t="str">
        <f t="shared" si="23"/>
        <v/>
      </c>
      <c r="V122" s="106" t="str">
        <f t="shared" si="24"/>
        <v/>
      </c>
      <c r="W122" s="106" t="str">
        <f t="shared" si="25"/>
        <v/>
      </c>
      <c r="X122" s="106" t="str">
        <f t="shared" si="26"/>
        <v/>
      </c>
      <c r="Y122" s="106" t="str">
        <f t="shared" si="27"/>
        <v/>
      </c>
      <c r="Z122" s="106" t="str">
        <f t="shared" si="28"/>
        <v/>
      </c>
      <c r="AA122" s="106" t="str">
        <f t="shared" si="29"/>
        <v/>
      </c>
      <c r="AB122" s="106" t="str">
        <f t="shared" si="30"/>
        <v/>
      </c>
      <c r="AC122" s="106" t="str">
        <f t="shared" si="31"/>
        <v/>
      </c>
      <c r="AD122" s="106" t="str">
        <f t="shared" si="32"/>
        <v/>
      </c>
      <c r="AE122" s="106">
        <f t="shared" si="33"/>
        <v>1</v>
      </c>
      <c r="AF122" s="106" t="str">
        <f t="shared" si="34"/>
        <v/>
      </c>
      <c r="AG122" s="106" t="str">
        <f t="shared" si="35"/>
        <v/>
      </c>
      <c r="AH122" s="106" t="str">
        <f t="shared" si="36"/>
        <v/>
      </c>
      <c r="AI122" s="106" t="str">
        <f t="shared" si="37"/>
        <v/>
      </c>
      <c r="AJ122" s="107">
        <f t="shared" si="38"/>
        <v>1</v>
      </c>
    </row>
    <row r="123" spans="1:36" x14ac:dyDescent="0.25">
      <c r="A123" s="60">
        <v>120</v>
      </c>
      <c r="B123" s="102" t="str">
        <f>Projects!B122</f>
        <v>T11 Project120</v>
      </c>
      <c r="C123" s="11"/>
      <c r="D123" s="11"/>
      <c r="E123" s="11"/>
      <c r="F123" s="11"/>
      <c r="G123" s="11"/>
      <c r="H123" s="11"/>
      <c r="I123" s="11"/>
      <c r="J123" s="11"/>
      <c r="K123" s="11"/>
      <c r="L123" s="11"/>
      <c r="M123" s="11" t="s">
        <v>369</v>
      </c>
      <c r="N123" s="11"/>
      <c r="O123" s="11"/>
      <c r="P123" s="11"/>
      <c r="Q123" s="11"/>
      <c r="R123" s="103" t="str">
        <f t="shared" si="21"/>
        <v>Enter L, M or H in each cell</v>
      </c>
      <c r="S123" s="104"/>
      <c r="T123" s="105">
        <f t="shared" si="22"/>
        <v>120</v>
      </c>
      <c r="U123" s="106" t="str">
        <f t="shared" si="23"/>
        <v/>
      </c>
      <c r="V123" s="106" t="str">
        <f t="shared" si="24"/>
        <v/>
      </c>
      <c r="W123" s="106" t="str">
        <f t="shared" si="25"/>
        <v/>
      </c>
      <c r="X123" s="106" t="str">
        <f t="shared" si="26"/>
        <v/>
      </c>
      <c r="Y123" s="106" t="str">
        <f t="shared" si="27"/>
        <v/>
      </c>
      <c r="Z123" s="106" t="str">
        <f t="shared" si="28"/>
        <v/>
      </c>
      <c r="AA123" s="106" t="str">
        <f t="shared" si="29"/>
        <v/>
      </c>
      <c r="AB123" s="106" t="str">
        <f t="shared" si="30"/>
        <v/>
      </c>
      <c r="AC123" s="106" t="str">
        <f t="shared" si="31"/>
        <v/>
      </c>
      <c r="AD123" s="106" t="str">
        <f t="shared" si="32"/>
        <v/>
      </c>
      <c r="AE123" s="106">
        <f t="shared" si="33"/>
        <v>1</v>
      </c>
      <c r="AF123" s="106" t="str">
        <f t="shared" si="34"/>
        <v/>
      </c>
      <c r="AG123" s="106" t="str">
        <f t="shared" si="35"/>
        <v/>
      </c>
      <c r="AH123" s="106" t="str">
        <f t="shared" si="36"/>
        <v/>
      </c>
      <c r="AI123" s="106" t="str">
        <f t="shared" si="37"/>
        <v/>
      </c>
      <c r="AJ123" s="107">
        <f t="shared" si="38"/>
        <v>1</v>
      </c>
    </row>
    <row r="124" spans="1:36" x14ac:dyDescent="0.25">
      <c r="A124" s="60">
        <v>121</v>
      </c>
      <c r="B124" s="102" t="str">
        <f>Projects!B123</f>
        <v>T11 Project121</v>
      </c>
      <c r="C124" s="11"/>
      <c r="D124" s="11"/>
      <c r="E124" s="11"/>
      <c r="F124" s="11"/>
      <c r="G124" s="11"/>
      <c r="H124" s="11"/>
      <c r="I124" s="11"/>
      <c r="J124" s="11"/>
      <c r="K124" s="11"/>
      <c r="L124" s="11"/>
      <c r="M124" s="11" t="s">
        <v>369</v>
      </c>
      <c r="N124" s="11"/>
      <c r="O124" s="11"/>
      <c r="P124" s="11"/>
      <c r="Q124" s="11"/>
      <c r="R124" s="103" t="str">
        <f t="shared" si="21"/>
        <v>Enter L, M or H in each cell</v>
      </c>
      <c r="S124" s="104"/>
      <c r="T124" s="105">
        <f t="shared" si="22"/>
        <v>121</v>
      </c>
      <c r="U124" s="106" t="str">
        <f t="shared" si="23"/>
        <v/>
      </c>
      <c r="V124" s="106" t="str">
        <f t="shared" si="24"/>
        <v/>
      </c>
      <c r="W124" s="106" t="str">
        <f t="shared" si="25"/>
        <v/>
      </c>
      <c r="X124" s="106" t="str">
        <f t="shared" si="26"/>
        <v/>
      </c>
      <c r="Y124" s="106" t="str">
        <f t="shared" si="27"/>
        <v/>
      </c>
      <c r="Z124" s="106" t="str">
        <f t="shared" si="28"/>
        <v/>
      </c>
      <c r="AA124" s="106" t="str">
        <f t="shared" si="29"/>
        <v/>
      </c>
      <c r="AB124" s="106" t="str">
        <f t="shared" si="30"/>
        <v/>
      </c>
      <c r="AC124" s="106" t="str">
        <f t="shared" si="31"/>
        <v/>
      </c>
      <c r="AD124" s="106" t="str">
        <f t="shared" si="32"/>
        <v/>
      </c>
      <c r="AE124" s="106">
        <f t="shared" si="33"/>
        <v>1</v>
      </c>
      <c r="AF124" s="106" t="str">
        <f t="shared" si="34"/>
        <v/>
      </c>
      <c r="AG124" s="106" t="str">
        <f t="shared" si="35"/>
        <v/>
      </c>
      <c r="AH124" s="106" t="str">
        <f t="shared" si="36"/>
        <v/>
      </c>
      <c r="AI124" s="106" t="str">
        <f t="shared" si="37"/>
        <v/>
      </c>
      <c r="AJ124" s="107">
        <f t="shared" si="38"/>
        <v>1</v>
      </c>
    </row>
    <row r="125" spans="1:36" x14ac:dyDescent="0.25">
      <c r="A125" s="60">
        <v>122</v>
      </c>
      <c r="B125" s="102" t="str">
        <f>Projects!B124</f>
        <v>T11 Project122</v>
      </c>
      <c r="C125" s="11"/>
      <c r="D125" s="11"/>
      <c r="E125" s="11"/>
      <c r="F125" s="11"/>
      <c r="G125" s="11"/>
      <c r="H125" s="11"/>
      <c r="I125" s="11"/>
      <c r="J125" s="11"/>
      <c r="K125" s="11"/>
      <c r="L125" s="11"/>
      <c r="M125" s="11" t="s">
        <v>369</v>
      </c>
      <c r="N125" s="11"/>
      <c r="O125" s="11"/>
      <c r="P125" s="11"/>
      <c r="Q125" s="11"/>
      <c r="R125" s="103" t="str">
        <f t="shared" si="21"/>
        <v>Enter L, M or H in each cell</v>
      </c>
      <c r="S125" s="104"/>
      <c r="T125" s="105">
        <f t="shared" si="22"/>
        <v>122</v>
      </c>
      <c r="U125" s="106" t="str">
        <f t="shared" si="23"/>
        <v/>
      </c>
      <c r="V125" s="106" t="str">
        <f t="shared" si="24"/>
        <v/>
      </c>
      <c r="W125" s="106" t="str">
        <f t="shared" si="25"/>
        <v/>
      </c>
      <c r="X125" s="106" t="str">
        <f t="shared" si="26"/>
        <v/>
      </c>
      <c r="Y125" s="106" t="str">
        <f t="shared" si="27"/>
        <v/>
      </c>
      <c r="Z125" s="106" t="str">
        <f t="shared" si="28"/>
        <v/>
      </c>
      <c r="AA125" s="106" t="str">
        <f t="shared" si="29"/>
        <v/>
      </c>
      <c r="AB125" s="106" t="str">
        <f t="shared" si="30"/>
        <v/>
      </c>
      <c r="AC125" s="106" t="str">
        <f t="shared" si="31"/>
        <v/>
      </c>
      <c r="AD125" s="106" t="str">
        <f t="shared" si="32"/>
        <v/>
      </c>
      <c r="AE125" s="106">
        <f t="shared" si="33"/>
        <v>1</v>
      </c>
      <c r="AF125" s="106" t="str">
        <f t="shared" si="34"/>
        <v/>
      </c>
      <c r="AG125" s="106" t="str">
        <f t="shared" si="35"/>
        <v/>
      </c>
      <c r="AH125" s="106" t="str">
        <f t="shared" si="36"/>
        <v/>
      </c>
      <c r="AI125" s="106" t="str">
        <f t="shared" si="37"/>
        <v/>
      </c>
      <c r="AJ125" s="107">
        <f t="shared" si="38"/>
        <v>1</v>
      </c>
    </row>
    <row r="126" spans="1:36" x14ac:dyDescent="0.25">
      <c r="A126" s="60">
        <v>123</v>
      </c>
      <c r="B126" s="102" t="str">
        <f>Projects!B125</f>
        <v>T11 Project123</v>
      </c>
      <c r="C126" s="11"/>
      <c r="D126" s="11"/>
      <c r="E126" s="11"/>
      <c r="F126" s="11"/>
      <c r="G126" s="11"/>
      <c r="H126" s="11"/>
      <c r="I126" s="11"/>
      <c r="J126" s="11"/>
      <c r="K126" s="11"/>
      <c r="L126" s="11"/>
      <c r="M126" s="11" t="s">
        <v>369</v>
      </c>
      <c r="N126" s="11"/>
      <c r="O126" s="11"/>
      <c r="P126" s="11"/>
      <c r="Q126" s="11"/>
      <c r="R126" s="103" t="str">
        <f t="shared" si="21"/>
        <v>Enter L, M or H in each cell</v>
      </c>
      <c r="S126" s="104"/>
      <c r="T126" s="105">
        <f t="shared" si="22"/>
        <v>123</v>
      </c>
      <c r="U126" s="106" t="str">
        <f t="shared" si="23"/>
        <v/>
      </c>
      <c r="V126" s="106" t="str">
        <f t="shared" si="24"/>
        <v/>
      </c>
      <c r="W126" s="106" t="str">
        <f t="shared" si="25"/>
        <v/>
      </c>
      <c r="X126" s="106" t="str">
        <f t="shared" si="26"/>
        <v/>
      </c>
      <c r="Y126" s="106" t="str">
        <f t="shared" si="27"/>
        <v/>
      </c>
      <c r="Z126" s="106" t="str">
        <f t="shared" si="28"/>
        <v/>
      </c>
      <c r="AA126" s="106" t="str">
        <f t="shared" si="29"/>
        <v/>
      </c>
      <c r="AB126" s="106" t="str">
        <f t="shared" si="30"/>
        <v/>
      </c>
      <c r="AC126" s="106" t="str">
        <f t="shared" si="31"/>
        <v/>
      </c>
      <c r="AD126" s="106" t="str">
        <f t="shared" si="32"/>
        <v/>
      </c>
      <c r="AE126" s="106">
        <f t="shared" si="33"/>
        <v>1</v>
      </c>
      <c r="AF126" s="106" t="str">
        <f t="shared" si="34"/>
        <v/>
      </c>
      <c r="AG126" s="106" t="str">
        <f t="shared" si="35"/>
        <v/>
      </c>
      <c r="AH126" s="106" t="str">
        <f t="shared" si="36"/>
        <v/>
      </c>
      <c r="AI126" s="106" t="str">
        <f t="shared" si="37"/>
        <v/>
      </c>
      <c r="AJ126" s="107">
        <f t="shared" si="38"/>
        <v>1</v>
      </c>
    </row>
    <row r="127" spans="1:36" x14ac:dyDescent="0.25">
      <c r="A127" s="60">
        <v>124</v>
      </c>
      <c r="B127" s="102" t="str">
        <f>Projects!B126</f>
        <v>T11 Project124</v>
      </c>
      <c r="C127" s="11"/>
      <c r="D127" s="11"/>
      <c r="E127" s="11"/>
      <c r="F127" s="11"/>
      <c r="G127" s="11"/>
      <c r="H127" s="11"/>
      <c r="I127" s="11"/>
      <c r="J127" s="11"/>
      <c r="K127" s="11"/>
      <c r="L127" s="11"/>
      <c r="M127" s="11" t="s">
        <v>369</v>
      </c>
      <c r="N127" s="11"/>
      <c r="O127" s="11"/>
      <c r="P127" s="11"/>
      <c r="Q127" s="11"/>
      <c r="R127" s="103" t="str">
        <f t="shared" si="21"/>
        <v>Enter L, M or H in each cell</v>
      </c>
      <c r="S127" s="104"/>
      <c r="T127" s="105">
        <f t="shared" si="22"/>
        <v>124</v>
      </c>
      <c r="U127" s="106" t="str">
        <f t="shared" si="23"/>
        <v/>
      </c>
      <c r="V127" s="106" t="str">
        <f t="shared" si="24"/>
        <v/>
      </c>
      <c r="W127" s="106" t="str">
        <f t="shared" si="25"/>
        <v/>
      </c>
      <c r="X127" s="106" t="str">
        <f t="shared" si="26"/>
        <v/>
      </c>
      <c r="Y127" s="106" t="str">
        <f t="shared" si="27"/>
        <v/>
      </c>
      <c r="Z127" s="106" t="str">
        <f t="shared" si="28"/>
        <v/>
      </c>
      <c r="AA127" s="106" t="str">
        <f t="shared" si="29"/>
        <v/>
      </c>
      <c r="AB127" s="106" t="str">
        <f t="shared" si="30"/>
        <v/>
      </c>
      <c r="AC127" s="106" t="str">
        <f t="shared" si="31"/>
        <v/>
      </c>
      <c r="AD127" s="106" t="str">
        <f t="shared" si="32"/>
        <v/>
      </c>
      <c r="AE127" s="106">
        <f t="shared" si="33"/>
        <v>1</v>
      </c>
      <c r="AF127" s="106" t="str">
        <f t="shared" si="34"/>
        <v/>
      </c>
      <c r="AG127" s="106" t="str">
        <f t="shared" si="35"/>
        <v/>
      </c>
      <c r="AH127" s="106" t="str">
        <f t="shared" si="36"/>
        <v/>
      </c>
      <c r="AI127" s="106" t="str">
        <f t="shared" si="37"/>
        <v/>
      </c>
      <c r="AJ127" s="107">
        <f t="shared" si="38"/>
        <v>1</v>
      </c>
    </row>
    <row r="128" spans="1:36" x14ac:dyDescent="0.25">
      <c r="A128" s="60">
        <v>125</v>
      </c>
      <c r="B128" s="102" t="str">
        <f>Projects!B127</f>
        <v>T11 Project125</v>
      </c>
      <c r="C128" s="11"/>
      <c r="D128" s="11"/>
      <c r="E128" s="11"/>
      <c r="F128" s="11"/>
      <c r="G128" s="11"/>
      <c r="H128" s="11"/>
      <c r="I128" s="11"/>
      <c r="J128" s="11"/>
      <c r="K128" s="11"/>
      <c r="L128" s="11"/>
      <c r="M128" s="11" t="s">
        <v>369</v>
      </c>
      <c r="N128" s="11"/>
      <c r="O128" s="11"/>
      <c r="P128" s="11"/>
      <c r="Q128" s="11"/>
      <c r="R128" s="103" t="str">
        <f t="shared" si="21"/>
        <v>Enter L, M or H in each cell</v>
      </c>
      <c r="S128" s="104"/>
      <c r="T128" s="105">
        <f t="shared" si="22"/>
        <v>125</v>
      </c>
      <c r="U128" s="106" t="str">
        <f t="shared" si="23"/>
        <v/>
      </c>
      <c r="V128" s="106" t="str">
        <f t="shared" si="24"/>
        <v/>
      </c>
      <c r="W128" s="106" t="str">
        <f t="shared" si="25"/>
        <v/>
      </c>
      <c r="X128" s="106" t="str">
        <f t="shared" si="26"/>
        <v/>
      </c>
      <c r="Y128" s="106" t="str">
        <f t="shared" si="27"/>
        <v/>
      </c>
      <c r="Z128" s="106" t="str">
        <f t="shared" si="28"/>
        <v/>
      </c>
      <c r="AA128" s="106" t="str">
        <f t="shared" si="29"/>
        <v/>
      </c>
      <c r="AB128" s="106" t="str">
        <f t="shared" si="30"/>
        <v/>
      </c>
      <c r="AC128" s="106" t="str">
        <f t="shared" si="31"/>
        <v/>
      </c>
      <c r="AD128" s="106" t="str">
        <f t="shared" si="32"/>
        <v/>
      </c>
      <c r="AE128" s="106">
        <f t="shared" si="33"/>
        <v>1</v>
      </c>
      <c r="AF128" s="106" t="str">
        <f t="shared" si="34"/>
        <v/>
      </c>
      <c r="AG128" s="106" t="str">
        <f t="shared" si="35"/>
        <v/>
      </c>
      <c r="AH128" s="106" t="str">
        <f t="shared" si="36"/>
        <v/>
      </c>
      <c r="AI128" s="106" t="str">
        <f t="shared" si="37"/>
        <v/>
      </c>
      <c r="AJ128" s="107">
        <f t="shared" si="38"/>
        <v>1</v>
      </c>
    </row>
    <row r="129" spans="1:36" x14ac:dyDescent="0.25">
      <c r="A129" s="60">
        <v>126</v>
      </c>
      <c r="B129" s="102" t="str">
        <f>Projects!B128</f>
        <v>T11 Project126</v>
      </c>
      <c r="C129" s="11"/>
      <c r="D129" s="11"/>
      <c r="E129" s="11"/>
      <c r="F129" s="11"/>
      <c r="G129" s="11"/>
      <c r="H129" s="11"/>
      <c r="I129" s="11"/>
      <c r="J129" s="11"/>
      <c r="K129" s="11"/>
      <c r="L129" s="11"/>
      <c r="M129" s="11" t="s">
        <v>369</v>
      </c>
      <c r="N129" s="11"/>
      <c r="O129" s="11"/>
      <c r="P129" s="11"/>
      <c r="Q129" s="11"/>
      <c r="R129" s="103" t="str">
        <f t="shared" si="21"/>
        <v>Enter L, M or H in each cell</v>
      </c>
      <c r="S129" s="104"/>
      <c r="T129" s="105">
        <f t="shared" si="22"/>
        <v>126</v>
      </c>
      <c r="U129" s="106" t="str">
        <f t="shared" si="23"/>
        <v/>
      </c>
      <c r="V129" s="106" t="str">
        <f t="shared" si="24"/>
        <v/>
      </c>
      <c r="W129" s="106" t="str">
        <f t="shared" si="25"/>
        <v/>
      </c>
      <c r="X129" s="106" t="str">
        <f t="shared" si="26"/>
        <v/>
      </c>
      <c r="Y129" s="106" t="str">
        <f t="shared" si="27"/>
        <v/>
      </c>
      <c r="Z129" s="106" t="str">
        <f t="shared" si="28"/>
        <v/>
      </c>
      <c r="AA129" s="106" t="str">
        <f t="shared" si="29"/>
        <v/>
      </c>
      <c r="AB129" s="106" t="str">
        <f t="shared" si="30"/>
        <v/>
      </c>
      <c r="AC129" s="106" t="str">
        <f t="shared" si="31"/>
        <v/>
      </c>
      <c r="AD129" s="106" t="str">
        <f t="shared" si="32"/>
        <v/>
      </c>
      <c r="AE129" s="106">
        <f t="shared" si="33"/>
        <v>1</v>
      </c>
      <c r="AF129" s="106" t="str">
        <f t="shared" si="34"/>
        <v/>
      </c>
      <c r="AG129" s="106" t="str">
        <f t="shared" si="35"/>
        <v/>
      </c>
      <c r="AH129" s="106" t="str">
        <f t="shared" si="36"/>
        <v/>
      </c>
      <c r="AI129" s="106" t="str">
        <f t="shared" si="37"/>
        <v/>
      </c>
      <c r="AJ129" s="107">
        <f t="shared" si="38"/>
        <v>1</v>
      </c>
    </row>
    <row r="130" spans="1:36" x14ac:dyDescent="0.25">
      <c r="A130" s="60">
        <v>127</v>
      </c>
      <c r="B130" s="102" t="str">
        <f>Projects!B129</f>
        <v>T11 Project127</v>
      </c>
      <c r="C130" s="11"/>
      <c r="D130" s="11"/>
      <c r="E130" s="11"/>
      <c r="F130" s="11"/>
      <c r="G130" s="11"/>
      <c r="H130" s="11"/>
      <c r="I130" s="11"/>
      <c r="J130" s="11"/>
      <c r="K130" s="11"/>
      <c r="L130" s="11"/>
      <c r="M130" s="11" t="s">
        <v>369</v>
      </c>
      <c r="N130" s="11"/>
      <c r="O130" s="11"/>
      <c r="P130" s="11"/>
      <c r="Q130" s="11"/>
      <c r="R130" s="103" t="str">
        <f t="shared" si="21"/>
        <v>Enter L, M or H in each cell</v>
      </c>
      <c r="S130" s="104"/>
      <c r="T130" s="105">
        <f t="shared" si="22"/>
        <v>127</v>
      </c>
      <c r="U130" s="106" t="str">
        <f t="shared" si="23"/>
        <v/>
      </c>
      <c r="V130" s="106" t="str">
        <f t="shared" si="24"/>
        <v/>
      </c>
      <c r="W130" s="106" t="str">
        <f t="shared" si="25"/>
        <v/>
      </c>
      <c r="X130" s="106" t="str">
        <f t="shared" si="26"/>
        <v/>
      </c>
      <c r="Y130" s="106" t="str">
        <f t="shared" si="27"/>
        <v/>
      </c>
      <c r="Z130" s="106" t="str">
        <f t="shared" si="28"/>
        <v/>
      </c>
      <c r="AA130" s="106" t="str">
        <f t="shared" si="29"/>
        <v/>
      </c>
      <c r="AB130" s="106" t="str">
        <f t="shared" si="30"/>
        <v/>
      </c>
      <c r="AC130" s="106" t="str">
        <f t="shared" si="31"/>
        <v/>
      </c>
      <c r="AD130" s="106" t="str">
        <f t="shared" si="32"/>
        <v/>
      </c>
      <c r="AE130" s="106">
        <f t="shared" si="33"/>
        <v>1</v>
      </c>
      <c r="AF130" s="106" t="str">
        <f t="shared" si="34"/>
        <v/>
      </c>
      <c r="AG130" s="106" t="str">
        <f t="shared" si="35"/>
        <v/>
      </c>
      <c r="AH130" s="106" t="str">
        <f t="shared" si="36"/>
        <v/>
      </c>
      <c r="AI130" s="106" t="str">
        <f t="shared" si="37"/>
        <v/>
      </c>
      <c r="AJ130" s="107">
        <f t="shared" si="38"/>
        <v>1</v>
      </c>
    </row>
    <row r="131" spans="1:36" x14ac:dyDescent="0.25">
      <c r="A131" s="60">
        <v>128</v>
      </c>
      <c r="B131" s="102" t="str">
        <f>Projects!B130</f>
        <v>T11 Project128</v>
      </c>
      <c r="C131" s="11"/>
      <c r="D131" s="11"/>
      <c r="E131" s="11"/>
      <c r="F131" s="11"/>
      <c r="G131" s="11"/>
      <c r="H131" s="11"/>
      <c r="I131" s="11"/>
      <c r="J131" s="11"/>
      <c r="K131" s="11"/>
      <c r="L131" s="11"/>
      <c r="M131" s="11" t="s">
        <v>369</v>
      </c>
      <c r="N131" s="11"/>
      <c r="O131" s="11"/>
      <c r="P131" s="11"/>
      <c r="Q131" s="11"/>
      <c r="R131" s="103" t="str">
        <f t="shared" si="21"/>
        <v>Enter L, M or H in each cell</v>
      </c>
      <c r="S131" s="104"/>
      <c r="T131" s="105">
        <f t="shared" si="22"/>
        <v>128</v>
      </c>
      <c r="U131" s="106" t="str">
        <f t="shared" si="23"/>
        <v/>
      </c>
      <c r="V131" s="106" t="str">
        <f t="shared" si="24"/>
        <v/>
      </c>
      <c r="W131" s="106" t="str">
        <f t="shared" si="25"/>
        <v/>
      </c>
      <c r="X131" s="106" t="str">
        <f t="shared" si="26"/>
        <v/>
      </c>
      <c r="Y131" s="106" t="str">
        <f t="shared" si="27"/>
        <v/>
      </c>
      <c r="Z131" s="106" t="str">
        <f t="shared" si="28"/>
        <v/>
      </c>
      <c r="AA131" s="106" t="str">
        <f t="shared" si="29"/>
        <v/>
      </c>
      <c r="AB131" s="106" t="str">
        <f t="shared" si="30"/>
        <v/>
      </c>
      <c r="AC131" s="106" t="str">
        <f t="shared" si="31"/>
        <v/>
      </c>
      <c r="AD131" s="106" t="str">
        <f t="shared" si="32"/>
        <v/>
      </c>
      <c r="AE131" s="106">
        <f t="shared" si="33"/>
        <v>1</v>
      </c>
      <c r="AF131" s="106" t="str">
        <f t="shared" si="34"/>
        <v/>
      </c>
      <c r="AG131" s="106" t="str">
        <f t="shared" si="35"/>
        <v/>
      </c>
      <c r="AH131" s="106" t="str">
        <f t="shared" si="36"/>
        <v/>
      </c>
      <c r="AI131" s="106" t="str">
        <f t="shared" si="37"/>
        <v/>
      </c>
      <c r="AJ131" s="107">
        <f t="shared" si="38"/>
        <v>1</v>
      </c>
    </row>
    <row r="132" spans="1:36" x14ac:dyDescent="0.25">
      <c r="A132" s="60">
        <v>129</v>
      </c>
      <c r="B132" s="102" t="str">
        <f>Projects!B131</f>
        <v>T11 Project129</v>
      </c>
      <c r="C132" s="11"/>
      <c r="D132" s="11"/>
      <c r="E132" s="11"/>
      <c r="F132" s="11"/>
      <c r="G132" s="11"/>
      <c r="H132" s="11"/>
      <c r="I132" s="11"/>
      <c r="J132" s="11"/>
      <c r="K132" s="11"/>
      <c r="L132" s="11"/>
      <c r="M132" s="11" t="s">
        <v>369</v>
      </c>
      <c r="N132" s="11"/>
      <c r="O132" s="11"/>
      <c r="P132" s="11"/>
      <c r="Q132" s="11"/>
      <c r="R132" s="103" t="str">
        <f t="shared" si="21"/>
        <v>Enter L, M or H in each cell</v>
      </c>
      <c r="S132" s="104"/>
      <c r="T132" s="105">
        <f t="shared" si="22"/>
        <v>129</v>
      </c>
      <c r="U132" s="106" t="str">
        <f t="shared" si="23"/>
        <v/>
      </c>
      <c r="V132" s="106" t="str">
        <f t="shared" si="24"/>
        <v/>
      </c>
      <c r="W132" s="106" t="str">
        <f t="shared" si="25"/>
        <v/>
      </c>
      <c r="X132" s="106" t="str">
        <f t="shared" si="26"/>
        <v/>
      </c>
      <c r="Y132" s="106" t="str">
        <f t="shared" si="27"/>
        <v/>
      </c>
      <c r="Z132" s="106" t="str">
        <f t="shared" si="28"/>
        <v/>
      </c>
      <c r="AA132" s="106" t="str">
        <f t="shared" si="29"/>
        <v/>
      </c>
      <c r="AB132" s="106" t="str">
        <f t="shared" si="30"/>
        <v/>
      </c>
      <c r="AC132" s="106" t="str">
        <f t="shared" si="31"/>
        <v/>
      </c>
      <c r="AD132" s="106" t="str">
        <f t="shared" si="32"/>
        <v/>
      </c>
      <c r="AE132" s="106">
        <f t="shared" si="33"/>
        <v>1</v>
      </c>
      <c r="AF132" s="106" t="str">
        <f t="shared" si="34"/>
        <v/>
      </c>
      <c r="AG132" s="106" t="str">
        <f t="shared" si="35"/>
        <v/>
      </c>
      <c r="AH132" s="106" t="str">
        <f t="shared" si="36"/>
        <v/>
      </c>
      <c r="AI132" s="106" t="str">
        <f t="shared" si="37"/>
        <v/>
      </c>
      <c r="AJ132" s="107">
        <f t="shared" si="38"/>
        <v>1</v>
      </c>
    </row>
    <row r="133" spans="1:36" x14ac:dyDescent="0.25">
      <c r="A133" s="60">
        <v>130</v>
      </c>
      <c r="B133" s="102" t="str">
        <f>Projects!B132</f>
        <v>T12 Project130</v>
      </c>
      <c r="C133" s="11"/>
      <c r="D133" s="11"/>
      <c r="E133" s="11"/>
      <c r="F133" s="11"/>
      <c r="G133" s="11"/>
      <c r="H133" s="11"/>
      <c r="I133" s="11"/>
      <c r="J133" s="11"/>
      <c r="K133" s="11"/>
      <c r="L133" s="11"/>
      <c r="M133" s="11"/>
      <c r="N133" s="11" t="s">
        <v>369</v>
      </c>
      <c r="O133" s="11"/>
      <c r="P133" s="11"/>
      <c r="Q133" s="11"/>
      <c r="R133" s="103" t="str">
        <f t="shared" ref="R133:R160" si="39">IF(OR(AND(C133&lt;&gt;"L",C133&lt;&gt;"M",C133&lt;&gt;"H"),AND(D133&lt;&gt;"L",D133&lt;&gt;"M",D133&lt;&gt;"H"),AND(E133&lt;&gt;"L",E133&lt;&gt;"M",E133&lt;&gt;"H"),AND(F133&lt;&gt;"L",F133&lt;&gt;"M",F133&lt;&gt;"H"),AND(G133&lt;&gt;"L",G133&lt;&gt;"M",G133&lt;&gt;"H"),AND(H133&lt;&gt;"L",H133&lt;&gt;"M",H133&lt;&gt;"H"),AND(I133&lt;&gt;"L",I133&lt;&gt;"M",I133&lt;&gt;"H"),AND(J133&lt;&gt;"L",J133&lt;&gt;"M",J133&lt;&gt;"H"),AND(K133&lt;&gt;"L",K133&lt;&gt;"M",K133&lt;&gt;"H"),AND(L133&lt;&gt;"L",L133&lt;&gt;"M",L133&lt;&gt;"H"),AND(M133&lt;&gt;"L",M133&lt;&gt;"M",M133&lt;&gt;"H"),AND(N133&lt;&gt;"L",N133&lt;&gt;"M",N133&lt;&gt;"H"),AND(O133&lt;&gt;"L",O133&lt;&gt;"M",O133&lt;&gt;"H"),AND(P133&lt;&gt;"L",P133&lt;&gt;"M",P133&lt;&gt;"H"),AND(Q133&lt;&gt;"L",Q133&lt;&gt;"M",Q133&lt;&gt;"H")),"Enter L, M or H in each cell","")</f>
        <v>Enter L, M or H in each cell</v>
      </c>
      <c r="S133" s="104"/>
      <c r="T133" s="105">
        <f t="shared" ref="T133:T160" si="40">A133</f>
        <v>130</v>
      </c>
      <c r="U133" s="106" t="str">
        <f t="shared" ref="U133:U160" si="41">IF(C133="L",1/3,IF(C133="M",2/3,IF(LEN(C133)&gt;0,1,"")))</f>
        <v/>
      </c>
      <c r="V133" s="106" t="str">
        <f t="shared" ref="V133:V160" si="42">IF(D133="L",1/3,IF(D133="M",2/3,IF(LEN(D133)&gt;0,1,"")))</f>
        <v/>
      </c>
      <c r="W133" s="106" t="str">
        <f t="shared" ref="W133:W160" si="43">IF(E133="L",1/3,IF(E133="M",2/3,IF(LEN(E133)&gt;0,1,"")))</f>
        <v/>
      </c>
      <c r="X133" s="106" t="str">
        <f t="shared" ref="X133:X160" si="44">IF(F133="L",1/3,IF(F133="M",2/3,IF(LEN(F133)&gt;0,1,"")))</f>
        <v/>
      </c>
      <c r="Y133" s="106" t="str">
        <f t="shared" ref="Y133:Y160" si="45">IF(G133="L",1/3,IF(G133="M",2/3,IF(LEN(G133)&gt;0,1,"")))</f>
        <v/>
      </c>
      <c r="Z133" s="106" t="str">
        <f t="shared" ref="Z133:Z160" si="46">IF(H133="L",1/3,IF(H133="M",2/3,IF(LEN(H133)&gt;0,1,"")))</f>
        <v/>
      </c>
      <c r="AA133" s="106" t="str">
        <f t="shared" ref="AA133:AA160" si="47">IF(I133="L",1/3,IF(I133="M",2/3,IF(LEN(I133)&gt;0,1,"")))</f>
        <v/>
      </c>
      <c r="AB133" s="106" t="str">
        <f t="shared" ref="AB133:AB160" si="48">IF(J133="L",1/3,IF(J133="M",2/3,IF(LEN(J133)&gt;0,1,"")))</f>
        <v/>
      </c>
      <c r="AC133" s="106" t="str">
        <f t="shared" ref="AC133:AC160" si="49">IF(K133="L",1/3,IF(K133="M",2/3,IF(LEN(K133)&gt;0,1,"")))</f>
        <v/>
      </c>
      <c r="AD133" s="106" t="str">
        <f t="shared" ref="AD133:AD160" si="50">IF(L133="L",1/3,IF(L133="M",2/3,IF(LEN(L133)&gt;0,1,"")))</f>
        <v/>
      </c>
      <c r="AE133" s="106" t="str">
        <f t="shared" ref="AE133:AE160" si="51">IF(M133="L",1/3,IF(M133="M",2/3,IF(LEN(M133)&gt;0,1,"")))</f>
        <v/>
      </c>
      <c r="AF133" s="106">
        <f t="shared" ref="AF133:AF160" si="52">IF(N133="L",1/3,IF(N133="M",2/3,IF(LEN(N133)&gt;0,1,"")))</f>
        <v>1</v>
      </c>
      <c r="AG133" s="106" t="str">
        <f t="shared" ref="AG133:AG160" si="53">IF(O133="L",1/3,IF(O133="M",2/3,IF(LEN(O133)&gt;0,1,"")))</f>
        <v/>
      </c>
      <c r="AH133" s="106" t="str">
        <f t="shared" ref="AH133:AH160" si="54">IF(P133="L",1/3,IF(P133="M",2/3,IF(LEN(P133)&gt;0,1,"")))</f>
        <v/>
      </c>
      <c r="AI133" s="106" t="str">
        <f t="shared" ref="AI133:AI160" si="55">IF(Q133="L",1/3,IF(Q133="M",2/3,IF(LEN(Q133)&gt;0,1,"")))</f>
        <v/>
      </c>
      <c r="AJ133" s="107">
        <f t="shared" ref="AJ133:AJ160" si="56">IF(SUM(U133:AI133)&gt;0,SUM(U133:AI133),"")</f>
        <v>1</v>
      </c>
    </row>
    <row r="134" spans="1:36" x14ac:dyDescent="0.25">
      <c r="A134" s="60">
        <v>131</v>
      </c>
      <c r="B134" s="102" t="str">
        <f>Projects!B133</f>
        <v>T12 Project131</v>
      </c>
      <c r="C134" s="11"/>
      <c r="D134" s="11"/>
      <c r="E134" s="11"/>
      <c r="F134" s="11"/>
      <c r="G134" s="11"/>
      <c r="H134" s="11"/>
      <c r="I134" s="11"/>
      <c r="J134" s="11"/>
      <c r="K134" s="11"/>
      <c r="L134" s="11"/>
      <c r="M134" s="11"/>
      <c r="N134" s="11" t="s">
        <v>369</v>
      </c>
      <c r="O134" s="11"/>
      <c r="P134" s="11"/>
      <c r="Q134" s="11"/>
      <c r="R134" s="103" t="str">
        <f t="shared" si="39"/>
        <v>Enter L, M or H in each cell</v>
      </c>
      <c r="S134" s="104"/>
      <c r="T134" s="105">
        <f t="shared" si="40"/>
        <v>131</v>
      </c>
      <c r="U134" s="106" t="str">
        <f t="shared" si="41"/>
        <v/>
      </c>
      <c r="V134" s="106" t="str">
        <f t="shared" si="42"/>
        <v/>
      </c>
      <c r="W134" s="106" t="str">
        <f t="shared" si="43"/>
        <v/>
      </c>
      <c r="X134" s="106" t="str">
        <f t="shared" si="44"/>
        <v/>
      </c>
      <c r="Y134" s="106" t="str">
        <f t="shared" si="45"/>
        <v/>
      </c>
      <c r="Z134" s="106" t="str">
        <f t="shared" si="46"/>
        <v/>
      </c>
      <c r="AA134" s="106" t="str">
        <f t="shared" si="47"/>
        <v/>
      </c>
      <c r="AB134" s="106" t="str">
        <f t="shared" si="48"/>
        <v/>
      </c>
      <c r="AC134" s="106" t="str">
        <f t="shared" si="49"/>
        <v/>
      </c>
      <c r="AD134" s="106" t="str">
        <f t="shared" si="50"/>
        <v/>
      </c>
      <c r="AE134" s="106" t="str">
        <f t="shared" si="51"/>
        <v/>
      </c>
      <c r="AF134" s="106">
        <f t="shared" si="52"/>
        <v>1</v>
      </c>
      <c r="AG134" s="106" t="str">
        <f t="shared" si="53"/>
        <v/>
      </c>
      <c r="AH134" s="106" t="str">
        <f t="shared" si="54"/>
        <v/>
      </c>
      <c r="AI134" s="106" t="str">
        <f t="shared" si="55"/>
        <v/>
      </c>
      <c r="AJ134" s="107">
        <f t="shared" si="56"/>
        <v>1</v>
      </c>
    </row>
    <row r="135" spans="1:36" x14ac:dyDescent="0.25">
      <c r="A135" s="60">
        <v>132</v>
      </c>
      <c r="B135" s="102" t="str">
        <f>Projects!B134</f>
        <v>T12 Project132</v>
      </c>
      <c r="C135" s="11"/>
      <c r="D135" s="11"/>
      <c r="E135" s="11"/>
      <c r="F135" s="11"/>
      <c r="G135" s="11"/>
      <c r="H135" s="11"/>
      <c r="I135" s="11"/>
      <c r="J135" s="11"/>
      <c r="K135" s="11"/>
      <c r="L135" s="11"/>
      <c r="M135" s="11"/>
      <c r="N135" s="11" t="s">
        <v>369</v>
      </c>
      <c r="O135" s="11"/>
      <c r="P135" s="11"/>
      <c r="Q135" s="11"/>
      <c r="R135" s="103" t="str">
        <f t="shared" si="39"/>
        <v>Enter L, M or H in each cell</v>
      </c>
      <c r="S135" s="104"/>
      <c r="T135" s="105">
        <f t="shared" si="40"/>
        <v>132</v>
      </c>
      <c r="U135" s="106" t="str">
        <f t="shared" si="41"/>
        <v/>
      </c>
      <c r="V135" s="106" t="str">
        <f t="shared" si="42"/>
        <v/>
      </c>
      <c r="W135" s="106" t="str">
        <f t="shared" si="43"/>
        <v/>
      </c>
      <c r="X135" s="106" t="str">
        <f t="shared" si="44"/>
        <v/>
      </c>
      <c r="Y135" s="106" t="str">
        <f t="shared" si="45"/>
        <v/>
      </c>
      <c r="Z135" s="106" t="str">
        <f t="shared" si="46"/>
        <v/>
      </c>
      <c r="AA135" s="106" t="str">
        <f t="shared" si="47"/>
        <v/>
      </c>
      <c r="AB135" s="106" t="str">
        <f t="shared" si="48"/>
        <v/>
      </c>
      <c r="AC135" s="106" t="str">
        <f t="shared" si="49"/>
        <v/>
      </c>
      <c r="AD135" s="106" t="str">
        <f t="shared" si="50"/>
        <v/>
      </c>
      <c r="AE135" s="106" t="str">
        <f t="shared" si="51"/>
        <v/>
      </c>
      <c r="AF135" s="106">
        <f t="shared" si="52"/>
        <v>1</v>
      </c>
      <c r="AG135" s="106" t="str">
        <f t="shared" si="53"/>
        <v/>
      </c>
      <c r="AH135" s="106" t="str">
        <f t="shared" si="54"/>
        <v/>
      </c>
      <c r="AI135" s="106" t="str">
        <f t="shared" si="55"/>
        <v/>
      </c>
      <c r="AJ135" s="107">
        <f t="shared" si="56"/>
        <v>1</v>
      </c>
    </row>
    <row r="136" spans="1:36" x14ac:dyDescent="0.25">
      <c r="A136" s="60">
        <v>133</v>
      </c>
      <c r="B136" s="102" t="str">
        <f>Projects!B135</f>
        <v>T12 Project133</v>
      </c>
      <c r="C136" s="11"/>
      <c r="D136" s="11"/>
      <c r="E136" s="11"/>
      <c r="F136" s="11"/>
      <c r="G136" s="11"/>
      <c r="H136" s="11"/>
      <c r="I136" s="11"/>
      <c r="J136" s="11"/>
      <c r="K136" s="11"/>
      <c r="L136" s="11"/>
      <c r="M136" s="11"/>
      <c r="N136" s="11" t="s">
        <v>369</v>
      </c>
      <c r="O136" s="11"/>
      <c r="P136" s="11"/>
      <c r="Q136" s="11"/>
      <c r="R136" s="103" t="str">
        <f t="shared" si="39"/>
        <v>Enter L, M or H in each cell</v>
      </c>
      <c r="S136" s="104"/>
      <c r="T136" s="105">
        <f t="shared" si="40"/>
        <v>133</v>
      </c>
      <c r="U136" s="106" t="str">
        <f t="shared" si="41"/>
        <v/>
      </c>
      <c r="V136" s="106" t="str">
        <f t="shared" si="42"/>
        <v/>
      </c>
      <c r="W136" s="106" t="str">
        <f t="shared" si="43"/>
        <v/>
      </c>
      <c r="X136" s="106" t="str">
        <f t="shared" si="44"/>
        <v/>
      </c>
      <c r="Y136" s="106" t="str">
        <f t="shared" si="45"/>
        <v/>
      </c>
      <c r="Z136" s="106" t="str">
        <f t="shared" si="46"/>
        <v/>
      </c>
      <c r="AA136" s="106" t="str">
        <f t="shared" si="47"/>
        <v/>
      </c>
      <c r="AB136" s="106" t="str">
        <f t="shared" si="48"/>
        <v/>
      </c>
      <c r="AC136" s="106" t="str">
        <f t="shared" si="49"/>
        <v/>
      </c>
      <c r="AD136" s="106" t="str">
        <f t="shared" si="50"/>
        <v/>
      </c>
      <c r="AE136" s="106" t="str">
        <f t="shared" si="51"/>
        <v/>
      </c>
      <c r="AF136" s="106">
        <f t="shared" si="52"/>
        <v>1</v>
      </c>
      <c r="AG136" s="106" t="str">
        <f t="shared" si="53"/>
        <v/>
      </c>
      <c r="AH136" s="106" t="str">
        <f t="shared" si="54"/>
        <v/>
      </c>
      <c r="AI136" s="106" t="str">
        <f t="shared" si="55"/>
        <v/>
      </c>
      <c r="AJ136" s="107">
        <f t="shared" si="56"/>
        <v>1</v>
      </c>
    </row>
    <row r="137" spans="1:36" x14ac:dyDescent="0.25">
      <c r="A137" s="60">
        <v>134</v>
      </c>
      <c r="B137" s="102" t="str">
        <f>Projects!B136</f>
        <v>T12 Project134</v>
      </c>
      <c r="C137" s="11"/>
      <c r="D137" s="11"/>
      <c r="E137" s="11"/>
      <c r="F137" s="11"/>
      <c r="G137" s="11"/>
      <c r="H137" s="11"/>
      <c r="I137" s="11"/>
      <c r="J137" s="11"/>
      <c r="K137" s="11"/>
      <c r="L137" s="11"/>
      <c r="M137" s="11"/>
      <c r="N137" s="11" t="s">
        <v>369</v>
      </c>
      <c r="O137" s="11"/>
      <c r="P137" s="11"/>
      <c r="Q137" s="11"/>
      <c r="R137" s="103" t="str">
        <f t="shared" si="39"/>
        <v>Enter L, M or H in each cell</v>
      </c>
      <c r="S137" s="104"/>
      <c r="T137" s="105">
        <f t="shared" si="40"/>
        <v>134</v>
      </c>
      <c r="U137" s="106" t="str">
        <f t="shared" si="41"/>
        <v/>
      </c>
      <c r="V137" s="106" t="str">
        <f t="shared" si="42"/>
        <v/>
      </c>
      <c r="W137" s="106" t="str">
        <f t="shared" si="43"/>
        <v/>
      </c>
      <c r="X137" s="106" t="str">
        <f t="shared" si="44"/>
        <v/>
      </c>
      <c r="Y137" s="106" t="str">
        <f t="shared" si="45"/>
        <v/>
      </c>
      <c r="Z137" s="106" t="str">
        <f t="shared" si="46"/>
        <v/>
      </c>
      <c r="AA137" s="106" t="str">
        <f t="shared" si="47"/>
        <v/>
      </c>
      <c r="AB137" s="106" t="str">
        <f t="shared" si="48"/>
        <v/>
      </c>
      <c r="AC137" s="106" t="str">
        <f t="shared" si="49"/>
        <v/>
      </c>
      <c r="AD137" s="106" t="str">
        <f t="shared" si="50"/>
        <v/>
      </c>
      <c r="AE137" s="106" t="str">
        <f t="shared" si="51"/>
        <v/>
      </c>
      <c r="AF137" s="106">
        <f t="shared" si="52"/>
        <v>1</v>
      </c>
      <c r="AG137" s="106" t="str">
        <f t="shared" si="53"/>
        <v/>
      </c>
      <c r="AH137" s="106" t="str">
        <f t="shared" si="54"/>
        <v/>
      </c>
      <c r="AI137" s="106" t="str">
        <f t="shared" si="55"/>
        <v/>
      </c>
      <c r="AJ137" s="107">
        <f t="shared" si="56"/>
        <v>1</v>
      </c>
    </row>
    <row r="138" spans="1:36" x14ac:dyDescent="0.25">
      <c r="A138" s="60">
        <v>135</v>
      </c>
      <c r="B138" s="102" t="str">
        <f>Projects!B137</f>
        <v>T12 Project135</v>
      </c>
      <c r="C138" s="11"/>
      <c r="D138" s="11"/>
      <c r="E138" s="11"/>
      <c r="F138" s="11"/>
      <c r="G138" s="11"/>
      <c r="H138" s="11"/>
      <c r="I138" s="11"/>
      <c r="J138" s="11"/>
      <c r="K138" s="11"/>
      <c r="L138" s="11"/>
      <c r="M138" s="11"/>
      <c r="N138" s="11" t="s">
        <v>369</v>
      </c>
      <c r="O138" s="11"/>
      <c r="P138" s="11"/>
      <c r="Q138" s="11"/>
      <c r="R138" s="103" t="str">
        <f t="shared" si="39"/>
        <v>Enter L, M or H in each cell</v>
      </c>
      <c r="S138" s="104"/>
      <c r="T138" s="105">
        <f t="shared" si="40"/>
        <v>135</v>
      </c>
      <c r="U138" s="106" t="str">
        <f t="shared" si="41"/>
        <v/>
      </c>
      <c r="V138" s="106" t="str">
        <f t="shared" si="42"/>
        <v/>
      </c>
      <c r="W138" s="106" t="str">
        <f t="shared" si="43"/>
        <v/>
      </c>
      <c r="X138" s="106" t="str">
        <f t="shared" si="44"/>
        <v/>
      </c>
      <c r="Y138" s="106" t="str">
        <f t="shared" si="45"/>
        <v/>
      </c>
      <c r="Z138" s="106" t="str">
        <f t="shared" si="46"/>
        <v/>
      </c>
      <c r="AA138" s="106" t="str">
        <f t="shared" si="47"/>
        <v/>
      </c>
      <c r="AB138" s="106" t="str">
        <f t="shared" si="48"/>
        <v/>
      </c>
      <c r="AC138" s="106" t="str">
        <f t="shared" si="49"/>
        <v/>
      </c>
      <c r="AD138" s="106" t="str">
        <f t="shared" si="50"/>
        <v/>
      </c>
      <c r="AE138" s="106" t="str">
        <f t="shared" si="51"/>
        <v/>
      </c>
      <c r="AF138" s="106">
        <f t="shared" si="52"/>
        <v>1</v>
      </c>
      <c r="AG138" s="106" t="str">
        <f t="shared" si="53"/>
        <v/>
      </c>
      <c r="AH138" s="106" t="str">
        <f t="shared" si="54"/>
        <v/>
      </c>
      <c r="AI138" s="106" t="str">
        <f t="shared" si="55"/>
        <v/>
      </c>
      <c r="AJ138" s="107">
        <f t="shared" si="56"/>
        <v>1</v>
      </c>
    </row>
    <row r="139" spans="1:36" x14ac:dyDescent="0.25">
      <c r="A139" s="60">
        <v>136</v>
      </c>
      <c r="B139" s="102" t="str">
        <f>Projects!B138</f>
        <v>T12 Project136</v>
      </c>
      <c r="C139" s="11"/>
      <c r="D139" s="11"/>
      <c r="E139" s="11"/>
      <c r="F139" s="11"/>
      <c r="G139" s="11"/>
      <c r="H139" s="11"/>
      <c r="I139" s="11"/>
      <c r="J139" s="11"/>
      <c r="K139" s="11"/>
      <c r="L139" s="11"/>
      <c r="M139" s="11"/>
      <c r="N139" s="11" t="s">
        <v>369</v>
      </c>
      <c r="O139" s="11"/>
      <c r="P139" s="11"/>
      <c r="Q139" s="11"/>
      <c r="R139" s="103" t="str">
        <f t="shared" si="39"/>
        <v>Enter L, M or H in each cell</v>
      </c>
      <c r="S139" s="104"/>
      <c r="T139" s="105">
        <f t="shared" si="40"/>
        <v>136</v>
      </c>
      <c r="U139" s="106" t="str">
        <f t="shared" si="41"/>
        <v/>
      </c>
      <c r="V139" s="106" t="str">
        <f t="shared" si="42"/>
        <v/>
      </c>
      <c r="W139" s="106" t="str">
        <f t="shared" si="43"/>
        <v/>
      </c>
      <c r="X139" s="106" t="str">
        <f t="shared" si="44"/>
        <v/>
      </c>
      <c r="Y139" s="106" t="str">
        <f t="shared" si="45"/>
        <v/>
      </c>
      <c r="Z139" s="106" t="str">
        <f t="shared" si="46"/>
        <v/>
      </c>
      <c r="AA139" s="106" t="str">
        <f t="shared" si="47"/>
        <v/>
      </c>
      <c r="AB139" s="106" t="str">
        <f t="shared" si="48"/>
        <v/>
      </c>
      <c r="AC139" s="106" t="str">
        <f t="shared" si="49"/>
        <v/>
      </c>
      <c r="AD139" s="106" t="str">
        <f t="shared" si="50"/>
        <v/>
      </c>
      <c r="AE139" s="106" t="str">
        <f t="shared" si="51"/>
        <v/>
      </c>
      <c r="AF139" s="106">
        <f t="shared" si="52"/>
        <v>1</v>
      </c>
      <c r="AG139" s="106" t="str">
        <f t="shared" si="53"/>
        <v/>
      </c>
      <c r="AH139" s="106" t="str">
        <f t="shared" si="54"/>
        <v/>
      </c>
      <c r="AI139" s="106" t="str">
        <f t="shared" si="55"/>
        <v/>
      </c>
      <c r="AJ139" s="107">
        <f t="shared" si="56"/>
        <v>1</v>
      </c>
    </row>
    <row r="140" spans="1:36" x14ac:dyDescent="0.25">
      <c r="A140" s="60">
        <v>137</v>
      </c>
      <c r="B140" s="102" t="str">
        <f>Projects!B139</f>
        <v>T13 Project137</v>
      </c>
      <c r="C140" s="11"/>
      <c r="D140" s="11"/>
      <c r="E140" s="11"/>
      <c r="F140" s="11"/>
      <c r="G140" s="11"/>
      <c r="H140" s="11"/>
      <c r="I140" s="11"/>
      <c r="J140" s="11"/>
      <c r="K140" s="11"/>
      <c r="L140" s="11"/>
      <c r="M140" s="11"/>
      <c r="N140" s="11"/>
      <c r="O140" s="11" t="s">
        <v>369</v>
      </c>
      <c r="P140" s="11"/>
      <c r="Q140" s="11"/>
      <c r="R140" s="103" t="str">
        <f t="shared" si="39"/>
        <v>Enter L, M or H in each cell</v>
      </c>
      <c r="S140" s="104"/>
      <c r="T140" s="105">
        <f t="shared" si="40"/>
        <v>137</v>
      </c>
      <c r="U140" s="106" t="str">
        <f t="shared" si="41"/>
        <v/>
      </c>
      <c r="V140" s="106" t="str">
        <f t="shared" si="42"/>
        <v/>
      </c>
      <c r="W140" s="106" t="str">
        <f t="shared" si="43"/>
        <v/>
      </c>
      <c r="X140" s="106" t="str">
        <f t="shared" si="44"/>
        <v/>
      </c>
      <c r="Y140" s="106" t="str">
        <f t="shared" si="45"/>
        <v/>
      </c>
      <c r="Z140" s="106" t="str">
        <f t="shared" si="46"/>
        <v/>
      </c>
      <c r="AA140" s="106" t="str">
        <f t="shared" si="47"/>
        <v/>
      </c>
      <c r="AB140" s="106" t="str">
        <f t="shared" si="48"/>
        <v/>
      </c>
      <c r="AC140" s="106" t="str">
        <f t="shared" si="49"/>
        <v/>
      </c>
      <c r="AD140" s="106" t="str">
        <f t="shared" si="50"/>
        <v/>
      </c>
      <c r="AE140" s="106" t="str">
        <f t="shared" si="51"/>
        <v/>
      </c>
      <c r="AF140" s="106" t="str">
        <f t="shared" si="52"/>
        <v/>
      </c>
      <c r="AG140" s="106">
        <f t="shared" si="53"/>
        <v>1</v>
      </c>
      <c r="AH140" s="106" t="str">
        <f t="shared" si="54"/>
        <v/>
      </c>
      <c r="AI140" s="106" t="str">
        <f t="shared" si="55"/>
        <v/>
      </c>
      <c r="AJ140" s="107">
        <f t="shared" si="56"/>
        <v>1</v>
      </c>
    </row>
    <row r="141" spans="1:36" x14ac:dyDescent="0.25">
      <c r="A141" s="60">
        <v>138</v>
      </c>
      <c r="B141" s="102" t="str">
        <f>Projects!B140</f>
        <v>T13 Project138</v>
      </c>
      <c r="C141" s="11"/>
      <c r="D141" s="11"/>
      <c r="E141" s="11"/>
      <c r="F141" s="11"/>
      <c r="G141" s="11"/>
      <c r="H141" s="11"/>
      <c r="I141" s="11"/>
      <c r="J141" s="11"/>
      <c r="K141" s="11"/>
      <c r="L141" s="11"/>
      <c r="M141" s="11"/>
      <c r="N141" s="11"/>
      <c r="O141" s="11" t="s">
        <v>369</v>
      </c>
      <c r="P141" s="11"/>
      <c r="Q141" s="11"/>
      <c r="R141" s="103" t="str">
        <f t="shared" si="39"/>
        <v>Enter L, M or H in each cell</v>
      </c>
      <c r="S141" s="104"/>
      <c r="T141" s="105">
        <f t="shared" si="40"/>
        <v>138</v>
      </c>
      <c r="U141" s="106" t="str">
        <f t="shared" si="41"/>
        <v/>
      </c>
      <c r="V141" s="106" t="str">
        <f t="shared" si="42"/>
        <v/>
      </c>
      <c r="W141" s="106" t="str">
        <f t="shared" si="43"/>
        <v/>
      </c>
      <c r="X141" s="106" t="str">
        <f t="shared" si="44"/>
        <v/>
      </c>
      <c r="Y141" s="106" t="str">
        <f t="shared" si="45"/>
        <v/>
      </c>
      <c r="Z141" s="106" t="str">
        <f t="shared" si="46"/>
        <v/>
      </c>
      <c r="AA141" s="106" t="str">
        <f t="shared" si="47"/>
        <v/>
      </c>
      <c r="AB141" s="106" t="str">
        <f t="shared" si="48"/>
        <v/>
      </c>
      <c r="AC141" s="106" t="str">
        <f t="shared" si="49"/>
        <v/>
      </c>
      <c r="AD141" s="106" t="str">
        <f t="shared" si="50"/>
        <v/>
      </c>
      <c r="AE141" s="106" t="str">
        <f t="shared" si="51"/>
        <v/>
      </c>
      <c r="AF141" s="106" t="str">
        <f t="shared" si="52"/>
        <v/>
      </c>
      <c r="AG141" s="106">
        <f t="shared" si="53"/>
        <v>1</v>
      </c>
      <c r="AH141" s="106" t="str">
        <f t="shared" si="54"/>
        <v/>
      </c>
      <c r="AI141" s="106" t="str">
        <f t="shared" si="55"/>
        <v/>
      </c>
      <c r="AJ141" s="107">
        <f t="shared" si="56"/>
        <v>1</v>
      </c>
    </row>
    <row r="142" spans="1:36" x14ac:dyDescent="0.25">
      <c r="A142" s="60">
        <v>139</v>
      </c>
      <c r="B142" s="102" t="str">
        <f>Projects!B141</f>
        <v>T13 Project139</v>
      </c>
      <c r="C142" s="11"/>
      <c r="D142" s="11"/>
      <c r="E142" s="11"/>
      <c r="F142" s="11"/>
      <c r="G142" s="11"/>
      <c r="H142" s="11"/>
      <c r="I142" s="11"/>
      <c r="J142" s="11"/>
      <c r="K142" s="11"/>
      <c r="L142" s="11"/>
      <c r="M142" s="11"/>
      <c r="N142" s="11"/>
      <c r="O142" s="11" t="s">
        <v>369</v>
      </c>
      <c r="P142" s="11"/>
      <c r="Q142" s="11"/>
      <c r="R142" s="103" t="str">
        <f t="shared" si="39"/>
        <v>Enter L, M or H in each cell</v>
      </c>
      <c r="S142" s="104"/>
      <c r="T142" s="105">
        <f t="shared" si="40"/>
        <v>139</v>
      </c>
      <c r="U142" s="106" t="str">
        <f t="shared" si="41"/>
        <v/>
      </c>
      <c r="V142" s="106" t="str">
        <f t="shared" si="42"/>
        <v/>
      </c>
      <c r="W142" s="106" t="str">
        <f t="shared" si="43"/>
        <v/>
      </c>
      <c r="X142" s="106" t="str">
        <f t="shared" si="44"/>
        <v/>
      </c>
      <c r="Y142" s="106" t="str">
        <f t="shared" si="45"/>
        <v/>
      </c>
      <c r="Z142" s="106" t="str">
        <f t="shared" si="46"/>
        <v/>
      </c>
      <c r="AA142" s="106" t="str">
        <f t="shared" si="47"/>
        <v/>
      </c>
      <c r="AB142" s="106" t="str">
        <f t="shared" si="48"/>
        <v/>
      </c>
      <c r="AC142" s="106" t="str">
        <f t="shared" si="49"/>
        <v/>
      </c>
      <c r="AD142" s="106" t="str">
        <f t="shared" si="50"/>
        <v/>
      </c>
      <c r="AE142" s="106" t="str">
        <f t="shared" si="51"/>
        <v/>
      </c>
      <c r="AF142" s="106" t="str">
        <f t="shared" si="52"/>
        <v/>
      </c>
      <c r="AG142" s="106">
        <f t="shared" si="53"/>
        <v>1</v>
      </c>
      <c r="AH142" s="106" t="str">
        <f t="shared" si="54"/>
        <v/>
      </c>
      <c r="AI142" s="106" t="str">
        <f t="shared" si="55"/>
        <v/>
      </c>
      <c r="AJ142" s="107">
        <f t="shared" si="56"/>
        <v>1</v>
      </c>
    </row>
    <row r="143" spans="1:36" x14ac:dyDescent="0.25">
      <c r="A143" s="60">
        <v>140</v>
      </c>
      <c r="B143" s="102" t="str">
        <f>Projects!B142</f>
        <v>T13 Project140</v>
      </c>
      <c r="C143" s="11"/>
      <c r="D143" s="11"/>
      <c r="E143" s="11"/>
      <c r="F143" s="11"/>
      <c r="G143" s="11"/>
      <c r="H143" s="11"/>
      <c r="I143" s="11"/>
      <c r="J143" s="11"/>
      <c r="K143" s="11"/>
      <c r="L143" s="11"/>
      <c r="M143" s="11"/>
      <c r="N143" s="11"/>
      <c r="O143" s="11" t="s">
        <v>369</v>
      </c>
      <c r="P143" s="11"/>
      <c r="Q143" s="11"/>
      <c r="R143" s="103" t="str">
        <f t="shared" si="39"/>
        <v>Enter L, M or H in each cell</v>
      </c>
      <c r="S143" s="104"/>
      <c r="T143" s="105">
        <f t="shared" si="40"/>
        <v>140</v>
      </c>
      <c r="U143" s="106" t="str">
        <f t="shared" si="41"/>
        <v/>
      </c>
      <c r="V143" s="106" t="str">
        <f t="shared" si="42"/>
        <v/>
      </c>
      <c r="W143" s="106" t="str">
        <f t="shared" si="43"/>
        <v/>
      </c>
      <c r="X143" s="106" t="str">
        <f t="shared" si="44"/>
        <v/>
      </c>
      <c r="Y143" s="106" t="str">
        <f t="shared" si="45"/>
        <v/>
      </c>
      <c r="Z143" s="106" t="str">
        <f t="shared" si="46"/>
        <v/>
      </c>
      <c r="AA143" s="106" t="str">
        <f t="shared" si="47"/>
        <v/>
      </c>
      <c r="AB143" s="106" t="str">
        <f t="shared" si="48"/>
        <v/>
      </c>
      <c r="AC143" s="106" t="str">
        <f t="shared" si="49"/>
        <v/>
      </c>
      <c r="AD143" s="106" t="str">
        <f t="shared" si="50"/>
        <v/>
      </c>
      <c r="AE143" s="106" t="str">
        <f t="shared" si="51"/>
        <v/>
      </c>
      <c r="AF143" s="106" t="str">
        <f t="shared" si="52"/>
        <v/>
      </c>
      <c r="AG143" s="106">
        <f t="shared" si="53"/>
        <v>1</v>
      </c>
      <c r="AH143" s="106" t="str">
        <f t="shared" si="54"/>
        <v/>
      </c>
      <c r="AI143" s="106" t="str">
        <f t="shared" si="55"/>
        <v/>
      </c>
      <c r="AJ143" s="107">
        <f t="shared" si="56"/>
        <v>1</v>
      </c>
    </row>
    <row r="144" spans="1:36" x14ac:dyDescent="0.25">
      <c r="A144" s="60">
        <v>141</v>
      </c>
      <c r="B144" s="102" t="str">
        <f>Projects!B143</f>
        <v>T14 Project141</v>
      </c>
      <c r="C144" s="11"/>
      <c r="D144" s="11"/>
      <c r="E144" s="11"/>
      <c r="F144" s="11"/>
      <c r="G144" s="11"/>
      <c r="H144" s="11"/>
      <c r="I144" s="11"/>
      <c r="J144" s="11"/>
      <c r="K144" s="11"/>
      <c r="L144" s="11"/>
      <c r="M144" s="11"/>
      <c r="N144" s="11"/>
      <c r="O144" s="11"/>
      <c r="P144" s="11" t="s">
        <v>369</v>
      </c>
      <c r="Q144" s="11"/>
      <c r="R144" s="103" t="str">
        <f t="shared" si="39"/>
        <v>Enter L, M or H in each cell</v>
      </c>
      <c r="S144" s="104"/>
      <c r="T144" s="105">
        <f t="shared" si="40"/>
        <v>141</v>
      </c>
      <c r="U144" s="106" t="str">
        <f t="shared" si="41"/>
        <v/>
      </c>
      <c r="V144" s="106" t="str">
        <f t="shared" si="42"/>
        <v/>
      </c>
      <c r="W144" s="106" t="str">
        <f t="shared" si="43"/>
        <v/>
      </c>
      <c r="X144" s="106" t="str">
        <f t="shared" si="44"/>
        <v/>
      </c>
      <c r="Y144" s="106" t="str">
        <f t="shared" si="45"/>
        <v/>
      </c>
      <c r="Z144" s="106" t="str">
        <f t="shared" si="46"/>
        <v/>
      </c>
      <c r="AA144" s="106" t="str">
        <f t="shared" si="47"/>
        <v/>
      </c>
      <c r="AB144" s="106" t="str">
        <f t="shared" si="48"/>
        <v/>
      </c>
      <c r="AC144" s="106" t="str">
        <f t="shared" si="49"/>
        <v/>
      </c>
      <c r="AD144" s="106" t="str">
        <f t="shared" si="50"/>
        <v/>
      </c>
      <c r="AE144" s="106" t="str">
        <f t="shared" si="51"/>
        <v/>
      </c>
      <c r="AF144" s="106" t="str">
        <f t="shared" si="52"/>
        <v/>
      </c>
      <c r="AG144" s="106" t="str">
        <f t="shared" si="53"/>
        <v/>
      </c>
      <c r="AH144" s="106">
        <f t="shared" si="54"/>
        <v>1</v>
      </c>
      <c r="AI144" s="106" t="str">
        <f t="shared" si="55"/>
        <v/>
      </c>
      <c r="AJ144" s="107">
        <f t="shared" si="56"/>
        <v>1</v>
      </c>
    </row>
    <row r="145" spans="1:36" x14ac:dyDescent="0.25">
      <c r="A145" s="60">
        <v>142</v>
      </c>
      <c r="B145" s="102" t="str">
        <f>Projects!B144</f>
        <v>T14 Project142</v>
      </c>
      <c r="C145" s="11"/>
      <c r="D145" s="11"/>
      <c r="E145" s="11"/>
      <c r="F145" s="11"/>
      <c r="G145" s="11"/>
      <c r="H145" s="11"/>
      <c r="I145" s="11"/>
      <c r="J145" s="11"/>
      <c r="K145" s="11"/>
      <c r="L145" s="11"/>
      <c r="M145" s="11"/>
      <c r="N145" s="11"/>
      <c r="O145" s="11"/>
      <c r="P145" s="11" t="s">
        <v>369</v>
      </c>
      <c r="Q145" s="11"/>
      <c r="R145" s="103" t="str">
        <f t="shared" si="39"/>
        <v>Enter L, M or H in each cell</v>
      </c>
      <c r="S145" s="104"/>
      <c r="T145" s="105">
        <f t="shared" si="40"/>
        <v>142</v>
      </c>
      <c r="U145" s="106" t="str">
        <f t="shared" si="41"/>
        <v/>
      </c>
      <c r="V145" s="106" t="str">
        <f t="shared" si="42"/>
        <v/>
      </c>
      <c r="W145" s="106" t="str">
        <f t="shared" si="43"/>
        <v/>
      </c>
      <c r="X145" s="106" t="str">
        <f t="shared" si="44"/>
        <v/>
      </c>
      <c r="Y145" s="106" t="str">
        <f t="shared" si="45"/>
        <v/>
      </c>
      <c r="Z145" s="106" t="str">
        <f t="shared" si="46"/>
        <v/>
      </c>
      <c r="AA145" s="106" t="str">
        <f t="shared" si="47"/>
        <v/>
      </c>
      <c r="AB145" s="106" t="str">
        <f t="shared" si="48"/>
        <v/>
      </c>
      <c r="AC145" s="106" t="str">
        <f t="shared" si="49"/>
        <v/>
      </c>
      <c r="AD145" s="106" t="str">
        <f t="shared" si="50"/>
        <v/>
      </c>
      <c r="AE145" s="106" t="str">
        <f t="shared" si="51"/>
        <v/>
      </c>
      <c r="AF145" s="106" t="str">
        <f t="shared" si="52"/>
        <v/>
      </c>
      <c r="AG145" s="106" t="str">
        <f t="shared" si="53"/>
        <v/>
      </c>
      <c r="AH145" s="106">
        <f t="shared" si="54"/>
        <v>1</v>
      </c>
      <c r="AI145" s="106" t="str">
        <f t="shared" si="55"/>
        <v/>
      </c>
      <c r="AJ145" s="107">
        <f t="shared" si="56"/>
        <v>1</v>
      </c>
    </row>
    <row r="146" spans="1:36" x14ac:dyDescent="0.25">
      <c r="A146" s="60">
        <v>143</v>
      </c>
      <c r="B146" s="102" t="str">
        <f>Projects!B145</f>
        <v>T14 Project143</v>
      </c>
      <c r="C146" s="11"/>
      <c r="D146" s="11"/>
      <c r="E146" s="11"/>
      <c r="F146" s="11"/>
      <c r="G146" s="11"/>
      <c r="H146" s="11"/>
      <c r="I146" s="11"/>
      <c r="J146" s="11"/>
      <c r="K146" s="11"/>
      <c r="L146" s="11"/>
      <c r="M146" s="11"/>
      <c r="N146" s="11"/>
      <c r="O146" s="11"/>
      <c r="P146" s="11" t="s">
        <v>369</v>
      </c>
      <c r="Q146" s="11"/>
      <c r="R146" s="103" t="str">
        <f t="shared" si="39"/>
        <v>Enter L, M or H in each cell</v>
      </c>
      <c r="S146" s="104"/>
      <c r="T146" s="105">
        <f t="shared" si="40"/>
        <v>143</v>
      </c>
      <c r="U146" s="106" t="str">
        <f t="shared" si="41"/>
        <v/>
      </c>
      <c r="V146" s="106" t="str">
        <f t="shared" si="42"/>
        <v/>
      </c>
      <c r="W146" s="106" t="str">
        <f t="shared" si="43"/>
        <v/>
      </c>
      <c r="X146" s="106" t="str">
        <f t="shared" si="44"/>
        <v/>
      </c>
      <c r="Y146" s="106" t="str">
        <f t="shared" si="45"/>
        <v/>
      </c>
      <c r="Z146" s="106" t="str">
        <f t="shared" si="46"/>
        <v/>
      </c>
      <c r="AA146" s="106" t="str">
        <f t="shared" si="47"/>
        <v/>
      </c>
      <c r="AB146" s="106" t="str">
        <f t="shared" si="48"/>
        <v/>
      </c>
      <c r="AC146" s="106" t="str">
        <f t="shared" si="49"/>
        <v/>
      </c>
      <c r="AD146" s="106" t="str">
        <f t="shared" si="50"/>
        <v/>
      </c>
      <c r="AE146" s="106" t="str">
        <f t="shared" si="51"/>
        <v/>
      </c>
      <c r="AF146" s="106" t="str">
        <f t="shared" si="52"/>
        <v/>
      </c>
      <c r="AG146" s="106" t="str">
        <f t="shared" si="53"/>
        <v/>
      </c>
      <c r="AH146" s="106">
        <f t="shared" si="54"/>
        <v>1</v>
      </c>
      <c r="AI146" s="106" t="str">
        <f t="shared" si="55"/>
        <v/>
      </c>
      <c r="AJ146" s="107">
        <f t="shared" si="56"/>
        <v>1</v>
      </c>
    </row>
    <row r="147" spans="1:36" x14ac:dyDescent="0.25">
      <c r="A147" s="60">
        <v>144</v>
      </c>
      <c r="B147" s="102" t="str">
        <f>Projects!B146</f>
        <v>T14 Project144</v>
      </c>
      <c r="C147" s="11"/>
      <c r="D147" s="11"/>
      <c r="E147" s="11"/>
      <c r="F147" s="11"/>
      <c r="G147" s="11"/>
      <c r="H147" s="11"/>
      <c r="I147" s="11"/>
      <c r="J147" s="11"/>
      <c r="K147" s="11"/>
      <c r="L147" s="11"/>
      <c r="M147" s="11"/>
      <c r="N147" s="11"/>
      <c r="O147" s="11"/>
      <c r="P147" s="11" t="s">
        <v>369</v>
      </c>
      <c r="Q147" s="11"/>
      <c r="R147" s="103" t="str">
        <f t="shared" si="39"/>
        <v>Enter L, M or H in each cell</v>
      </c>
      <c r="S147" s="104"/>
      <c r="T147" s="105">
        <f t="shared" si="40"/>
        <v>144</v>
      </c>
      <c r="U147" s="106" t="str">
        <f t="shared" si="41"/>
        <v/>
      </c>
      <c r="V147" s="106" t="str">
        <f t="shared" si="42"/>
        <v/>
      </c>
      <c r="W147" s="106" t="str">
        <f t="shared" si="43"/>
        <v/>
      </c>
      <c r="X147" s="106" t="str">
        <f t="shared" si="44"/>
        <v/>
      </c>
      <c r="Y147" s="106" t="str">
        <f t="shared" si="45"/>
        <v/>
      </c>
      <c r="Z147" s="106" t="str">
        <f t="shared" si="46"/>
        <v/>
      </c>
      <c r="AA147" s="106" t="str">
        <f t="shared" si="47"/>
        <v/>
      </c>
      <c r="AB147" s="106" t="str">
        <f t="shared" si="48"/>
        <v/>
      </c>
      <c r="AC147" s="106" t="str">
        <f t="shared" si="49"/>
        <v/>
      </c>
      <c r="AD147" s="106" t="str">
        <f t="shared" si="50"/>
        <v/>
      </c>
      <c r="AE147" s="106" t="str">
        <f t="shared" si="51"/>
        <v/>
      </c>
      <c r="AF147" s="106" t="str">
        <f t="shared" si="52"/>
        <v/>
      </c>
      <c r="AG147" s="106" t="str">
        <f t="shared" si="53"/>
        <v/>
      </c>
      <c r="AH147" s="106">
        <f t="shared" si="54"/>
        <v>1</v>
      </c>
      <c r="AI147" s="106" t="str">
        <f t="shared" si="55"/>
        <v/>
      </c>
      <c r="AJ147" s="107">
        <f t="shared" si="56"/>
        <v>1</v>
      </c>
    </row>
    <row r="148" spans="1:36" x14ac:dyDescent="0.25">
      <c r="A148" s="60">
        <v>145</v>
      </c>
      <c r="B148" s="102" t="str">
        <f>Projects!B147</f>
        <v>T14 Project145</v>
      </c>
      <c r="C148" s="11"/>
      <c r="D148" s="11"/>
      <c r="E148" s="11"/>
      <c r="F148" s="11"/>
      <c r="G148" s="11"/>
      <c r="H148" s="11"/>
      <c r="I148" s="11"/>
      <c r="J148" s="11"/>
      <c r="K148" s="11"/>
      <c r="L148" s="11"/>
      <c r="M148" s="11"/>
      <c r="N148" s="11"/>
      <c r="O148" s="11"/>
      <c r="P148" s="11" t="s">
        <v>369</v>
      </c>
      <c r="Q148" s="11"/>
      <c r="R148" s="103" t="str">
        <f t="shared" si="39"/>
        <v>Enter L, M or H in each cell</v>
      </c>
      <c r="S148" s="104"/>
      <c r="T148" s="105">
        <f t="shared" si="40"/>
        <v>145</v>
      </c>
      <c r="U148" s="106" t="str">
        <f t="shared" si="41"/>
        <v/>
      </c>
      <c r="V148" s="106" t="str">
        <f t="shared" si="42"/>
        <v/>
      </c>
      <c r="W148" s="106" t="str">
        <f t="shared" si="43"/>
        <v/>
      </c>
      <c r="X148" s="106" t="str">
        <f t="shared" si="44"/>
        <v/>
      </c>
      <c r="Y148" s="106" t="str">
        <f t="shared" si="45"/>
        <v/>
      </c>
      <c r="Z148" s="106" t="str">
        <f t="shared" si="46"/>
        <v/>
      </c>
      <c r="AA148" s="106" t="str">
        <f t="shared" si="47"/>
        <v/>
      </c>
      <c r="AB148" s="106" t="str">
        <f t="shared" si="48"/>
        <v/>
      </c>
      <c r="AC148" s="106" t="str">
        <f t="shared" si="49"/>
        <v/>
      </c>
      <c r="AD148" s="106" t="str">
        <f t="shared" si="50"/>
        <v/>
      </c>
      <c r="AE148" s="106" t="str">
        <f t="shared" si="51"/>
        <v/>
      </c>
      <c r="AF148" s="106" t="str">
        <f t="shared" si="52"/>
        <v/>
      </c>
      <c r="AG148" s="106" t="str">
        <f t="shared" si="53"/>
        <v/>
      </c>
      <c r="AH148" s="106">
        <f t="shared" si="54"/>
        <v>1</v>
      </c>
      <c r="AI148" s="106" t="str">
        <f t="shared" si="55"/>
        <v/>
      </c>
      <c r="AJ148" s="107">
        <f t="shared" si="56"/>
        <v>1</v>
      </c>
    </row>
    <row r="149" spans="1:36" x14ac:dyDescent="0.25">
      <c r="A149" s="60">
        <v>146</v>
      </c>
      <c r="B149" s="102" t="str">
        <f>Projects!B148</f>
        <v>T15 Project146</v>
      </c>
      <c r="C149" s="11"/>
      <c r="D149" s="11"/>
      <c r="E149" s="11"/>
      <c r="F149" s="11"/>
      <c r="G149" s="11"/>
      <c r="H149" s="11"/>
      <c r="I149" s="11"/>
      <c r="J149" s="11"/>
      <c r="K149" s="11"/>
      <c r="L149" s="11"/>
      <c r="M149" s="11"/>
      <c r="N149" s="11"/>
      <c r="O149" s="11"/>
      <c r="P149" s="11"/>
      <c r="Q149" s="11" t="s">
        <v>369</v>
      </c>
      <c r="R149" s="103" t="str">
        <f t="shared" si="39"/>
        <v>Enter L, M or H in each cell</v>
      </c>
      <c r="S149" s="104"/>
      <c r="T149" s="105">
        <f t="shared" si="40"/>
        <v>146</v>
      </c>
      <c r="U149" s="106" t="str">
        <f t="shared" si="41"/>
        <v/>
      </c>
      <c r="V149" s="106" t="str">
        <f t="shared" si="42"/>
        <v/>
      </c>
      <c r="W149" s="106" t="str">
        <f t="shared" si="43"/>
        <v/>
      </c>
      <c r="X149" s="106" t="str">
        <f t="shared" si="44"/>
        <v/>
      </c>
      <c r="Y149" s="106" t="str">
        <f t="shared" si="45"/>
        <v/>
      </c>
      <c r="Z149" s="106" t="str">
        <f t="shared" si="46"/>
        <v/>
      </c>
      <c r="AA149" s="106" t="str">
        <f t="shared" si="47"/>
        <v/>
      </c>
      <c r="AB149" s="106" t="str">
        <f t="shared" si="48"/>
        <v/>
      </c>
      <c r="AC149" s="106" t="str">
        <f t="shared" si="49"/>
        <v/>
      </c>
      <c r="AD149" s="106" t="str">
        <f t="shared" si="50"/>
        <v/>
      </c>
      <c r="AE149" s="106" t="str">
        <f t="shared" si="51"/>
        <v/>
      </c>
      <c r="AF149" s="106" t="str">
        <f t="shared" si="52"/>
        <v/>
      </c>
      <c r="AG149" s="106" t="str">
        <f t="shared" si="53"/>
        <v/>
      </c>
      <c r="AH149" s="106" t="str">
        <f t="shared" si="54"/>
        <v/>
      </c>
      <c r="AI149" s="106">
        <f t="shared" si="55"/>
        <v>1</v>
      </c>
      <c r="AJ149" s="107">
        <f t="shared" si="56"/>
        <v>1</v>
      </c>
    </row>
    <row r="150" spans="1:36" x14ac:dyDescent="0.25">
      <c r="A150" s="60">
        <v>147</v>
      </c>
      <c r="B150" s="102" t="str">
        <f>Projects!B149</f>
        <v>T15 Project147</v>
      </c>
      <c r="C150" s="11"/>
      <c r="D150" s="11"/>
      <c r="E150" s="11"/>
      <c r="F150" s="11"/>
      <c r="G150" s="11"/>
      <c r="H150" s="11"/>
      <c r="I150" s="11"/>
      <c r="J150" s="11"/>
      <c r="K150" s="11"/>
      <c r="L150" s="11"/>
      <c r="M150" s="11"/>
      <c r="N150" s="11"/>
      <c r="O150" s="11"/>
      <c r="P150" s="11"/>
      <c r="Q150" s="11" t="s">
        <v>369</v>
      </c>
      <c r="R150" s="103" t="str">
        <f t="shared" si="39"/>
        <v>Enter L, M or H in each cell</v>
      </c>
      <c r="S150" s="104"/>
      <c r="T150" s="105">
        <f t="shared" si="40"/>
        <v>147</v>
      </c>
      <c r="U150" s="106" t="str">
        <f t="shared" si="41"/>
        <v/>
      </c>
      <c r="V150" s="106" t="str">
        <f t="shared" si="42"/>
        <v/>
      </c>
      <c r="W150" s="106" t="str">
        <f t="shared" si="43"/>
        <v/>
      </c>
      <c r="X150" s="106" t="str">
        <f t="shared" si="44"/>
        <v/>
      </c>
      <c r="Y150" s="106" t="str">
        <f t="shared" si="45"/>
        <v/>
      </c>
      <c r="Z150" s="106" t="str">
        <f t="shared" si="46"/>
        <v/>
      </c>
      <c r="AA150" s="106" t="str">
        <f t="shared" si="47"/>
        <v/>
      </c>
      <c r="AB150" s="106" t="str">
        <f t="shared" si="48"/>
        <v/>
      </c>
      <c r="AC150" s="106" t="str">
        <f t="shared" si="49"/>
        <v/>
      </c>
      <c r="AD150" s="106" t="str">
        <f t="shared" si="50"/>
        <v/>
      </c>
      <c r="AE150" s="106" t="str">
        <f t="shared" si="51"/>
        <v/>
      </c>
      <c r="AF150" s="106" t="str">
        <f t="shared" si="52"/>
        <v/>
      </c>
      <c r="AG150" s="106" t="str">
        <f t="shared" si="53"/>
        <v/>
      </c>
      <c r="AH150" s="106" t="str">
        <f t="shared" si="54"/>
        <v/>
      </c>
      <c r="AI150" s="106">
        <f t="shared" si="55"/>
        <v>1</v>
      </c>
      <c r="AJ150" s="107">
        <f t="shared" si="56"/>
        <v>1</v>
      </c>
    </row>
    <row r="151" spans="1:36" x14ac:dyDescent="0.25">
      <c r="A151" s="60">
        <v>148</v>
      </c>
      <c r="B151" s="102" t="str">
        <f>Projects!B150</f>
        <v>T15 Project148</v>
      </c>
      <c r="C151" s="11"/>
      <c r="D151" s="11"/>
      <c r="E151" s="11"/>
      <c r="F151" s="11"/>
      <c r="G151" s="11"/>
      <c r="H151" s="11"/>
      <c r="I151" s="11"/>
      <c r="J151" s="11"/>
      <c r="K151" s="11"/>
      <c r="L151" s="11"/>
      <c r="M151" s="11"/>
      <c r="N151" s="11"/>
      <c r="O151" s="11"/>
      <c r="P151" s="11"/>
      <c r="Q151" s="11" t="s">
        <v>369</v>
      </c>
      <c r="R151" s="103" t="str">
        <f t="shared" si="39"/>
        <v>Enter L, M or H in each cell</v>
      </c>
      <c r="S151" s="104"/>
      <c r="T151" s="105">
        <f t="shared" si="40"/>
        <v>148</v>
      </c>
      <c r="U151" s="106" t="str">
        <f t="shared" si="41"/>
        <v/>
      </c>
      <c r="V151" s="106" t="str">
        <f t="shared" si="42"/>
        <v/>
      </c>
      <c r="W151" s="106" t="str">
        <f t="shared" si="43"/>
        <v/>
      </c>
      <c r="X151" s="106" t="str">
        <f t="shared" si="44"/>
        <v/>
      </c>
      <c r="Y151" s="106" t="str">
        <f t="shared" si="45"/>
        <v/>
      </c>
      <c r="Z151" s="106" t="str">
        <f t="shared" si="46"/>
        <v/>
      </c>
      <c r="AA151" s="106" t="str">
        <f t="shared" si="47"/>
        <v/>
      </c>
      <c r="AB151" s="106" t="str">
        <f t="shared" si="48"/>
        <v/>
      </c>
      <c r="AC151" s="106" t="str">
        <f t="shared" si="49"/>
        <v/>
      </c>
      <c r="AD151" s="106" t="str">
        <f t="shared" si="50"/>
        <v/>
      </c>
      <c r="AE151" s="106" t="str">
        <f t="shared" si="51"/>
        <v/>
      </c>
      <c r="AF151" s="106" t="str">
        <f t="shared" si="52"/>
        <v/>
      </c>
      <c r="AG151" s="106" t="str">
        <f t="shared" si="53"/>
        <v/>
      </c>
      <c r="AH151" s="106" t="str">
        <f t="shared" si="54"/>
        <v/>
      </c>
      <c r="AI151" s="106">
        <f t="shared" si="55"/>
        <v>1</v>
      </c>
      <c r="AJ151" s="107">
        <f t="shared" si="56"/>
        <v>1</v>
      </c>
    </row>
    <row r="152" spans="1:36" x14ac:dyDescent="0.25">
      <c r="A152" s="60">
        <v>149</v>
      </c>
      <c r="B152" s="102" t="str">
        <f>Projects!B151</f>
        <v>T15 Project149</v>
      </c>
      <c r="C152" s="11"/>
      <c r="D152" s="11"/>
      <c r="E152" s="11"/>
      <c r="F152" s="11"/>
      <c r="G152" s="11"/>
      <c r="H152" s="11"/>
      <c r="I152" s="11"/>
      <c r="J152" s="11"/>
      <c r="K152" s="11"/>
      <c r="L152" s="11"/>
      <c r="M152" s="11"/>
      <c r="N152" s="11"/>
      <c r="O152" s="11"/>
      <c r="P152" s="11"/>
      <c r="Q152" s="11" t="s">
        <v>369</v>
      </c>
      <c r="R152" s="103" t="str">
        <f t="shared" si="39"/>
        <v>Enter L, M or H in each cell</v>
      </c>
      <c r="S152" s="104"/>
      <c r="T152" s="105">
        <f t="shared" si="40"/>
        <v>149</v>
      </c>
      <c r="U152" s="106" t="str">
        <f t="shared" si="41"/>
        <v/>
      </c>
      <c r="V152" s="106" t="str">
        <f t="shared" si="42"/>
        <v/>
      </c>
      <c r="W152" s="106" t="str">
        <f t="shared" si="43"/>
        <v/>
      </c>
      <c r="X152" s="106" t="str">
        <f t="shared" si="44"/>
        <v/>
      </c>
      <c r="Y152" s="106" t="str">
        <f t="shared" si="45"/>
        <v/>
      </c>
      <c r="Z152" s="106" t="str">
        <f t="shared" si="46"/>
        <v/>
      </c>
      <c r="AA152" s="106" t="str">
        <f t="shared" si="47"/>
        <v/>
      </c>
      <c r="AB152" s="106" t="str">
        <f t="shared" si="48"/>
        <v/>
      </c>
      <c r="AC152" s="106" t="str">
        <f t="shared" si="49"/>
        <v/>
      </c>
      <c r="AD152" s="106" t="str">
        <f t="shared" si="50"/>
        <v/>
      </c>
      <c r="AE152" s="106" t="str">
        <f t="shared" si="51"/>
        <v/>
      </c>
      <c r="AF152" s="106" t="str">
        <f t="shared" si="52"/>
        <v/>
      </c>
      <c r="AG152" s="106" t="str">
        <f t="shared" si="53"/>
        <v/>
      </c>
      <c r="AH152" s="106" t="str">
        <f t="shared" si="54"/>
        <v/>
      </c>
      <c r="AI152" s="106">
        <f t="shared" si="55"/>
        <v>1</v>
      </c>
      <c r="AJ152" s="107">
        <f t="shared" si="56"/>
        <v>1</v>
      </c>
    </row>
    <row r="153" spans="1:36" x14ac:dyDescent="0.25">
      <c r="A153" s="60">
        <v>150</v>
      </c>
      <c r="B153" s="102" t="str">
        <f>Projects!B152</f>
        <v>T15 Project150</v>
      </c>
      <c r="C153" s="11"/>
      <c r="D153" s="11"/>
      <c r="E153" s="11"/>
      <c r="F153" s="11"/>
      <c r="G153" s="11"/>
      <c r="H153" s="11"/>
      <c r="I153" s="11"/>
      <c r="J153" s="11"/>
      <c r="K153" s="11"/>
      <c r="L153" s="11"/>
      <c r="M153" s="11"/>
      <c r="N153" s="11"/>
      <c r="O153" s="11"/>
      <c r="P153" s="11"/>
      <c r="Q153" s="11" t="s">
        <v>369</v>
      </c>
      <c r="R153" s="103" t="str">
        <f t="shared" si="39"/>
        <v>Enter L, M or H in each cell</v>
      </c>
      <c r="S153" s="104"/>
      <c r="T153" s="105">
        <f t="shared" si="40"/>
        <v>150</v>
      </c>
      <c r="U153" s="106" t="str">
        <f t="shared" si="41"/>
        <v/>
      </c>
      <c r="V153" s="106" t="str">
        <f t="shared" si="42"/>
        <v/>
      </c>
      <c r="W153" s="106" t="str">
        <f t="shared" si="43"/>
        <v/>
      </c>
      <c r="X153" s="106" t="str">
        <f t="shared" si="44"/>
        <v/>
      </c>
      <c r="Y153" s="106" t="str">
        <f t="shared" si="45"/>
        <v/>
      </c>
      <c r="Z153" s="106" t="str">
        <f t="shared" si="46"/>
        <v/>
      </c>
      <c r="AA153" s="106" t="str">
        <f t="shared" si="47"/>
        <v/>
      </c>
      <c r="AB153" s="106" t="str">
        <f t="shared" si="48"/>
        <v/>
      </c>
      <c r="AC153" s="106" t="str">
        <f t="shared" si="49"/>
        <v/>
      </c>
      <c r="AD153" s="106" t="str">
        <f t="shared" si="50"/>
        <v/>
      </c>
      <c r="AE153" s="106" t="str">
        <f t="shared" si="51"/>
        <v/>
      </c>
      <c r="AF153" s="106" t="str">
        <f t="shared" si="52"/>
        <v/>
      </c>
      <c r="AG153" s="106" t="str">
        <f t="shared" si="53"/>
        <v/>
      </c>
      <c r="AH153" s="106" t="str">
        <f t="shared" si="54"/>
        <v/>
      </c>
      <c r="AI153" s="106">
        <f t="shared" si="55"/>
        <v>1</v>
      </c>
      <c r="AJ153" s="107">
        <f t="shared" si="56"/>
        <v>1</v>
      </c>
    </row>
    <row r="154" spans="1:36" x14ac:dyDescent="0.25">
      <c r="A154" s="60">
        <v>151</v>
      </c>
      <c r="B154" s="102" t="str">
        <f>Projects!B153</f>
        <v>T15 Project151</v>
      </c>
      <c r="C154" s="11"/>
      <c r="D154" s="11"/>
      <c r="E154" s="11"/>
      <c r="F154" s="11"/>
      <c r="G154" s="11"/>
      <c r="H154" s="11"/>
      <c r="I154" s="11"/>
      <c r="J154" s="11"/>
      <c r="K154" s="11"/>
      <c r="L154" s="11"/>
      <c r="M154" s="11"/>
      <c r="N154" s="11"/>
      <c r="O154" s="11"/>
      <c r="P154" s="11"/>
      <c r="Q154" s="11" t="s">
        <v>369</v>
      </c>
      <c r="R154" s="103" t="str">
        <f t="shared" si="39"/>
        <v>Enter L, M or H in each cell</v>
      </c>
      <c r="S154" s="104"/>
      <c r="T154" s="105">
        <f t="shared" si="40"/>
        <v>151</v>
      </c>
      <c r="U154" s="106" t="str">
        <f t="shared" si="41"/>
        <v/>
      </c>
      <c r="V154" s="106" t="str">
        <f t="shared" si="42"/>
        <v/>
      </c>
      <c r="W154" s="106" t="str">
        <f t="shared" si="43"/>
        <v/>
      </c>
      <c r="X154" s="106" t="str">
        <f t="shared" si="44"/>
        <v/>
      </c>
      <c r="Y154" s="106" t="str">
        <f t="shared" si="45"/>
        <v/>
      </c>
      <c r="Z154" s="106" t="str">
        <f t="shared" si="46"/>
        <v/>
      </c>
      <c r="AA154" s="106" t="str">
        <f t="shared" si="47"/>
        <v/>
      </c>
      <c r="AB154" s="106" t="str">
        <f t="shared" si="48"/>
        <v/>
      </c>
      <c r="AC154" s="106" t="str">
        <f t="shared" si="49"/>
        <v/>
      </c>
      <c r="AD154" s="106" t="str">
        <f t="shared" si="50"/>
        <v/>
      </c>
      <c r="AE154" s="106" t="str">
        <f t="shared" si="51"/>
        <v/>
      </c>
      <c r="AF154" s="106" t="str">
        <f t="shared" si="52"/>
        <v/>
      </c>
      <c r="AG154" s="106" t="str">
        <f t="shared" si="53"/>
        <v/>
      </c>
      <c r="AH154" s="106" t="str">
        <f t="shared" si="54"/>
        <v/>
      </c>
      <c r="AI154" s="106">
        <f t="shared" si="55"/>
        <v>1</v>
      </c>
      <c r="AJ154" s="107">
        <f t="shared" si="56"/>
        <v>1</v>
      </c>
    </row>
    <row r="155" spans="1:36" x14ac:dyDescent="0.25">
      <c r="A155" s="60">
        <v>152</v>
      </c>
      <c r="B155" s="102" t="str">
        <f>Projects!B154</f>
        <v>T15 Project152</v>
      </c>
      <c r="C155" s="11"/>
      <c r="D155" s="11"/>
      <c r="E155" s="11"/>
      <c r="F155" s="11"/>
      <c r="G155" s="11"/>
      <c r="H155" s="11"/>
      <c r="I155" s="11"/>
      <c r="J155" s="11"/>
      <c r="K155" s="11"/>
      <c r="L155" s="11"/>
      <c r="M155" s="11"/>
      <c r="N155" s="11"/>
      <c r="O155" s="11"/>
      <c r="P155" s="11"/>
      <c r="Q155" s="11" t="s">
        <v>369</v>
      </c>
      <c r="R155" s="103" t="str">
        <f t="shared" si="39"/>
        <v>Enter L, M or H in each cell</v>
      </c>
      <c r="S155" s="104"/>
      <c r="T155" s="105">
        <f t="shared" si="40"/>
        <v>152</v>
      </c>
      <c r="U155" s="106" t="str">
        <f t="shared" si="41"/>
        <v/>
      </c>
      <c r="V155" s="106" t="str">
        <f t="shared" si="42"/>
        <v/>
      </c>
      <c r="W155" s="106" t="str">
        <f t="shared" si="43"/>
        <v/>
      </c>
      <c r="X155" s="106" t="str">
        <f t="shared" si="44"/>
        <v/>
      </c>
      <c r="Y155" s="106" t="str">
        <f t="shared" si="45"/>
        <v/>
      </c>
      <c r="Z155" s="106" t="str">
        <f t="shared" si="46"/>
        <v/>
      </c>
      <c r="AA155" s="106" t="str">
        <f t="shared" si="47"/>
        <v/>
      </c>
      <c r="AB155" s="106" t="str">
        <f t="shared" si="48"/>
        <v/>
      </c>
      <c r="AC155" s="106" t="str">
        <f t="shared" si="49"/>
        <v/>
      </c>
      <c r="AD155" s="106" t="str">
        <f t="shared" si="50"/>
        <v/>
      </c>
      <c r="AE155" s="106" t="str">
        <f t="shared" si="51"/>
        <v/>
      </c>
      <c r="AF155" s="106" t="str">
        <f t="shared" si="52"/>
        <v/>
      </c>
      <c r="AG155" s="106" t="str">
        <f t="shared" si="53"/>
        <v/>
      </c>
      <c r="AH155" s="106" t="str">
        <f t="shared" si="54"/>
        <v/>
      </c>
      <c r="AI155" s="106">
        <f t="shared" si="55"/>
        <v>1</v>
      </c>
      <c r="AJ155" s="107">
        <f t="shared" si="56"/>
        <v>1</v>
      </c>
    </row>
    <row r="156" spans="1:36" x14ac:dyDescent="0.25">
      <c r="A156" s="60">
        <v>153</v>
      </c>
      <c r="B156" s="102" t="str">
        <f>Projects!B155</f>
        <v>T15 Project153</v>
      </c>
      <c r="C156" s="11"/>
      <c r="D156" s="11"/>
      <c r="E156" s="11"/>
      <c r="F156" s="11"/>
      <c r="G156" s="11"/>
      <c r="H156" s="11"/>
      <c r="I156" s="11"/>
      <c r="J156" s="11"/>
      <c r="K156" s="11"/>
      <c r="L156" s="11"/>
      <c r="M156" s="11"/>
      <c r="N156" s="11"/>
      <c r="O156" s="11"/>
      <c r="P156" s="11"/>
      <c r="Q156" s="11" t="s">
        <v>369</v>
      </c>
      <c r="R156" s="103" t="str">
        <f t="shared" si="39"/>
        <v>Enter L, M or H in each cell</v>
      </c>
      <c r="S156" s="104"/>
      <c r="T156" s="105">
        <f t="shared" si="40"/>
        <v>153</v>
      </c>
      <c r="U156" s="106" t="str">
        <f t="shared" si="41"/>
        <v/>
      </c>
      <c r="V156" s="106" t="str">
        <f t="shared" si="42"/>
        <v/>
      </c>
      <c r="W156" s="106" t="str">
        <f t="shared" si="43"/>
        <v/>
      </c>
      <c r="X156" s="106" t="str">
        <f t="shared" si="44"/>
        <v/>
      </c>
      <c r="Y156" s="106" t="str">
        <f t="shared" si="45"/>
        <v/>
      </c>
      <c r="Z156" s="106" t="str">
        <f t="shared" si="46"/>
        <v/>
      </c>
      <c r="AA156" s="106" t="str">
        <f t="shared" si="47"/>
        <v/>
      </c>
      <c r="AB156" s="106" t="str">
        <f t="shared" si="48"/>
        <v/>
      </c>
      <c r="AC156" s="106" t="str">
        <f t="shared" si="49"/>
        <v/>
      </c>
      <c r="AD156" s="106" t="str">
        <f t="shared" si="50"/>
        <v/>
      </c>
      <c r="AE156" s="106" t="str">
        <f t="shared" si="51"/>
        <v/>
      </c>
      <c r="AF156" s="106" t="str">
        <f t="shared" si="52"/>
        <v/>
      </c>
      <c r="AG156" s="106" t="str">
        <f t="shared" si="53"/>
        <v/>
      </c>
      <c r="AH156" s="106" t="str">
        <f t="shared" si="54"/>
        <v/>
      </c>
      <c r="AI156" s="106">
        <f t="shared" si="55"/>
        <v>1</v>
      </c>
      <c r="AJ156" s="107">
        <f t="shared" si="56"/>
        <v>1</v>
      </c>
    </row>
    <row r="157" spans="1:36" x14ac:dyDescent="0.25">
      <c r="A157" s="60">
        <v>154</v>
      </c>
      <c r="B157" s="102" t="str">
        <f>Projects!B156</f>
        <v>T15 Project154</v>
      </c>
      <c r="C157" s="11"/>
      <c r="D157" s="11"/>
      <c r="E157" s="11"/>
      <c r="F157" s="11"/>
      <c r="G157" s="11"/>
      <c r="H157" s="11"/>
      <c r="I157" s="11"/>
      <c r="J157" s="11"/>
      <c r="K157" s="11"/>
      <c r="L157" s="11"/>
      <c r="M157" s="11"/>
      <c r="N157" s="11"/>
      <c r="O157" s="11"/>
      <c r="P157" s="11"/>
      <c r="Q157" s="11" t="s">
        <v>369</v>
      </c>
      <c r="R157" s="103" t="str">
        <f t="shared" si="39"/>
        <v>Enter L, M or H in each cell</v>
      </c>
      <c r="S157" s="104"/>
      <c r="T157" s="105">
        <f t="shared" si="40"/>
        <v>154</v>
      </c>
      <c r="U157" s="106" t="str">
        <f t="shared" si="41"/>
        <v/>
      </c>
      <c r="V157" s="106" t="str">
        <f t="shared" si="42"/>
        <v/>
      </c>
      <c r="W157" s="106" t="str">
        <f t="shared" si="43"/>
        <v/>
      </c>
      <c r="X157" s="106" t="str">
        <f t="shared" si="44"/>
        <v/>
      </c>
      <c r="Y157" s="106" t="str">
        <f t="shared" si="45"/>
        <v/>
      </c>
      <c r="Z157" s="106" t="str">
        <f t="shared" si="46"/>
        <v/>
      </c>
      <c r="AA157" s="106" t="str">
        <f t="shared" si="47"/>
        <v/>
      </c>
      <c r="AB157" s="106" t="str">
        <f t="shared" si="48"/>
        <v/>
      </c>
      <c r="AC157" s="106" t="str">
        <f t="shared" si="49"/>
        <v/>
      </c>
      <c r="AD157" s="106" t="str">
        <f t="shared" si="50"/>
        <v/>
      </c>
      <c r="AE157" s="106" t="str">
        <f t="shared" si="51"/>
        <v/>
      </c>
      <c r="AF157" s="106" t="str">
        <f t="shared" si="52"/>
        <v/>
      </c>
      <c r="AG157" s="106" t="str">
        <f t="shared" si="53"/>
        <v/>
      </c>
      <c r="AH157" s="106" t="str">
        <f t="shared" si="54"/>
        <v/>
      </c>
      <c r="AI157" s="106">
        <f t="shared" si="55"/>
        <v>1</v>
      </c>
      <c r="AJ157" s="107">
        <f t="shared" si="56"/>
        <v>1</v>
      </c>
    </row>
    <row r="158" spans="1:36" x14ac:dyDescent="0.25">
      <c r="A158" s="60">
        <v>155</v>
      </c>
      <c r="B158" s="102" t="str">
        <f>Projects!B157</f>
        <v>T15 Project155</v>
      </c>
      <c r="C158" s="11"/>
      <c r="D158" s="11"/>
      <c r="E158" s="11"/>
      <c r="F158" s="11"/>
      <c r="G158" s="11"/>
      <c r="H158" s="11"/>
      <c r="I158" s="11"/>
      <c r="J158" s="11"/>
      <c r="K158" s="11"/>
      <c r="L158" s="11"/>
      <c r="M158" s="11"/>
      <c r="N158" s="11"/>
      <c r="O158" s="11"/>
      <c r="P158" s="11"/>
      <c r="Q158" s="11" t="s">
        <v>369</v>
      </c>
      <c r="R158" s="103" t="str">
        <f t="shared" si="39"/>
        <v>Enter L, M or H in each cell</v>
      </c>
      <c r="S158" s="104"/>
      <c r="T158" s="105">
        <f t="shared" si="40"/>
        <v>155</v>
      </c>
      <c r="U158" s="106" t="str">
        <f t="shared" si="41"/>
        <v/>
      </c>
      <c r="V158" s="106" t="str">
        <f t="shared" si="42"/>
        <v/>
      </c>
      <c r="W158" s="106" t="str">
        <f t="shared" si="43"/>
        <v/>
      </c>
      <c r="X158" s="106" t="str">
        <f t="shared" si="44"/>
        <v/>
      </c>
      <c r="Y158" s="106" t="str">
        <f t="shared" si="45"/>
        <v/>
      </c>
      <c r="Z158" s="106" t="str">
        <f t="shared" si="46"/>
        <v/>
      </c>
      <c r="AA158" s="106" t="str">
        <f t="shared" si="47"/>
        <v/>
      </c>
      <c r="AB158" s="106" t="str">
        <f t="shared" si="48"/>
        <v/>
      </c>
      <c r="AC158" s="106" t="str">
        <f t="shared" si="49"/>
        <v/>
      </c>
      <c r="AD158" s="106" t="str">
        <f t="shared" si="50"/>
        <v/>
      </c>
      <c r="AE158" s="106" t="str">
        <f t="shared" si="51"/>
        <v/>
      </c>
      <c r="AF158" s="106" t="str">
        <f t="shared" si="52"/>
        <v/>
      </c>
      <c r="AG158" s="106" t="str">
        <f t="shared" si="53"/>
        <v/>
      </c>
      <c r="AH158" s="106" t="str">
        <f t="shared" si="54"/>
        <v/>
      </c>
      <c r="AI158" s="106">
        <f t="shared" si="55"/>
        <v>1</v>
      </c>
      <c r="AJ158" s="107">
        <f t="shared" si="56"/>
        <v>1</v>
      </c>
    </row>
    <row r="159" spans="1:36" x14ac:dyDescent="0.25">
      <c r="A159" s="60">
        <v>156</v>
      </c>
      <c r="B159" s="102" t="str">
        <f>Projects!B158</f>
        <v>T15 Project156</v>
      </c>
      <c r="C159" s="11"/>
      <c r="D159" s="11"/>
      <c r="E159" s="11"/>
      <c r="F159" s="11"/>
      <c r="G159" s="11"/>
      <c r="H159" s="11"/>
      <c r="I159" s="11"/>
      <c r="J159" s="11"/>
      <c r="K159" s="11"/>
      <c r="L159" s="11"/>
      <c r="M159" s="11"/>
      <c r="N159" s="11"/>
      <c r="O159" s="11"/>
      <c r="P159" s="11"/>
      <c r="Q159" s="11" t="s">
        <v>369</v>
      </c>
      <c r="R159" s="103" t="str">
        <f t="shared" si="39"/>
        <v>Enter L, M or H in each cell</v>
      </c>
      <c r="S159" s="104"/>
      <c r="T159" s="105">
        <f t="shared" si="40"/>
        <v>156</v>
      </c>
      <c r="U159" s="106" t="str">
        <f t="shared" si="41"/>
        <v/>
      </c>
      <c r="V159" s="106" t="str">
        <f t="shared" si="42"/>
        <v/>
      </c>
      <c r="W159" s="106" t="str">
        <f t="shared" si="43"/>
        <v/>
      </c>
      <c r="X159" s="106" t="str">
        <f t="shared" si="44"/>
        <v/>
      </c>
      <c r="Y159" s="106" t="str">
        <f t="shared" si="45"/>
        <v/>
      </c>
      <c r="Z159" s="106" t="str">
        <f t="shared" si="46"/>
        <v/>
      </c>
      <c r="AA159" s="106" t="str">
        <f t="shared" si="47"/>
        <v/>
      </c>
      <c r="AB159" s="106" t="str">
        <f t="shared" si="48"/>
        <v/>
      </c>
      <c r="AC159" s="106" t="str">
        <f t="shared" si="49"/>
        <v/>
      </c>
      <c r="AD159" s="106" t="str">
        <f t="shared" si="50"/>
        <v/>
      </c>
      <c r="AE159" s="106" t="str">
        <f t="shared" si="51"/>
        <v/>
      </c>
      <c r="AF159" s="106" t="str">
        <f t="shared" si="52"/>
        <v/>
      </c>
      <c r="AG159" s="106" t="str">
        <f t="shared" si="53"/>
        <v/>
      </c>
      <c r="AH159" s="106" t="str">
        <f t="shared" si="54"/>
        <v/>
      </c>
      <c r="AI159" s="106">
        <f t="shared" si="55"/>
        <v>1</v>
      </c>
      <c r="AJ159" s="107">
        <f t="shared" si="56"/>
        <v>1</v>
      </c>
    </row>
    <row r="160" spans="1:36" x14ac:dyDescent="0.25">
      <c r="A160" s="60">
        <v>157</v>
      </c>
      <c r="B160" s="102" t="str">
        <f>Projects!B159</f>
        <v>T15 Project157</v>
      </c>
      <c r="C160" s="11"/>
      <c r="D160" s="11"/>
      <c r="E160" s="11"/>
      <c r="F160" s="11"/>
      <c r="G160" s="11"/>
      <c r="H160" s="11"/>
      <c r="I160" s="11"/>
      <c r="J160" s="11"/>
      <c r="K160" s="11"/>
      <c r="L160" s="11"/>
      <c r="M160" s="11"/>
      <c r="N160" s="11"/>
      <c r="O160" s="11"/>
      <c r="P160" s="11"/>
      <c r="Q160" s="11" t="s">
        <v>369</v>
      </c>
      <c r="R160" s="103" t="str">
        <f t="shared" si="39"/>
        <v>Enter L, M or H in each cell</v>
      </c>
      <c r="S160" s="104"/>
      <c r="T160" s="105">
        <f t="shared" si="40"/>
        <v>157</v>
      </c>
      <c r="U160" s="106" t="str">
        <f t="shared" si="41"/>
        <v/>
      </c>
      <c r="V160" s="106" t="str">
        <f t="shared" si="42"/>
        <v/>
      </c>
      <c r="W160" s="106" t="str">
        <f t="shared" si="43"/>
        <v/>
      </c>
      <c r="X160" s="106" t="str">
        <f t="shared" si="44"/>
        <v/>
      </c>
      <c r="Y160" s="106" t="str">
        <f t="shared" si="45"/>
        <v/>
      </c>
      <c r="Z160" s="106" t="str">
        <f t="shared" si="46"/>
        <v/>
      </c>
      <c r="AA160" s="106" t="str">
        <f t="shared" si="47"/>
        <v/>
      </c>
      <c r="AB160" s="106" t="str">
        <f t="shared" si="48"/>
        <v/>
      </c>
      <c r="AC160" s="106" t="str">
        <f t="shared" si="49"/>
        <v/>
      </c>
      <c r="AD160" s="106" t="str">
        <f t="shared" si="50"/>
        <v/>
      </c>
      <c r="AE160" s="106" t="str">
        <f t="shared" si="51"/>
        <v/>
      </c>
      <c r="AF160" s="106" t="str">
        <f t="shared" si="52"/>
        <v/>
      </c>
      <c r="AG160" s="106" t="str">
        <f t="shared" si="53"/>
        <v/>
      </c>
      <c r="AH160" s="106" t="str">
        <f t="shared" si="54"/>
        <v/>
      </c>
      <c r="AI160" s="106">
        <f t="shared" si="55"/>
        <v>1</v>
      </c>
      <c r="AJ160" s="107">
        <f t="shared" si="56"/>
        <v>1</v>
      </c>
    </row>
    <row r="161" spans="2:17" x14ac:dyDescent="0.25">
      <c r="B161" s="5" t="s">
        <v>341</v>
      </c>
      <c r="C161" s="59">
        <f t="shared" ref="C161:Q161" si="57">COUNTIF(C4:C160,"&gt;"&amp;"a")</f>
        <v>4</v>
      </c>
      <c r="D161" s="59">
        <f t="shared" si="57"/>
        <v>10</v>
      </c>
      <c r="E161" s="59">
        <f t="shared" si="57"/>
        <v>18</v>
      </c>
      <c r="F161" s="59">
        <f t="shared" si="57"/>
        <v>3</v>
      </c>
      <c r="G161" s="59">
        <f t="shared" si="57"/>
        <v>10</v>
      </c>
      <c r="H161" s="59">
        <f t="shared" si="57"/>
        <v>8</v>
      </c>
      <c r="I161" s="59">
        <f t="shared" si="57"/>
        <v>34</v>
      </c>
      <c r="J161" s="59">
        <f t="shared" si="57"/>
        <v>4</v>
      </c>
      <c r="K161" s="59">
        <f t="shared" si="57"/>
        <v>8</v>
      </c>
      <c r="L161" s="59">
        <f t="shared" si="57"/>
        <v>18</v>
      </c>
      <c r="M161" s="59">
        <f t="shared" si="57"/>
        <v>12</v>
      </c>
      <c r="N161" s="59">
        <f t="shared" si="57"/>
        <v>7</v>
      </c>
      <c r="O161" s="59">
        <f t="shared" si="57"/>
        <v>4</v>
      </c>
      <c r="P161" s="59">
        <f t="shared" si="57"/>
        <v>5</v>
      </c>
      <c r="Q161" s="59">
        <f t="shared" si="57"/>
        <v>12</v>
      </c>
    </row>
  </sheetData>
  <conditionalFormatting sqref="U3:AI3">
    <cfRule type="dataBar" priority="5">
      <dataBar>
        <cfvo type="min"/>
        <cfvo type="max"/>
        <color rgb="FF63C384"/>
      </dataBar>
      <extLst>
        <ext xmlns:x14="http://schemas.microsoft.com/office/spreadsheetml/2009/9/main" uri="{B025F937-C7B1-47D3-B67F-A62EFF666E3E}">
          <x14:id>{D9818A1C-3726-4EC6-8CD3-7BD1BB29DAA5}</x14:id>
        </ext>
      </extLst>
    </cfRule>
  </conditionalFormatting>
  <conditionalFormatting sqref="AJ4:AJ160">
    <cfRule type="colorScale" priority="8">
      <colorScale>
        <cfvo type="min"/>
        <cfvo type="percentile" val="50"/>
        <cfvo type="max"/>
        <color rgb="FFF8696B"/>
        <color rgb="FFFFEB84"/>
        <color rgb="FF63BE7B"/>
      </colorScale>
    </cfRule>
  </conditionalFormatting>
  <conditionalFormatting sqref="U4:AI160">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D9818A1C-3726-4EC6-8CD3-7BD1BB29DAA5}">
            <x14:dataBar minLength="0" maxLength="100" border="1" negativeBarBorderColorSameAsPositive="0">
              <x14:cfvo type="autoMin"/>
              <x14:cfvo type="autoMax"/>
              <x14:borderColor rgb="FF63C384"/>
              <x14:negativeFillColor rgb="FFFF0000"/>
              <x14:negativeBorderColor rgb="FFFF0000"/>
              <x14:axisColor rgb="FF000000"/>
            </x14:dataBar>
          </x14:cfRule>
          <xm:sqref>U3:AI3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5B98C-F57F-45DF-B37A-7161B2151B7D}">
  <sheetPr codeName="Sheet7">
    <tabColor theme="9" tint="0.79998168889431442"/>
  </sheetPr>
  <dimension ref="A1:AJ76"/>
  <sheetViews>
    <sheetView zoomScale="145" zoomScaleNormal="145" workbookViewId="0">
      <pane ySplit="3" topLeftCell="A4" activePane="bottomLeft" state="frozen"/>
      <selection activeCell="C24" sqref="C24"/>
      <selection pane="bottomLeft" activeCell="L57" sqref="L57"/>
    </sheetView>
  </sheetViews>
  <sheetFormatPr defaultRowHeight="15" x14ac:dyDescent="0.25"/>
  <cols>
    <col min="1" max="1" width="5.42578125" style="101" customWidth="1"/>
    <col min="2" max="2" width="28.28515625" bestFit="1" customWidth="1"/>
    <col min="3" max="3" width="4.28515625" style="47" customWidth="1"/>
    <col min="4" max="17" width="4.28515625" customWidth="1"/>
    <col min="18" max="18" width="24.42578125" bestFit="1" customWidth="1"/>
    <col min="19" max="19" width="1.7109375" customWidth="1"/>
    <col min="21" max="35" width="4.28515625" customWidth="1"/>
  </cols>
  <sheetData>
    <row r="1" spans="1:36" x14ac:dyDescent="0.25">
      <c r="A1" s="108" t="s">
        <v>342</v>
      </c>
      <c r="D1" s="47"/>
      <c r="E1" s="47"/>
      <c r="F1" s="47"/>
      <c r="G1" s="47"/>
      <c r="H1" s="47"/>
      <c r="I1" s="47"/>
      <c r="J1" s="47"/>
      <c r="K1" s="47"/>
      <c r="L1" s="47"/>
      <c r="M1" s="47"/>
      <c r="N1" s="47"/>
      <c r="O1" s="47"/>
      <c r="P1" s="47"/>
      <c r="Q1" s="47"/>
      <c r="S1" s="109"/>
      <c r="T1" s="108" t="s">
        <v>343</v>
      </c>
    </row>
    <row r="2" spans="1:36" ht="45.75" x14ac:dyDescent="0.25">
      <c r="A2" s="91" t="s">
        <v>239</v>
      </c>
      <c r="B2" s="11" t="s">
        <v>240</v>
      </c>
      <c r="C2" s="92" t="str">
        <f>Keywords!G6</f>
        <v>Topic 1</v>
      </c>
      <c r="D2" s="92" t="str">
        <f>Keywords!H6</f>
        <v>Topic 2</v>
      </c>
      <c r="E2" s="92" t="str">
        <f>Keywords!I6</f>
        <v>Topic 3</v>
      </c>
      <c r="F2" s="92" t="str">
        <f>Keywords!J6</f>
        <v>Topic 4</v>
      </c>
      <c r="G2" s="92" t="str">
        <f>Keywords!K6</f>
        <v>Topic 5</v>
      </c>
      <c r="H2" s="92" t="str">
        <f>Keywords!L6</f>
        <v>Topic 6</v>
      </c>
      <c r="I2" s="92" t="str">
        <f>Keywords!M6</f>
        <v>Topic 7</v>
      </c>
      <c r="J2" s="92" t="str">
        <f>Keywords!N6</f>
        <v>Topic 8</v>
      </c>
      <c r="K2" s="92" t="str">
        <f>Keywords!O6</f>
        <v>Topic 9</v>
      </c>
      <c r="L2" s="92" t="str">
        <f>Keywords!P6</f>
        <v>Topic 10</v>
      </c>
      <c r="M2" s="92" t="str">
        <f>Keywords!Q6</f>
        <v>Topic 11</v>
      </c>
      <c r="N2" s="92" t="str">
        <f>Keywords!R6</f>
        <v>Topic 12</v>
      </c>
      <c r="O2" s="92" t="str">
        <f>Keywords!S6</f>
        <v>Topic 13</v>
      </c>
      <c r="P2" s="92" t="str">
        <f>Keywords!T6</f>
        <v>Topic 14</v>
      </c>
      <c r="Q2" s="92" t="str">
        <f>Keywords!U6</f>
        <v>Topic 15</v>
      </c>
      <c r="R2" s="44" t="s">
        <v>339</v>
      </c>
      <c r="S2" s="109"/>
      <c r="T2" s="91" t="s">
        <v>239</v>
      </c>
      <c r="U2" s="94" t="str">
        <f>C2</f>
        <v>Topic 1</v>
      </c>
      <c r="V2" s="94" t="str">
        <f t="shared" ref="V2:AI2" si="0">D2</f>
        <v>Topic 2</v>
      </c>
      <c r="W2" s="94" t="str">
        <f t="shared" si="0"/>
        <v>Topic 3</v>
      </c>
      <c r="X2" s="94" t="str">
        <f t="shared" si="0"/>
        <v>Topic 4</v>
      </c>
      <c r="Y2" s="94" t="str">
        <f t="shared" si="0"/>
        <v>Topic 5</v>
      </c>
      <c r="Z2" s="94" t="str">
        <f t="shared" si="0"/>
        <v>Topic 6</v>
      </c>
      <c r="AA2" s="94" t="str">
        <f t="shared" si="0"/>
        <v>Topic 7</v>
      </c>
      <c r="AB2" s="94" t="str">
        <f t="shared" si="0"/>
        <v>Topic 8</v>
      </c>
      <c r="AC2" s="94" t="str">
        <f t="shared" si="0"/>
        <v>Topic 9</v>
      </c>
      <c r="AD2" s="94" t="str">
        <f t="shared" si="0"/>
        <v>Topic 10</v>
      </c>
      <c r="AE2" s="94" t="str">
        <f t="shared" si="0"/>
        <v>Topic 11</v>
      </c>
      <c r="AF2" s="94" t="str">
        <f t="shared" si="0"/>
        <v>Topic 12</v>
      </c>
      <c r="AG2" s="94" t="str">
        <f t="shared" si="0"/>
        <v>Topic 13</v>
      </c>
      <c r="AH2" s="94" t="str">
        <f t="shared" si="0"/>
        <v>Topic 14</v>
      </c>
      <c r="AI2" s="94" t="str">
        <f t="shared" si="0"/>
        <v>Topic 15</v>
      </c>
      <c r="AJ2" t="s">
        <v>340</v>
      </c>
    </row>
    <row r="3" spans="1:36" x14ac:dyDescent="0.25">
      <c r="A3" s="95"/>
      <c r="B3" s="29" t="s">
        <v>344</v>
      </c>
      <c r="C3" s="59">
        <f>ROUND(('Project Keywords'!C161*'Competition Parameters'!$C$3-COUNTIF('Marker Expertise'!C4:C75,"&gt;"&amp;"@")*'Competition Parameters'!$C$4)/'Competition Parameters'!$C$4+0.5,0)</f>
        <v>0</v>
      </c>
      <c r="D3" s="59">
        <f>ROUND(('Project Keywords'!D161*'Competition Parameters'!$C$3-COUNTIF('Marker Expertise'!D4:D75,"&gt;"&amp;"@")*'Competition Parameters'!$C$4)/'Competition Parameters'!$C$4+0.5,0)</f>
        <v>-1</v>
      </c>
      <c r="E3" s="59">
        <f>ROUND(('Project Keywords'!E161*'Competition Parameters'!$C$3-COUNTIF('Marker Expertise'!E4:E75,"&gt;"&amp;"@")*'Competition Parameters'!$C$4)/'Competition Parameters'!$C$4+0.5,0)</f>
        <v>0</v>
      </c>
      <c r="F3" s="59">
        <f>ROUND(('Project Keywords'!F161*'Competition Parameters'!$C$3-COUNTIF('Marker Expertise'!F4:F75,"&gt;"&amp;"@")*'Competition Parameters'!$C$4)/'Competition Parameters'!$C$4+0.5,0)</f>
        <v>0</v>
      </c>
      <c r="G3" s="59">
        <f>ROUND(('Project Keywords'!G161*'Competition Parameters'!$C$3-COUNTIF('Marker Expertise'!G4:G75,"&gt;"&amp;"@")*'Competition Parameters'!$C$4)/'Competition Parameters'!$C$4+0.5,0)</f>
        <v>-1</v>
      </c>
      <c r="H3" s="59">
        <f>ROUND(('Project Keywords'!H161*'Competition Parameters'!$C$3-COUNTIF('Marker Expertise'!H4:H75,"&gt;"&amp;"@")*'Competition Parameters'!$C$4)/'Competition Parameters'!$C$4+0.5,0)</f>
        <v>0</v>
      </c>
      <c r="I3" s="59">
        <f>ROUND(('Project Keywords'!I161*'Competition Parameters'!$C$3-COUNTIF('Marker Expertise'!I4:I75,"&gt;"&amp;"@")*'Competition Parameters'!$C$4)/'Competition Parameters'!$C$4+0.5,0)</f>
        <v>1</v>
      </c>
      <c r="J3" s="59">
        <f>ROUND(('Project Keywords'!J161*'Competition Parameters'!$C$3-COUNTIF('Marker Expertise'!J4:J75,"&gt;"&amp;"@")*'Competition Parameters'!$C$4)/'Competition Parameters'!$C$4+0.5,0)</f>
        <v>0</v>
      </c>
      <c r="K3" s="59">
        <f>ROUND(('Project Keywords'!K161*'Competition Parameters'!$C$3-COUNTIF('Marker Expertise'!K4:K75,"&gt;"&amp;"@")*'Competition Parameters'!$C$4)/'Competition Parameters'!$C$4+0.5,0)</f>
        <v>0</v>
      </c>
      <c r="L3" s="59">
        <f>ROUND(('Project Keywords'!L161*'Competition Parameters'!$C$3-COUNTIF('Marker Expertise'!L4:L75,"&gt;"&amp;"@")*'Competition Parameters'!$C$4)/'Competition Parameters'!$C$4+0.5,0)</f>
        <v>0</v>
      </c>
      <c r="M3" s="59">
        <f>ROUND(('Project Keywords'!M161*'Competition Parameters'!$C$3-COUNTIF('Marker Expertise'!M4:M75,"&gt;"&amp;"@")*'Competition Parameters'!$C$4)/'Competition Parameters'!$C$4+0.5,0)</f>
        <v>0</v>
      </c>
      <c r="N3" s="59">
        <f>ROUND(('Project Keywords'!N161*'Competition Parameters'!$C$3-COUNTIF('Marker Expertise'!N4:N75,"&gt;"&amp;"@")*'Competition Parameters'!$C$4)/'Competition Parameters'!$C$4+0.5,0)</f>
        <v>0</v>
      </c>
      <c r="O3" s="59">
        <f>ROUND(('Project Keywords'!O161*'Competition Parameters'!$C$3-COUNTIF('Marker Expertise'!O4:O75,"&gt;"&amp;"@")*'Competition Parameters'!$C$4)/'Competition Parameters'!$C$4+0.5,0)</f>
        <v>-1</v>
      </c>
      <c r="P3" s="59">
        <f>ROUND(('Project Keywords'!P161*'Competition Parameters'!$C$3-COUNTIF('Marker Expertise'!P4:P75,"&gt;"&amp;"@")*'Competition Parameters'!$C$4)/'Competition Parameters'!$C$4+0.5,0)</f>
        <v>-1</v>
      </c>
      <c r="Q3" s="59">
        <f>ROUND(('Project Keywords'!Q161*'Competition Parameters'!$C$3-COUNTIF('Marker Expertise'!Q4:Q75,"&gt;"&amp;"@")*'Competition Parameters'!$C$4)/'Competition Parameters'!$C$4+0.5,0)</f>
        <v>0</v>
      </c>
      <c r="R3" s="110"/>
      <c r="S3" s="109"/>
      <c r="T3" s="101" t="s">
        <v>345</v>
      </c>
      <c r="U3" s="100">
        <f t="shared" ref="U3:AI3" si="1">IF(COUNT(U4:U75)&gt;0,AVERAGE(U4:U75),"")</f>
        <v>1</v>
      </c>
      <c r="V3" s="100">
        <f t="shared" si="1"/>
        <v>1</v>
      </c>
      <c r="W3" s="100">
        <f t="shared" si="1"/>
        <v>1</v>
      </c>
      <c r="X3" s="100">
        <f t="shared" si="1"/>
        <v>1</v>
      </c>
      <c r="Y3" s="100">
        <f t="shared" si="1"/>
        <v>1</v>
      </c>
      <c r="Z3" s="100">
        <f t="shared" si="1"/>
        <v>1</v>
      </c>
      <c r="AA3" s="100">
        <f t="shared" si="1"/>
        <v>1</v>
      </c>
      <c r="AB3" s="100">
        <f t="shared" si="1"/>
        <v>1</v>
      </c>
      <c r="AC3" s="100">
        <f t="shared" si="1"/>
        <v>1</v>
      </c>
      <c r="AD3" s="100">
        <f t="shared" si="1"/>
        <v>1</v>
      </c>
      <c r="AE3" s="100">
        <f t="shared" si="1"/>
        <v>1</v>
      </c>
      <c r="AF3" s="100">
        <f t="shared" si="1"/>
        <v>1</v>
      </c>
      <c r="AG3" s="100">
        <f t="shared" si="1"/>
        <v>1</v>
      </c>
      <c r="AH3" s="100">
        <f t="shared" si="1"/>
        <v>1</v>
      </c>
      <c r="AI3" s="100">
        <f t="shared" si="1"/>
        <v>1</v>
      </c>
      <c r="AJ3" s="111">
        <f>IF(COUNT(U3:AI3)&gt;0,AVERAGE(U3:AI3),"")</f>
        <v>1</v>
      </c>
    </row>
    <row r="4" spans="1:36" x14ac:dyDescent="0.25">
      <c r="A4" s="60">
        <f>IF(Markers!B2&gt;0,Markers!A2,"")</f>
        <v>1</v>
      </c>
      <c r="B4" s="102" t="str">
        <f>IF(LEN(Markers!B2)&gt;0,Markers!B2,"")</f>
        <v>Marker 1</v>
      </c>
      <c r="C4" s="11" t="s">
        <v>369</v>
      </c>
      <c r="D4" s="11"/>
      <c r="E4" s="11"/>
      <c r="F4" s="11"/>
      <c r="G4" s="11"/>
      <c r="H4" s="11"/>
      <c r="I4" s="11"/>
      <c r="J4" s="11"/>
      <c r="K4" s="11"/>
      <c r="L4" s="11"/>
      <c r="M4" s="11"/>
      <c r="N4" s="11"/>
      <c r="O4" s="11"/>
      <c r="P4" s="11"/>
      <c r="Q4" s="11"/>
      <c r="R4" s="103" t="str">
        <f>IF(OR(AND(C4&lt;&gt;"L",C4&lt;&gt;"M",C4&lt;&gt;"H"),AND(D4&lt;&gt;"L",D4&lt;&gt;"M",D4&lt;&gt;"H"),AND(E4&lt;&gt;"L",E4&lt;&gt;"M",E4&lt;&gt;"H"),AND(F4&lt;&gt;"L",F4&lt;&gt;"M",F4&lt;&gt;"H"),AND(G4&lt;&gt;"L",G4&lt;&gt;"M",G4&lt;&gt;"H"),AND(H4&lt;&gt;"L",H4&lt;&gt;"M",H4&lt;&gt;"H"),AND(I4&lt;&gt;"L",I4&lt;&gt;"M",I4&lt;&gt;"H"),AND(J4&lt;&gt;"L",J4&lt;&gt;"M",J4&lt;&gt;"H"),AND(K4&lt;&gt;"L",K4&lt;&gt;"M",K4&lt;&gt;"H"),AND(L4&lt;&gt;"L",L4&lt;&gt;"M",L4&lt;&gt;"H"),AND(M4&lt;&gt;"L",M4&lt;&gt;"M",M4&lt;&gt;"H"),AND(N4&lt;&gt;"L",N4&lt;&gt;"M",N4&lt;&gt;"H"),AND(O4&lt;&gt;"L",O4&lt;&gt;"M",O4&lt;&gt;"H"),AND(P4&lt;&gt;"L",P4&lt;&gt;"M",P4&lt;&gt;"H"),AND(Q4&lt;&gt;"L",Q4&lt;&gt;"M",Q4&lt;&gt;"H")),"Enter L, M or H in each cell","")</f>
        <v>Enter L, M or H in each cell</v>
      </c>
      <c r="S4" s="109"/>
      <c r="T4" s="112">
        <f>A4</f>
        <v>1</v>
      </c>
      <c r="U4" s="106">
        <f>IF(C4="","",IF(C4="L",1/3,IF(C4="M",2/3,1)))</f>
        <v>1</v>
      </c>
      <c r="V4" s="106" t="str">
        <f t="shared" ref="V4:AI4" si="2">IF(D4="","",IF(D4="L",1/3,IF(D4="M",2/3,1)))</f>
        <v/>
      </c>
      <c r="W4" s="106" t="str">
        <f t="shared" si="2"/>
        <v/>
      </c>
      <c r="X4" s="106" t="str">
        <f t="shared" si="2"/>
        <v/>
      </c>
      <c r="Y4" s="106" t="str">
        <f t="shared" si="2"/>
        <v/>
      </c>
      <c r="Z4" s="106" t="str">
        <f t="shared" si="2"/>
        <v/>
      </c>
      <c r="AA4" s="106" t="str">
        <f t="shared" si="2"/>
        <v/>
      </c>
      <c r="AB4" s="106" t="str">
        <f t="shared" si="2"/>
        <v/>
      </c>
      <c r="AC4" s="106" t="str">
        <f t="shared" si="2"/>
        <v/>
      </c>
      <c r="AD4" s="106" t="str">
        <f t="shared" si="2"/>
        <v/>
      </c>
      <c r="AE4" s="106" t="str">
        <f t="shared" si="2"/>
        <v/>
      </c>
      <c r="AF4" s="106" t="str">
        <f t="shared" si="2"/>
        <v/>
      </c>
      <c r="AG4" s="106" t="str">
        <f t="shared" si="2"/>
        <v/>
      </c>
      <c r="AH4" s="106" t="str">
        <f t="shared" si="2"/>
        <v/>
      </c>
      <c r="AI4" s="106" t="str">
        <f t="shared" si="2"/>
        <v/>
      </c>
      <c r="AJ4" s="111">
        <f>IF(COUNT(U4:AI4)&gt;0,AVERAGE(U4:AI4),"")</f>
        <v>1</v>
      </c>
    </row>
    <row r="5" spans="1:36" x14ac:dyDescent="0.25">
      <c r="A5" s="60">
        <f>IF(Markers!B3&gt;0,Markers!A3,"")</f>
        <v>2</v>
      </c>
      <c r="B5" s="102" t="str">
        <f>IF(LEN(Markers!B3)&gt;0,Markers!B3,"")</f>
        <v>Marker 2</v>
      </c>
      <c r="C5" s="11" t="s">
        <v>369</v>
      </c>
      <c r="D5" s="11"/>
      <c r="E5" s="11"/>
      <c r="F5" s="11"/>
      <c r="G5" s="11"/>
      <c r="H5" s="11"/>
      <c r="I5" s="11"/>
      <c r="J5" s="11"/>
      <c r="K5" s="11"/>
      <c r="L5" s="11"/>
      <c r="M5" s="11"/>
      <c r="N5" s="11"/>
      <c r="O5" s="11"/>
      <c r="P5" s="11"/>
      <c r="Q5" s="11"/>
      <c r="R5" s="103" t="str">
        <f t="shared" ref="R5:R68" si="3">IF(OR(AND(C5&lt;&gt;"L",C5&lt;&gt;"M",C5&lt;&gt;"H"),AND(D5&lt;&gt;"L",D5&lt;&gt;"M",D5&lt;&gt;"H"),AND(E5&lt;&gt;"L",E5&lt;&gt;"M",E5&lt;&gt;"H"),AND(F5&lt;&gt;"L",F5&lt;&gt;"M",F5&lt;&gt;"H"),AND(G5&lt;&gt;"L",G5&lt;&gt;"M",G5&lt;&gt;"H"),AND(H5&lt;&gt;"L",H5&lt;&gt;"M",H5&lt;&gt;"H"),AND(I5&lt;&gt;"L",I5&lt;&gt;"M",I5&lt;&gt;"H"),AND(J5&lt;&gt;"L",J5&lt;&gt;"M",J5&lt;&gt;"H"),AND(K5&lt;&gt;"L",K5&lt;&gt;"M",K5&lt;&gt;"H"),AND(L5&lt;&gt;"L",L5&lt;&gt;"M",L5&lt;&gt;"H"),AND(M5&lt;&gt;"L",M5&lt;&gt;"M",M5&lt;&gt;"H"),AND(N5&lt;&gt;"L",N5&lt;&gt;"M",N5&lt;&gt;"H"),AND(O5&lt;&gt;"L",O5&lt;&gt;"M",O5&lt;&gt;"H"),AND(P5&lt;&gt;"L",P5&lt;&gt;"M",P5&lt;&gt;"H"),AND(Q5&lt;&gt;"L",Q5&lt;&gt;"M",Q5&lt;&gt;"H")),"Enter L, M or H in each cell","")</f>
        <v>Enter L, M or H in each cell</v>
      </c>
      <c r="S5" s="109"/>
      <c r="T5" s="112">
        <f t="shared" ref="T5:T68" si="4">A5</f>
        <v>2</v>
      </c>
      <c r="U5" s="106">
        <f t="shared" ref="U5:U68" si="5">IF(C5="","",IF(C5="L",1/3,IF(C5="M",2/3,1)))</f>
        <v>1</v>
      </c>
      <c r="V5" s="106" t="str">
        <f t="shared" ref="V5:V68" si="6">IF(D5="","",IF(D5="L",1/3,IF(D5="M",2/3,1)))</f>
        <v/>
      </c>
      <c r="W5" s="106" t="str">
        <f t="shared" ref="W5:W68" si="7">IF(E5="","",IF(E5="L",1/3,IF(E5="M",2/3,1)))</f>
        <v/>
      </c>
      <c r="X5" s="106" t="str">
        <f t="shared" ref="X5:X68" si="8">IF(F5="","",IF(F5="L",1/3,IF(F5="M",2/3,1)))</f>
        <v/>
      </c>
      <c r="Y5" s="106" t="str">
        <f t="shared" ref="Y5:Y68" si="9">IF(G5="","",IF(G5="L",1/3,IF(G5="M",2/3,1)))</f>
        <v/>
      </c>
      <c r="Z5" s="106" t="str">
        <f t="shared" ref="Z5:Z68" si="10">IF(H5="","",IF(H5="L",1/3,IF(H5="M",2/3,1)))</f>
        <v/>
      </c>
      <c r="AA5" s="106" t="str">
        <f t="shared" ref="AA5:AA68" si="11">IF(I5="","",IF(I5="L",1/3,IF(I5="M",2/3,1)))</f>
        <v/>
      </c>
      <c r="AB5" s="106" t="str">
        <f t="shared" ref="AB5:AB68" si="12">IF(J5="","",IF(J5="L",1/3,IF(J5="M",2/3,1)))</f>
        <v/>
      </c>
      <c r="AC5" s="106" t="str">
        <f t="shared" ref="AC5:AC68" si="13">IF(K5="","",IF(K5="L",1/3,IF(K5="M",2/3,1)))</f>
        <v/>
      </c>
      <c r="AD5" s="106" t="str">
        <f t="shared" ref="AD5:AD68" si="14">IF(L5="","",IF(L5="L",1/3,IF(L5="M",2/3,1)))</f>
        <v/>
      </c>
      <c r="AE5" s="106" t="str">
        <f t="shared" ref="AE5:AE68" si="15">IF(M5="","",IF(M5="L",1/3,IF(M5="M",2/3,1)))</f>
        <v/>
      </c>
      <c r="AF5" s="106" t="str">
        <f t="shared" ref="AF5:AF68" si="16">IF(N5="","",IF(N5="L",1/3,IF(N5="M",2/3,1)))</f>
        <v/>
      </c>
      <c r="AG5" s="106" t="str">
        <f t="shared" ref="AG5:AG68" si="17">IF(O5="","",IF(O5="L",1/3,IF(O5="M",2/3,1)))</f>
        <v/>
      </c>
      <c r="AH5" s="106" t="str">
        <f t="shared" ref="AH5:AH68" si="18">IF(P5="","",IF(P5="L",1/3,IF(P5="M",2/3,1)))</f>
        <v/>
      </c>
      <c r="AI5" s="106" t="str">
        <f t="shared" ref="AI5:AI68" si="19">IF(Q5="","",IF(Q5="L",1/3,IF(Q5="M",2/3,1)))</f>
        <v/>
      </c>
      <c r="AJ5" s="111">
        <f t="shared" ref="AJ5:AJ68" si="20">IF(COUNT(U5:AI5)&gt;0,AVERAGE(U5:AI5),"")</f>
        <v>1</v>
      </c>
    </row>
    <row r="6" spans="1:36" x14ac:dyDescent="0.25">
      <c r="A6" s="60">
        <f>IF(Markers!B4&gt;0,Markers!A4,"")</f>
        <v>3</v>
      </c>
      <c r="B6" s="102" t="str">
        <f>IF(LEN(Markers!B4)&gt;0,Markers!B4,"")</f>
        <v>Marker 3</v>
      </c>
      <c r="C6" s="11"/>
      <c r="D6" s="11" t="s">
        <v>369</v>
      </c>
      <c r="E6" s="11"/>
      <c r="F6" s="11"/>
      <c r="G6" s="11"/>
      <c r="H6" s="11"/>
      <c r="I6" s="11"/>
      <c r="J6" s="11"/>
      <c r="K6" s="11"/>
      <c r="L6" s="11"/>
      <c r="M6" s="11"/>
      <c r="N6" s="11"/>
      <c r="O6" s="11"/>
      <c r="P6" s="11"/>
      <c r="Q6" s="11"/>
      <c r="R6" s="103" t="str">
        <f t="shared" si="3"/>
        <v>Enter L, M or H in each cell</v>
      </c>
      <c r="S6" s="109"/>
      <c r="T6" s="112">
        <f t="shared" si="4"/>
        <v>3</v>
      </c>
      <c r="U6" s="106" t="str">
        <f t="shared" si="5"/>
        <v/>
      </c>
      <c r="V6" s="106">
        <f t="shared" si="6"/>
        <v>1</v>
      </c>
      <c r="W6" s="106" t="str">
        <f t="shared" si="7"/>
        <v/>
      </c>
      <c r="X6" s="106" t="str">
        <f t="shared" si="8"/>
        <v/>
      </c>
      <c r="Y6" s="106" t="str">
        <f t="shared" si="9"/>
        <v/>
      </c>
      <c r="Z6" s="106" t="str">
        <f t="shared" si="10"/>
        <v/>
      </c>
      <c r="AA6" s="106" t="str">
        <f t="shared" si="11"/>
        <v/>
      </c>
      <c r="AB6" s="106" t="str">
        <f t="shared" si="12"/>
        <v/>
      </c>
      <c r="AC6" s="106" t="str">
        <f t="shared" si="13"/>
        <v/>
      </c>
      <c r="AD6" s="106" t="str">
        <f t="shared" si="14"/>
        <v/>
      </c>
      <c r="AE6" s="106" t="str">
        <f t="shared" si="15"/>
        <v/>
      </c>
      <c r="AF6" s="106" t="str">
        <f t="shared" si="16"/>
        <v/>
      </c>
      <c r="AG6" s="106" t="str">
        <f t="shared" si="17"/>
        <v/>
      </c>
      <c r="AH6" s="106" t="str">
        <f t="shared" si="18"/>
        <v/>
      </c>
      <c r="AI6" s="106" t="str">
        <f t="shared" si="19"/>
        <v/>
      </c>
      <c r="AJ6" s="111">
        <f t="shared" si="20"/>
        <v>1</v>
      </c>
    </row>
    <row r="7" spans="1:36" x14ac:dyDescent="0.25">
      <c r="A7" s="60">
        <f>IF(Markers!B5&gt;0,Markers!A5,"")</f>
        <v>4</v>
      </c>
      <c r="B7" s="102" t="str">
        <f>IF(LEN(Markers!B5)&gt;0,Markers!B5,"")</f>
        <v>Marker 4</v>
      </c>
      <c r="C7" s="11"/>
      <c r="D7" s="11" t="s">
        <v>369</v>
      </c>
      <c r="E7" s="11"/>
      <c r="F7" s="11"/>
      <c r="G7" s="11"/>
      <c r="H7" s="11"/>
      <c r="I7" s="11"/>
      <c r="J7" s="11"/>
      <c r="K7" s="11"/>
      <c r="L7" s="11"/>
      <c r="M7" s="11"/>
      <c r="N7" s="11"/>
      <c r="O7" s="11"/>
      <c r="P7" s="11"/>
      <c r="Q7" s="11"/>
      <c r="R7" s="103" t="str">
        <f t="shared" si="3"/>
        <v>Enter L, M or H in each cell</v>
      </c>
      <c r="S7" s="109"/>
      <c r="T7" s="112">
        <f t="shared" si="4"/>
        <v>4</v>
      </c>
      <c r="U7" s="106" t="str">
        <f t="shared" si="5"/>
        <v/>
      </c>
      <c r="V7" s="106">
        <f t="shared" si="6"/>
        <v>1</v>
      </c>
      <c r="W7" s="106" t="str">
        <f t="shared" si="7"/>
        <v/>
      </c>
      <c r="X7" s="106" t="str">
        <f t="shared" si="8"/>
        <v/>
      </c>
      <c r="Y7" s="106" t="str">
        <f t="shared" si="9"/>
        <v/>
      </c>
      <c r="Z7" s="106" t="str">
        <f t="shared" si="10"/>
        <v/>
      </c>
      <c r="AA7" s="106" t="str">
        <f t="shared" si="11"/>
        <v/>
      </c>
      <c r="AB7" s="106" t="str">
        <f t="shared" si="12"/>
        <v/>
      </c>
      <c r="AC7" s="106" t="str">
        <f t="shared" si="13"/>
        <v/>
      </c>
      <c r="AD7" s="106" t="str">
        <f t="shared" si="14"/>
        <v/>
      </c>
      <c r="AE7" s="106" t="str">
        <f t="shared" si="15"/>
        <v/>
      </c>
      <c r="AF7" s="106" t="str">
        <f t="shared" si="16"/>
        <v/>
      </c>
      <c r="AG7" s="106" t="str">
        <f t="shared" si="17"/>
        <v/>
      </c>
      <c r="AH7" s="106" t="str">
        <f t="shared" si="18"/>
        <v/>
      </c>
      <c r="AI7" s="106" t="str">
        <f t="shared" si="19"/>
        <v/>
      </c>
      <c r="AJ7" s="111">
        <f t="shared" si="20"/>
        <v>1</v>
      </c>
    </row>
    <row r="8" spans="1:36" x14ac:dyDescent="0.25">
      <c r="A8" s="60">
        <f>IF(Markers!B6&gt;0,Markers!A6,"")</f>
        <v>5</v>
      </c>
      <c r="B8" s="102" t="str">
        <f>IF(LEN(Markers!B6)&gt;0,Markers!B6,"")</f>
        <v>Marker 5</v>
      </c>
      <c r="C8" s="11"/>
      <c r="D8" s="11" t="s">
        <v>369</v>
      </c>
      <c r="E8" s="11"/>
      <c r="F8" s="11"/>
      <c r="G8" s="11"/>
      <c r="H8" s="11"/>
      <c r="I8" s="11"/>
      <c r="J8" s="11"/>
      <c r="K8" s="11"/>
      <c r="L8" s="11"/>
      <c r="M8" s="11"/>
      <c r="N8" s="11"/>
      <c r="O8" s="11"/>
      <c r="P8" s="11"/>
      <c r="Q8" s="11"/>
      <c r="R8" s="103" t="str">
        <f t="shared" si="3"/>
        <v>Enter L, M or H in each cell</v>
      </c>
      <c r="S8" s="109"/>
      <c r="T8" s="112">
        <f t="shared" si="4"/>
        <v>5</v>
      </c>
      <c r="U8" s="106" t="str">
        <f t="shared" si="5"/>
        <v/>
      </c>
      <c r="V8" s="106">
        <f t="shared" si="6"/>
        <v>1</v>
      </c>
      <c r="W8" s="106" t="str">
        <f t="shared" si="7"/>
        <v/>
      </c>
      <c r="X8" s="106" t="str">
        <f t="shared" si="8"/>
        <v/>
      </c>
      <c r="Y8" s="106" t="str">
        <f t="shared" si="9"/>
        <v/>
      </c>
      <c r="Z8" s="106" t="str">
        <f t="shared" si="10"/>
        <v/>
      </c>
      <c r="AA8" s="106" t="str">
        <f t="shared" si="11"/>
        <v/>
      </c>
      <c r="AB8" s="106" t="str">
        <f t="shared" si="12"/>
        <v/>
      </c>
      <c r="AC8" s="106" t="str">
        <f t="shared" si="13"/>
        <v/>
      </c>
      <c r="AD8" s="106" t="str">
        <f t="shared" si="14"/>
        <v/>
      </c>
      <c r="AE8" s="106" t="str">
        <f t="shared" si="15"/>
        <v/>
      </c>
      <c r="AF8" s="106" t="str">
        <f t="shared" si="16"/>
        <v/>
      </c>
      <c r="AG8" s="106" t="str">
        <f t="shared" si="17"/>
        <v/>
      </c>
      <c r="AH8" s="106" t="str">
        <f t="shared" si="18"/>
        <v/>
      </c>
      <c r="AI8" s="106" t="str">
        <f t="shared" si="19"/>
        <v/>
      </c>
      <c r="AJ8" s="111">
        <f t="shared" si="20"/>
        <v>1</v>
      </c>
    </row>
    <row r="9" spans="1:36" x14ac:dyDescent="0.25">
      <c r="A9" s="60">
        <f>IF(Markers!B7&gt;0,Markers!A7,"")</f>
        <v>6</v>
      </c>
      <c r="B9" s="102" t="str">
        <f>IF(LEN(Markers!B7)&gt;0,Markers!B7,"")</f>
        <v>Marker 6</v>
      </c>
      <c r="C9" s="11"/>
      <c r="D9" s="11" t="s">
        <v>369</v>
      </c>
      <c r="E9" s="11"/>
      <c r="F9" s="11"/>
      <c r="G9" s="11"/>
      <c r="H9" s="11"/>
      <c r="I9" s="11"/>
      <c r="J9" s="11"/>
      <c r="K9" s="11"/>
      <c r="L9" s="11"/>
      <c r="M9" s="11"/>
      <c r="N9" s="11"/>
      <c r="O9" s="11"/>
      <c r="P9" s="11"/>
      <c r="Q9" s="11"/>
      <c r="R9" s="103" t="str">
        <f t="shared" si="3"/>
        <v>Enter L, M or H in each cell</v>
      </c>
      <c r="S9" s="109"/>
      <c r="T9" s="112">
        <f t="shared" si="4"/>
        <v>6</v>
      </c>
      <c r="U9" s="106" t="str">
        <f t="shared" si="5"/>
        <v/>
      </c>
      <c r="V9" s="106">
        <f t="shared" si="6"/>
        <v>1</v>
      </c>
      <c r="W9" s="106" t="str">
        <f t="shared" si="7"/>
        <v/>
      </c>
      <c r="X9" s="106" t="str">
        <f t="shared" si="8"/>
        <v/>
      </c>
      <c r="Y9" s="106" t="str">
        <f t="shared" si="9"/>
        <v/>
      </c>
      <c r="Z9" s="106" t="str">
        <f t="shared" si="10"/>
        <v/>
      </c>
      <c r="AA9" s="106" t="str">
        <f t="shared" si="11"/>
        <v/>
      </c>
      <c r="AB9" s="106" t="str">
        <f t="shared" si="12"/>
        <v/>
      </c>
      <c r="AC9" s="106" t="str">
        <f t="shared" si="13"/>
        <v/>
      </c>
      <c r="AD9" s="106" t="str">
        <f t="shared" si="14"/>
        <v/>
      </c>
      <c r="AE9" s="106" t="str">
        <f t="shared" si="15"/>
        <v/>
      </c>
      <c r="AF9" s="106" t="str">
        <f t="shared" si="16"/>
        <v/>
      </c>
      <c r="AG9" s="106" t="str">
        <f t="shared" si="17"/>
        <v/>
      </c>
      <c r="AH9" s="106" t="str">
        <f t="shared" si="18"/>
        <v/>
      </c>
      <c r="AI9" s="106" t="str">
        <f t="shared" si="19"/>
        <v/>
      </c>
      <c r="AJ9" s="111">
        <f t="shared" si="20"/>
        <v>1</v>
      </c>
    </row>
    <row r="10" spans="1:36" x14ac:dyDescent="0.25">
      <c r="A10" s="60">
        <f>IF(Markers!B8&gt;0,Markers!A8,"")</f>
        <v>7</v>
      </c>
      <c r="B10" s="102" t="str">
        <f>IF(LEN(Markers!B8)&gt;0,Markers!B8,"")</f>
        <v>Marker 7</v>
      </c>
      <c r="C10" s="11"/>
      <c r="D10" s="11" t="s">
        <v>369</v>
      </c>
      <c r="E10" s="11"/>
      <c r="F10" s="11"/>
      <c r="G10" s="11"/>
      <c r="H10" s="11"/>
      <c r="I10" s="11"/>
      <c r="J10" s="11"/>
      <c r="K10" s="11"/>
      <c r="L10" s="11"/>
      <c r="M10" s="11"/>
      <c r="N10" s="11"/>
      <c r="O10" s="11"/>
      <c r="P10" s="11"/>
      <c r="Q10" s="11"/>
      <c r="R10" s="103" t="str">
        <f t="shared" si="3"/>
        <v>Enter L, M or H in each cell</v>
      </c>
      <c r="S10" s="109"/>
      <c r="T10" s="112">
        <f t="shared" si="4"/>
        <v>7</v>
      </c>
      <c r="U10" s="106" t="str">
        <f t="shared" si="5"/>
        <v/>
      </c>
      <c r="V10" s="106">
        <f t="shared" si="6"/>
        <v>1</v>
      </c>
      <c r="W10" s="106" t="str">
        <f t="shared" si="7"/>
        <v/>
      </c>
      <c r="X10" s="106" t="str">
        <f t="shared" si="8"/>
        <v/>
      </c>
      <c r="Y10" s="106" t="str">
        <f t="shared" si="9"/>
        <v/>
      </c>
      <c r="Z10" s="106" t="str">
        <f t="shared" si="10"/>
        <v/>
      </c>
      <c r="AA10" s="106" t="str">
        <f t="shared" si="11"/>
        <v/>
      </c>
      <c r="AB10" s="106" t="str">
        <f t="shared" si="12"/>
        <v/>
      </c>
      <c r="AC10" s="106" t="str">
        <f t="shared" si="13"/>
        <v/>
      </c>
      <c r="AD10" s="106" t="str">
        <f t="shared" si="14"/>
        <v/>
      </c>
      <c r="AE10" s="106" t="str">
        <f t="shared" si="15"/>
        <v/>
      </c>
      <c r="AF10" s="106" t="str">
        <f t="shared" si="16"/>
        <v/>
      </c>
      <c r="AG10" s="106" t="str">
        <f t="shared" si="17"/>
        <v/>
      </c>
      <c r="AH10" s="106" t="str">
        <f t="shared" si="18"/>
        <v/>
      </c>
      <c r="AI10" s="106" t="str">
        <f t="shared" si="19"/>
        <v/>
      </c>
      <c r="AJ10" s="111">
        <f t="shared" si="20"/>
        <v>1</v>
      </c>
    </row>
    <row r="11" spans="1:36" x14ac:dyDescent="0.25">
      <c r="A11" s="60">
        <f>IF(Markers!B9&gt;0,Markers!A9,"")</f>
        <v>8</v>
      </c>
      <c r="B11" s="102" t="str">
        <f>IF(LEN(Markers!B9)&gt;0,Markers!B9,"")</f>
        <v>Marker 8</v>
      </c>
      <c r="C11" s="11"/>
      <c r="D11" s="11"/>
      <c r="E11" s="11" t="s">
        <v>369</v>
      </c>
      <c r="F11" s="11"/>
      <c r="G11" s="11"/>
      <c r="H11" s="11"/>
      <c r="I11" s="11"/>
      <c r="J11" s="11"/>
      <c r="K11" s="11"/>
      <c r="L11" s="11"/>
      <c r="M11" s="11"/>
      <c r="N11" s="11"/>
      <c r="O11" s="11"/>
      <c r="P11" s="11"/>
      <c r="Q11" s="11"/>
      <c r="R11" s="103" t="str">
        <f t="shared" si="3"/>
        <v>Enter L, M or H in each cell</v>
      </c>
      <c r="S11" s="109"/>
      <c r="T11" s="112">
        <f t="shared" si="4"/>
        <v>8</v>
      </c>
      <c r="U11" s="106" t="str">
        <f t="shared" si="5"/>
        <v/>
      </c>
      <c r="V11" s="106" t="str">
        <f t="shared" si="6"/>
        <v/>
      </c>
      <c r="W11" s="106">
        <f t="shared" si="7"/>
        <v>1</v>
      </c>
      <c r="X11" s="106" t="str">
        <f t="shared" si="8"/>
        <v/>
      </c>
      <c r="Y11" s="106" t="str">
        <f t="shared" si="9"/>
        <v/>
      </c>
      <c r="Z11" s="106" t="str">
        <f t="shared" si="10"/>
        <v/>
      </c>
      <c r="AA11" s="106" t="str">
        <f t="shared" si="11"/>
        <v/>
      </c>
      <c r="AB11" s="106" t="str">
        <f t="shared" si="12"/>
        <v/>
      </c>
      <c r="AC11" s="106" t="str">
        <f t="shared" si="13"/>
        <v/>
      </c>
      <c r="AD11" s="106" t="str">
        <f t="shared" si="14"/>
        <v/>
      </c>
      <c r="AE11" s="106" t="str">
        <f t="shared" si="15"/>
        <v/>
      </c>
      <c r="AF11" s="106" t="str">
        <f t="shared" si="16"/>
        <v/>
      </c>
      <c r="AG11" s="106" t="str">
        <f t="shared" si="17"/>
        <v/>
      </c>
      <c r="AH11" s="106" t="str">
        <f t="shared" si="18"/>
        <v/>
      </c>
      <c r="AI11" s="106" t="str">
        <f t="shared" si="19"/>
        <v/>
      </c>
      <c r="AJ11" s="111">
        <f t="shared" si="20"/>
        <v>1</v>
      </c>
    </row>
    <row r="12" spans="1:36" x14ac:dyDescent="0.25">
      <c r="A12" s="60">
        <f>IF(Markers!B10&gt;0,Markers!A10,"")</f>
        <v>9</v>
      </c>
      <c r="B12" s="102" t="str">
        <f>IF(LEN(Markers!B10)&gt;0,Markers!B10,"")</f>
        <v>Marker 9</v>
      </c>
      <c r="C12" s="11"/>
      <c r="D12" s="11"/>
      <c r="E12" s="11" t="s">
        <v>369</v>
      </c>
      <c r="F12" s="11"/>
      <c r="G12" s="11"/>
      <c r="H12" s="11"/>
      <c r="I12" s="11"/>
      <c r="J12" s="11"/>
      <c r="K12" s="11"/>
      <c r="L12" s="11"/>
      <c r="M12" s="11"/>
      <c r="N12" s="11"/>
      <c r="O12" s="11"/>
      <c r="P12" s="11"/>
      <c r="Q12" s="11"/>
      <c r="R12" s="103" t="str">
        <f t="shared" si="3"/>
        <v>Enter L, M or H in each cell</v>
      </c>
      <c r="S12" s="109"/>
      <c r="T12" s="112">
        <f t="shared" si="4"/>
        <v>9</v>
      </c>
      <c r="U12" s="106" t="str">
        <f t="shared" si="5"/>
        <v/>
      </c>
      <c r="V12" s="106" t="str">
        <f t="shared" si="6"/>
        <v/>
      </c>
      <c r="W12" s="106">
        <f t="shared" si="7"/>
        <v>1</v>
      </c>
      <c r="X12" s="106" t="str">
        <f t="shared" si="8"/>
        <v/>
      </c>
      <c r="Y12" s="106" t="str">
        <f t="shared" si="9"/>
        <v/>
      </c>
      <c r="Z12" s="106" t="str">
        <f t="shared" si="10"/>
        <v/>
      </c>
      <c r="AA12" s="106" t="str">
        <f t="shared" si="11"/>
        <v/>
      </c>
      <c r="AB12" s="106" t="str">
        <f t="shared" si="12"/>
        <v/>
      </c>
      <c r="AC12" s="106" t="str">
        <f t="shared" si="13"/>
        <v/>
      </c>
      <c r="AD12" s="106" t="str">
        <f t="shared" si="14"/>
        <v/>
      </c>
      <c r="AE12" s="106" t="str">
        <f t="shared" si="15"/>
        <v/>
      </c>
      <c r="AF12" s="106" t="str">
        <f t="shared" si="16"/>
        <v/>
      </c>
      <c r="AG12" s="106" t="str">
        <f t="shared" si="17"/>
        <v/>
      </c>
      <c r="AH12" s="106" t="str">
        <f t="shared" si="18"/>
        <v/>
      </c>
      <c r="AI12" s="106" t="str">
        <f t="shared" si="19"/>
        <v/>
      </c>
      <c r="AJ12" s="111">
        <f t="shared" si="20"/>
        <v>1</v>
      </c>
    </row>
    <row r="13" spans="1:36" x14ac:dyDescent="0.25">
      <c r="A13" s="60">
        <f>IF(Markers!B11&gt;0,Markers!A11,"")</f>
        <v>10</v>
      </c>
      <c r="B13" s="102" t="str">
        <f>IF(LEN(Markers!B11)&gt;0,Markers!B11,"")</f>
        <v>Marker 10</v>
      </c>
      <c r="C13" s="11"/>
      <c r="D13" s="11"/>
      <c r="E13" s="11" t="s">
        <v>369</v>
      </c>
      <c r="F13" s="11"/>
      <c r="G13" s="11"/>
      <c r="H13" s="11"/>
      <c r="I13" s="11"/>
      <c r="J13" s="11"/>
      <c r="K13" s="11"/>
      <c r="L13" s="11"/>
      <c r="M13" s="11"/>
      <c r="N13" s="11"/>
      <c r="O13" s="11"/>
      <c r="P13" s="11"/>
      <c r="Q13" s="11"/>
      <c r="R13" s="103" t="str">
        <f t="shared" si="3"/>
        <v>Enter L, M or H in each cell</v>
      </c>
      <c r="S13" s="109"/>
      <c r="T13" s="112">
        <f t="shared" si="4"/>
        <v>10</v>
      </c>
      <c r="U13" s="106" t="str">
        <f t="shared" si="5"/>
        <v/>
      </c>
      <c r="V13" s="106" t="str">
        <f t="shared" si="6"/>
        <v/>
      </c>
      <c r="W13" s="106">
        <f t="shared" si="7"/>
        <v>1</v>
      </c>
      <c r="X13" s="106" t="str">
        <f t="shared" si="8"/>
        <v/>
      </c>
      <c r="Y13" s="106" t="str">
        <f t="shared" si="9"/>
        <v/>
      </c>
      <c r="Z13" s="106" t="str">
        <f t="shared" si="10"/>
        <v/>
      </c>
      <c r="AA13" s="106" t="str">
        <f t="shared" si="11"/>
        <v/>
      </c>
      <c r="AB13" s="106" t="str">
        <f t="shared" si="12"/>
        <v/>
      </c>
      <c r="AC13" s="106" t="str">
        <f t="shared" si="13"/>
        <v/>
      </c>
      <c r="AD13" s="106" t="str">
        <f t="shared" si="14"/>
        <v/>
      </c>
      <c r="AE13" s="106" t="str">
        <f t="shared" si="15"/>
        <v/>
      </c>
      <c r="AF13" s="106" t="str">
        <f t="shared" si="16"/>
        <v/>
      </c>
      <c r="AG13" s="106" t="str">
        <f t="shared" si="17"/>
        <v/>
      </c>
      <c r="AH13" s="106" t="str">
        <f t="shared" si="18"/>
        <v/>
      </c>
      <c r="AI13" s="106" t="str">
        <f t="shared" si="19"/>
        <v/>
      </c>
      <c r="AJ13" s="111">
        <f t="shared" si="20"/>
        <v>1</v>
      </c>
    </row>
    <row r="14" spans="1:36" x14ac:dyDescent="0.25">
      <c r="A14" s="60">
        <f>IF(Markers!B12&gt;0,Markers!A12,"")</f>
        <v>11</v>
      </c>
      <c r="B14" s="102" t="str">
        <f>IF(LEN(Markers!B12)&gt;0,Markers!B12,"")</f>
        <v>Marker 11</v>
      </c>
      <c r="C14" s="11"/>
      <c r="D14" s="11"/>
      <c r="E14" s="11" t="s">
        <v>369</v>
      </c>
      <c r="F14" s="11"/>
      <c r="G14" s="11"/>
      <c r="H14" s="11"/>
      <c r="I14" s="11"/>
      <c r="J14" s="11"/>
      <c r="K14" s="11"/>
      <c r="L14" s="11"/>
      <c r="M14" s="11"/>
      <c r="N14" s="11"/>
      <c r="O14" s="11"/>
      <c r="P14" s="11"/>
      <c r="Q14" s="11"/>
      <c r="R14" s="103" t="str">
        <f t="shared" si="3"/>
        <v>Enter L, M or H in each cell</v>
      </c>
      <c r="S14" s="109"/>
      <c r="T14" s="112">
        <f t="shared" si="4"/>
        <v>11</v>
      </c>
      <c r="U14" s="106" t="str">
        <f t="shared" si="5"/>
        <v/>
      </c>
      <c r="V14" s="106" t="str">
        <f t="shared" si="6"/>
        <v/>
      </c>
      <c r="W14" s="106">
        <f t="shared" si="7"/>
        <v>1</v>
      </c>
      <c r="X14" s="106" t="str">
        <f t="shared" si="8"/>
        <v/>
      </c>
      <c r="Y14" s="106" t="str">
        <f t="shared" si="9"/>
        <v/>
      </c>
      <c r="Z14" s="106" t="str">
        <f t="shared" si="10"/>
        <v/>
      </c>
      <c r="AA14" s="106" t="str">
        <f t="shared" si="11"/>
        <v/>
      </c>
      <c r="AB14" s="106" t="str">
        <f t="shared" si="12"/>
        <v/>
      </c>
      <c r="AC14" s="106" t="str">
        <f t="shared" si="13"/>
        <v/>
      </c>
      <c r="AD14" s="106" t="str">
        <f t="shared" si="14"/>
        <v/>
      </c>
      <c r="AE14" s="106" t="str">
        <f t="shared" si="15"/>
        <v/>
      </c>
      <c r="AF14" s="106" t="str">
        <f t="shared" si="16"/>
        <v/>
      </c>
      <c r="AG14" s="106" t="str">
        <f t="shared" si="17"/>
        <v/>
      </c>
      <c r="AH14" s="106" t="str">
        <f t="shared" si="18"/>
        <v/>
      </c>
      <c r="AI14" s="106" t="str">
        <f t="shared" si="19"/>
        <v/>
      </c>
      <c r="AJ14" s="111">
        <f t="shared" si="20"/>
        <v>1</v>
      </c>
    </row>
    <row r="15" spans="1:36" x14ac:dyDescent="0.25">
      <c r="A15" s="60">
        <f>IF(Markers!B13&gt;0,Markers!A13,"")</f>
        <v>12</v>
      </c>
      <c r="B15" s="102" t="str">
        <f>IF(LEN(Markers!B13)&gt;0,Markers!B13,"")</f>
        <v>Marker 12</v>
      </c>
      <c r="C15" s="11"/>
      <c r="D15" s="11"/>
      <c r="E15" s="11" t="s">
        <v>369</v>
      </c>
      <c r="F15" s="11"/>
      <c r="G15" s="11"/>
      <c r="H15" s="11"/>
      <c r="I15" s="11"/>
      <c r="J15" s="11"/>
      <c r="K15" s="11"/>
      <c r="L15" s="11"/>
      <c r="M15" s="11"/>
      <c r="N15" s="11"/>
      <c r="O15" s="11"/>
      <c r="P15" s="11"/>
      <c r="Q15" s="11"/>
      <c r="R15" s="103" t="str">
        <f t="shared" si="3"/>
        <v>Enter L, M or H in each cell</v>
      </c>
      <c r="S15" s="109"/>
      <c r="T15" s="112">
        <f t="shared" si="4"/>
        <v>12</v>
      </c>
      <c r="U15" s="106" t="str">
        <f t="shared" si="5"/>
        <v/>
      </c>
      <c r="V15" s="106" t="str">
        <f t="shared" si="6"/>
        <v/>
      </c>
      <c r="W15" s="106">
        <f t="shared" si="7"/>
        <v>1</v>
      </c>
      <c r="X15" s="106" t="str">
        <f t="shared" si="8"/>
        <v/>
      </c>
      <c r="Y15" s="106" t="str">
        <f t="shared" si="9"/>
        <v/>
      </c>
      <c r="Z15" s="106" t="str">
        <f t="shared" si="10"/>
        <v/>
      </c>
      <c r="AA15" s="106" t="str">
        <f t="shared" si="11"/>
        <v/>
      </c>
      <c r="AB15" s="106" t="str">
        <f t="shared" si="12"/>
        <v/>
      </c>
      <c r="AC15" s="106" t="str">
        <f t="shared" si="13"/>
        <v/>
      </c>
      <c r="AD15" s="106" t="str">
        <f t="shared" si="14"/>
        <v/>
      </c>
      <c r="AE15" s="106" t="str">
        <f t="shared" si="15"/>
        <v/>
      </c>
      <c r="AF15" s="106" t="str">
        <f t="shared" si="16"/>
        <v/>
      </c>
      <c r="AG15" s="106" t="str">
        <f t="shared" si="17"/>
        <v/>
      </c>
      <c r="AH15" s="106" t="str">
        <f t="shared" si="18"/>
        <v/>
      </c>
      <c r="AI15" s="106" t="str">
        <f t="shared" si="19"/>
        <v/>
      </c>
      <c r="AJ15" s="111">
        <f t="shared" si="20"/>
        <v>1</v>
      </c>
    </row>
    <row r="16" spans="1:36" x14ac:dyDescent="0.25">
      <c r="A16" s="60">
        <f>IF(Markers!B14&gt;0,Markers!A14,"")</f>
        <v>13</v>
      </c>
      <c r="B16" s="102" t="str">
        <f>IF(LEN(Markers!B14)&gt;0,Markers!B14,"")</f>
        <v>Marker 13</v>
      </c>
      <c r="C16" s="11"/>
      <c r="D16" s="11"/>
      <c r="E16" s="11" t="s">
        <v>369</v>
      </c>
      <c r="F16" s="11"/>
      <c r="G16" s="11"/>
      <c r="H16" s="11"/>
      <c r="I16" s="11"/>
      <c r="J16" s="11"/>
      <c r="K16" s="11"/>
      <c r="L16" s="11"/>
      <c r="M16" s="11"/>
      <c r="N16" s="11"/>
      <c r="O16" s="11"/>
      <c r="P16" s="11"/>
      <c r="Q16" s="11"/>
      <c r="R16" s="103" t="str">
        <f t="shared" si="3"/>
        <v>Enter L, M or H in each cell</v>
      </c>
      <c r="S16" s="109"/>
      <c r="T16" s="112">
        <f t="shared" si="4"/>
        <v>13</v>
      </c>
      <c r="U16" s="106" t="str">
        <f t="shared" si="5"/>
        <v/>
      </c>
      <c r="V16" s="106" t="str">
        <f t="shared" si="6"/>
        <v/>
      </c>
      <c r="W16" s="106">
        <f t="shared" si="7"/>
        <v>1</v>
      </c>
      <c r="X16" s="106" t="str">
        <f t="shared" si="8"/>
        <v/>
      </c>
      <c r="Y16" s="106" t="str">
        <f t="shared" si="9"/>
        <v/>
      </c>
      <c r="Z16" s="106" t="str">
        <f t="shared" si="10"/>
        <v/>
      </c>
      <c r="AA16" s="106" t="str">
        <f t="shared" si="11"/>
        <v/>
      </c>
      <c r="AB16" s="106" t="str">
        <f t="shared" si="12"/>
        <v/>
      </c>
      <c r="AC16" s="106" t="str">
        <f t="shared" si="13"/>
        <v/>
      </c>
      <c r="AD16" s="106" t="str">
        <f t="shared" si="14"/>
        <v/>
      </c>
      <c r="AE16" s="106" t="str">
        <f t="shared" si="15"/>
        <v/>
      </c>
      <c r="AF16" s="106" t="str">
        <f t="shared" si="16"/>
        <v/>
      </c>
      <c r="AG16" s="106" t="str">
        <f t="shared" si="17"/>
        <v/>
      </c>
      <c r="AH16" s="106" t="str">
        <f t="shared" si="18"/>
        <v/>
      </c>
      <c r="AI16" s="106" t="str">
        <f t="shared" si="19"/>
        <v/>
      </c>
      <c r="AJ16" s="111">
        <f t="shared" si="20"/>
        <v>1</v>
      </c>
    </row>
    <row r="17" spans="1:36" x14ac:dyDescent="0.25">
      <c r="A17" s="60">
        <f>IF(Markers!B15&gt;0,Markers!A15,"")</f>
        <v>14</v>
      </c>
      <c r="B17" s="102" t="str">
        <f>IF(LEN(Markers!B15)&gt;0,Markers!B15,"")</f>
        <v>Marker 14</v>
      </c>
      <c r="C17" s="11"/>
      <c r="D17" s="11"/>
      <c r="E17" s="11" t="s">
        <v>369</v>
      </c>
      <c r="F17" s="11"/>
      <c r="G17" s="11"/>
      <c r="H17" s="11"/>
      <c r="I17" s="11"/>
      <c r="J17" s="11"/>
      <c r="K17" s="11"/>
      <c r="L17" s="11"/>
      <c r="M17" s="11"/>
      <c r="N17" s="11"/>
      <c r="O17" s="11"/>
      <c r="P17" s="11"/>
      <c r="Q17" s="11"/>
      <c r="R17" s="103" t="str">
        <f t="shared" si="3"/>
        <v>Enter L, M or H in each cell</v>
      </c>
      <c r="S17" s="109"/>
      <c r="T17" s="112">
        <f t="shared" si="4"/>
        <v>14</v>
      </c>
      <c r="U17" s="106" t="str">
        <f t="shared" si="5"/>
        <v/>
      </c>
      <c r="V17" s="106" t="str">
        <f t="shared" si="6"/>
        <v/>
      </c>
      <c r="W17" s="106">
        <f t="shared" si="7"/>
        <v>1</v>
      </c>
      <c r="X17" s="106" t="str">
        <f t="shared" si="8"/>
        <v/>
      </c>
      <c r="Y17" s="106" t="str">
        <f t="shared" si="9"/>
        <v/>
      </c>
      <c r="Z17" s="106" t="str">
        <f t="shared" si="10"/>
        <v/>
      </c>
      <c r="AA17" s="106" t="str">
        <f t="shared" si="11"/>
        <v/>
      </c>
      <c r="AB17" s="106" t="str">
        <f t="shared" si="12"/>
        <v/>
      </c>
      <c r="AC17" s="106" t="str">
        <f t="shared" si="13"/>
        <v/>
      </c>
      <c r="AD17" s="106" t="str">
        <f t="shared" si="14"/>
        <v/>
      </c>
      <c r="AE17" s="106" t="str">
        <f t="shared" si="15"/>
        <v/>
      </c>
      <c r="AF17" s="106" t="str">
        <f t="shared" si="16"/>
        <v/>
      </c>
      <c r="AG17" s="106" t="str">
        <f t="shared" si="17"/>
        <v/>
      </c>
      <c r="AH17" s="106" t="str">
        <f t="shared" si="18"/>
        <v/>
      </c>
      <c r="AI17" s="106" t="str">
        <f t="shared" si="19"/>
        <v/>
      </c>
      <c r="AJ17" s="111">
        <f t="shared" si="20"/>
        <v>1</v>
      </c>
    </row>
    <row r="18" spans="1:36" x14ac:dyDescent="0.25">
      <c r="A18" s="60">
        <f>IF(Markers!B16&gt;0,Markers!A16,"")</f>
        <v>15</v>
      </c>
      <c r="B18" s="102" t="str">
        <f>IF(LEN(Markers!B16)&gt;0,Markers!B16,"")</f>
        <v>Marker 15</v>
      </c>
      <c r="C18" s="11"/>
      <c r="D18" s="11"/>
      <c r="E18" s="11" t="s">
        <v>369</v>
      </c>
      <c r="F18" s="11"/>
      <c r="G18" s="11"/>
      <c r="H18" s="11"/>
      <c r="I18" s="11"/>
      <c r="J18" s="11"/>
      <c r="K18" s="11"/>
      <c r="L18" s="11"/>
      <c r="M18" s="11"/>
      <c r="N18" s="11"/>
      <c r="O18" s="11"/>
      <c r="P18" s="11"/>
      <c r="Q18" s="11"/>
      <c r="R18" s="103" t="str">
        <f t="shared" si="3"/>
        <v>Enter L, M or H in each cell</v>
      </c>
      <c r="S18" s="109"/>
      <c r="T18" s="112">
        <f t="shared" si="4"/>
        <v>15</v>
      </c>
      <c r="U18" s="106" t="str">
        <f t="shared" si="5"/>
        <v/>
      </c>
      <c r="V18" s="106" t="str">
        <f t="shared" si="6"/>
        <v/>
      </c>
      <c r="W18" s="106">
        <f t="shared" si="7"/>
        <v>1</v>
      </c>
      <c r="X18" s="106" t="str">
        <f t="shared" si="8"/>
        <v/>
      </c>
      <c r="Y18" s="106" t="str">
        <f t="shared" si="9"/>
        <v/>
      </c>
      <c r="Z18" s="106" t="str">
        <f t="shared" si="10"/>
        <v/>
      </c>
      <c r="AA18" s="106" t="str">
        <f t="shared" si="11"/>
        <v/>
      </c>
      <c r="AB18" s="106" t="str">
        <f t="shared" si="12"/>
        <v/>
      </c>
      <c r="AC18" s="106" t="str">
        <f t="shared" si="13"/>
        <v/>
      </c>
      <c r="AD18" s="106" t="str">
        <f t="shared" si="14"/>
        <v/>
      </c>
      <c r="AE18" s="106" t="str">
        <f t="shared" si="15"/>
        <v/>
      </c>
      <c r="AF18" s="106" t="str">
        <f t="shared" si="16"/>
        <v/>
      </c>
      <c r="AG18" s="106" t="str">
        <f t="shared" si="17"/>
        <v/>
      </c>
      <c r="AH18" s="106" t="str">
        <f t="shared" si="18"/>
        <v/>
      </c>
      <c r="AI18" s="106" t="str">
        <f t="shared" si="19"/>
        <v/>
      </c>
      <c r="AJ18" s="111">
        <f t="shared" si="20"/>
        <v>1</v>
      </c>
    </row>
    <row r="19" spans="1:36" x14ac:dyDescent="0.25">
      <c r="A19" s="60">
        <f>IF(Markers!B17&gt;0,Markers!A17,"")</f>
        <v>16</v>
      </c>
      <c r="B19" s="102" t="str">
        <f>IF(LEN(Markers!B17)&gt;0,Markers!B17,"")</f>
        <v>Marker 16</v>
      </c>
      <c r="C19" s="11"/>
      <c r="D19" s="11"/>
      <c r="E19" s="11"/>
      <c r="F19" s="11" t="s">
        <v>369</v>
      </c>
      <c r="G19" s="11"/>
      <c r="H19" s="11"/>
      <c r="I19" s="11"/>
      <c r="J19" s="11"/>
      <c r="K19" s="11"/>
      <c r="L19" s="11"/>
      <c r="M19" s="11"/>
      <c r="N19" s="11"/>
      <c r="O19" s="11"/>
      <c r="P19" s="11"/>
      <c r="Q19" s="11"/>
      <c r="R19" s="103" t="str">
        <f t="shared" si="3"/>
        <v>Enter L, M or H in each cell</v>
      </c>
      <c r="S19" s="109"/>
      <c r="T19" s="112">
        <f t="shared" si="4"/>
        <v>16</v>
      </c>
      <c r="U19" s="106" t="str">
        <f t="shared" si="5"/>
        <v/>
      </c>
      <c r="V19" s="106" t="str">
        <f t="shared" si="6"/>
        <v/>
      </c>
      <c r="W19" s="106" t="str">
        <f t="shared" si="7"/>
        <v/>
      </c>
      <c r="X19" s="106">
        <f t="shared" si="8"/>
        <v>1</v>
      </c>
      <c r="Y19" s="106" t="str">
        <f t="shared" si="9"/>
        <v/>
      </c>
      <c r="Z19" s="106" t="str">
        <f t="shared" si="10"/>
        <v/>
      </c>
      <c r="AA19" s="106" t="str">
        <f t="shared" si="11"/>
        <v/>
      </c>
      <c r="AB19" s="106" t="str">
        <f t="shared" si="12"/>
        <v/>
      </c>
      <c r="AC19" s="106" t="str">
        <f t="shared" si="13"/>
        <v/>
      </c>
      <c r="AD19" s="106" t="str">
        <f t="shared" si="14"/>
        <v/>
      </c>
      <c r="AE19" s="106" t="str">
        <f t="shared" si="15"/>
        <v/>
      </c>
      <c r="AF19" s="106" t="str">
        <f t="shared" si="16"/>
        <v/>
      </c>
      <c r="AG19" s="106" t="str">
        <f t="shared" si="17"/>
        <v/>
      </c>
      <c r="AH19" s="106" t="str">
        <f t="shared" si="18"/>
        <v/>
      </c>
      <c r="AI19" s="106" t="str">
        <f t="shared" si="19"/>
        <v/>
      </c>
      <c r="AJ19" s="111">
        <f t="shared" si="20"/>
        <v>1</v>
      </c>
    </row>
    <row r="20" spans="1:36" x14ac:dyDescent="0.25">
      <c r="A20" s="60">
        <f>IF(Markers!B18&gt;0,Markers!A18,"")</f>
        <v>17</v>
      </c>
      <c r="B20" s="102" t="str">
        <f>IF(LEN(Markers!B18)&gt;0,Markers!B18,"")</f>
        <v>Marker 17</v>
      </c>
      <c r="C20" s="11"/>
      <c r="D20" s="11"/>
      <c r="E20" s="11"/>
      <c r="F20" s="11" t="s">
        <v>369</v>
      </c>
      <c r="G20" s="11"/>
      <c r="H20" s="11"/>
      <c r="I20" s="11"/>
      <c r="J20" s="11"/>
      <c r="K20" s="11"/>
      <c r="L20" s="11"/>
      <c r="M20" s="11"/>
      <c r="N20" s="11"/>
      <c r="O20" s="11"/>
      <c r="P20" s="11"/>
      <c r="Q20" s="11"/>
      <c r="R20" s="103" t="str">
        <f t="shared" si="3"/>
        <v>Enter L, M or H in each cell</v>
      </c>
      <c r="S20" s="109"/>
      <c r="T20" s="112">
        <f t="shared" si="4"/>
        <v>17</v>
      </c>
      <c r="U20" s="106" t="str">
        <f t="shared" si="5"/>
        <v/>
      </c>
      <c r="V20" s="106" t="str">
        <f t="shared" si="6"/>
        <v/>
      </c>
      <c r="W20" s="106" t="str">
        <f t="shared" si="7"/>
        <v/>
      </c>
      <c r="X20" s="106">
        <f t="shared" si="8"/>
        <v>1</v>
      </c>
      <c r="Y20" s="106" t="str">
        <f t="shared" si="9"/>
        <v/>
      </c>
      <c r="Z20" s="106" t="str">
        <f t="shared" si="10"/>
        <v/>
      </c>
      <c r="AA20" s="106" t="str">
        <f t="shared" si="11"/>
        <v/>
      </c>
      <c r="AB20" s="106" t="str">
        <f t="shared" si="12"/>
        <v/>
      </c>
      <c r="AC20" s="106" t="str">
        <f t="shared" si="13"/>
        <v/>
      </c>
      <c r="AD20" s="106" t="str">
        <f t="shared" si="14"/>
        <v/>
      </c>
      <c r="AE20" s="106" t="str">
        <f t="shared" si="15"/>
        <v/>
      </c>
      <c r="AF20" s="106" t="str">
        <f t="shared" si="16"/>
        <v/>
      </c>
      <c r="AG20" s="106" t="str">
        <f t="shared" si="17"/>
        <v/>
      </c>
      <c r="AH20" s="106" t="str">
        <f t="shared" si="18"/>
        <v/>
      </c>
      <c r="AI20" s="106" t="str">
        <f t="shared" si="19"/>
        <v/>
      </c>
      <c r="AJ20" s="111">
        <f t="shared" si="20"/>
        <v>1</v>
      </c>
    </row>
    <row r="21" spans="1:36" x14ac:dyDescent="0.25">
      <c r="A21" s="60">
        <f>IF(Markers!B19&gt;0,Markers!A19,"")</f>
        <v>18</v>
      </c>
      <c r="B21" s="102" t="str">
        <f>IF(LEN(Markers!B19)&gt;0,Markers!B19,"")</f>
        <v>Marker 18</v>
      </c>
      <c r="C21" s="11"/>
      <c r="D21" s="11"/>
      <c r="E21" s="11"/>
      <c r="F21" s="11"/>
      <c r="G21" s="11" t="s">
        <v>369</v>
      </c>
      <c r="H21" s="11"/>
      <c r="I21" s="11"/>
      <c r="J21" s="11"/>
      <c r="K21" s="11"/>
      <c r="L21" s="11"/>
      <c r="M21" s="11"/>
      <c r="N21" s="11"/>
      <c r="O21" s="11"/>
      <c r="P21" s="11"/>
      <c r="Q21" s="11"/>
      <c r="R21" s="103" t="str">
        <f t="shared" si="3"/>
        <v>Enter L, M or H in each cell</v>
      </c>
      <c r="S21" s="109"/>
      <c r="T21" s="112">
        <f t="shared" si="4"/>
        <v>18</v>
      </c>
      <c r="U21" s="106" t="str">
        <f t="shared" si="5"/>
        <v/>
      </c>
      <c r="V21" s="106" t="str">
        <f t="shared" si="6"/>
        <v/>
      </c>
      <c r="W21" s="106" t="str">
        <f t="shared" si="7"/>
        <v/>
      </c>
      <c r="X21" s="106" t="str">
        <f t="shared" si="8"/>
        <v/>
      </c>
      <c r="Y21" s="106">
        <f t="shared" si="9"/>
        <v>1</v>
      </c>
      <c r="Z21" s="106" t="str">
        <f t="shared" si="10"/>
        <v/>
      </c>
      <c r="AA21" s="106" t="str">
        <f t="shared" si="11"/>
        <v/>
      </c>
      <c r="AB21" s="106" t="str">
        <f t="shared" si="12"/>
        <v/>
      </c>
      <c r="AC21" s="106" t="str">
        <f t="shared" si="13"/>
        <v/>
      </c>
      <c r="AD21" s="106" t="str">
        <f t="shared" si="14"/>
        <v/>
      </c>
      <c r="AE21" s="106" t="str">
        <f t="shared" si="15"/>
        <v/>
      </c>
      <c r="AF21" s="106" t="str">
        <f t="shared" si="16"/>
        <v/>
      </c>
      <c r="AG21" s="106" t="str">
        <f t="shared" si="17"/>
        <v/>
      </c>
      <c r="AH21" s="106" t="str">
        <f t="shared" si="18"/>
        <v/>
      </c>
      <c r="AI21" s="106" t="str">
        <f t="shared" si="19"/>
        <v/>
      </c>
      <c r="AJ21" s="111">
        <f t="shared" si="20"/>
        <v>1</v>
      </c>
    </row>
    <row r="22" spans="1:36" x14ac:dyDescent="0.25">
      <c r="A22" s="60">
        <f>IF(Markers!B20&gt;0,Markers!A20,"")</f>
        <v>19</v>
      </c>
      <c r="B22" s="102" t="str">
        <f>IF(LEN(Markers!B20)&gt;0,Markers!B20,"")</f>
        <v>Marker 19</v>
      </c>
      <c r="C22" s="11"/>
      <c r="D22" s="11"/>
      <c r="E22" s="11"/>
      <c r="F22" s="11"/>
      <c r="G22" s="11" t="s">
        <v>369</v>
      </c>
      <c r="H22" s="11"/>
      <c r="I22" s="11"/>
      <c r="J22" s="11"/>
      <c r="K22" s="11"/>
      <c r="L22" s="11"/>
      <c r="M22" s="11"/>
      <c r="N22" s="11"/>
      <c r="O22" s="11"/>
      <c r="P22" s="11"/>
      <c r="Q22" s="11"/>
      <c r="R22" s="103" t="str">
        <f t="shared" si="3"/>
        <v>Enter L, M or H in each cell</v>
      </c>
      <c r="S22" s="109"/>
      <c r="T22" s="112">
        <f t="shared" si="4"/>
        <v>19</v>
      </c>
      <c r="U22" s="106" t="str">
        <f t="shared" si="5"/>
        <v/>
      </c>
      <c r="V22" s="106" t="str">
        <f t="shared" si="6"/>
        <v/>
      </c>
      <c r="W22" s="106" t="str">
        <f t="shared" si="7"/>
        <v/>
      </c>
      <c r="X22" s="106" t="str">
        <f t="shared" si="8"/>
        <v/>
      </c>
      <c r="Y22" s="106">
        <f t="shared" si="9"/>
        <v>1</v>
      </c>
      <c r="Z22" s="106" t="str">
        <f t="shared" si="10"/>
        <v/>
      </c>
      <c r="AA22" s="106" t="str">
        <f t="shared" si="11"/>
        <v/>
      </c>
      <c r="AB22" s="106" t="str">
        <f t="shared" si="12"/>
        <v/>
      </c>
      <c r="AC22" s="106" t="str">
        <f t="shared" si="13"/>
        <v/>
      </c>
      <c r="AD22" s="106" t="str">
        <f t="shared" si="14"/>
        <v/>
      </c>
      <c r="AE22" s="106" t="str">
        <f t="shared" si="15"/>
        <v/>
      </c>
      <c r="AF22" s="106" t="str">
        <f t="shared" si="16"/>
        <v/>
      </c>
      <c r="AG22" s="106" t="str">
        <f t="shared" si="17"/>
        <v/>
      </c>
      <c r="AH22" s="106" t="str">
        <f t="shared" si="18"/>
        <v/>
      </c>
      <c r="AI22" s="106" t="str">
        <f t="shared" si="19"/>
        <v/>
      </c>
      <c r="AJ22" s="111">
        <f t="shared" si="20"/>
        <v>1</v>
      </c>
    </row>
    <row r="23" spans="1:36" x14ac:dyDescent="0.25">
      <c r="A23" s="60">
        <f>IF(Markers!B21&gt;0,Markers!A21,"")</f>
        <v>20</v>
      </c>
      <c r="B23" s="102" t="str">
        <f>IF(LEN(Markers!B21)&gt;0,Markers!B21,"")</f>
        <v>Marker 20</v>
      </c>
      <c r="C23" s="11"/>
      <c r="D23" s="11"/>
      <c r="E23" s="11"/>
      <c r="F23" s="11"/>
      <c r="G23" s="11" t="s">
        <v>369</v>
      </c>
      <c r="H23" s="11"/>
      <c r="I23" s="11"/>
      <c r="J23" s="11"/>
      <c r="K23" s="11"/>
      <c r="L23" s="11"/>
      <c r="M23" s="11"/>
      <c r="N23" s="11"/>
      <c r="O23" s="11"/>
      <c r="P23" s="11"/>
      <c r="Q23" s="11"/>
      <c r="R23" s="103" t="str">
        <f t="shared" si="3"/>
        <v>Enter L, M or H in each cell</v>
      </c>
      <c r="S23" s="109"/>
      <c r="T23" s="112">
        <f t="shared" si="4"/>
        <v>20</v>
      </c>
      <c r="U23" s="106" t="str">
        <f t="shared" si="5"/>
        <v/>
      </c>
      <c r="V23" s="106" t="str">
        <f t="shared" si="6"/>
        <v/>
      </c>
      <c r="W23" s="106" t="str">
        <f t="shared" si="7"/>
        <v/>
      </c>
      <c r="X23" s="106" t="str">
        <f t="shared" si="8"/>
        <v/>
      </c>
      <c r="Y23" s="106">
        <f t="shared" si="9"/>
        <v>1</v>
      </c>
      <c r="Z23" s="106" t="str">
        <f t="shared" si="10"/>
        <v/>
      </c>
      <c r="AA23" s="106" t="str">
        <f t="shared" si="11"/>
        <v/>
      </c>
      <c r="AB23" s="106" t="str">
        <f t="shared" si="12"/>
        <v/>
      </c>
      <c r="AC23" s="106" t="str">
        <f t="shared" si="13"/>
        <v/>
      </c>
      <c r="AD23" s="106" t="str">
        <f t="shared" si="14"/>
        <v/>
      </c>
      <c r="AE23" s="106" t="str">
        <f t="shared" si="15"/>
        <v/>
      </c>
      <c r="AF23" s="106" t="str">
        <f t="shared" si="16"/>
        <v/>
      </c>
      <c r="AG23" s="106" t="str">
        <f t="shared" si="17"/>
        <v/>
      </c>
      <c r="AH23" s="106" t="str">
        <f t="shared" si="18"/>
        <v/>
      </c>
      <c r="AI23" s="106" t="str">
        <f t="shared" si="19"/>
        <v/>
      </c>
      <c r="AJ23" s="111">
        <f t="shared" si="20"/>
        <v>1</v>
      </c>
    </row>
    <row r="24" spans="1:36" x14ac:dyDescent="0.25">
      <c r="A24" s="60">
        <f>IF(Markers!B22&gt;0,Markers!A22,"")</f>
        <v>21</v>
      </c>
      <c r="B24" s="102" t="str">
        <f>IF(LEN(Markers!B22)&gt;0,Markers!B22,"")</f>
        <v>Marker 21</v>
      </c>
      <c r="C24" s="11"/>
      <c r="D24" s="11"/>
      <c r="E24" s="11"/>
      <c r="F24" s="11"/>
      <c r="G24" s="11" t="s">
        <v>369</v>
      </c>
      <c r="H24" s="11"/>
      <c r="I24" s="11"/>
      <c r="J24" s="11"/>
      <c r="K24" s="11"/>
      <c r="L24" s="11"/>
      <c r="M24" s="11"/>
      <c r="N24" s="11"/>
      <c r="O24" s="11"/>
      <c r="P24" s="11"/>
      <c r="Q24" s="11"/>
      <c r="R24" s="103" t="str">
        <f t="shared" si="3"/>
        <v>Enter L, M or H in each cell</v>
      </c>
      <c r="S24" s="109"/>
      <c r="T24" s="112">
        <f t="shared" si="4"/>
        <v>21</v>
      </c>
      <c r="U24" s="106" t="str">
        <f t="shared" si="5"/>
        <v/>
      </c>
      <c r="V24" s="106" t="str">
        <f t="shared" si="6"/>
        <v/>
      </c>
      <c r="W24" s="106" t="str">
        <f t="shared" si="7"/>
        <v/>
      </c>
      <c r="X24" s="106" t="str">
        <f t="shared" si="8"/>
        <v/>
      </c>
      <c r="Y24" s="106">
        <f t="shared" si="9"/>
        <v>1</v>
      </c>
      <c r="Z24" s="106" t="str">
        <f t="shared" si="10"/>
        <v/>
      </c>
      <c r="AA24" s="106" t="str">
        <f t="shared" si="11"/>
        <v/>
      </c>
      <c r="AB24" s="106" t="str">
        <f t="shared" si="12"/>
        <v/>
      </c>
      <c r="AC24" s="106" t="str">
        <f t="shared" si="13"/>
        <v/>
      </c>
      <c r="AD24" s="106" t="str">
        <f t="shared" si="14"/>
        <v/>
      </c>
      <c r="AE24" s="106" t="str">
        <f t="shared" si="15"/>
        <v/>
      </c>
      <c r="AF24" s="106" t="str">
        <f t="shared" si="16"/>
        <v/>
      </c>
      <c r="AG24" s="106" t="str">
        <f t="shared" si="17"/>
        <v/>
      </c>
      <c r="AH24" s="106" t="str">
        <f t="shared" si="18"/>
        <v/>
      </c>
      <c r="AI24" s="106" t="str">
        <f t="shared" si="19"/>
        <v/>
      </c>
      <c r="AJ24" s="111">
        <f t="shared" si="20"/>
        <v>1</v>
      </c>
    </row>
    <row r="25" spans="1:36" x14ac:dyDescent="0.25">
      <c r="A25" s="60">
        <f>IF(Markers!B23&gt;0,Markers!A23,"")</f>
        <v>22</v>
      </c>
      <c r="B25" s="102" t="str">
        <f>IF(LEN(Markers!B23)&gt;0,Markers!B23,"")</f>
        <v>Marker 22</v>
      </c>
      <c r="C25" s="11"/>
      <c r="D25" s="11"/>
      <c r="E25" s="11"/>
      <c r="F25" s="11"/>
      <c r="G25" s="11" t="s">
        <v>369</v>
      </c>
      <c r="H25" s="11"/>
      <c r="I25" s="11"/>
      <c r="J25" s="11"/>
      <c r="K25" s="11"/>
      <c r="L25" s="11"/>
      <c r="M25" s="11"/>
      <c r="N25" s="11"/>
      <c r="O25" s="11"/>
      <c r="P25" s="11"/>
      <c r="Q25" s="11"/>
      <c r="R25" s="103" t="str">
        <f t="shared" si="3"/>
        <v>Enter L, M or H in each cell</v>
      </c>
      <c r="S25" s="109"/>
      <c r="T25" s="112">
        <f t="shared" si="4"/>
        <v>22</v>
      </c>
      <c r="U25" s="106" t="str">
        <f t="shared" si="5"/>
        <v/>
      </c>
      <c r="V25" s="106" t="str">
        <f t="shared" si="6"/>
        <v/>
      </c>
      <c r="W25" s="106" t="str">
        <f t="shared" si="7"/>
        <v/>
      </c>
      <c r="X25" s="106" t="str">
        <f t="shared" si="8"/>
        <v/>
      </c>
      <c r="Y25" s="106">
        <f t="shared" si="9"/>
        <v>1</v>
      </c>
      <c r="Z25" s="106" t="str">
        <f t="shared" si="10"/>
        <v/>
      </c>
      <c r="AA25" s="106" t="str">
        <f t="shared" si="11"/>
        <v/>
      </c>
      <c r="AB25" s="106" t="str">
        <f t="shared" si="12"/>
        <v/>
      </c>
      <c r="AC25" s="106" t="str">
        <f t="shared" si="13"/>
        <v/>
      </c>
      <c r="AD25" s="106" t="str">
        <f t="shared" si="14"/>
        <v/>
      </c>
      <c r="AE25" s="106" t="str">
        <f t="shared" si="15"/>
        <v/>
      </c>
      <c r="AF25" s="106" t="str">
        <f t="shared" si="16"/>
        <v/>
      </c>
      <c r="AG25" s="106" t="str">
        <f t="shared" si="17"/>
        <v/>
      </c>
      <c r="AH25" s="106" t="str">
        <f t="shared" si="18"/>
        <v/>
      </c>
      <c r="AI25" s="106" t="str">
        <f t="shared" si="19"/>
        <v/>
      </c>
      <c r="AJ25" s="111">
        <f t="shared" si="20"/>
        <v>1</v>
      </c>
    </row>
    <row r="26" spans="1:36" x14ac:dyDescent="0.25">
      <c r="A26" s="60">
        <f>IF(Markers!B24&gt;0,Markers!A24,"")</f>
        <v>23</v>
      </c>
      <c r="B26" s="102" t="str">
        <f>IF(LEN(Markers!B24)&gt;0,Markers!B24,"")</f>
        <v>Marker 23</v>
      </c>
      <c r="C26" s="11"/>
      <c r="D26" s="11"/>
      <c r="E26" s="11"/>
      <c r="F26" s="11"/>
      <c r="G26" s="11"/>
      <c r="H26" s="11" t="s">
        <v>369</v>
      </c>
      <c r="I26" s="11"/>
      <c r="J26" s="11"/>
      <c r="K26" s="11"/>
      <c r="L26" s="11"/>
      <c r="M26" s="11"/>
      <c r="N26" s="11"/>
      <c r="O26" s="11"/>
      <c r="P26" s="11"/>
      <c r="Q26" s="11"/>
      <c r="R26" s="103" t="str">
        <f t="shared" si="3"/>
        <v>Enter L, M or H in each cell</v>
      </c>
      <c r="S26" s="109"/>
      <c r="T26" s="112">
        <f t="shared" si="4"/>
        <v>23</v>
      </c>
      <c r="U26" s="106" t="str">
        <f t="shared" si="5"/>
        <v/>
      </c>
      <c r="V26" s="106" t="str">
        <f t="shared" si="6"/>
        <v/>
      </c>
      <c r="W26" s="106" t="str">
        <f t="shared" si="7"/>
        <v/>
      </c>
      <c r="X26" s="106" t="str">
        <f t="shared" si="8"/>
        <v/>
      </c>
      <c r="Y26" s="106" t="str">
        <f t="shared" si="9"/>
        <v/>
      </c>
      <c r="Z26" s="106">
        <f t="shared" si="10"/>
        <v>1</v>
      </c>
      <c r="AA26" s="106" t="str">
        <f t="shared" si="11"/>
        <v/>
      </c>
      <c r="AB26" s="106" t="str">
        <f t="shared" si="12"/>
        <v/>
      </c>
      <c r="AC26" s="106" t="str">
        <f t="shared" si="13"/>
        <v/>
      </c>
      <c r="AD26" s="106" t="str">
        <f t="shared" si="14"/>
        <v/>
      </c>
      <c r="AE26" s="106" t="str">
        <f t="shared" si="15"/>
        <v/>
      </c>
      <c r="AF26" s="106" t="str">
        <f t="shared" si="16"/>
        <v/>
      </c>
      <c r="AG26" s="106" t="str">
        <f t="shared" si="17"/>
        <v/>
      </c>
      <c r="AH26" s="106" t="str">
        <f t="shared" si="18"/>
        <v/>
      </c>
      <c r="AI26" s="106" t="str">
        <f t="shared" si="19"/>
        <v/>
      </c>
      <c r="AJ26" s="111">
        <f t="shared" si="20"/>
        <v>1</v>
      </c>
    </row>
    <row r="27" spans="1:36" x14ac:dyDescent="0.25">
      <c r="A27" s="60">
        <f>IF(Markers!B25&gt;0,Markers!A25,"")</f>
        <v>24</v>
      </c>
      <c r="B27" s="102" t="str">
        <f>IF(LEN(Markers!B25)&gt;0,Markers!B25,"")</f>
        <v>Marker 24</v>
      </c>
      <c r="C27" s="11"/>
      <c r="D27" s="11"/>
      <c r="E27" s="11"/>
      <c r="F27" s="11"/>
      <c r="G27" s="11"/>
      <c r="H27" s="11" t="s">
        <v>369</v>
      </c>
      <c r="I27" s="11"/>
      <c r="J27" s="11"/>
      <c r="K27" s="11"/>
      <c r="L27" s="11"/>
      <c r="M27" s="11"/>
      <c r="N27" s="11"/>
      <c r="O27" s="11"/>
      <c r="P27" s="11"/>
      <c r="Q27" s="11"/>
      <c r="R27" s="103" t="str">
        <f t="shared" si="3"/>
        <v>Enter L, M or H in each cell</v>
      </c>
      <c r="S27" s="109"/>
      <c r="T27" s="112">
        <f t="shared" si="4"/>
        <v>24</v>
      </c>
      <c r="U27" s="106" t="str">
        <f t="shared" si="5"/>
        <v/>
      </c>
      <c r="V27" s="106" t="str">
        <f t="shared" si="6"/>
        <v/>
      </c>
      <c r="W27" s="106" t="str">
        <f t="shared" si="7"/>
        <v/>
      </c>
      <c r="X27" s="106" t="str">
        <f t="shared" si="8"/>
        <v/>
      </c>
      <c r="Y27" s="106" t="str">
        <f t="shared" si="9"/>
        <v/>
      </c>
      <c r="Z27" s="106">
        <f t="shared" si="10"/>
        <v>1</v>
      </c>
      <c r="AA27" s="106" t="str">
        <f t="shared" si="11"/>
        <v/>
      </c>
      <c r="AB27" s="106" t="str">
        <f t="shared" si="12"/>
        <v/>
      </c>
      <c r="AC27" s="106" t="str">
        <f t="shared" si="13"/>
        <v/>
      </c>
      <c r="AD27" s="106" t="str">
        <f t="shared" si="14"/>
        <v/>
      </c>
      <c r="AE27" s="106" t="str">
        <f t="shared" si="15"/>
        <v/>
      </c>
      <c r="AF27" s="106" t="str">
        <f t="shared" si="16"/>
        <v/>
      </c>
      <c r="AG27" s="106" t="str">
        <f t="shared" si="17"/>
        <v/>
      </c>
      <c r="AH27" s="106" t="str">
        <f t="shared" si="18"/>
        <v/>
      </c>
      <c r="AI27" s="106" t="str">
        <f t="shared" si="19"/>
        <v/>
      </c>
      <c r="AJ27" s="111">
        <f t="shared" si="20"/>
        <v>1</v>
      </c>
    </row>
    <row r="28" spans="1:36" x14ac:dyDescent="0.25">
      <c r="A28" s="60">
        <f>IF(Markers!B26&gt;0,Markers!A26,"")</f>
        <v>25</v>
      </c>
      <c r="B28" s="102" t="str">
        <f>IF(LEN(Markers!B26)&gt;0,Markers!B26,"")</f>
        <v>Marker 25</v>
      </c>
      <c r="C28" s="11"/>
      <c r="D28" s="11"/>
      <c r="E28" s="11"/>
      <c r="F28" s="11"/>
      <c r="G28" s="11"/>
      <c r="H28" s="11" t="s">
        <v>369</v>
      </c>
      <c r="I28" s="11"/>
      <c r="J28" s="11"/>
      <c r="K28" s="11"/>
      <c r="L28" s="11"/>
      <c r="M28" s="11"/>
      <c r="N28" s="11"/>
      <c r="O28" s="11"/>
      <c r="P28" s="11"/>
      <c r="Q28" s="11"/>
      <c r="R28" s="103" t="str">
        <f t="shared" si="3"/>
        <v>Enter L, M or H in each cell</v>
      </c>
      <c r="S28" s="109"/>
      <c r="T28" s="112">
        <f t="shared" si="4"/>
        <v>25</v>
      </c>
      <c r="U28" s="106" t="str">
        <f t="shared" si="5"/>
        <v/>
      </c>
      <c r="V28" s="106" t="str">
        <f t="shared" si="6"/>
        <v/>
      </c>
      <c r="W28" s="106" t="str">
        <f t="shared" si="7"/>
        <v/>
      </c>
      <c r="X28" s="106" t="str">
        <f t="shared" si="8"/>
        <v/>
      </c>
      <c r="Y28" s="106" t="str">
        <f t="shared" si="9"/>
        <v/>
      </c>
      <c r="Z28" s="106">
        <f t="shared" si="10"/>
        <v>1</v>
      </c>
      <c r="AA28" s="106" t="str">
        <f t="shared" si="11"/>
        <v/>
      </c>
      <c r="AB28" s="106" t="str">
        <f t="shared" si="12"/>
        <v/>
      </c>
      <c r="AC28" s="106" t="str">
        <f t="shared" si="13"/>
        <v/>
      </c>
      <c r="AD28" s="106" t="str">
        <f t="shared" si="14"/>
        <v/>
      </c>
      <c r="AE28" s="106" t="str">
        <f t="shared" si="15"/>
        <v/>
      </c>
      <c r="AF28" s="106" t="str">
        <f t="shared" si="16"/>
        <v/>
      </c>
      <c r="AG28" s="106" t="str">
        <f t="shared" si="17"/>
        <v/>
      </c>
      <c r="AH28" s="106" t="str">
        <f t="shared" si="18"/>
        <v/>
      </c>
      <c r="AI28" s="106" t="str">
        <f t="shared" si="19"/>
        <v/>
      </c>
      <c r="AJ28" s="111">
        <f t="shared" si="20"/>
        <v>1</v>
      </c>
    </row>
    <row r="29" spans="1:36" x14ac:dyDescent="0.25">
      <c r="A29" s="60">
        <f>IF(Markers!B27&gt;0,Markers!A27,"")</f>
        <v>26</v>
      </c>
      <c r="B29" s="102" t="str">
        <f>IF(LEN(Markers!B27)&gt;0,Markers!B27,"")</f>
        <v>Marker 26</v>
      </c>
      <c r="C29" s="11"/>
      <c r="D29" s="11"/>
      <c r="E29" s="11"/>
      <c r="F29" s="11"/>
      <c r="G29" s="11"/>
      <c r="H29" s="11" t="s">
        <v>369</v>
      </c>
      <c r="I29" s="11"/>
      <c r="J29" s="11"/>
      <c r="K29" s="11"/>
      <c r="L29" s="11"/>
      <c r="M29" s="11"/>
      <c r="N29" s="11"/>
      <c r="O29" s="11"/>
      <c r="P29" s="11"/>
      <c r="Q29" s="11"/>
      <c r="R29" s="103" t="str">
        <f t="shared" si="3"/>
        <v>Enter L, M or H in each cell</v>
      </c>
      <c r="S29" s="109"/>
      <c r="T29" s="112">
        <f t="shared" si="4"/>
        <v>26</v>
      </c>
      <c r="U29" s="106" t="str">
        <f t="shared" si="5"/>
        <v/>
      </c>
      <c r="V29" s="106" t="str">
        <f t="shared" si="6"/>
        <v/>
      </c>
      <c r="W29" s="106" t="str">
        <f t="shared" si="7"/>
        <v/>
      </c>
      <c r="X29" s="106" t="str">
        <f t="shared" si="8"/>
        <v/>
      </c>
      <c r="Y29" s="106" t="str">
        <f t="shared" si="9"/>
        <v/>
      </c>
      <c r="Z29" s="106">
        <f t="shared" si="10"/>
        <v>1</v>
      </c>
      <c r="AA29" s="106" t="str">
        <f t="shared" si="11"/>
        <v/>
      </c>
      <c r="AB29" s="106" t="str">
        <f t="shared" si="12"/>
        <v/>
      </c>
      <c r="AC29" s="106" t="str">
        <f t="shared" si="13"/>
        <v/>
      </c>
      <c r="AD29" s="106" t="str">
        <f t="shared" si="14"/>
        <v/>
      </c>
      <c r="AE29" s="106" t="str">
        <f t="shared" si="15"/>
        <v/>
      </c>
      <c r="AF29" s="106" t="str">
        <f t="shared" si="16"/>
        <v/>
      </c>
      <c r="AG29" s="106" t="str">
        <f t="shared" si="17"/>
        <v/>
      </c>
      <c r="AH29" s="106" t="str">
        <f t="shared" si="18"/>
        <v/>
      </c>
      <c r="AI29" s="106" t="str">
        <f t="shared" si="19"/>
        <v/>
      </c>
      <c r="AJ29" s="111">
        <f t="shared" si="20"/>
        <v>1</v>
      </c>
    </row>
    <row r="30" spans="1:36" x14ac:dyDescent="0.25">
      <c r="A30" s="60">
        <f>IF(Markers!B28&gt;0,Markers!A28,"")</f>
        <v>27</v>
      </c>
      <c r="B30" s="102" t="str">
        <f>IF(LEN(Markers!B28)&gt;0,Markers!B28,"")</f>
        <v>Marker 27</v>
      </c>
      <c r="C30" s="11"/>
      <c r="D30" s="11"/>
      <c r="E30" s="11"/>
      <c r="F30" s="11"/>
      <c r="G30" s="11"/>
      <c r="H30" s="11"/>
      <c r="I30" s="11" t="s">
        <v>369</v>
      </c>
      <c r="J30" s="11"/>
      <c r="K30" s="11"/>
      <c r="L30" s="11"/>
      <c r="M30" s="11"/>
      <c r="N30" s="11"/>
      <c r="O30" s="11"/>
      <c r="P30" s="11"/>
      <c r="Q30" s="11"/>
      <c r="R30" s="103" t="str">
        <f t="shared" si="3"/>
        <v>Enter L, M or H in each cell</v>
      </c>
      <c r="S30" s="109"/>
      <c r="T30" s="112">
        <f t="shared" si="4"/>
        <v>27</v>
      </c>
      <c r="U30" s="106" t="str">
        <f t="shared" si="5"/>
        <v/>
      </c>
      <c r="V30" s="106" t="str">
        <f t="shared" si="6"/>
        <v/>
      </c>
      <c r="W30" s="106" t="str">
        <f t="shared" si="7"/>
        <v/>
      </c>
      <c r="X30" s="106" t="str">
        <f t="shared" si="8"/>
        <v/>
      </c>
      <c r="Y30" s="106" t="str">
        <f t="shared" si="9"/>
        <v/>
      </c>
      <c r="Z30" s="106" t="str">
        <f t="shared" si="10"/>
        <v/>
      </c>
      <c r="AA30" s="106">
        <f t="shared" si="11"/>
        <v>1</v>
      </c>
      <c r="AB30" s="106" t="str">
        <f t="shared" si="12"/>
        <v/>
      </c>
      <c r="AC30" s="106" t="str">
        <f t="shared" si="13"/>
        <v/>
      </c>
      <c r="AD30" s="106" t="str">
        <f t="shared" si="14"/>
        <v/>
      </c>
      <c r="AE30" s="106" t="str">
        <f t="shared" si="15"/>
        <v/>
      </c>
      <c r="AF30" s="106" t="str">
        <f t="shared" si="16"/>
        <v/>
      </c>
      <c r="AG30" s="106" t="str">
        <f t="shared" si="17"/>
        <v/>
      </c>
      <c r="AH30" s="106" t="str">
        <f t="shared" si="18"/>
        <v/>
      </c>
      <c r="AI30" s="106" t="str">
        <f t="shared" si="19"/>
        <v/>
      </c>
      <c r="AJ30" s="111">
        <f t="shared" si="20"/>
        <v>1</v>
      </c>
    </row>
    <row r="31" spans="1:36" x14ac:dyDescent="0.25">
      <c r="A31" s="60">
        <f>IF(Markers!B29&gt;0,Markers!A29,"")</f>
        <v>28</v>
      </c>
      <c r="B31" s="102" t="str">
        <f>IF(LEN(Markers!B29)&gt;0,Markers!B29,"")</f>
        <v>Marker 28</v>
      </c>
      <c r="C31" s="11"/>
      <c r="D31" s="11"/>
      <c r="E31" s="11"/>
      <c r="F31" s="11"/>
      <c r="G31" s="11"/>
      <c r="H31" s="11"/>
      <c r="I31" s="11" t="s">
        <v>369</v>
      </c>
      <c r="J31" s="11"/>
      <c r="K31" s="11"/>
      <c r="L31" s="11"/>
      <c r="M31" s="11"/>
      <c r="N31" s="11"/>
      <c r="O31" s="11"/>
      <c r="P31" s="11"/>
      <c r="Q31" s="11"/>
      <c r="R31" s="103" t="str">
        <f t="shared" si="3"/>
        <v>Enter L, M or H in each cell</v>
      </c>
      <c r="S31" s="109"/>
      <c r="T31" s="112">
        <f t="shared" si="4"/>
        <v>28</v>
      </c>
      <c r="U31" s="106" t="str">
        <f t="shared" si="5"/>
        <v/>
      </c>
      <c r="V31" s="106" t="str">
        <f t="shared" si="6"/>
        <v/>
      </c>
      <c r="W31" s="106" t="str">
        <f t="shared" si="7"/>
        <v/>
      </c>
      <c r="X31" s="106" t="str">
        <f t="shared" si="8"/>
        <v/>
      </c>
      <c r="Y31" s="106" t="str">
        <f t="shared" si="9"/>
        <v/>
      </c>
      <c r="Z31" s="106" t="str">
        <f t="shared" si="10"/>
        <v/>
      </c>
      <c r="AA31" s="106">
        <f t="shared" si="11"/>
        <v>1</v>
      </c>
      <c r="AB31" s="106" t="str">
        <f t="shared" si="12"/>
        <v/>
      </c>
      <c r="AC31" s="106" t="str">
        <f t="shared" si="13"/>
        <v/>
      </c>
      <c r="AD31" s="106" t="str">
        <f t="shared" si="14"/>
        <v/>
      </c>
      <c r="AE31" s="106" t="str">
        <f t="shared" si="15"/>
        <v/>
      </c>
      <c r="AF31" s="106" t="str">
        <f t="shared" si="16"/>
        <v/>
      </c>
      <c r="AG31" s="106" t="str">
        <f t="shared" si="17"/>
        <v/>
      </c>
      <c r="AH31" s="106" t="str">
        <f t="shared" si="18"/>
        <v/>
      </c>
      <c r="AI31" s="106" t="str">
        <f t="shared" si="19"/>
        <v/>
      </c>
      <c r="AJ31" s="111">
        <f t="shared" si="20"/>
        <v>1</v>
      </c>
    </row>
    <row r="32" spans="1:36" x14ac:dyDescent="0.25">
      <c r="A32" s="60">
        <f>IF(Markers!B30&gt;0,Markers!A30,"")</f>
        <v>29</v>
      </c>
      <c r="B32" s="102" t="str">
        <f>IF(LEN(Markers!B30)&gt;0,Markers!B30,"")</f>
        <v>Marker 29</v>
      </c>
      <c r="C32" s="11"/>
      <c r="D32" s="11"/>
      <c r="E32" s="11"/>
      <c r="F32" s="11"/>
      <c r="G32" s="11"/>
      <c r="H32" s="11"/>
      <c r="I32" s="11" t="s">
        <v>369</v>
      </c>
      <c r="J32" s="11"/>
      <c r="K32" s="11"/>
      <c r="L32" s="11"/>
      <c r="M32" s="11"/>
      <c r="N32" s="11"/>
      <c r="O32" s="11"/>
      <c r="P32" s="11"/>
      <c r="Q32" s="11"/>
      <c r="R32" s="103" t="str">
        <f t="shared" si="3"/>
        <v>Enter L, M or H in each cell</v>
      </c>
      <c r="S32" s="109"/>
      <c r="T32" s="112">
        <f t="shared" si="4"/>
        <v>29</v>
      </c>
      <c r="U32" s="106" t="str">
        <f t="shared" si="5"/>
        <v/>
      </c>
      <c r="V32" s="106" t="str">
        <f t="shared" si="6"/>
        <v/>
      </c>
      <c r="W32" s="106" t="str">
        <f t="shared" si="7"/>
        <v/>
      </c>
      <c r="X32" s="106" t="str">
        <f t="shared" si="8"/>
        <v/>
      </c>
      <c r="Y32" s="106" t="str">
        <f t="shared" si="9"/>
        <v/>
      </c>
      <c r="Z32" s="106" t="str">
        <f t="shared" si="10"/>
        <v/>
      </c>
      <c r="AA32" s="106">
        <f t="shared" si="11"/>
        <v>1</v>
      </c>
      <c r="AB32" s="106" t="str">
        <f t="shared" si="12"/>
        <v/>
      </c>
      <c r="AC32" s="106" t="str">
        <f t="shared" si="13"/>
        <v/>
      </c>
      <c r="AD32" s="106" t="str">
        <f t="shared" si="14"/>
        <v/>
      </c>
      <c r="AE32" s="106" t="str">
        <f t="shared" si="15"/>
        <v/>
      </c>
      <c r="AF32" s="106" t="str">
        <f t="shared" si="16"/>
        <v/>
      </c>
      <c r="AG32" s="106" t="str">
        <f t="shared" si="17"/>
        <v/>
      </c>
      <c r="AH32" s="106" t="str">
        <f t="shared" si="18"/>
        <v/>
      </c>
      <c r="AI32" s="106" t="str">
        <f t="shared" si="19"/>
        <v/>
      </c>
      <c r="AJ32" s="111">
        <f t="shared" si="20"/>
        <v>1</v>
      </c>
    </row>
    <row r="33" spans="1:36" x14ac:dyDescent="0.25">
      <c r="A33" s="60">
        <f>IF(Markers!B31&gt;0,Markers!A31,"")</f>
        <v>30</v>
      </c>
      <c r="B33" s="102" t="str">
        <f>IF(LEN(Markers!B31)&gt;0,Markers!B31,"")</f>
        <v>Marker 30</v>
      </c>
      <c r="C33" s="11"/>
      <c r="D33" s="11"/>
      <c r="E33" s="11"/>
      <c r="F33" s="11"/>
      <c r="G33" s="11"/>
      <c r="H33" s="11"/>
      <c r="I33" s="11" t="s">
        <v>369</v>
      </c>
      <c r="J33" s="11"/>
      <c r="K33" s="11"/>
      <c r="L33" s="11"/>
      <c r="M33" s="11"/>
      <c r="N33" s="11"/>
      <c r="O33" s="11"/>
      <c r="P33" s="11"/>
      <c r="Q33" s="11"/>
      <c r="R33" s="103" t="str">
        <f t="shared" si="3"/>
        <v>Enter L, M or H in each cell</v>
      </c>
      <c r="S33" s="109"/>
      <c r="T33" s="112">
        <f t="shared" si="4"/>
        <v>30</v>
      </c>
      <c r="U33" s="106" t="str">
        <f t="shared" si="5"/>
        <v/>
      </c>
      <c r="V33" s="106" t="str">
        <f t="shared" si="6"/>
        <v/>
      </c>
      <c r="W33" s="106" t="str">
        <f t="shared" si="7"/>
        <v/>
      </c>
      <c r="X33" s="106" t="str">
        <f t="shared" si="8"/>
        <v/>
      </c>
      <c r="Y33" s="106" t="str">
        <f t="shared" si="9"/>
        <v/>
      </c>
      <c r="Z33" s="106" t="str">
        <f t="shared" si="10"/>
        <v/>
      </c>
      <c r="AA33" s="106">
        <f t="shared" si="11"/>
        <v>1</v>
      </c>
      <c r="AB33" s="106" t="str">
        <f t="shared" si="12"/>
        <v/>
      </c>
      <c r="AC33" s="106" t="str">
        <f t="shared" si="13"/>
        <v/>
      </c>
      <c r="AD33" s="106" t="str">
        <f t="shared" si="14"/>
        <v/>
      </c>
      <c r="AE33" s="106" t="str">
        <f t="shared" si="15"/>
        <v/>
      </c>
      <c r="AF33" s="106" t="str">
        <f t="shared" si="16"/>
        <v/>
      </c>
      <c r="AG33" s="106" t="str">
        <f t="shared" si="17"/>
        <v/>
      </c>
      <c r="AH33" s="106" t="str">
        <f t="shared" si="18"/>
        <v/>
      </c>
      <c r="AI33" s="106" t="str">
        <f t="shared" si="19"/>
        <v/>
      </c>
      <c r="AJ33" s="111">
        <f t="shared" si="20"/>
        <v>1</v>
      </c>
    </row>
    <row r="34" spans="1:36" x14ac:dyDescent="0.25">
      <c r="A34" s="60">
        <f>IF(Markers!B32&gt;0,Markers!A32,"")</f>
        <v>31</v>
      </c>
      <c r="B34" s="102" t="str">
        <f>IF(LEN(Markers!B32)&gt;0,Markers!B32,"")</f>
        <v>Marker 31</v>
      </c>
      <c r="C34" s="11"/>
      <c r="D34" s="11"/>
      <c r="E34" s="11"/>
      <c r="F34" s="11"/>
      <c r="G34" s="11"/>
      <c r="H34" s="11"/>
      <c r="I34" s="11" t="s">
        <v>369</v>
      </c>
      <c r="J34" s="11"/>
      <c r="K34" s="11"/>
      <c r="L34" s="11"/>
      <c r="M34" s="11"/>
      <c r="N34" s="11"/>
      <c r="O34" s="11"/>
      <c r="P34" s="11"/>
      <c r="Q34" s="11"/>
      <c r="R34" s="103" t="str">
        <f t="shared" si="3"/>
        <v>Enter L, M or H in each cell</v>
      </c>
      <c r="S34" s="109"/>
      <c r="T34" s="112">
        <f t="shared" si="4"/>
        <v>31</v>
      </c>
      <c r="U34" s="106" t="str">
        <f t="shared" si="5"/>
        <v/>
      </c>
      <c r="V34" s="106" t="str">
        <f t="shared" si="6"/>
        <v/>
      </c>
      <c r="W34" s="106" t="str">
        <f t="shared" si="7"/>
        <v/>
      </c>
      <c r="X34" s="106" t="str">
        <f t="shared" si="8"/>
        <v/>
      </c>
      <c r="Y34" s="106" t="str">
        <f t="shared" si="9"/>
        <v/>
      </c>
      <c r="Z34" s="106" t="str">
        <f t="shared" si="10"/>
        <v/>
      </c>
      <c r="AA34" s="106">
        <f t="shared" si="11"/>
        <v>1</v>
      </c>
      <c r="AB34" s="106" t="str">
        <f t="shared" si="12"/>
        <v/>
      </c>
      <c r="AC34" s="106" t="str">
        <f t="shared" si="13"/>
        <v/>
      </c>
      <c r="AD34" s="106" t="str">
        <f t="shared" si="14"/>
        <v/>
      </c>
      <c r="AE34" s="106" t="str">
        <f t="shared" si="15"/>
        <v/>
      </c>
      <c r="AF34" s="106" t="str">
        <f t="shared" si="16"/>
        <v/>
      </c>
      <c r="AG34" s="106" t="str">
        <f t="shared" si="17"/>
        <v/>
      </c>
      <c r="AH34" s="106" t="str">
        <f t="shared" si="18"/>
        <v/>
      </c>
      <c r="AI34" s="106" t="str">
        <f t="shared" si="19"/>
        <v/>
      </c>
      <c r="AJ34" s="111">
        <f t="shared" si="20"/>
        <v>1</v>
      </c>
    </row>
    <row r="35" spans="1:36" x14ac:dyDescent="0.25">
      <c r="A35" s="60">
        <f>IF(Markers!B33&gt;0,Markers!A33,"")</f>
        <v>32</v>
      </c>
      <c r="B35" s="102" t="str">
        <f>IF(LEN(Markers!B33)&gt;0,Markers!B33,"")</f>
        <v>Marker 32</v>
      </c>
      <c r="C35" s="11"/>
      <c r="D35" s="11"/>
      <c r="E35" s="11"/>
      <c r="F35" s="11"/>
      <c r="G35" s="11"/>
      <c r="H35" s="11"/>
      <c r="I35" s="11" t="s">
        <v>369</v>
      </c>
      <c r="J35" s="11"/>
      <c r="K35" s="11"/>
      <c r="L35" s="11"/>
      <c r="M35" s="11"/>
      <c r="N35" s="11"/>
      <c r="O35" s="11"/>
      <c r="P35" s="11"/>
      <c r="Q35" s="11"/>
      <c r="R35" s="103" t="str">
        <f t="shared" si="3"/>
        <v>Enter L, M or H in each cell</v>
      </c>
      <c r="S35" s="109"/>
      <c r="T35" s="112">
        <f t="shared" si="4"/>
        <v>32</v>
      </c>
      <c r="U35" s="106" t="str">
        <f t="shared" si="5"/>
        <v/>
      </c>
      <c r="V35" s="106" t="str">
        <f t="shared" si="6"/>
        <v/>
      </c>
      <c r="W35" s="106" t="str">
        <f t="shared" si="7"/>
        <v/>
      </c>
      <c r="X35" s="106" t="str">
        <f t="shared" si="8"/>
        <v/>
      </c>
      <c r="Y35" s="106" t="str">
        <f t="shared" si="9"/>
        <v/>
      </c>
      <c r="Z35" s="106" t="str">
        <f t="shared" si="10"/>
        <v/>
      </c>
      <c r="AA35" s="106">
        <f t="shared" si="11"/>
        <v>1</v>
      </c>
      <c r="AB35" s="106" t="str">
        <f t="shared" si="12"/>
        <v/>
      </c>
      <c r="AC35" s="106" t="str">
        <f t="shared" si="13"/>
        <v/>
      </c>
      <c r="AD35" s="106" t="str">
        <f t="shared" si="14"/>
        <v/>
      </c>
      <c r="AE35" s="106" t="str">
        <f t="shared" si="15"/>
        <v/>
      </c>
      <c r="AF35" s="106" t="str">
        <f t="shared" si="16"/>
        <v/>
      </c>
      <c r="AG35" s="106" t="str">
        <f t="shared" si="17"/>
        <v/>
      </c>
      <c r="AH35" s="106" t="str">
        <f t="shared" si="18"/>
        <v/>
      </c>
      <c r="AI35" s="106" t="str">
        <f t="shared" si="19"/>
        <v/>
      </c>
      <c r="AJ35" s="111">
        <f t="shared" si="20"/>
        <v>1</v>
      </c>
    </row>
    <row r="36" spans="1:36" x14ac:dyDescent="0.25">
      <c r="A36" s="60">
        <f>IF(Markers!B34&gt;0,Markers!A34,"")</f>
        <v>33</v>
      </c>
      <c r="B36" s="102" t="str">
        <f>IF(LEN(Markers!B34)&gt;0,Markers!B34,"")</f>
        <v>Marker 33</v>
      </c>
      <c r="C36" s="11"/>
      <c r="D36" s="11"/>
      <c r="E36" s="11"/>
      <c r="F36" s="11"/>
      <c r="G36" s="11"/>
      <c r="H36" s="11"/>
      <c r="I36" s="11" t="s">
        <v>369</v>
      </c>
      <c r="J36" s="11"/>
      <c r="K36" s="11"/>
      <c r="L36" s="11"/>
      <c r="M36" s="11"/>
      <c r="N36" s="11"/>
      <c r="O36" s="11"/>
      <c r="P36" s="11"/>
      <c r="Q36" s="11"/>
      <c r="R36" s="103" t="str">
        <f t="shared" si="3"/>
        <v>Enter L, M or H in each cell</v>
      </c>
      <c r="S36" s="109"/>
      <c r="T36" s="112">
        <f t="shared" si="4"/>
        <v>33</v>
      </c>
      <c r="U36" s="106" t="str">
        <f t="shared" si="5"/>
        <v/>
      </c>
      <c r="V36" s="106" t="str">
        <f t="shared" si="6"/>
        <v/>
      </c>
      <c r="W36" s="106" t="str">
        <f t="shared" si="7"/>
        <v/>
      </c>
      <c r="X36" s="106" t="str">
        <f t="shared" si="8"/>
        <v/>
      </c>
      <c r="Y36" s="106" t="str">
        <f t="shared" si="9"/>
        <v/>
      </c>
      <c r="Z36" s="106" t="str">
        <f t="shared" si="10"/>
        <v/>
      </c>
      <c r="AA36" s="106">
        <f t="shared" si="11"/>
        <v>1</v>
      </c>
      <c r="AB36" s="106" t="str">
        <f t="shared" si="12"/>
        <v/>
      </c>
      <c r="AC36" s="106" t="str">
        <f t="shared" si="13"/>
        <v/>
      </c>
      <c r="AD36" s="106" t="str">
        <f t="shared" si="14"/>
        <v/>
      </c>
      <c r="AE36" s="106" t="str">
        <f t="shared" si="15"/>
        <v/>
      </c>
      <c r="AF36" s="106" t="str">
        <f t="shared" si="16"/>
        <v/>
      </c>
      <c r="AG36" s="106" t="str">
        <f t="shared" si="17"/>
        <v/>
      </c>
      <c r="AH36" s="106" t="str">
        <f t="shared" si="18"/>
        <v/>
      </c>
      <c r="AI36" s="106" t="str">
        <f t="shared" si="19"/>
        <v/>
      </c>
      <c r="AJ36" s="111">
        <f t="shared" si="20"/>
        <v>1</v>
      </c>
    </row>
    <row r="37" spans="1:36" x14ac:dyDescent="0.25">
      <c r="A37" s="60">
        <f>IF(Markers!B35&gt;0,Markers!A35,"")</f>
        <v>34</v>
      </c>
      <c r="B37" s="102" t="str">
        <f>IF(LEN(Markers!B35)&gt;0,Markers!B35,"")</f>
        <v>Marker 34</v>
      </c>
      <c r="C37" s="11"/>
      <c r="D37" s="11"/>
      <c r="E37" s="11"/>
      <c r="F37" s="11"/>
      <c r="G37" s="11"/>
      <c r="H37" s="11"/>
      <c r="I37" s="11" t="s">
        <v>369</v>
      </c>
      <c r="J37" s="11"/>
      <c r="K37" s="11"/>
      <c r="L37" s="11"/>
      <c r="M37" s="11"/>
      <c r="N37" s="11"/>
      <c r="O37" s="11"/>
      <c r="P37" s="11"/>
      <c r="Q37" s="11"/>
      <c r="R37" s="103" t="str">
        <f t="shared" si="3"/>
        <v>Enter L, M or H in each cell</v>
      </c>
      <c r="S37" s="109"/>
      <c r="T37" s="112">
        <f t="shared" si="4"/>
        <v>34</v>
      </c>
      <c r="U37" s="106" t="str">
        <f t="shared" si="5"/>
        <v/>
      </c>
      <c r="V37" s="106" t="str">
        <f t="shared" si="6"/>
        <v/>
      </c>
      <c r="W37" s="106" t="str">
        <f t="shared" si="7"/>
        <v/>
      </c>
      <c r="X37" s="106" t="str">
        <f t="shared" si="8"/>
        <v/>
      </c>
      <c r="Y37" s="106" t="str">
        <f t="shared" si="9"/>
        <v/>
      </c>
      <c r="Z37" s="106" t="str">
        <f t="shared" si="10"/>
        <v/>
      </c>
      <c r="AA37" s="106">
        <f t="shared" si="11"/>
        <v>1</v>
      </c>
      <c r="AB37" s="106" t="str">
        <f t="shared" si="12"/>
        <v/>
      </c>
      <c r="AC37" s="106" t="str">
        <f t="shared" si="13"/>
        <v/>
      </c>
      <c r="AD37" s="106" t="str">
        <f t="shared" si="14"/>
        <v/>
      </c>
      <c r="AE37" s="106" t="str">
        <f t="shared" si="15"/>
        <v/>
      </c>
      <c r="AF37" s="106" t="str">
        <f t="shared" si="16"/>
        <v/>
      </c>
      <c r="AG37" s="106" t="str">
        <f t="shared" si="17"/>
        <v/>
      </c>
      <c r="AH37" s="106" t="str">
        <f t="shared" si="18"/>
        <v/>
      </c>
      <c r="AI37" s="106" t="str">
        <f t="shared" si="19"/>
        <v/>
      </c>
      <c r="AJ37" s="111">
        <f t="shared" si="20"/>
        <v>1</v>
      </c>
    </row>
    <row r="38" spans="1:36" x14ac:dyDescent="0.25">
      <c r="A38" s="60">
        <f>IF(Markers!B36&gt;0,Markers!A36,"")</f>
        <v>35</v>
      </c>
      <c r="B38" s="102" t="str">
        <f>IF(LEN(Markers!B36)&gt;0,Markers!B36,"")</f>
        <v>Marker 35</v>
      </c>
      <c r="C38" s="11"/>
      <c r="D38" s="11"/>
      <c r="E38" s="11"/>
      <c r="F38" s="11"/>
      <c r="G38" s="11"/>
      <c r="H38" s="11"/>
      <c r="I38" s="11" t="s">
        <v>369</v>
      </c>
      <c r="J38" s="11"/>
      <c r="K38" s="11"/>
      <c r="L38" s="11"/>
      <c r="M38" s="11"/>
      <c r="N38" s="11"/>
      <c r="O38" s="11"/>
      <c r="P38" s="11"/>
      <c r="Q38" s="11"/>
      <c r="R38" s="103" t="str">
        <f t="shared" si="3"/>
        <v>Enter L, M or H in each cell</v>
      </c>
      <c r="S38" s="109"/>
      <c r="T38" s="112">
        <f t="shared" si="4"/>
        <v>35</v>
      </c>
      <c r="U38" s="106" t="str">
        <f t="shared" si="5"/>
        <v/>
      </c>
      <c r="V38" s="106" t="str">
        <f t="shared" si="6"/>
        <v/>
      </c>
      <c r="W38" s="106" t="str">
        <f t="shared" si="7"/>
        <v/>
      </c>
      <c r="X38" s="106" t="str">
        <f t="shared" si="8"/>
        <v/>
      </c>
      <c r="Y38" s="106" t="str">
        <f t="shared" si="9"/>
        <v/>
      </c>
      <c r="Z38" s="106" t="str">
        <f t="shared" si="10"/>
        <v/>
      </c>
      <c r="AA38" s="106">
        <f t="shared" si="11"/>
        <v>1</v>
      </c>
      <c r="AB38" s="106" t="str">
        <f t="shared" si="12"/>
        <v/>
      </c>
      <c r="AC38" s="106" t="str">
        <f t="shared" si="13"/>
        <v/>
      </c>
      <c r="AD38" s="106" t="str">
        <f t="shared" si="14"/>
        <v/>
      </c>
      <c r="AE38" s="106" t="str">
        <f t="shared" si="15"/>
        <v/>
      </c>
      <c r="AF38" s="106" t="str">
        <f t="shared" si="16"/>
        <v/>
      </c>
      <c r="AG38" s="106" t="str">
        <f t="shared" si="17"/>
        <v/>
      </c>
      <c r="AH38" s="106" t="str">
        <f t="shared" si="18"/>
        <v/>
      </c>
      <c r="AI38" s="106" t="str">
        <f t="shared" si="19"/>
        <v/>
      </c>
      <c r="AJ38" s="111">
        <f t="shared" si="20"/>
        <v>1</v>
      </c>
    </row>
    <row r="39" spans="1:36" x14ac:dyDescent="0.25">
      <c r="A39" s="60">
        <f>IF(Markers!B37&gt;0,Markers!A37,"")</f>
        <v>36</v>
      </c>
      <c r="B39" s="102" t="str">
        <f>IF(LEN(Markers!B37)&gt;0,Markers!B37,"")</f>
        <v>Marker 36</v>
      </c>
      <c r="C39" s="11"/>
      <c r="D39" s="11"/>
      <c r="E39" s="11"/>
      <c r="F39" s="11"/>
      <c r="G39" s="11"/>
      <c r="H39" s="11"/>
      <c r="I39" s="11" t="s">
        <v>369</v>
      </c>
      <c r="J39" s="11"/>
      <c r="K39" s="11"/>
      <c r="L39" s="11"/>
      <c r="M39" s="11"/>
      <c r="N39" s="11"/>
      <c r="O39" s="11"/>
      <c r="P39" s="11"/>
      <c r="Q39" s="11"/>
      <c r="R39" s="103" t="str">
        <f t="shared" si="3"/>
        <v>Enter L, M or H in each cell</v>
      </c>
      <c r="S39" s="109"/>
      <c r="T39" s="112">
        <f t="shared" si="4"/>
        <v>36</v>
      </c>
      <c r="U39" s="106" t="str">
        <f t="shared" si="5"/>
        <v/>
      </c>
      <c r="V39" s="106" t="str">
        <f t="shared" si="6"/>
        <v/>
      </c>
      <c r="W39" s="106" t="str">
        <f t="shared" si="7"/>
        <v/>
      </c>
      <c r="X39" s="106" t="str">
        <f t="shared" si="8"/>
        <v/>
      </c>
      <c r="Y39" s="106" t="str">
        <f t="shared" si="9"/>
        <v/>
      </c>
      <c r="Z39" s="106" t="str">
        <f t="shared" si="10"/>
        <v/>
      </c>
      <c r="AA39" s="106">
        <f t="shared" si="11"/>
        <v>1</v>
      </c>
      <c r="AB39" s="106" t="str">
        <f t="shared" si="12"/>
        <v/>
      </c>
      <c r="AC39" s="106" t="str">
        <f t="shared" si="13"/>
        <v/>
      </c>
      <c r="AD39" s="106" t="str">
        <f t="shared" si="14"/>
        <v/>
      </c>
      <c r="AE39" s="106" t="str">
        <f t="shared" si="15"/>
        <v/>
      </c>
      <c r="AF39" s="106" t="str">
        <f t="shared" si="16"/>
        <v/>
      </c>
      <c r="AG39" s="106" t="str">
        <f t="shared" si="17"/>
        <v/>
      </c>
      <c r="AH39" s="106" t="str">
        <f t="shared" si="18"/>
        <v/>
      </c>
      <c r="AI39" s="106" t="str">
        <f t="shared" si="19"/>
        <v/>
      </c>
      <c r="AJ39" s="111">
        <f t="shared" si="20"/>
        <v>1</v>
      </c>
    </row>
    <row r="40" spans="1:36" x14ac:dyDescent="0.25">
      <c r="A40" s="60">
        <f>IF(Markers!B38&gt;0,Markers!A38,"")</f>
        <v>37</v>
      </c>
      <c r="B40" s="102" t="str">
        <f>IF(LEN(Markers!B38)&gt;0,Markers!B38,"")</f>
        <v>Marker 37</v>
      </c>
      <c r="C40" s="11"/>
      <c r="D40" s="11"/>
      <c r="E40" s="11"/>
      <c r="F40" s="11"/>
      <c r="G40" s="11"/>
      <c r="H40" s="11"/>
      <c r="I40" s="11" t="s">
        <v>369</v>
      </c>
      <c r="J40" s="11"/>
      <c r="K40" s="11"/>
      <c r="L40" s="11"/>
      <c r="M40" s="11"/>
      <c r="N40" s="11"/>
      <c r="O40" s="11"/>
      <c r="P40" s="11"/>
      <c r="Q40" s="11"/>
      <c r="R40" s="103" t="str">
        <f t="shared" si="3"/>
        <v>Enter L, M or H in each cell</v>
      </c>
      <c r="S40" s="109"/>
      <c r="T40" s="112">
        <f t="shared" si="4"/>
        <v>37</v>
      </c>
      <c r="U40" s="106" t="str">
        <f t="shared" si="5"/>
        <v/>
      </c>
      <c r="V40" s="106" t="str">
        <f t="shared" si="6"/>
        <v/>
      </c>
      <c r="W40" s="106" t="str">
        <f t="shared" si="7"/>
        <v/>
      </c>
      <c r="X40" s="106" t="str">
        <f t="shared" si="8"/>
        <v/>
      </c>
      <c r="Y40" s="106" t="str">
        <f t="shared" si="9"/>
        <v/>
      </c>
      <c r="Z40" s="106" t="str">
        <f t="shared" si="10"/>
        <v/>
      </c>
      <c r="AA40" s="106">
        <f t="shared" si="11"/>
        <v>1</v>
      </c>
      <c r="AB40" s="106" t="str">
        <f t="shared" si="12"/>
        <v/>
      </c>
      <c r="AC40" s="106" t="str">
        <f t="shared" si="13"/>
        <v/>
      </c>
      <c r="AD40" s="106" t="str">
        <f t="shared" si="14"/>
        <v/>
      </c>
      <c r="AE40" s="106" t="str">
        <f t="shared" si="15"/>
        <v/>
      </c>
      <c r="AF40" s="106" t="str">
        <f t="shared" si="16"/>
        <v/>
      </c>
      <c r="AG40" s="106" t="str">
        <f t="shared" si="17"/>
        <v/>
      </c>
      <c r="AH40" s="106" t="str">
        <f t="shared" si="18"/>
        <v/>
      </c>
      <c r="AI40" s="106" t="str">
        <f t="shared" si="19"/>
        <v/>
      </c>
      <c r="AJ40" s="111">
        <f t="shared" si="20"/>
        <v>1</v>
      </c>
    </row>
    <row r="41" spans="1:36" x14ac:dyDescent="0.25">
      <c r="A41" s="60">
        <f>IF(Markers!B39&gt;0,Markers!A39,"")</f>
        <v>38</v>
      </c>
      <c r="B41" s="102" t="str">
        <f>IF(LEN(Markers!B39)&gt;0,Markers!B39,"")</f>
        <v>Marker 38</v>
      </c>
      <c r="C41" s="11"/>
      <c r="D41" s="11"/>
      <c r="E41" s="11"/>
      <c r="F41" s="11"/>
      <c r="G41" s="11"/>
      <c r="H41" s="11"/>
      <c r="I41" s="11" t="s">
        <v>369</v>
      </c>
      <c r="J41" s="11"/>
      <c r="K41" s="11"/>
      <c r="L41" s="11"/>
      <c r="M41" s="11"/>
      <c r="N41" s="11"/>
      <c r="O41" s="11"/>
      <c r="P41" s="11"/>
      <c r="Q41" s="11"/>
      <c r="R41" s="103" t="str">
        <f t="shared" si="3"/>
        <v>Enter L, M or H in each cell</v>
      </c>
      <c r="S41" s="109"/>
      <c r="T41" s="112">
        <f t="shared" si="4"/>
        <v>38</v>
      </c>
      <c r="U41" s="106" t="str">
        <f t="shared" si="5"/>
        <v/>
      </c>
      <c r="V41" s="106" t="str">
        <f t="shared" si="6"/>
        <v/>
      </c>
      <c r="W41" s="106" t="str">
        <f t="shared" si="7"/>
        <v/>
      </c>
      <c r="X41" s="106" t="str">
        <f t="shared" si="8"/>
        <v/>
      </c>
      <c r="Y41" s="106" t="str">
        <f t="shared" si="9"/>
        <v/>
      </c>
      <c r="Z41" s="106" t="str">
        <f t="shared" si="10"/>
        <v/>
      </c>
      <c r="AA41" s="106">
        <f t="shared" si="11"/>
        <v>1</v>
      </c>
      <c r="AB41" s="106" t="str">
        <f t="shared" si="12"/>
        <v/>
      </c>
      <c r="AC41" s="106" t="str">
        <f t="shared" si="13"/>
        <v/>
      </c>
      <c r="AD41" s="106" t="str">
        <f t="shared" si="14"/>
        <v/>
      </c>
      <c r="AE41" s="106" t="str">
        <f t="shared" si="15"/>
        <v/>
      </c>
      <c r="AF41" s="106" t="str">
        <f t="shared" si="16"/>
        <v/>
      </c>
      <c r="AG41" s="106" t="str">
        <f t="shared" si="17"/>
        <v/>
      </c>
      <c r="AH41" s="106" t="str">
        <f t="shared" si="18"/>
        <v/>
      </c>
      <c r="AI41" s="106" t="str">
        <f t="shared" si="19"/>
        <v/>
      </c>
      <c r="AJ41" s="111">
        <f t="shared" si="20"/>
        <v>1</v>
      </c>
    </row>
    <row r="42" spans="1:36" x14ac:dyDescent="0.25">
      <c r="A42" s="60">
        <f>IF(Markers!B40&gt;0,Markers!A40,"")</f>
        <v>39</v>
      </c>
      <c r="B42" s="102" t="str">
        <f>IF(LEN(Markers!B40)&gt;0,Markers!B40,"")</f>
        <v>Marker 39</v>
      </c>
      <c r="C42" s="11"/>
      <c r="D42" s="11"/>
      <c r="E42" s="11"/>
      <c r="F42" s="11"/>
      <c r="G42" s="11"/>
      <c r="H42" s="11"/>
      <c r="I42" s="11" t="s">
        <v>369</v>
      </c>
      <c r="J42" s="11"/>
      <c r="K42" s="11"/>
      <c r="L42" s="11"/>
      <c r="M42" s="11"/>
      <c r="N42" s="11"/>
      <c r="O42" s="11"/>
      <c r="P42" s="11"/>
      <c r="Q42" s="11"/>
      <c r="R42" s="103" t="str">
        <f t="shared" si="3"/>
        <v>Enter L, M or H in each cell</v>
      </c>
      <c r="S42" s="109"/>
      <c r="T42" s="112">
        <f t="shared" si="4"/>
        <v>39</v>
      </c>
      <c r="U42" s="106" t="str">
        <f t="shared" si="5"/>
        <v/>
      </c>
      <c r="V42" s="106" t="str">
        <f t="shared" si="6"/>
        <v/>
      </c>
      <c r="W42" s="106" t="str">
        <f t="shared" si="7"/>
        <v/>
      </c>
      <c r="X42" s="106" t="str">
        <f t="shared" si="8"/>
        <v/>
      </c>
      <c r="Y42" s="106" t="str">
        <f t="shared" si="9"/>
        <v/>
      </c>
      <c r="Z42" s="106" t="str">
        <f t="shared" si="10"/>
        <v/>
      </c>
      <c r="AA42" s="106">
        <f t="shared" si="11"/>
        <v>1</v>
      </c>
      <c r="AB42" s="106" t="str">
        <f t="shared" si="12"/>
        <v/>
      </c>
      <c r="AC42" s="106" t="str">
        <f t="shared" si="13"/>
        <v/>
      </c>
      <c r="AD42" s="106" t="str">
        <f t="shared" si="14"/>
        <v/>
      </c>
      <c r="AE42" s="106" t="str">
        <f t="shared" si="15"/>
        <v/>
      </c>
      <c r="AF42" s="106" t="str">
        <f t="shared" si="16"/>
        <v/>
      </c>
      <c r="AG42" s="106" t="str">
        <f t="shared" si="17"/>
        <v/>
      </c>
      <c r="AH42" s="106" t="str">
        <f t="shared" si="18"/>
        <v/>
      </c>
      <c r="AI42" s="106" t="str">
        <f t="shared" si="19"/>
        <v/>
      </c>
      <c r="AJ42" s="111">
        <f t="shared" si="20"/>
        <v>1</v>
      </c>
    </row>
    <row r="43" spans="1:36" x14ac:dyDescent="0.25">
      <c r="A43" s="60">
        <f>IF(Markers!B41&gt;0,Markers!A41,"")</f>
        <v>40</v>
      </c>
      <c r="B43" s="102" t="str">
        <f>IF(LEN(Markers!B41)&gt;0,Markers!B41,"")</f>
        <v>Marker 40</v>
      </c>
      <c r="C43" s="11"/>
      <c r="D43" s="11"/>
      <c r="E43" s="11"/>
      <c r="F43" s="11"/>
      <c r="G43" s="11"/>
      <c r="H43" s="11"/>
      <c r="I43" s="11"/>
      <c r="J43" s="11" t="s">
        <v>369</v>
      </c>
      <c r="K43" s="11"/>
      <c r="L43" s="11"/>
      <c r="M43" s="11"/>
      <c r="N43" s="11"/>
      <c r="O43" s="11"/>
      <c r="P43" s="11"/>
      <c r="Q43" s="11"/>
      <c r="R43" s="103" t="str">
        <f t="shared" si="3"/>
        <v>Enter L, M or H in each cell</v>
      </c>
      <c r="S43" s="109"/>
      <c r="T43" s="112">
        <f t="shared" si="4"/>
        <v>40</v>
      </c>
      <c r="U43" s="106" t="str">
        <f t="shared" si="5"/>
        <v/>
      </c>
      <c r="V43" s="106" t="str">
        <f t="shared" si="6"/>
        <v/>
      </c>
      <c r="W43" s="106" t="str">
        <f t="shared" si="7"/>
        <v/>
      </c>
      <c r="X43" s="106" t="str">
        <f t="shared" si="8"/>
        <v/>
      </c>
      <c r="Y43" s="106" t="str">
        <f t="shared" si="9"/>
        <v/>
      </c>
      <c r="Z43" s="106" t="str">
        <f t="shared" si="10"/>
        <v/>
      </c>
      <c r="AA43" s="106" t="str">
        <f t="shared" si="11"/>
        <v/>
      </c>
      <c r="AB43" s="106">
        <f t="shared" si="12"/>
        <v>1</v>
      </c>
      <c r="AC43" s="106" t="str">
        <f t="shared" si="13"/>
        <v/>
      </c>
      <c r="AD43" s="106" t="str">
        <f t="shared" si="14"/>
        <v/>
      </c>
      <c r="AE43" s="106" t="str">
        <f t="shared" si="15"/>
        <v/>
      </c>
      <c r="AF43" s="106" t="str">
        <f t="shared" si="16"/>
        <v/>
      </c>
      <c r="AG43" s="106" t="str">
        <f t="shared" si="17"/>
        <v/>
      </c>
      <c r="AH43" s="106" t="str">
        <f t="shared" si="18"/>
        <v/>
      </c>
      <c r="AI43" s="106" t="str">
        <f t="shared" si="19"/>
        <v/>
      </c>
      <c r="AJ43" s="111">
        <f t="shared" si="20"/>
        <v>1</v>
      </c>
    </row>
    <row r="44" spans="1:36" x14ac:dyDescent="0.25">
      <c r="A44" s="60">
        <f>IF(Markers!B42&gt;0,Markers!A42,"")</f>
        <v>41</v>
      </c>
      <c r="B44" s="102" t="str">
        <f>IF(LEN(Markers!B42)&gt;0,Markers!B42,"")</f>
        <v>Marker 41</v>
      </c>
      <c r="C44" s="11"/>
      <c r="D44" s="11"/>
      <c r="E44" s="11"/>
      <c r="F44" s="11"/>
      <c r="G44" s="11"/>
      <c r="H44" s="11"/>
      <c r="I44" s="11"/>
      <c r="J44" s="11" t="s">
        <v>369</v>
      </c>
      <c r="K44" s="11"/>
      <c r="L44" s="11"/>
      <c r="M44" s="11"/>
      <c r="N44" s="11"/>
      <c r="O44" s="11"/>
      <c r="P44" s="11"/>
      <c r="Q44" s="11"/>
      <c r="R44" s="103" t="str">
        <f t="shared" si="3"/>
        <v>Enter L, M or H in each cell</v>
      </c>
      <c r="S44" s="109"/>
      <c r="T44" s="112">
        <f t="shared" si="4"/>
        <v>41</v>
      </c>
      <c r="U44" s="106" t="str">
        <f t="shared" si="5"/>
        <v/>
      </c>
      <c r="V44" s="106" t="str">
        <f t="shared" si="6"/>
        <v/>
      </c>
      <c r="W44" s="106" t="str">
        <f t="shared" si="7"/>
        <v/>
      </c>
      <c r="X44" s="106" t="str">
        <f t="shared" si="8"/>
        <v/>
      </c>
      <c r="Y44" s="106" t="str">
        <f t="shared" si="9"/>
        <v/>
      </c>
      <c r="Z44" s="106" t="str">
        <f t="shared" si="10"/>
        <v/>
      </c>
      <c r="AA44" s="106" t="str">
        <f t="shared" si="11"/>
        <v/>
      </c>
      <c r="AB44" s="106">
        <f t="shared" si="12"/>
        <v>1</v>
      </c>
      <c r="AC44" s="106" t="str">
        <f t="shared" si="13"/>
        <v/>
      </c>
      <c r="AD44" s="106" t="str">
        <f t="shared" si="14"/>
        <v/>
      </c>
      <c r="AE44" s="106" t="str">
        <f t="shared" si="15"/>
        <v/>
      </c>
      <c r="AF44" s="106" t="str">
        <f t="shared" si="16"/>
        <v/>
      </c>
      <c r="AG44" s="106" t="str">
        <f t="shared" si="17"/>
        <v/>
      </c>
      <c r="AH44" s="106" t="str">
        <f t="shared" si="18"/>
        <v/>
      </c>
      <c r="AI44" s="106" t="str">
        <f t="shared" si="19"/>
        <v/>
      </c>
      <c r="AJ44" s="111">
        <f t="shared" si="20"/>
        <v>1</v>
      </c>
    </row>
    <row r="45" spans="1:36" x14ac:dyDescent="0.25">
      <c r="A45" s="60">
        <f>IF(Markers!B43&gt;0,Markers!A43,"")</f>
        <v>42</v>
      </c>
      <c r="B45" s="102" t="str">
        <f>IF(LEN(Markers!B43)&gt;0,Markers!B43,"")</f>
        <v>Marker 42</v>
      </c>
      <c r="C45" s="11"/>
      <c r="D45" s="11"/>
      <c r="E45" s="11"/>
      <c r="F45" s="11"/>
      <c r="G45" s="11"/>
      <c r="H45" s="11"/>
      <c r="I45" s="11"/>
      <c r="J45" s="11"/>
      <c r="K45" s="11" t="s">
        <v>369</v>
      </c>
      <c r="L45" s="11"/>
      <c r="M45" s="11"/>
      <c r="N45" s="11"/>
      <c r="O45" s="11"/>
      <c r="P45" s="11"/>
      <c r="Q45" s="11"/>
      <c r="R45" s="103" t="str">
        <f t="shared" si="3"/>
        <v>Enter L, M or H in each cell</v>
      </c>
      <c r="S45" s="109"/>
      <c r="T45" s="112">
        <f t="shared" si="4"/>
        <v>42</v>
      </c>
      <c r="U45" s="106" t="str">
        <f t="shared" si="5"/>
        <v/>
      </c>
      <c r="V45" s="106" t="str">
        <f t="shared" si="6"/>
        <v/>
      </c>
      <c r="W45" s="106" t="str">
        <f t="shared" si="7"/>
        <v/>
      </c>
      <c r="X45" s="106" t="str">
        <f t="shared" si="8"/>
        <v/>
      </c>
      <c r="Y45" s="106" t="str">
        <f t="shared" si="9"/>
        <v/>
      </c>
      <c r="Z45" s="106" t="str">
        <f t="shared" si="10"/>
        <v/>
      </c>
      <c r="AA45" s="106" t="str">
        <f t="shared" si="11"/>
        <v/>
      </c>
      <c r="AB45" s="106" t="str">
        <f t="shared" si="12"/>
        <v/>
      </c>
      <c r="AC45" s="106">
        <f t="shared" si="13"/>
        <v>1</v>
      </c>
      <c r="AD45" s="106" t="str">
        <f t="shared" si="14"/>
        <v/>
      </c>
      <c r="AE45" s="106" t="str">
        <f t="shared" si="15"/>
        <v/>
      </c>
      <c r="AF45" s="106" t="str">
        <f t="shared" si="16"/>
        <v/>
      </c>
      <c r="AG45" s="106" t="str">
        <f t="shared" si="17"/>
        <v/>
      </c>
      <c r="AH45" s="106" t="str">
        <f t="shared" si="18"/>
        <v/>
      </c>
      <c r="AI45" s="106" t="str">
        <f t="shared" si="19"/>
        <v/>
      </c>
      <c r="AJ45" s="111">
        <f t="shared" si="20"/>
        <v>1</v>
      </c>
    </row>
    <row r="46" spans="1:36" x14ac:dyDescent="0.25">
      <c r="A46" s="60">
        <f>IF(Markers!B44&gt;0,Markers!A44,"")</f>
        <v>43</v>
      </c>
      <c r="B46" s="102" t="str">
        <f>IF(LEN(Markers!B44)&gt;0,Markers!B44,"")</f>
        <v>Marker 43</v>
      </c>
      <c r="C46" s="11"/>
      <c r="D46" s="11"/>
      <c r="E46" s="11"/>
      <c r="F46" s="11"/>
      <c r="G46" s="11"/>
      <c r="H46" s="11"/>
      <c r="I46" s="11"/>
      <c r="J46" s="11"/>
      <c r="K46" s="11" t="s">
        <v>369</v>
      </c>
      <c r="L46" s="11"/>
      <c r="M46" s="11"/>
      <c r="N46" s="11"/>
      <c r="O46" s="11"/>
      <c r="P46" s="11"/>
      <c r="Q46" s="11"/>
      <c r="R46" s="103" t="str">
        <f t="shared" si="3"/>
        <v>Enter L, M or H in each cell</v>
      </c>
      <c r="S46" s="109"/>
      <c r="T46" s="112">
        <f t="shared" si="4"/>
        <v>43</v>
      </c>
      <c r="U46" s="106" t="str">
        <f t="shared" si="5"/>
        <v/>
      </c>
      <c r="V46" s="106" t="str">
        <f t="shared" si="6"/>
        <v/>
      </c>
      <c r="W46" s="106" t="str">
        <f t="shared" si="7"/>
        <v/>
      </c>
      <c r="X46" s="106" t="str">
        <f t="shared" si="8"/>
        <v/>
      </c>
      <c r="Y46" s="106" t="str">
        <f t="shared" si="9"/>
        <v/>
      </c>
      <c r="Z46" s="106" t="str">
        <f t="shared" si="10"/>
        <v/>
      </c>
      <c r="AA46" s="106" t="str">
        <f t="shared" si="11"/>
        <v/>
      </c>
      <c r="AB46" s="106" t="str">
        <f t="shared" si="12"/>
        <v/>
      </c>
      <c r="AC46" s="106">
        <f t="shared" si="13"/>
        <v>1</v>
      </c>
      <c r="AD46" s="106" t="str">
        <f t="shared" si="14"/>
        <v/>
      </c>
      <c r="AE46" s="106" t="str">
        <f t="shared" si="15"/>
        <v/>
      </c>
      <c r="AF46" s="106" t="str">
        <f t="shared" si="16"/>
        <v/>
      </c>
      <c r="AG46" s="106" t="str">
        <f t="shared" si="17"/>
        <v/>
      </c>
      <c r="AH46" s="106" t="str">
        <f t="shared" si="18"/>
        <v/>
      </c>
      <c r="AI46" s="106" t="str">
        <f t="shared" si="19"/>
        <v/>
      </c>
      <c r="AJ46" s="111">
        <f t="shared" si="20"/>
        <v>1</v>
      </c>
    </row>
    <row r="47" spans="1:36" x14ac:dyDescent="0.25">
      <c r="A47" s="60">
        <f>IF(Markers!B45&gt;0,Markers!A45,"")</f>
        <v>44</v>
      </c>
      <c r="B47" s="102" t="str">
        <f>IF(LEN(Markers!B45)&gt;0,Markers!B45,"")</f>
        <v>Marker 44</v>
      </c>
      <c r="C47" s="11"/>
      <c r="D47" s="11"/>
      <c r="E47" s="11"/>
      <c r="F47" s="11"/>
      <c r="G47" s="11"/>
      <c r="H47" s="11"/>
      <c r="I47" s="11"/>
      <c r="J47" s="11"/>
      <c r="K47" s="11" t="s">
        <v>369</v>
      </c>
      <c r="L47" s="11"/>
      <c r="M47" s="11"/>
      <c r="N47" s="11"/>
      <c r="O47" s="11"/>
      <c r="P47" s="11"/>
      <c r="Q47" s="11"/>
      <c r="R47" s="103" t="str">
        <f t="shared" si="3"/>
        <v>Enter L, M or H in each cell</v>
      </c>
      <c r="S47" s="109"/>
      <c r="T47" s="112">
        <f t="shared" si="4"/>
        <v>44</v>
      </c>
      <c r="U47" s="106" t="str">
        <f t="shared" si="5"/>
        <v/>
      </c>
      <c r="V47" s="106" t="str">
        <f t="shared" si="6"/>
        <v/>
      </c>
      <c r="W47" s="106" t="str">
        <f t="shared" si="7"/>
        <v/>
      </c>
      <c r="X47" s="106" t="str">
        <f t="shared" si="8"/>
        <v/>
      </c>
      <c r="Y47" s="106" t="str">
        <f t="shared" si="9"/>
        <v/>
      </c>
      <c r="Z47" s="106" t="str">
        <f t="shared" si="10"/>
        <v/>
      </c>
      <c r="AA47" s="106" t="str">
        <f t="shared" si="11"/>
        <v/>
      </c>
      <c r="AB47" s="106" t="str">
        <f t="shared" si="12"/>
        <v/>
      </c>
      <c r="AC47" s="106">
        <f t="shared" si="13"/>
        <v>1</v>
      </c>
      <c r="AD47" s="106" t="str">
        <f t="shared" si="14"/>
        <v/>
      </c>
      <c r="AE47" s="106" t="str">
        <f t="shared" si="15"/>
        <v/>
      </c>
      <c r="AF47" s="106" t="str">
        <f t="shared" si="16"/>
        <v/>
      </c>
      <c r="AG47" s="106" t="str">
        <f t="shared" si="17"/>
        <v/>
      </c>
      <c r="AH47" s="106" t="str">
        <f t="shared" si="18"/>
        <v/>
      </c>
      <c r="AI47" s="106" t="str">
        <f t="shared" si="19"/>
        <v/>
      </c>
      <c r="AJ47" s="111">
        <f t="shared" si="20"/>
        <v>1</v>
      </c>
    </row>
    <row r="48" spans="1:36" x14ac:dyDescent="0.25">
      <c r="A48" s="60">
        <f>IF(Markers!B46&gt;0,Markers!A46,"")</f>
        <v>45</v>
      </c>
      <c r="B48" s="102" t="str">
        <f>IF(LEN(Markers!B46)&gt;0,Markers!B46,"")</f>
        <v>Marker 45</v>
      </c>
      <c r="C48" s="11"/>
      <c r="D48" s="11"/>
      <c r="E48" s="11"/>
      <c r="F48" s="11"/>
      <c r="G48" s="11"/>
      <c r="H48" s="11"/>
      <c r="I48" s="11"/>
      <c r="J48" s="11"/>
      <c r="K48" s="11" t="s">
        <v>369</v>
      </c>
      <c r="L48" s="11"/>
      <c r="M48" s="11"/>
      <c r="N48" s="11"/>
      <c r="O48" s="11"/>
      <c r="P48" s="11"/>
      <c r="Q48" s="11"/>
      <c r="R48" s="103" t="str">
        <f t="shared" si="3"/>
        <v>Enter L, M or H in each cell</v>
      </c>
      <c r="S48" s="109"/>
      <c r="T48" s="112">
        <f t="shared" si="4"/>
        <v>45</v>
      </c>
      <c r="U48" s="106" t="str">
        <f t="shared" si="5"/>
        <v/>
      </c>
      <c r="V48" s="106" t="str">
        <f t="shared" si="6"/>
        <v/>
      </c>
      <c r="W48" s="106" t="str">
        <f t="shared" si="7"/>
        <v/>
      </c>
      <c r="X48" s="106" t="str">
        <f t="shared" si="8"/>
        <v/>
      </c>
      <c r="Y48" s="106" t="str">
        <f t="shared" si="9"/>
        <v/>
      </c>
      <c r="Z48" s="106" t="str">
        <f t="shared" si="10"/>
        <v/>
      </c>
      <c r="AA48" s="106" t="str">
        <f t="shared" si="11"/>
        <v/>
      </c>
      <c r="AB48" s="106" t="str">
        <f t="shared" si="12"/>
        <v/>
      </c>
      <c r="AC48" s="106">
        <f t="shared" si="13"/>
        <v>1</v>
      </c>
      <c r="AD48" s="106" t="str">
        <f t="shared" si="14"/>
        <v/>
      </c>
      <c r="AE48" s="106" t="str">
        <f t="shared" si="15"/>
        <v/>
      </c>
      <c r="AF48" s="106" t="str">
        <f t="shared" si="16"/>
        <v/>
      </c>
      <c r="AG48" s="106" t="str">
        <f t="shared" si="17"/>
        <v/>
      </c>
      <c r="AH48" s="106" t="str">
        <f t="shared" si="18"/>
        <v/>
      </c>
      <c r="AI48" s="106" t="str">
        <f t="shared" si="19"/>
        <v/>
      </c>
      <c r="AJ48" s="111">
        <f t="shared" si="20"/>
        <v>1</v>
      </c>
    </row>
    <row r="49" spans="1:36" x14ac:dyDescent="0.25">
      <c r="A49" s="60">
        <f>IF(Markers!B47&gt;0,Markers!A47,"")</f>
        <v>46</v>
      </c>
      <c r="B49" s="102" t="str">
        <f>IF(LEN(Markers!B47)&gt;0,Markers!B47,"")</f>
        <v>Marker 46</v>
      </c>
      <c r="C49" s="11"/>
      <c r="D49" s="11"/>
      <c r="E49" s="11"/>
      <c r="F49" s="11"/>
      <c r="G49" s="11"/>
      <c r="H49" s="11"/>
      <c r="I49" s="11"/>
      <c r="J49" s="11"/>
      <c r="K49" s="11"/>
      <c r="L49" s="11" t="s">
        <v>369</v>
      </c>
      <c r="M49" s="11"/>
      <c r="N49" s="11"/>
      <c r="O49" s="11"/>
      <c r="P49" s="11"/>
      <c r="Q49" s="11"/>
      <c r="R49" s="103" t="str">
        <f t="shared" si="3"/>
        <v>Enter L, M or H in each cell</v>
      </c>
      <c r="S49" s="109"/>
      <c r="T49" s="112">
        <f t="shared" si="4"/>
        <v>46</v>
      </c>
      <c r="U49" s="106" t="str">
        <f t="shared" si="5"/>
        <v/>
      </c>
      <c r="V49" s="106" t="str">
        <f t="shared" si="6"/>
        <v/>
      </c>
      <c r="W49" s="106" t="str">
        <f t="shared" si="7"/>
        <v/>
      </c>
      <c r="X49" s="106" t="str">
        <f t="shared" si="8"/>
        <v/>
      </c>
      <c r="Y49" s="106" t="str">
        <f t="shared" si="9"/>
        <v/>
      </c>
      <c r="Z49" s="106" t="str">
        <f t="shared" si="10"/>
        <v/>
      </c>
      <c r="AA49" s="106" t="str">
        <f t="shared" si="11"/>
        <v/>
      </c>
      <c r="AB49" s="106" t="str">
        <f t="shared" si="12"/>
        <v/>
      </c>
      <c r="AC49" s="106" t="str">
        <f t="shared" si="13"/>
        <v/>
      </c>
      <c r="AD49" s="106">
        <f t="shared" si="14"/>
        <v>1</v>
      </c>
      <c r="AE49" s="106" t="str">
        <f t="shared" si="15"/>
        <v/>
      </c>
      <c r="AF49" s="106" t="str">
        <f t="shared" si="16"/>
        <v/>
      </c>
      <c r="AG49" s="106" t="str">
        <f t="shared" si="17"/>
        <v/>
      </c>
      <c r="AH49" s="106" t="str">
        <f t="shared" si="18"/>
        <v/>
      </c>
      <c r="AI49" s="106" t="str">
        <f t="shared" si="19"/>
        <v/>
      </c>
      <c r="AJ49" s="111">
        <f t="shared" si="20"/>
        <v>1</v>
      </c>
    </row>
    <row r="50" spans="1:36" x14ac:dyDescent="0.25">
      <c r="A50" s="60">
        <f>IF(Markers!B48&gt;0,Markers!A48,"")</f>
        <v>47</v>
      </c>
      <c r="B50" s="102" t="str">
        <f>IF(LEN(Markers!B48)&gt;0,Markers!B48,"")</f>
        <v>Marker 47</v>
      </c>
      <c r="C50" s="11"/>
      <c r="D50" s="11"/>
      <c r="E50" s="11"/>
      <c r="F50" s="11"/>
      <c r="G50" s="11"/>
      <c r="H50" s="11"/>
      <c r="I50" s="11"/>
      <c r="J50" s="11"/>
      <c r="K50" s="11"/>
      <c r="L50" s="11" t="s">
        <v>369</v>
      </c>
      <c r="M50" s="11"/>
      <c r="N50" s="11"/>
      <c r="O50" s="11"/>
      <c r="P50" s="11"/>
      <c r="Q50" s="11"/>
      <c r="R50" s="103" t="str">
        <f t="shared" si="3"/>
        <v>Enter L, M or H in each cell</v>
      </c>
      <c r="S50" s="109"/>
      <c r="T50" s="112">
        <f t="shared" si="4"/>
        <v>47</v>
      </c>
      <c r="U50" s="106" t="str">
        <f t="shared" si="5"/>
        <v/>
      </c>
      <c r="V50" s="106" t="str">
        <f t="shared" si="6"/>
        <v/>
      </c>
      <c r="W50" s="106" t="str">
        <f t="shared" si="7"/>
        <v/>
      </c>
      <c r="X50" s="106" t="str">
        <f t="shared" si="8"/>
        <v/>
      </c>
      <c r="Y50" s="106" t="str">
        <f t="shared" si="9"/>
        <v/>
      </c>
      <c r="Z50" s="106" t="str">
        <f t="shared" si="10"/>
        <v/>
      </c>
      <c r="AA50" s="106" t="str">
        <f t="shared" si="11"/>
        <v/>
      </c>
      <c r="AB50" s="106" t="str">
        <f t="shared" si="12"/>
        <v/>
      </c>
      <c r="AC50" s="106" t="str">
        <f t="shared" si="13"/>
        <v/>
      </c>
      <c r="AD50" s="106">
        <f t="shared" si="14"/>
        <v>1</v>
      </c>
      <c r="AE50" s="106" t="str">
        <f t="shared" si="15"/>
        <v/>
      </c>
      <c r="AF50" s="106" t="str">
        <f t="shared" si="16"/>
        <v/>
      </c>
      <c r="AG50" s="106" t="str">
        <f t="shared" si="17"/>
        <v/>
      </c>
      <c r="AH50" s="106" t="str">
        <f t="shared" si="18"/>
        <v/>
      </c>
      <c r="AI50" s="106" t="str">
        <f t="shared" si="19"/>
        <v/>
      </c>
      <c r="AJ50" s="111">
        <f t="shared" si="20"/>
        <v>1</v>
      </c>
    </row>
    <row r="51" spans="1:36" x14ac:dyDescent="0.25">
      <c r="A51" s="60">
        <f>IF(Markers!B49&gt;0,Markers!A49,"")</f>
        <v>48</v>
      </c>
      <c r="B51" s="102" t="str">
        <f>IF(LEN(Markers!B49)&gt;0,Markers!B49,"")</f>
        <v>Marker 48</v>
      </c>
      <c r="C51" s="11"/>
      <c r="D51" s="11"/>
      <c r="E51" s="11"/>
      <c r="F51" s="11"/>
      <c r="G51" s="11"/>
      <c r="H51" s="11"/>
      <c r="I51" s="11"/>
      <c r="J51" s="11"/>
      <c r="K51" s="11"/>
      <c r="L51" s="11" t="s">
        <v>369</v>
      </c>
      <c r="M51" s="11"/>
      <c r="N51" s="11"/>
      <c r="O51" s="11"/>
      <c r="P51" s="11"/>
      <c r="Q51" s="11"/>
      <c r="R51" s="103" t="str">
        <f t="shared" si="3"/>
        <v>Enter L, M or H in each cell</v>
      </c>
      <c r="S51" s="109"/>
      <c r="T51" s="112">
        <f t="shared" si="4"/>
        <v>48</v>
      </c>
      <c r="U51" s="106" t="str">
        <f t="shared" si="5"/>
        <v/>
      </c>
      <c r="V51" s="106" t="str">
        <f t="shared" si="6"/>
        <v/>
      </c>
      <c r="W51" s="106" t="str">
        <f t="shared" si="7"/>
        <v/>
      </c>
      <c r="X51" s="106" t="str">
        <f t="shared" si="8"/>
        <v/>
      </c>
      <c r="Y51" s="106" t="str">
        <f t="shared" si="9"/>
        <v/>
      </c>
      <c r="Z51" s="106" t="str">
        <f t="shared" si="10"/>
        <v/>
      </c>
      <c r="AA51" s="106" t="str">
        <f t="shared" si="11"/>
        <v/>
      </c>
      <c r="AB51" s="106" t="str">
        <f t="shared" si="12"/>
        <v/>
      </c>
      <c r="AC51" s="106" t="str">
        <f t="shared" si="13"/>
        <v/>
      </c>
      <c r="AD51" s="106">
        <f t="shared" si="14"/>
        <v>1</v>
      </c>
      <c r="AE51" s="106" t="str">
        <f t="shared" si="15"/>
        <v/>
      </c>
      <c r="AF51" s="106" t="str">
        <f t="shared" si="16"/>
        <v/>
      </c>
      <c r="AG51" s="106" t="str">
        <f t="shared" si="17"/>
        <v/>
      </c>
      <c r="AH51" s="106" t="str">
        <f t="shared" si="18"/>
        <v/>
      </c>
      <c r="AI51" s="106" t="str">
        <f t="shared" si="19"/>
        <v/>
      </c>
      <c r="AJ51" s="111">
        <f t="shared" si="20"/>
        <v>1</v>
      </c>
    </row>
    <row r="52" spans="1:36" x14ac:dyDescent="0.25">
      <c r="A52" s="60">
        <f>IF(Markers!B50&gt;0,Markers!A50,"")</f>
        <v>49</v>
      </c>
      <c r="B52" s="102" t="str">
        <f>IF(LEN(Markers!B50)&gt;0,Markers!B50,"")</f>
        <v>Marker 49</v>
      </c>
      <c r="C52" s="11"/>
      <c r="D52" s="11"/>
      <c r="E52" s="11"/>
      <c r="F52" s="11"/>
      <c r="G52" s="11"/>
      <c r="H52" s="11"/>
      <c r="I52" s="11"/>
      <c r="J52" s="11"/>
      <c r="K52" s="11"/>
      <c r="L52" s="11" t="s">
        <v>369</v>
      </c>
      <c r="M52" s="11"/>
      <c r="N52" s="11"/>
      <c r="O52" s="11"/>
      <c r="P52" s="11"/>
      <c r="Q52" s="11"/>
      <c r="R52" s="103" t="str">
        <f t="shared" si="3"/>
        <v>Enter L, M or H in each cell</v>
      </c>
      <c r="S52" s="109"/>
      <c r="T52" s="112">
        <f t="shared" si="4"/>
        <v>49</v>
      </c>
      <c r="U52" s="106" t="str">
        <f t="shared" si="5"/>
        <v/>
      </c>
      <c r="V52" s="106" t="str">
        <f t="shared" si="6"/>
        <v/>
      </c>
      <c r="W52" s="106" t="str">
        <f t="shared" si="7"/>
        <v/>
      </c>
      <c r="X52" s="106" t="str">
        <f t="shared" si="8"/>
        <v/>
      </c>
      <c r="Y52" s="106" t="str">
        <f t="shared" si="9"/>
        <v/>
      </c>
      <c r="Z52" s="106" t="str">
        <f t="shared" si="10"/>
        <v/>
      </c>
      <c r="AA52" s="106" t="str">
        <f t="shared" si="11"/>
        <v/>
      </c>
      <c r="AB52" s="106" t="str">
        <f t="shared" si="12"/>
        <v/>
      </c>
      <c r="AC52" s="106" t="str">
        <f t="shared" si="13"/>
        <v/>
      </c>
      <c r="AD52" s="106">
        <f t="shared" si="14"/>
        <v>1</v>
      </c>
      <c r="AE52" s="106" t="str">
        <f t="shared" si="15"/>
        <v/>
      </c>
      <c r="AF52" s="106" t="str">
        <f t="shared" si="16"/>
        <v/>
      </c>
      <c r="AG52" s="106" t="str">
        <f t="shared" si="17"/>
        <v/>
      </c>
      <c r="AH52" s="106" t="str">
        <f t="shared" si="18"/>
        <v/>
      </c>
      <c r="AI52" s="106" t="str">
        <f t="shared" si="19"/>
        <v/>
      </c>
      <c r="AJ52" s="111">
        <f t="shared" si="20"/>
        <v>1</v>
      </c>
    </row>
    <row r="53" spans="1:36" x14ac:dyDescent="0.25">
      <c r="A53" s="60">
        <f>IF(Markers!B51&gt;0,Markers!A51,"")</f>
        <v>50</v>
      </c>
      <c r="B53" s="102" t="str">
        <f>IF(LEN(Markers!B51)&gt;0,Markers!B51,"")</f>
        <v>Marker 50</v>
      </c>
      <c r="C53" s="11"/>
      <c r="D53" s="11"/>
      <c r="E53" s="11"/>
      <c r="F53" s="11"/>
      <c r="G53" s="11"/>
      <c r="H53" s="11"/>
      <c r="I53" s="11"/>
      <c r="J53" s="11"/>
      <c r="K53" s="11"/>
      <c r="L53" s="11" t="s">
        <v>369</v>
      </c>
      <c r="M53" s="11"/>
      <c r="N53" s="11"/>
      <c r="O53" s="11"/>
      <c r="P53" s="11"/>
      <c r="Q53" s="11"/>
      <c r="R53" s="103" t="str">
        <f t="shared" si="3"/>
        <v>Enter L, M or H in each cell</v>
      </c>
      <c r="S53" s="109"/>
      <c r="T53" s="112">
        <f t="shared" si="4"/>
        <v>50</v>
      </c>
      <c r="U53" s="106" t="str">
        <f t="shared" si="5"/>
        <v/>
      </c>
      <c r="V53" s="106" t="str">
        <f t="shared" si="6"/>
        <v/>
      </c>
      <c r="W53" s="106" t="str">
        <f t="shared" si="7"/>
        <v/>
      </c>
      <c r="X53" s="106" t="str">
        <f t="shared" si="8"/>
        <v/>
      </c>
      <c r="Y53" s="106" t="str">
        <f t="shared" si="9"/>
        <v/>
      </c>
      <c r="Z53" s="106" t="str">
        <f t="shared" si="10"/>
        <v/>
      </c>
      <c r="AA53" s="106" t="str">
        <f t="shared" si="11"/>
        <v/>
      </c>
      <c r="AB53" s="106" t="str">
        <f t="shared" si="12"/>
        <v/>
      </c>
      <c r="AC53" s="106" t="str">
        <f t="shared" si="13"/>
        <v/>
      </c>
      <c r="AD53" s="106">
        <f t="shared" si="14"/>
        <v>1</v>
      </c>
      <c r="AE53" s="106" t="str">
        <f t="shared" si="15"/>
        <v/>
      </c>
      <c r="AF53" s="106" t="str">
        <f t="shared" si="16"/>
        <v/>
      </c>
      <c r="AG53" s="106" t="str">
        <f t="shared" si="17"/>
        <v/>
      </c>
      <c r="AH53" s="106" t="str">
        <f t="shared" si="18"/>
        <v/>
      </c>
      <c r="AI53" s="106" t="str">
        <f t="shared" si="19"/>
        <v/>
      </c>
      <c r="AJ53" s="111">
        <f t="shared" si="20"/>
        <v>1</v>
      </c>
    </row>
    <row r="54" spans="1:36" x14ac:dyDescent="0.25">
      <c r="A54" s="60">
        <f>IF(Markers!B52&gt;0,Markers!A52,"")</f>
        <v>51</v>
      </c>
      <c r="B54" s="102" t="str">
        <f>IF(LEN(Markers!B52)&gt;0,Markers!B52,"")</f>
        <v>Marker 51</v>
      </c>
      <c r="C54" s="11"/>
      <c r="D54" s="11"/>
      <c r="E54" s="11"/>
      <c r="F54" s="11"/>
      <c r="G54" s="11"/>
      <c r="H54" s="11"/>
      <c r="I54" s="11"/>
      <c r="J54" s="11"/>
      <c r="K54" s="11"/>
      <c r="L54" s="11" t="s">
        <v>369</v>
      </c>
      <c r="M54" s="11"/>
      <c r="N54" s="11"/>
      <c r="O54" s="11"/>
      <c r="P54" s="11"/>
      <c r="Q54" s="11"/>
      <c r="R54" s="103" t="str">
        <f t="shared" si="3"/>
        <v>Enter L, M or H in each cell</v>
      </c>
      <c r="S54" s="109"/>
      <c r="T54" s="112">
        <f t="shared" si="4"/>
        <v>51</v>
      </c>
      <c r="U54" s="106" t="str">
        <f t="shared" si="5"/>
        <v/>
      </c>
      <c r="V54" s="106" t="str">
        <f t="shared" si="6"/>
        <v/>
      </c>
      <c r="W54" s="106" t="str">
        <f t="shared" si="7"/>
        <v/>
      </c>
      <c r="X54" s="106" t="str">
        <f t="shared" si="8"/>
        <v/>
      </c>
      <c r="Y54" s="106" t="str">
        <f t="shared" si="9"/>
        <v/>
      </c>
      <c r="Z54" s="106" t="str">
        <f t="shared" si="10"/>
        <v/>
      </c>
      <c r="AA54" s="106" t="str">
        <f t="shared" si="11"/>
        <v/>
      </c>
      <c r="AB54" s="106" t="str">
        <f t="shared" si="12"/>
        <v/>
      </c>
      <c r="AC54" s="106" t="str">
        <f t="shared" si="13"/>
        <v/>
      </c>
      <c r="AD54" s="106">
        <f t="shared" si="14"/>
        <v>1</v>
      </c>
      <c r="AE54" s="106" t="str">
        <f t="shared" si="15"/>
        <v/>
      </c>
      <c r="AF54" s="106" t="str">
        <f t="shared" si="16"/>
        <v/>
      </c>
      <c r="AG54" s="106" t="str">
        <f t="shared" si="17"/>
        <v/>
      </c>
      <c r="AH54" s="106" t="str">
        <f t="shared" si="18"/>
        <v/>
      </c>
      <c r="AI54" s="106" t="str">
        <f t="shared" si="19"/>
        <v/>
      </c>
      <c r="AJ54" s="111">
        <f t="shared" si="20"/>
        <v>1</v>
      </c>
    </row>
    <row r="55" spans="1:36" x14ac:dyDescent="0.25">
      <c r="A55" s="60">
        <f>IF(Markers!B53&gt;0,Markers!A53,"")</f>
        <v>52</v>
      </c>
      <c r="B55" s="102" t="str">
        <f>IF(LEN(Markers!B53)&gt;0,Markers!B53,"")</f>
        <v>Marker 52</v>
      </c>
      <c r="C55" s="11"/>
      <c r="D55" s="11"/>
      <c r="E55" s="11"/>
      <c r="F55" s="11"/>
      <c r="G55" s="11"/>
      <c r="H55" s="11"/>
      <c r="I55" s="11"/>
      <c r="J55" s="11"/>
      <c r="K55" s="11"/>
      <c r="L55" s="11" t="s">
        <v>369</v>
      </c>
      <c r="M55" s="11"/>
      <c r="N55" s="11"/>
      <c r="O55" s="11"/>
      <c r="P55" s="11"/>
      <c r="Q55" s="11"/>
      <c r="R55" s="103" t="str">
        <f t="shared" si="3"/>
        <v>Enter L, M or H in each cell</v>
      </c>
      <c r="S55" s="109"/>
      <c r="T55" s="112">
        <f t="shared" si="4"/>
        <v>52</v>
      </c>
      <c r="U55" s="106" t="str">
        <f t="shared" si="5"/>
        <v/>
      </c>
      <c r="V55" s="106" t="str">
        <f t="shared" si="6"/>
        <v/>
      </c>
      <c r="W55" s="106" t="str">
        <f t="shared" si="7"/>
        <v/>
      </c>
      <c r="X55" s="106" t="str">
        <f t="shared" si="8"/>
        <v/>
      </c>
      <c r="Y55" s="106" t="str">
        <f t="shared" si="9"/>
        <v/>
      </c>
      <c r="Z55" s="106" t="str">
        <f t="shared" si="10"/>
        <v/>
      </c>
      <c r="AA55" s="106" t="str">
        <f t="shared" si="11"/>
        <v/>
      </c>
      <c r="AB55" s="106" t="str">
        <f t="shared" si="12"/>
        <v/>
      </c>
      <c r="AC55" s="106" t="str">
        <f t="shared" si="13"/>
        <v/>
      </c>
      <c r="AD55" s="106">
        <f t="shared" si="14"/>
        <v>1</v>
      </c>
      <c r="AE55" s="106" t="str">
        <f t="shared" si="15"/>
        <v/>
      </c>
      <c r="AF55" s="106" t="str">
        <f t="shared" si="16"/>
        <v/>
      </c>
      <c r="AG55" s="106" t="str">
        <f t="shared" si="17"/>
        <v/>
      </c>
      <c r="AH55" s="106" t="str">
        <f t="shared" si="18"/>
        <v/>
      </c>
      <c r="AI55" s="106" t="str">
        <f t="shared" si="19"/>
        <v/>
      </c>
      <c r="AJ55" s="111">
        <f t="shared" si="20"/>
        <v>1</v>
      </c>
    </row>
    <row r="56" spans="1:36" x14ac:dyDescent="0.25">
      <c r="A56" s="60">
        <f>IF(Markers!B54&gt;0,Markers!A54,"")</f>
        <v>53</v>
      </c>
      <c r="B56" s="102" t="str">
        <f>IF(LEN(Markers!B54)&gt;0,Markers!B54,"")</f>
        <v>Marker 53</v>
      </c>
      <c r="C56" s="11"/>
      <c r="D56" s="11"/>
      <c r="E56" s="11"/>
      <c r="F56" s="11"/>
      <c r="G56" s="11"/>
      <c r="H56" s="11"/>
      <c r="I56" s="11"/>
      <c r="J56" s="11"/>
      <c r="K56" s="11"/>
      <c r="L56" s="11" t="s">
        <v>369</v>
      </c>
      <c r="M56" s="11"/>
      <c r="N56" s="11"/>
      <c r="O56" s="11"/>
      <c r="P56" s="11"/>
      <c r="Q56" s="11"/>
      <c r="R56" s="103" t="str">
        <f t="shared" si="3"/>
        <v>Enter L, M or H in each cell</v>
      </c>
      <c r="S56" s="109"/>
      <c r="T56" s="112">
        <f t="shared" si="4"/>
        <v>53</v>
      </c>
      <c r="U56" s="106" t="str">
        <f t="shared" si="5"/>
        <v/>
      </c>
      <c r="V56" s="106" t="str">
        <f t="shared" si="6"/>
        <v/>
      </c>
      <c r="W56" s="106" t="str">
        <f t="shared" si="7"/>
        <v/>
      </c>
      <c r="X56" s="106" t="str">
        <f t="shared" si="8"/>
        <v/>
      </c>
      <c r="Y56" s="106" t="str">
        <f t="shared" si="9"/>
        <v/>
      </c>
      <c r="Z56" s="106" t="str">
        <f t="shared" si="10"/>
        <v/>
      </c>
      <c r="AA56" s="106" t="str">
        <f t="shared" si="11"/>
        <v/>
      </c>
      <c r="AB56" s="106" t="str">
        <f t="shared" si="12"/>
        <v/>
      </c>
      <c r="AC56" s="106" t="str">
        <f t="shared" si="13"/>
        <v/>
      </c>
      <c r="AD56" s="106">
        <f t="shared" si="14"/>
        <v>1</v>
      </c>
      <c r="AE56" s="106" t="str">
        <f t="shared" si="15"/>
        <v/>
      </c>
      <c r="AF56" s="106" t="str">
        <f t="shared" si="16"/>
        <v/>
      </c>
      <c r="AG56" s="106" t="str">
        <f t="shared" si="17"/>
        <v/>
      </c>
      <c r="AH56" s="106" t="str">
        <f t="shared" si="18"/>
        <v/>
      </c>
      <c r="AI56" s="106" t="str">
        <f t="shared" si="19"/>
        <v/>
      </c>
      <c r="AJ56" s="111">
        <f t="shared" si="20"/>
        <v>1</v>
      </c>
    </row>
    <row r="57" spans="1:36" x14ac:dyDescent="0.25">
      <c r="A57" s="60">
        <f>IF(Markers!B55&gt;0,Markers!A55,"")</f>
        <v>54</v>
      </c>
      <c r="B57" s="102" t="str">
        <f>IF(LEN(Markers!B55)&gt;0,Markers!B55,"")</f>
        <v>Marker 54</v>
      </c>
      <c r="C57" s="11"/>
      <c r="D57" s="11"/>
      <c r="E57" s="11"/>
      <c r="F57" s="11"/>
      <c r="G57" s="11"/>
      <c r="H57" s="11"/>
      <c r="I57" s="11"/>
      <c r="J57" s="11"/>
      <c r="K57" s="11"/>
      <c r="L57" s="11"/>
      <c r="M57" s="11" t="s">
        <v>369</v>
      </c>
      <c r="N57" s="11"/>
      <c r="O57" s="11"/>
      <c r="P57" s="11"/>
      <c r="Q57" s="11"/>
      <c r="R57" s="103" t="str">
        <f t="shared" si="3"/>
        <v>Enter L, M or H in each cell</v>
      </c>
      <c r="S57" s="109"/>
      <c r="T57" s="112">
        <f t="shared" si="4"/>
        <v>54</v>
      </c>
      <c r="U57" s="106" t="str">
        <f t="shared" si="5"/>
        <v/>
      </c>
      <c r="V57" s="106" t="str">
        <f t="shared" si="6"/>
        <v/>
      </c>
      <c r="W57" s="106" t="str">
        <f t="shared" si="7"/>
        <v/>
      </c>
      <c r="X57" s="106" t="str">
        <f t="shared" si="8"/>
        <v/>
      </c>
      <c r="Y57" s="106" t="str">
        <f t="shared" si="9"/>
        <v/>
      </c>
      <c r="Z57" s="106" t="str">
        <f t="shared" si="10"/>
        <v/>
      </c>
      <c r="AA57" s="106" t="str">
        <f t="shared" si="11"/>
        <v/>
      </c>
      <c r="AB57" s="106" t="str">
        <f t="shared" si="12"/>
        <v/>
      </c>
      <c r="AC57" s="106" t="str">
        <f t="shared" si="13"/>
        <v/>
      </c>
      <c r="AD57" s="106" t="str">
        <f t="shared" si="14"/>
        <v/>
      </c>
      <c r="AE57" s="106">
        <f t="shared" si="15"/>
        <v>1</v>
      </c>
      <c r="AF57" s="106" t="str">
        <f t="shared" si="16"/>
        <v/>
      </c>
      <c r="AG57" s="106" t="str">
        <f t="shared" si="17"/>
        <v/>
      </c>
      <c r="AH57" s="106" t="str">
        <f t="shared" si="18"/>
        <v/>
      </c>
      <c r="AI57" s="106" t="str">
        <f t="shared" si="19"/>
        <v/>
      </c>
      <c r="AJ57" s="111">
        <f t="shared" si="20"/>
        <v>1</v>
      </c>
    </row>
    <row r="58" spans="1:36" x14ac:dyDescent="0.25">
      <c r="A58" s="60">
        <f>IF(Markers!B56&gt;0,Markers!A56,"")</f>
        <v>55</v>
      </c>
      <c r="B58" s="102" t="str">
        <f>IF(LEN(Markers!B56)&gt;0,Markers!B56,"")</f>
        <v>Marker 55</v>
      </c>
      <c r="C58" s="11"/>
      <c r="D58" s="11"/>
      <c r="E58" s="11"/>
      <c r="F58" s="11"/>
      <c r="G58" s="11"/>
      <c r="H58" s="11"/>
      <c r="I58" s="11"/>
      <c r="J58" s="11"/>
      <c r="K58" s="11"/>
      <c r="L58" s="11"/>
      <c r="M58" s="11" t="s">
        <v>369</v>
      </c>
      <c r="N58" s="11"/>
      <c r="O58" s="11"/>
      <c r="P58" s="11"/>
      <c r="Q58" s="11"/>
      <c r="R58" s="103" t="str">
        <f t="shared" si="3"/>
        <v>Enter L, M or H in each cell</v>
      </c>
      <c r="S58" s="109"/>
      <c r="T58" s="112">
        <f t="shared" si="4"/>
        <v>55</v>
      </c>
      <c r="U58" s="106" t="str">
        <f t="shared" si="5"/>
        <v/>
      </c>
      <c r="V58" s="106" t="str">
        <f t="shared" si="6"/>
        <v/>
      </c>
      <c r="W58" s="106" t="str">
        <f t="shared" si="7"/>
        <v/>
      </c>
      <c r="X58" s="106" t="str">
        <f t="shared" si="8"/>
        <v/>
      </c>
      <c r="Y58" s="106" t="str">
        <f t="shared" si="9"/>
        <v/>
      </c>
      <c r="Z58" s="106" t="str">
        <f t="shared" si="10"/>
        <v/>
      </c>
      <c r="AA58" s="106" t="str">
        <f t="shared" si="11"/>
        <v/>
      </c>
      <c r="AB58" s="106" t="str">
        <f t="shared" si="12"/>
        <v/>
      </c>
      <c r="AC58" s="106" t="str">
        <f t="shared" si="13"/>
        <v/>
      </c>
      <c r="AD58" s="106" t="str">
        <f t="shared" si="14"/>
        <v/>
      </c>
      <c r="AE58" s="106">
        <f t="shared" si="15"/>
        <v>1</v>
      </c>
      <c r="AF58" s="106" t="str">
        <f t="shared" si="16"/>
        <v/>
      </c>
      <c r="AG58" s="106" t="str">
        <f t="shared" si="17"/>
        <v/>
      </c>
      <c r="AH58" s="106" t="str">
        <f t="shared" si="18"/>
        <v/>
      </c>
      <c r="AI58" s="106" t="str">
        <f t="shared" si="19"/>
        <v/>
      </c>
      <c r="AJ58" s="111">
        <f t="shared" si="20"/>
        <v>1</v>
      </c>
    </row>
    <row r="59" spans="1:36" x14ac:dyDescent="0.25">
      <c r="A59" s="60">
        <f>IF(Markers!B57&gt;0,Markers!A57,"")</f>
        <v>56</v>
      </c>
      <c r="B59" s="102" t="str">
        <f>IF(LEN(Markers!B57)&gt;0,Markers!B57,"")</f>
        <v>Marker 56</v>
      </c>
      <c r="C59" s="11"/>
      <c r="D59" s="11"/>
      <c r="E59" s="11"/>
      <c r="F59" s="11"/>
      <c r="G59" s="11"/>
      <c r="H59" s="11"/>
      <c r="I59" s="11"/>
      <c r="J59" s="11"/>
      <c r="K59" s="11"/>
      <c r="L59" s="11"/>
      <c r="M59" s="11" t="s">
        <v>369</v>
      </c>
      <c r="N59" s="11"/>
      <c r="O59" s="11"/>
      <c r="P59" s="11"/>
      <c r="Q59" s="11"/>
      <c r="R59" s="103" t="str">
        <f t="shared" si="3"/>
        <v>Enter L, M or H in each cell</v>
      </c>
      <c r="S59" s="109"/>
      <c r="T59" s="112">
        <f t="shared" si="4"/>
        <v>56</v>
      </c>
      <c r="U59" s="106" t="str">
        <f t="shared" si="5"/>
        <v/>
      </c>
      <c r="V59" s="106" t="str">
        <f t="shared" si="6"/>
        <v/>
      </c>
      <c r="W59" s="106" t="str">
        <f t="shared" si="7"/>
        <v/>
      </c>
      <c r="X59" s="106" t="str">
        <f t="shared" si="8"/>
        <v/>
      </c>
      <c r="Y59" s="106" t="str">
        <f t="shared" si="9"/>
        <v/>
      </c>
      <c r="Z59" s="106" t="str">
        <f t="shared" si="10"/>
        <v/>
      </c>
      <c r="AA59" s="106" t="str">
        <f t="shared" si="11"/>
        <v/>
      </c>
      <c r="AB59" s="106" t="str">
        <f t="shared" si="12"/>
        <v/>
      </c>
      <c r="AC59" s="106" t="str">
        <f t="shared" si="13"/>
        <v/>
      </c>
      <c r="AD59" s="106" t="str">
        <f t="shared" si="14"/>
        <v/>
      </c>
      <c r="AE59" s="106">
        <f t="shared" si="15"/>
        <v>1</v>
      </c>
      <c r="AF59" s="106" t="str">
        <f t="shared" si="16"/>
        <v/>
      </c>
      <c r="AG59" s="106" t="str">
        <f t="shared" si="17"/>
        <v/>
      </c>
      <c r="AH59" s="106" t="str">
        <f t="shared" si="18"/>
        <v/>
      </c>
      <c r="AI59" s="106" t="str">
        <f t="shared" si="19"/>
        <v/>
      </c>
      <c r="AJ59" s="111">
        <f t="shared" si="20"/>
        <v>1</v>
      </c>
    </row>
    <row r="60" spans="1:36" x14ac:dyDescent="0.25">
      <c r="A60" s="60">
        <f>IF(Markers!B58&gt;0,Markers!A58,"")</f>
        <v>57</v>
      </c>
      <c r="B60" s="102" t="str">
        <f>IF(LEN(Markers!B58)&gt;0,Markers!B58,"")</f>
        <v>Marker 57</v>
      </c>
      <c r="C60" s="11"/>
      <c r="D60" s="11"/>
      <c r="E60" s="11"/>
      <c r="F60" s="11"/>
      <c r="G60" s="11"/>
      <c r="H60" s="11"/>
      <c r="I60" s="11"/>
      <c r="J60" s="11"/>
      <c r="K60" s="11"/>
      <c r="L60" s="11"/>
      <c r="M60" s="11" t="s">
        <v>369</v>
      </c>
      <c r="N60" s="11"/>
      <c r="O60" s="11"/>
      <c r="P60" s="11"/>
      <c r="Q60" s="11"/>
      <c r="R60" s="103" t="str">
        <f t="shared" si="3"/>
        <v>Enter L, M or H in each cell</v>
      </c>
      <c r="S60" s="109"/>
      <c r="T60" s="112">
        <f t="shared" si="4"/>
        <v>57</v>
      </c>
      <c r="U60" s="106" t="str">
        <f t="shared" si="5"/>
        <v/>
      </c>
      <c r="V60" s="106" t="str">
        <f t="shared" si="6"/>
        <v/>
      </c>
      <c r="W60" s="106" t="str">
        <f t="shared" si="7"/>
        <v/>
      </c>
      <c r="X60" s="106" t="str">
        <f t="shared" si="8"/>
        <v/>
      </c>
      <c r="Y60" s="106" t="str">
        <f t="shared" si="9"/>
        <v/>
      </c>
      <c r="Z60" s="106" t="str">
        <f t="shared" si="10"/>
        <v/>
      </c>
      <c r="AA60" s="106" t="str">
        <f t="shared" si="11"/>
        <v/>
      </c>
      <c r="AB60" s="106" t="str">
        <f t="shared" si="12"/>
        <v/>
      </c>
      <c r="AC60" s="106" t="str">
        <f t="shared" si="13"/>
        <v/>
      </c>
      <c r="AD60" s="106" t="str">
        <f t="shared" si="14"/>
        <v/>
      </c>
      <c r="AE60" s="106">
        <f t="shared" si="15"/>
        <v>1</v>
      </c>
      <c r="AF60" s="106" t="str">
        <f t="shared" si="16"/>
        <v/>
      </c>
      <c r="AG60" s="106" t="str">
        <f t="shared" si="17"/>
        <v/>
      </c>
      <c r="AH60" s="106" t="str">
        <f t="shared" si="18"/>
        <v/>
      </c>
      <c r="AI60" s="106" t="str">
        <f t="shared" si="19"/>
        <v/>
      </c>
      <c r="AJ60" s="111">
        <f t="shared" si="20"/>
        <v>1</v>
      </c>
    </row>
    <row r="61" spans="1:36" x14ac:dyDescent="0.25">
      <c r="A61" s="60">
        <f>IF(Markers!B59&gt;0,Markers!A59,"")</f>
        <v>58</v>
      </c>
      <c r="B61" s="102" t="str">
        <f>IF(LEN(Markers!B59)&gt;0,Markers!B59,"")</f>
        <v>Marker 58</v>
      </c>
      <c r="C61" s="11"/>
      <c r="D61" s="11"/>
      <c r="E61" s="11"/>
      <c r="F61" s="11"/>
      <c r="G61" s="11"/>
      <c r="H61" s="11"/>
      <c r="I61" s="11"/>
      <c r="J61" s="11"/>
      <c r="K61" s="11"/>
      <c r="L61" s="11"/>
      <c r="M61" s="11" t="s">
        <v>369</v>
      </c>
      <c r="N61" s="11"/>
      <c r="O61" s="11"/>
      <c r="P61" s="11"/>
      <c r="Q61" s="11"/>
      <c r="R61" s="103" t="str">
        <f t="shared" si="3"/>
        <v>Enter L, M or H in each cell</v>
      </c>
      <c r="S61" s="109"/>
      <c r="T61" s="112">
        <f t="shared" si="4"/>
        <v>58</v>
      </c>
      <c r="U61" s="106" t="str">
        <f t="shared" si="5"/>
        <v/>
      </c>
      <c r="V61" s="106" t="str">
        <f t="shared" si="6"/>
        <v/>
      </c>
      <c r="W61" s="106" t="str">
        <f t="shared" si="7"/>
        <v/>
      </c>
      <c r="X61" s="106" t="str">
        <f t="shared" si="8"/>
        <v/>
      </c>
      <c r="Y61" s="106" t="str">
        <f t="shared" si="9"/>
        <v/>
      </c>
      <c r="Z61" s="106" t="str">
        <f t="shared" si="10"/>
        <v/>
      </c>
      <c r="AA61" s="106" t="str">
        <f t="shared" si="11"/>
        <v/>
      </c>
      <c r="AB61" s="106" t="str">
        <f t="shared" si="12"/>
        <v/>
      </c>
      <c r="AC61" s="106" t="str">
        <f t="shared" si="13"/>
        <v/>
      </c>
      <c r="AD61" s="106" t="str">
        <f t="shared" si="14"/>
        <v/>
      </c>
      <c r="AE61" s="106">
        <f t="shared" si="15"/>
        <v>1</v>
      </c>
      <c r="AF61" s="106" t="str">
        <f t="shared" si="16"/>
        <v/>
      </c>
      <c r="AG61" s="106" t="str">
        <f t="shared" si="17"/>
        <v/>
      </c>
      <c r="AH61" s="106" t="str">
        <f t="shared" si="18"/>
        <v/>
      </c>
      <c r="AI61" s="106" t="str">
        <f t="shared" si="19"/>
        <v/>
      </c>
      <c r="AJ61" s="111">
        <f t="shared" si="20"/>
        <v>1</v>
      </c>
    </row>
    <row r="62" spans="1:36" x14ac:dyDescent="0.25">
      <c r="A62" s="60">
        <f>IF(Markers!B60&gt;0,Markers!A60,"")</f>
        <v>59</v>
      </c>
      <c r="B62" s="102" t="str">
        <f>IF(LEN(Markers!B60)&gt;0,Markers!B60,"")</f>
        <v>Marker 59</v>
      </c>
      <c r="C62" s="11"/>
      <c r="D62" s="11"/>
      <c r="E62" s="11"/>
      <c r="F62" s="11"/>
      <c r="G62" s="11"/>
      <c r="H62" s="11"/>
      <c r="I62" s="11"/>
      <c r="J62" s="11"/>
      <c r="K62" s="11"/>
      <c r="L62" s="11"/>
      <c r="M62" s="11"/>
      <c r="N62" s="11" t="s">
        <v>369</v>
      </c>
      <c r="O62" s="11"/>
      <c r="P62" s="11"/>
      <c r="Q62" s="11"/>
      <c r="R62" s="103" t="str">
        <f t="shared" si="3"/>
        <v>Enter L, M or H in each cell</v>
      </c>
      <c r="S62" s="109"/>
      <c r="T62" s="112">
        <f t="shared" si="4"/>
        <v>59</v>
      </c>
      <c r="U62" s="106" t="str">
        <f t="shared" si="5"/>
        <v/>
      </c>
      <c r="V62" s="106" t="str">
        <f t="shared" si="6"/>
        <v/>
      </c>
      <c r="W62" s="106" t="str">
        <f t="shared" si="7"/>
        <v/>
      </c>
      <c r="X62" s="106" t="str">
        <f t="shared" si="8"/>
        <v/>
      </c>
      <c r="Y62" s="106" t="str">
        <f t="shared" si="9"/>
        <v/>
      </c>
      <c r="Z62" s="106" t="str">
        <f t="shared" si="10"/>
        <v/>
      </c>
      <c r="AA62" s="106" t="str">
        <f t="shared" si="11"/>
        <v/>
      </c>
      <c r="AB62" s="106" t="str">
        <f t="shared" si="12"/>
        <v/>
      </c>
      <c r="AC62" s="106" t="str">
        <f t="shared" si="13"/>
        <v/>
      </c>
      <c r="AD62" s="106" t="str">
        <f t="shared" si="14"/>
        <v/>
      </c>
      <c r="AE62" s="106" t="str">
        <f t="shared" si="15"/>
        <v/>
      </c>
      <c r="AF62" s="106">
        <f t="shared" si="16"/>
        <v>1</v>
      </c>
      <c r="AG62" s="106" t="str">
        <f t="shared" si="17"/>
        <v/>
      </c>
      <c r="AH62" s="106" t="str">
        <f t="shared" si="18"/>
        <v/>
      </c>
      <c r="AI62" s="106" t="str">
        <f t="shared" si="19"/>
        <v/>
      </c>
      <c r="AJ62" s="111">
        <f t="shared" si="20"/>
        <v>1</v>
      </c>
    </row>
    <row r="63" spans="1:36" x14ac:dyDescent="0.25">
      <c r="A63" s="60">
        <f>IF(Markers!B61&gt;0,Markers!A61,"")</f>
        <v>60</v>
      </c>
      <c r="B63" s="102" t="str">
        <f>IF(LEN(Markers!B61)&gt;0,Markers!B61,"")</f>
        <v>Marker 60</v>
      </c>
      <c r="C63" s="11"/>
      <c r="D63" s="11"/>
      <c r="E63" s="11"/>
      <c r="F63" s="11"/>
      <c r="G63" s="11"/>
      <c r="H63" s="11"/>
      <c r="I63" s="11"/>
      <c r="J63" s="11"/>
      <c r="K63" s="11"/>
      <c r="L63" s="11"/>
      <c r="M63" s="11"/>
      <c r="N63" s="11" t="s">
        <v>369</v>
      </c>
      <c r="O63" s="11"/>
      <c r="P63" s="11"/>
      <c r="Q63" s="11"/>
      <c r="R63" s="103" t="str">
        <f t="shared" si="3"/>
        <v>Enter L, M or H in each cell</v>
      </c>
      <c r="S63" s="109"/>
      <c r="T63" s="112">
        <f t="shared" si="4"/>
        <v>60</v>
      </c>
      <c r="U63" s="106" t="str">
        <f t="shared" si="5"/>
        <v/>
      </c>
      <c r="V63" s="106" t="str">
        <f t="shared" si="6"/>
        <v/>
      </c>
      <c r="W63" s="106" t="str">
        <f t="shared" si="7"/>
        <v/>
      </c>
      <c r="X63" s="106" t="str">
        <f t="shared" si="8"/>
        <v/>
      </c>
      <c r="Y63" s="106" t="str">
        <f t="shared" si="9"/>
        <v/>
      </c>
      <c r="Z63" s="106" t="str">
        <f t="shared" si="10"/>
        <v/>
      </c>
      <c r="AA63" s="106" t="str">
        <f t="shared" si="11"/>
        <v/>
      </c>
      <c r="AB63" s="106" t="str">
        <f t="shared" si="12"/>
        <v/>
      </c>
      <c r="AC63" s="106" t="str">
        <f t="shared" si="13"/>
        <v/>
      </c>
      <c r="AD63" s="106" t="str">
        <f t="shared" si="14"/>
        <v/>
      </c>
      <c r="AE63" s="106" t="str">
        <f t="shared" si="15"/>
        <v/>
      </c>
      <c r="AF63" s="106">
        <f t="shared" si="16"/>
        <v>1</v>
      </c>
      <c r="AG63" s="106" t="str">
        <f t="shared" si="17"/>
        <v/>
      </c>
      <c r="AH63" s="106" t="str">
        <f t="shared" si="18"/>
        <v/>
      </c>
      <c r="AI63" s="106" t="str">
        <f t="shared" si="19"/>
        <v/>
      </c>
      <c r="AJ63" s="111">
        <f t="shared" si="20"/>
        <v>1</v>
      </c>
    </row>
    <row r="64" spans="1:36" x14ac:dyDescent="0.25">
      <c r="A64" s="60">
        <f>IF(Markers!B62&gt;0,Markers!A62,"")</f>
        <v>61</v>
      </c>
      <c r="B64" s="102" t="str">
        <f>IF(LEN(Markers!B62)&gt;0,Markers!B62,"")</f>
        <v>Marker 61</v>
      </c>
      <c r="C64" s="11"/>
      <c r="D64" s="11"/>
      <c r="E64" s="11"/>
      <c r="F64" s="11"/>
      <c r="G64" s="11"/>
      <c r="H64" s="11"/>
      <c r="I64" s="11"/>
      <c r="J64" s="11"/>
      <c r="K64" s="11"/>
      <c r="L64" s="11"/>
      <c r="M64" s="11"/>
      <c r="N64" s="11" t="s">
        <v>369</v>
      </c>
      <c r="O64" s="11"/>
      <c r="P64" s="11"/>
      <c r="Q64" s="11"/>
      <c r="R64" s="103" t="str">
        <f t="shared" si="3"/>
        <v>Enter L, M or H in each cell</v>
      </c>
      <c r="S64" s="109"/>
      <c r="T64" s="112">
        <f t="shared" si="4"/>
        <v>61</v>
      </c>
      <c r="U64" s="106" t="str">
        <f t="shared" si="5"/>
        <v/>
      </c>
      <c r="V64" s="106" t="str">
        <f t="shared" si="6"/>
        <v/>
      </c>
      <c r="W64" s="106" t="str">
        <f t="shared" si="7"/>
        <v/>
      </c>
      <c r="X64" s="106" t="str">
        <f t="shared" si="8"/>
        <v/>
      </c>
      <c r="Y64" s="106" t="str">
        <f t="shared" si="9"/>
        <v/>
      </c>
      <c r="Z64" s="106" t="str">
        <f t="shared" si="10"/>
        <v/>
      </c>
      <c r="AA64" s="106" t="str">
        <f t="shared" si="11"/>
        <v/>
      </c>
      <c r="AB64" s="106" t="str">
        <f t="shared" si="12"/>
        <v/>
      </c>
      <c r="AC64" s="106" t="str">
        <f t="shared" si="13"/>
        <v/>
      </c>
      <c r="AD64" s="106" t="str">
        <f t="shared" si="14"/>
        <v/>
      </c>
      <c r="AE64" s="106" t="str">
        <f t="shared" si="15"/>
        <v/>
      </c>
      <c r="AF64" s="106">
        <f t="shared" si="16"/>
        <v>1</v>
      </c>
      <c r="AG64" s="106" t="str">
        <f t="shared" si="17"/>
        <v/>
      </c>
      <c r="AH64" s="106" t="str">
        <f t="shared" si="18"/>
        <v/>
      </c>
      <c r="AI64" s="106" t="str">
        <f t="shared" si="19"/>
        <v/>
      </c>
      <c r="AJ64" s="111">
        <f t="shared" si="20"/>
        <v>1</v>
      </c>
    </row>
    <row r="65" spans="1:36" x14ac:dyDescent="0.25">
      <c r="A65" s="60">
        <f>IF(Markers!B63&gt;0,Markers!A63,"")</f>
        <v>62</v>
      </c>
      <c r="B65" s="102" t="str">
        <f>IF(LEN(Markers!B63)&gt;0,Markers!B63,"")</f>
        <v>Marker 62</v>
      </c>
      <c r="C65" s="11"/>
      <c r="D65" s="11"/>
      <c r="E65" s="11"/>
      <c r="F65" s="11"/>
      <c r="G65" s="11"/>
      <c r="H65" s="11"/>
      <c r="I65" s="11"/>
      <c r="J65" s="11"/>
      <c r="K65" s="11"/>
      <c r="L65" s="11"/>
      <c r="M65" s="11"/>
      <c r="N65" s="11"/>
      <c r="O65" s="11" t="s">
        <v>369</v>
      </c>
      <c r="P65" s="11"/>
      <c r="Q65" s="11"/>
      <c r="R65" s="103" t="str">
        <f t="shared" si="3"/>
        <v>Enter L, M or H in each cell</v>
      </c>
      <c r="S65" s="109"/>
      <c r="T65" s="112">
        <f t="shared" si="4"/>
        <v>62</v>
      </c>
      <c r="U65" s="106" t="str">
        <f t="shared" si="5"/>
        <v/>
      </c>
      <c r="V65" s="106" t="str">
        <f t="shared" si="6"/>
        <v/>
      </c>
      <c r="W65" s="106" t="str">
        <f t="shared" si="7"/>
        <v/>
      </c>
      <c r="X65" s="106" t="str">
        <f t="shared" si="8"/>
        <v/>
      </c>
      <c r="Y65" s="106" t="str">
        <f t="shared" si="9"/>
        <v/>
      </c>
      <c r="Z65" s="106" t="str">
        <f t="shared" si="10"/>
        <v/>
      </c>
      <c r="AA65" s="106" t="str">
        <f t="shared" si="11"/>
        <v/>
      </c>
      <c r="AB65" s="106" t="str">
        <f t="shared" si="12"/>
        <v/>
      </c>
      <c r="AC65" s="106" t="str">
        <f t="shared" si="13"/>
        <v/>
      </c>
      <c r="AD65" s="106" t="str">
        <f t="shared" si="14"/>
        <v/>
      </c>
      <c r="AE65" s="106" t="str">
        <f t="shared" si="15"/>
        <v/>
      </c>
      <c r="AF65" s="106" t="str">
        <f t="shared" si="16"/>
        <v/>
      </c>
      <c r="AG65" s="106">
        <f t="shared" si="17"/>
        <v>1</v>
      </c>
      <c r="AH65" s="106" t="str">
        <f t="shared" si="18"/>
        <v/>
      </c>
      <c r="AI65" s="106" t="str">
        <f t="shared" si="19"/>
        <v/>
      </c>
      <c r="AJ65" s="111">
        <f t="shared" si="20"/>
        <v>1</v>
      </c>
    </row>
    <row r="66" spans="1:36" x14ac:dyDescent="0.25">
      <c r="A66" s="60">
        <f>IF(Markers!B64&gt;0,Markers!A64,"")</f>
        <v>63</v>
      </c>
      <c r="B66" s="102" t="str">
        <f>IF(LEN(Markers!B64)&gt;0,Markers!B64,"")</f>
        <v>Marker 63</v>
      </c>
      <c r="C66" s="11"/>
      <c r="D66" s="11"/>
      <c r="E66" s="11"/>
      <c r="F66" s="11"/>
      <c r="G66" s="11"/>
      <c r="H66" s="11"/>
      <c r="I66" s="11"/>
      <c r="J66" s="11"/>
      <c r="K66" s="11"/>
      <c r="L66" s="11"/>
      <c r="M66" s="11"/>
      <c r="N66" s="11"/>
      <c r="O66" s="11" t="s">
        <v>369</v>
      </c>
      <c r="P66" s="11"/>
      <c r="Q66" s="11"/>
      <c r="R66" s="103" t="str">
        <f t="shared" si="3"/>
        <v>Enter L, M or H in each cell</v>
      </c>
      <c r="S66" s="109"/>
      <c r="T66" s="112">
        <f t="shared" si="4"/>
        <v>63</v>
      </c>
      <c r="U66" s="106" t="str">
        <f t="shared" si="5"/>
        <v/>
      </c>
      <c r="V66" s="106" t="str">
        <f t="shared" si="6"/>
        <v/>
      </c>
      <c r="W66" s="106" t="str">
        <f t="shared" si="7"/>
        <v/>
      </c>
      <c r="X66" s="106" t="str">
        <f t="shared" si="8"/>
        <v/>
      </c>
      <c r="Y66" s="106" t="str">
        <f t="shared" si="9"/>
        <v/>
      </c>
      <c r="Z66" s="106" t="str">
        <f t="shared" si="10"/>
        <v/>
      </c>
      <c r="AA66" s="106" t="str">
        <f t="shared" si="11"/>
        <v/>
      </c>
      <c r="AB66" s="106" t="str">
        <f t="shared" si="12"/>
        <v/>
      </c>
      <c r="AC66" s="106" t="str">
        <f t="shared" si="13"/>
        <v/>
      </c>
      <c r="AD66" s="106" t="str">
        <f t="shared" si="14"/>
        <v/>
      </c>
      <c r="AE66" s="106" t="str">
        <f t="shared" si="15"/>
        <v/>
      </c>
      <c r="AF66" s="106" t="str">
        <f t="shared" si="16"/>
        <v/>
      </c>
      <c r="AG66" s="106">
        <f t="shared" si="17"/>
        <v>1</v>
      </c>
      <c r="AH66" s="106" t="str">
        <f t="shared" si="18"/>
        <v/>
      </c>
      <c r="AI66" s="106" t="str">
        <f t="shared" si="19"/>
        <v/>
      </c>
      <c r="AJ66" s="111">
        <f t="shared" si="20"/>
        <v>1</v>
      </c>
    </row>
    <row r="67" spans="1:36" x14ac:dyDescent="0.25">
      <c r="A67" s="60">
        <f>IF(Markers!B65&gt;0,Markers!A65,"")</f>
        <v>64</v>
      </c>
      <c r="B67" s="102" t="str">
        <f>IF(LEN(Markers!B65)&gt;0,Markers!B65,"")</f>
        <v>Marker 64</v>
      </c>
      <c r="C67" s="11"/>
      <c r="D67" s="11"/>
      <c r="E67" s="11"/>
      <c r="F67" s="11"/>
      <c r="G67" s="11"/>
      <c r="H67" s="11"/>
      <c r="I67" s="11"/>
      <c r="J67" s="11"/>
      <c r="K67" s="11"/>
      <c r="L67" s="11"/>
      <c r="M67" s="11"/>
      <c r="N67" s="11"/>
      <c r="O67" s="11" t="s">
        <v>369</v>
      </c>
      <c r="P67" s="11"/>
      <c r="Q67" s="11"/>
      <c r="R67" s="103" t="str">
        <f t="shared" si="3"/>
        <v>Enter L, M or H in each cell</v>
      </c>
      <c r="S67" s="109"/>
      <c r="T67" s="112">
        <f t="shared" si="4"/>
        <v>64</v>
      </c>
      <c r="U67" s="106" t="str">
        <f t="shared" si="5"/>
        <v/>
      </c>
      <c r="V67" s="106" t="str">
        <f t="shared" si="6"/>
        <v/>
      </c>
      <c r="W67" s="106" t="str">
        <f t="shared" si="7"/>
        <v/>
      </c>
      <c r="X67" s="106" t="str">
        <f t="shared" si="8"/>
        <v/>
      </c>
      <c r="Y67" s="106" t="str">
        <f t="shared" si="9"/>
        <v/>
      </c>
      <c r="Z67" s="106" t="str">
        <f t="shared" si="10"/>
        <v/>
      </c>
      <c r="AA67" s="106" t="str">
        <f t="shared" si="11"/>
        <v/>
      </c>
      <c r="AB67" s="106" t="str">
        <f t="shared" si="12"/>
        <v/>
      </c>
      <c r="AC67" s="106" t="str">
        <f t="shared" si="13"/>
        <v/>
      </c>
      <c r="AD67" s="106" t="str">
        <f t="shared" si="14"/>
        <v/>
      </c>
      <c r="AE67" s="106" t="str">
        <f t="shared" si="15"/>
        <v/>
      </c>
      <c r="AF67" s="106" t="str">
        <f t="shared" si="16"/>
        <v/>
      </c>
      <c r="AG67" s="106">
        <f t="shared" si="17"/>
        <v>1</v>
      </c>
      <c r="AH67" s="106" t="str">
        <f t="shared" si="18"/>
        <v/>
      </c>
      <c r="AI67" s="106" t="str">
        <f t="shared" si="19"/>
        <v/>
      </c>
      <c r="AJ67" s="111">
        <f t="shared" si="20"/>
        <v>1</v>
      </c>
    </row>
    <row r="68" spans="1:36" x14ac:dyDescent="0.25">
      <c r="A68" s="60">
        <f>IF(Markers!B66&gt;0,Markers!A66,"")</f>
        <v>65</v>
      </c>
      <c r="B68" s="102" t="str">
        <f>IF(LEN(Markers!B66)&gt;0,Markers!B66,"")</f>
        <v>Marker 65</v>
      </c>
      <c r="C68" s="11"/>
      <c r="D68" s="11"/>
      <c r="E68" s="11"/>
      <c r="F68" s="11"/>
      <c r="G68" s="11"/>
      <c r="H68" s="11"/>
      <c r="I68" s="11"/>
      <c r="J68" s="11"/>
      <c r="K68" s="11"/>
      <c r="L68" s="11"/>
      <c r="M68" s="11"/>
      <c r="N68" s="11"/>
      <c r="O68" s="11"/>
      <c r="P68" s="11" t="s">
        <v>369</v>
      </c>
      <c r="Q68" s="11"/>
      <c r="R68" s="103" t="str">
        <f t="shared" si="3"/>
        <v>Enter L, M or H in each cell</v>
      </c>
      <c r="S68" s="109"/>
      <c r="T68" s="112">
        <f t="shared" si="4"/>
        <v>65</v>
      </c>
      <c r="U68" s="106" t="str">
        <f t="shared" si="5"/>
        <v/>
      </c>
      <c r="V68" s="106" t="str">
        <f t="shared" si="6"/>
        <v/>
      </c>
      <c r="W68" s="106" t="str">
        <f t="shared" si="7"/>
        <v/>
      </c>
      <c r="X68" s="106" t="str">
        <f t="shared" si="8"/>
        <v/>
      </c>
      <c r="Y68" s="106" t="str">
        <f t="shared" si="9"/>
        <v/>
      </c>
      <c r="Z68" s="106" t="str">
        <f t="shared" si="10"/>
        <v/>
      </c>
      <c r="AA68" s="106" t="str">
        <f t="shared" si="11"/>
        <v/>
      </c>
      <c r="AB68" s="106" t="str">
        <f t="shared" si="12"/>
        <v/>
      </c>
      <c r="AC68" s="106" t="str">
        <f t="shared" si="13"/>
        <v/>
      </c>
      <c r="AD68" s="106" t="str">
        <f t="shared" si="14"/>
        <v/>
      </c>
      <c r="AE68" s="106" t="str">
        <f t="shared" si="15"/>
        <v/>
      </c>
      <c r="AF68" s="106" t="str">
        <f t="shared" si="16"/>
        <v/>
      </c>
      <c r="AG68" s="106" t="str">
        <f t="shared" si="17"/>
        <v/>
      </c>
      <c r="AH68" s="106">
        <f t="shared" si="18"/>
        <v>1</v>
      </c>
      <c r="AI68" s="106" t="str">
        <f t="shared" si="19"/>
        <v/>
      </c>
      <c r="AJ68" s="111">
        <f t="shared" si="20"/>
        <v>1</v>
      </c>
    </row>
    <row r="69" spans="1:36" x14ac:dyDescent="0.25">
      <c r="A69" s="60">
        <f>IF(Markers!B67&gt;0,Markers!A67,"")</f>
        <v>66</v>
      </c>
      <c r="B69" s="102" t="str">
        <f>IF(LEN(Markers!B67)&gt;0,Markers!B67,"")</f>
        <v>Marker 66</v>
      </c>
      <c r="C69" s="11"/>
      <c r="D69" s="11"/>
      <c r="E69" s="11"/>
      <c r="F69" s="11"/>
      <c r="G69" s="11"/>
      <c r="H69" s="11"/>
      <c r="I69" s="11"/>
      <c r="J69" s="11"/>
      <c r="K69" s="11"/>
      <c r="L69" s="11"/>
      <c r="M69" s="11"/>
      <c r="N69" s="11"/>
      <c r="O69" s="11"/>
      <c r="P69" s="11" t="s">
        <v>369</v>
      </c>
      <c r="Q69" s="11"/>
      <c r="R69" s="103" t="str">
        <f t="shared" ref="R69:R75" si="21">IF(OR(AND(C69&lt;&gt;"L",C69&lt;&gt;"M",C69&lt;&gt;"H"),AND(D69&lt;&gt;"L",D69&lt;&gt;"M",D69&lt;&gt;"H"),AND(E69&lt;&gt;"L",E69&lt;&gt;"M",E69&lt;&gt;"H"),AND(F69&lt;&gt;"L",F69&lt;&gt;"M",F69&lt;&gt;"H"),AND(G69&lt;&gt;"L",G69&lt;&gt;"M",G69&lt;&gt;"H"),AND(H69&lt;&gt;"L",H69&lt;&gt;"M",H69&lt;&gt;"H"),AND(I69&lt;&gt;"L",I69&lt;&gt;"M",I69&lt;&gt;"H"),AND(J69&lt;&gt;"L",J69&lt;&gt;"M",J69&lt;&gt;"H"),AND(K69&lt;&gt;"L",K69&lt;&gt;"M",K69&lt;&gt;"H"),AND(L69&lt;&gt;"L",L69&lt;&gt;"M",L69&lt;&gt;"H"),AND(M69&lt;&gt;"L",M69&lt;&gt;"M",M69&lt;&gt;"H"),AND(N69&lt;&gt;"L",N69&lt;&gt;"M",N69&lt;&gt;"H"),AND(O69&lt;&gt;"L",O69&lt;&gt;"M",O69&lt;&gt;"H"),AND(P69&lt;&gt;"L",P69&lt;&gt;"M",P69&lt;&gt;"H"),AND(Q69&lt;&gt;"L",Q69&lt;&gt;"M",Q69&lt;&gt;"H")),"Enter L, M or H in each cell","")</f>
        <v>Enter L, M or H in each cell</v>
      </c>
      <c r="S69" s="109"/>
      <c r="T69" s="112">
        <f t="shared" ref="T69:T75" si="22">A69</f>
        <v>66</v>
      </c>
      <c r="U69" s="106" t="str">
        <f t="shared" ref="U69:U75" si="23">IF(C69="","",IF(C69="L",1/3,IF(C69="M",2/3,1)))</f>
        <v/>
      </c>
      <c r="V69" s="106" t="str">
        <f t="shared" ref="V69:V75" si="24">IF(D69="","",IF(D69="L",1/3,IF(D69="M",2/3,1)))</f>
        <v/>
      </c>
      <c r="W69" s="106" t="str">
        <f t="shared" ref="W69:W75" si="25">IF(E69="","",IF(E69="L",1/3,IF(E69="M",2/3,1)))</f>
        <v/>
      </c>
      <c r="X69" s="106" t="str">
        <f t="shared" ref="X69:X75" si="26">IF(F69="","",IF(F69="L",1/3,IF(F69="M",2/3,1)))</f>
        <v/>
      </c>
      <c r="Y69" s="106" t="str">
        <f t="shared" ref="Y69:Y75" si="27">IF(G69="","",IF(G69="L",1/3,IF(G69="M",2/3,1)))</f>
        <v/>
      </c>
      <c r="Z69" s="106" t="str">
        <f t="shared" ref="Z69:Z75" si="28">IF(H69="","",IF(H69="L",1/3,IF(H69="M",2/3,1)))</f>
        <v/>
      </c>
      <c r="AA69" s="106" t="str">
        <f t="shared" ref="AA69:AA75" si="29">IF(I69="","",IF(I69="L",1/3,IF(I69="M",2/3,1)))</f>
        <v/>
      </c>
      <c r="AB69" s="106" t="str">
        <f t="shared" ref="AB69:AB75" si="30">IF(J69="","",IF(J69="L",1/3,IF(J69="M",2/3,1)))</f>
        <v/>
      </c>
      <c r="AC69" s="106" t="str">
        <f t="shared" ref="AC69:AC75" si="31">IF(K69="","",IF(K69="L",1/3,IF(K69="M",2/3,1)))</f>
        <v/>
      </c>
      <c r="AD69" s="106" t="str">
        <f t="shared" ref="AD69:AD75" si="32">IF(L69="","",IF(L69="L",1/3,IF(L69="M",2/3,1)))</f>
        <v/>
      </c>
      <c r="AE69" s="106" t="str">
        <f t="shared" ref="AE69:AE75" si="33">IF(M69="","",IF(M69="L",1/3,IF(M69="M",2/3,1)))</f>
        <v/>
      </c>
      <c r="AF69" s="106" t="str">
        <f t="shared" ref="AF69:AF75" si="34">IF(N69="","",IF(N69="L",1/3,IF(N69="M",2/3,1)))</f>
        <v/>
      </c>
      <c r="AG69" s="106" t="str">
        <f t="shared" ref="AG69:AG75" si="35">IF(O69="","",IF(O69="L",1/3,IF(O69="M",2/3,1)))</f>
        <v/>
      </c>
      <c r="AH69" s="106">
        <f t="shared" ref="AH69:AH75" si="36">IF(P69="","",IF(P69="L",1/3,IF(P69="M",2/3,1)))</f>
        <v>1</v>
      </c>
      <c r="AI69" s="106" t="str">
        <f t="shared" ref="AI69:AI75" si="37">IF(Q69="","",IF(Q69="L",1/3,IF(Q69="M",2/3,1)))</f>
        <v/>
      </c>
      <c r="AJ69" s="111">
        <f t="shared" ref="AJ69:AJ75" si="38">IF(COUNT(U69:AI69)&gt;0,AVERAGE(U69:AI69),"")</f>
        <v>1</v>
      </c>
    </row>
    <row r="70" spans="1:36" x14ac:dyDescent="0.25">
      <c r="A70" s="60">
        <f>IF(Markers!B68&gt;0,Markers!A68,"")</f>
        <v>67</v>
      </c>
      <c r="B70" s="102" t="str">
        <f>IF(LEN(Markers!B68)&gt;0,Markers!B68,"")</f>
        <v>Marker 67</v>
      </c>
      <c r="C70" s="11"/>
      <c r="D70" s="11"/>
      <c r="E70" s="11"/>
      <c r="F70" s="11"/>
      <c r="G70" s="11"/>
      <c r="H70" s="11"/>
      <c r="I70" s="11"/>
      <c r="J70" s="11"/>
      <c r="K70" s="11"/>
      <c r="L70" s="11"/>
      <c r="M70" s="11"/>
      <c r="N70" s="11"/>
      <c r="O70" s="11"/>
      <c r="P70" s="11" t="s">
        <v>369</v>
      </c>
      <c r="Q70" s="11"/>
      <c r="R70" s="103" t="str">
        <f t="shared" si="21"/>
        <v>Enter L, M or H in each cell</v>
      </c>
      <c r="S70" s="109"/>
      <c r="T70" s="112">
        <f t="shared" si="22"/>
        <v>67</v>
      </c>
      <c r="U70" s="106" t="str">
        <f t="shared" si="23"/>
        <v/>
      </c>
      <c r="V70" s="106" t="str">
        <f t="shared" si="24"/>
        <v/>
      </c>
      <c r="W70" s="106" t="str">
        <f t="shared" si="25"/>
        <v/>
      </c>
      <c r="X70" s="106" t="str">
        <f t="shared" si="26"/>
        <v/>
      </c>
      <c r="Y70" s="106" t="str">
        <f t="shared" si="27"/>
        <v/>
      </c>
      <c r="Z70" s="106" t="str">
        <f t="shared" si="28"/>
        <v/>
      </c>
      <c r="AA70" s="106" t="str">
        <f t="shared" si="29"/>
        <v/>
      </c>
      <c r="AB70" s="106" t="str">
        <f t="shared" si="30"/>
        <v/>
      </c>
      <c r="AC70" s="106" t="str">
        <f t="shared" si="31"/>
        <v/>
      </c>
      <c r="AD70" s="106" t="str">
        <f t="shared" si="32"/>
        <v/>
      </c>
      <c r="AE70" s="106" t="str">
        <f t="shared" si="33"/>
        <v/>
      </c>
      <c r="AF70" s="106" t="str">
        <f t="shared" si="34"/>
        <v/>
      </c>
      <c r="AG70" s="106" t="str">
        <f t="shared" si="35"/>
        <v/>
      </c>
      <c r="AH70" s="106">
        <f t="shared" si="36"/>
        <v>1</v>
      </c>
      <c r="AI70" s="106" t="str">
        <f t="shared" si="37"/>
        <v/>
      </c>
      <c r="AJ70" s="111">
        <f t="shared" si="38"/>
        <v>1</v>
      </c>
    </row>
    <row r="71" spans="1:36" x14ac:dyDescent="0.25">
      <c r="A71" s="60">
        <f>IF(Markers!B69&gt;0,Markers!A69,"")</f>
        <v>68</v>
      </c>
      <c r="B71" s="102" t="str">
        <f>IF(LEN(Markers!B69)&gt;0,Markers!B69,"")</f>
        <v>Marker 68</v>
      </c>
      <c r="C71" s="11"/>
      <c r="D71" s="11"/>
      <c r="E71" s="11"/>
      <c r="F71" s="11"/>
      <c r="G71" s="11"/>
      <c r="H71" s="11"/>
      <c r="I71" s="11"/>
      <c r="J71" s="11"/>
      <c r="K71" s="11"/>
      <c r="L71" s="11"/>
      <c r="M71" s="11"/>
      <c r="N71" s="11"/>
      <c r="O71" s="11"/>
      <c r="P71" s="11"/>
      <c r="Q71" s="11" t="s">
        <v>369</v>
      </c>
      <c r="R71" s="103" t="str">
        <f t="shared" si="21"/>
        <v>Enter L, M or H in each cell</v>
      </c>
      <c r="S71" s="109"/>
      <c r="T71" s="112">
        <f t="shared" si="22"/>
        <v>68</v>
      </c>
      <c r="U71" s="106" t="str">
        <f t="shared" si="23"/>
        <v/>
      </c>
      <c r="V71" s="106" t="str">
        <f t="shared" si="24"/>
        <v/>
      </c>
      <c r="W71" s="106" t="str">
        <f t="shared" si="25"/>
        <v/>
      </c>
      <c r="X71" s="106" t="str">
        <f t="shared" si="26"/>
        <v/>
      </c>
      <c r="Y71" s="106" t="str">
        <f t="shared" si="27"/>
        <v/>
      </c>
      <c r="Z71" s="106" t="str">
        <f t="shared" si="28"/>
        <v/>
      </c>
      <c r="AA71" s="106" t="str">
        <f t="shared" si="29"/>
        <v/>
      </c>
      <c r="AB71" s="106" t="str">
        <f t="shared" si="30"/>
        <v/>
      </c>
      <c r="AC71" s="106" t="str">
        <f t="shared" si="31"/>
        <v/>
      </c>
      <c r="AD71" s="106" t="str">
        <f t="shared" si="32"/>
        <v/>
      </c>
      <c r="AE71" s="106" t="str">
        <f t="shared" si="33"/>
        <v/>
      </c>
      <c r="AF71" s="106" t="str">
        <f t="shared" si="34"/>
        <v/>
      </c>
      <c r="AG71" s="106" t="str">
        <f t="shared" si="35"/>
        <v/>
      </c>
      <c r="AH71" s="106" t="str">
        <f t="shared" si="36"/>
        <v/>
      </c>
      <c r="AI71" s="106">
        <f t="shared" si="37"/>
        <v>1</v>
      </c>
      <c r="AJ71" s="111">
        <f t="shared" si="38"/>
        <v>1</v>
      </c>
    </row>
    <row r="72" spans="1:36" x14ac:dyDescent="0.25">
      <c r="A72" s="60">
        <f>IF(Markers!B70&gt;0,Markers!A70,"")</f>
        <v>69</v>
      </c>
      <c r="B72" s="102" t="str">
        <f>IF(LEN(Markers!B70)&gt;0,Markers!B70,"")</f>
        <v>Marker 69</v>
      </c>
      <c r="C72" s="11"/>
      <c r="D72" s="11"/>
      <c r="E72" s="11"/>
      <c r="F72" s="11"/>
      <c r="G72" s="11"/>
      <c r="H72" s="11"/>
      <c r="I72" s="11"/>
      <c r="J72" s="11"/>
      <c r="K72" s="11"/>
      <c r="L72" s="11"/>
      <c r="M72" s="11"/>
      <c r="N72" s="11"/>
      <c r="O72" s="11"/>
      <c r="P72" s="11"/>
      <c r="Q72" s="11" t="s">
        <v>369</v>
      </c>
      <c r="R72" s="103" t="str">
        <f t="shared" si="21"/>
        <v>Enter L, M or H in each cell</v>
      </c>
      <c r="S72" s="109"/>
      <c r="T72" s="112">
        <f t="shared" si="22"/>
        <v>69</v>
      </c>
      <c r="U72" s="106" t="str">
        <f t="shared" si="23"/>
        <v/>
      </c>
      <c r="V72" s="106" t="str">
        <f t="shared" si="24"/>
        <v/>
      </c>
      <c r="W72" s="106" t="str">
        <f t="shared" si="25"/>
        <v/>
      </c>
      <c r="X72" s="106" t="str">
        <f t="shared" si="26"/>
        <v/>
      </c>
      <c r="Y72" s="106" t="str">
        <f t="shared" si="27"/>
        <v/>
      </c>
      <c r="Z72" s="106" t="str">
        <f t="shared" si="28"/>
        <v/>
      </c>
      <c r="AA72" s="106" t="str">
        <f t="shared" si="29"/>
        <v/>
      </c>
      <c r="AB72" s="106" t="str">
        <f t="shared" si="30"/>
        <v/>
      </c>
      <c r="AC72" s="106" t="str">
        <f t="shared" si="31"/>
        <v/>
      </c>
      <c r="AD72" s="106" t="str">
        <f t="shared" si="32"/>
        <v/>
      </c>
      <c r="AE72" s="106" t="str">
        <f t="shared" si="33"/>
        <v/>
      </c>
      <c r="AF72" s="106" t="str">
        <f t="shared" si="34"/>
        <v/>
      </c>
      <c r="AG72" s="106" t="str">
        <f t="shared" si="35"/>
        <v/>
      </c>
      <c r="AH72" s="106" t="str">
        <f t="shared" si="36"/>
        <v/>
      </c>
      <c r="AI72" s="106">
        <f t="shared" si="37"/>
        <v>1</v>
      </c>
      <c r="AJ72" s="111">
        <f t="shared" si="38"/>
        <v>1</v>
      </c>
    </row>
    <row r="73" spans="1:36" x14ac:dyDescent="0.25">
      <c r="A73" s="60">
        <f>IF(Markers!B71&gt;0,Markers!A71,"")</f>
        <v>70</v>
      </c>
      <c r="B73" s="102" t="str">
        <f>IF(LEN(Markers!B71)&gt;0,Markers!B71,"")</f>
        <v>Marker 70</v>
      </c>
      <c r="C73" s="11"/>
      <c r="D73" s="11"/>
      <c r="E73" s="11"/>
      <c r="F73" s="11"/>
      <c r="G73" s="11"/>
      <c r="H73" s="11"/>
      <c r="I73" s="11"/>
      <c r="J73" s="11"/>
      <c r="K73" s="11"/>
      <c r="L73" s="11"/>
      <c r="M73" s="11"/>
      <c r="N73" s="11"/>
      <c r="O73" s="11"/>
      <c r="P73" s="11"/>
      <c r="Q73" s="11" t="s">
        <v>369</v>
      </c>
      <c r="R73" s="103" t="str">
        <f t="shared" si="21"/>
        <v>Enter L, M or H in each cell</v>
      </c>
      <c r="S73" s="109"/>
      <c r="T73" s="112">
        <f t="shared" si="22"/>
        <v>70</v>
      </c>
      <c r="U73" s="106" t="str">
        <f t="shared" si="23"/>
        <v/>
      </c>
      <c r="V73" s="106" t="str">
        <f t="shared" si="24"/>
        <v/>
      </c>
      <c r="W73" s="106" t="str">
        <f t="shared" si="25"/>
        <v/>
      </c>
      <c r="X73" s="106" t="str">
        <f t="shared" si="26"/>
        <v/>
      </c>
      <c r="Y73" s="106" t="str">
        <f t="shared" si="27"/>
        <v/>
      </c>
      <c r="Z73" s="106" t="str">
        <f t="shared" si="28"/>
        <v/>
      </c>
      <c r="AA73" s="106" t="str">
        <f t="shared" si="29"/>
        <v/>
      </c>
      <c r="AB73" s="106" t="str">
        <f t="shared" si="30"/>
        <v/>
      </c>
      <c r="AC73" s="106" t="str">
        <f t="shared" si="31"/>
        <v/>
      </c>
      <c r="AD73" s="106" t="str">
        <f t="shared" si="32"/>
        <v/>
      </c>
      <c r="AE73" s="106" t="str">
        <f t="shared" si="33"/>
        <v/>
      </c>
      <c r="AF73" s="106" t="str">
        <f t="shared" si="34"/>
        <v/>
      </c>
      <c r="AG73" s="106" t="str">
        <f t="shared" si="35"/>
        <v/>
      </c>
      <c r="AH73" s="106" t="str">
        <f t="shared" si="36"/>
        <v/>
      </c>
      <c r="AI73" s="106">
        <f t="shared" si="37"/>
        <v>1</v>
      </c>
      <c r="AJ73" s="111">
        <f t="shared" si="38"/>
        <v>1</v>
      </c>
    </row>
    <row r="74" spans="1:36" x14ac:dyDescent="0.25">
      <c r="A74" s="60">
        <f>IF(Markers!B72&gt;0,Markers!A72,"")</f>
        <v>71</v>
      </c>
      <c r="B74" s="102" t="str">
        <f>IF(LEN(Markers!B72)&gt;0,Markers!B72,"")</f>
        <v>Marker 71</v>
      </c>
      <c r="C74" s="11"/>
      <c r="D74" s="11"/>
      <c r="E74" s="11"/>
      <c r="F74" s="11"/>
      <c r="G74" s="11"/>
      <c r="H74" s="11"/>
      <c r="I74" s="11"/>
      <c r="J74" s="11"/>
      <c r="K74" s="11"/>
      <c r="L74" s="11"/>
      <c r="M74" s="11"/>
      <c r="N74" s="11"/>
      <c r="O74" s="11"/>
      <c r="P74" s="11"/>
      <c r="Q74" s="11" t="s">
        <v>369</v>
      </c>
      <c r="R74" s="103" t="str">
        <f t="shared" si="21"/>
        <v>Enter L, M or H in each cell</v>
      </c>
      <c r="S74" s="109"/>
      <c r="T74" s="112">
        <f t="shared" si="22"/>
        <v>71</v>
      </c>
      <c r="U74" s="106" t="str">
        <f t="shared" si="23"/>
        <v/>
      </c>
      <c r="V74" s="106" t="str">
        <f t="shared" si="24"/>
        <v/>
      </c>
      <c r="W74" s="106" t="str">
        <f t="shared" si="25"/>
        <v/>
      </c>
      <c r="X74" s="106" t="str">
        <f t="shared" si="26"/>
        <v/>
      </c>
      <c r="Y74" s="106" t="str">
        <f t="shared" si="27"/>
        <v/>
      </c>
      <c r="Z74" s="106" t="str">
        <f t="shared" si="28"/>
        <v/>
      </c>
      <c r="AA74" s="106" t="str">
        <f t="shared" si="29"/>
        <v/>
      </c>
      <c r="AB74" s="106" t="str">
        <f t="shared" si="30"/>
        <v/>
      </c>
      <c r="AC74" s="106" t="str">
        <f t="shared" si="31"/>
        <v/>
      </c>
      <c r="AD74" s="106" t="str">
        <f t="shared" si="32"/>
        <v/>
      </c>
      <c r="AE74" s="106" t="str">
        <f t="shared" si="33"/>
        <v/>
      </c>
      <c r="AF74" s="106" t="str">
        <f t="shared" si="34"/>
        <v/>
      </c>
      <c r="AG74" s="106" t="str">
        <f t="shared" si="35"/>
        <v/>
      </c>
      <c r="AH74" s="106" t="str">
        <f t="shared" si="36"/>
        <v/>
      </c>
      <c r="AI74" s="106">
        <f t="shared" si="37"/>
        <v>1</v>
      </c>
      <c r="AJ74" s="111">
        <f t="shared" si="38"/>
        <v>1</v>
      </c>
    </row>
    <row r="75" spans="1:36" x14ac:dyDescent="0.25">
      <c r="A75" s="60">
        <f>IF(Markers!B73&gt;0,Markers!A73,"")</f>
        <v>72</v>
      </c>
      <c r="B75" s="102" t="str">
        <f>IF(LEN(Markers!B73)&gt;0,Markers!B73,"")</f>
        <v>Marker 72</v>
      </c>
      <c r="C75" s="11"/>
      <c r="D75" s="11"/>
      <c r="E75" s="11"/>
      <c r="F75" s="11"/>
      <c r="G75" s="11"/>
      <c r="H75" s="11"/>
      <c r="I75" s="11"/>
      <c r="J75" s="11"/>
      <c r="K75" s="11"/>
      <c r="L75" s="11"/>
      <c r="M75" s="11"/>
      <c r="N75" s="11"/>
      <c r="O75" s="11"/>
      <c r="P75" s="11"/>
      <c r="Q75" s="11" t="s">
        <v>369</v>
      </c>
      <c r="R75" s="103" t="str">
        <f t="shared" si="21"/>
        <v>Enter L, M or H in each cell</v>
      </c>
      <c r="S75" s="109"/>
      <c r="T75" s="112">
        <f t="shared" si="22"/>
        <v>72</v>
      </c>
      <c r="U75" s="106" t="str">
        <f t="shared" si="23"/>
        <v/>
      </c>
      <c r="V75" s="106" t="str">
        <f t="shared" si="24"/>
        <v/>
      </c>
      <c r="W75" s="106" t="str">
        <f t="shared" si="25"/>
        <v/>
      </c>
      <c r="X75" s="106" t="str">
        <f t="shared" si="26"/>
        <v/>
      </c>
      <c r="Y75" s="106" t="str">
        <f t="shared" si="27"/>
        <v/>
      </c>
      <c r="Z75" s="106" t="str">
        <f t="shared" si="28"/>
        <v/>
      </c>
      <c r="AA75" s="106" t="str">
        <f t="shared" si="29"/>
        <v/>
      </c>
      <c r="AB75" s="106" t="str">
        <f t="shared" si="30"/>
        <v/>
      </c>
      <c r="AC75" s="106" t="str">
        <f t="shared" si="31"/>
        <v/>
      </c>
      <c r="AD75" s="106" t="str">
        <f t="shared" si="32"/>
        <v/>
      </c>
      <c r="AE75" s="106" t="str">
        <f t="shared" si="33"/>
        <v/>
      </c>
      <c r="AF75" s="106" t="str">
        <f t="shared" si="34"/>
        <v/>
      </c>
      <c r="AG75" s="106" t="str">
        <f t="shared" si="35"/>
        <v/>
      </c>
      <c r="AH75" s="106" t="str">
        <f t="shared" si="36"/>
        <v/>
      </c>
      <c r="AI75" s="106">
        <f t="shared" si="37"/>
        <v>1</v>
      </c>
      <c r="AJ75" s="111">
        <f t="shared" si="38"/>
        <v>1</v>
      </c>
    </row>
    <row r="76" spans="1:36" x14ac:dyDescent="0.25">
      <c r="D76" s="47"/>
    </row>
  </sheetData>
  <conditionalFormatting sqref="U3:AI3">
    <cfRule type="dataBar" priority="11">
      <dataBar>
        <cfvo type="min"/>
        <cfvo type="max"/>
        <color rgb="FF63C384"/>
      </dataBar>
      <extLst>
        <ext xmlns:x14="http://schemas.microsoft.com/office/spreadsheetml/2009/9/main" uri="{B025F937-C7B1-47D3-B67F-A62EFF666E3E}">
          <x14:id>{646CD793-9667-48D0-88A6-FBFB08DF5F6B}</x14:id>
        </ext>
      </extLst>
    </cfRule>
  </conditionalFormatting>
  <conditionalFormatting sqref="U4:AI75">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646CD793-9667-48D0-88A6-FBFB08DF5F6B}">
            <x14:dataBar minLength="0" maxLength="100" border="1" negativeBarBorderColorSameAsPositive="0">
              <x14:cfvo type="autoMin"/>
              <x14:cfvo type="autoMax"/>
              <x14:borderColor rgb="FF63C384"/>
              <x14:negativeFillColor rgb="FFFF0000"/>
              <x14:negativeBorderColor rgb="FFFF0000"/>
              <x14:axisColor rgb="FF000000"/>
            </x14:dataBar>
          </x14:cfRule>
          <xm:sqref>U3:AI3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86AB-9147-4A1E-A8A9-918810EA9B27}">
  <sheetPr codeName="Sheet13">
    <tabColor theme="9" tint="0.79998168889431442"/>
  </sheetPr>
  <dimension ref="A1:BX227"/>
  <sheetViews>
    <sheetView zoomScaleNormal="100" workbookViewId="0">
      <pane xSplit="3" ySplit="3" topLeftCell="D4" activePane="bottomRight" state="frozen"/>
      <selection activeCell="C24" sqref="C24"/>
      <selection pane="topRight" activeCell="C24" sqref="C24"/>
      <selection pane="bottomLeft" activeCell="C24" sqref="C24"/>
      <selection pane="bottomRight" activeCell="D1" sqref="D1:BW1048576"/>
    </sheetView>
  </sheetViews>
  <sheetFormatPr defaultRowHeight="15" x14ac:dyDescent="0.25"/>
  <cols>
    <col min="1" max="1" width="9.140625" style="4"/>
    <col min="3" max="3" width="23.85546875" bestFit="1" customWidth="1"/>
    <col min="4" max="75" width="5.5703125" bestFit="1" customWidth="1"/>
    <col min="76" max="493" width="9.140625" customWidth="1"/>
  </cols>
  <sheetData>
    <row r="1" spans="1:76" x14ac:dyDescent="0.25">
      <c r="A1" s="16"/>
      <c r="B1" s="11"/>
      <c r="C1" s="113" t="s">
        <v>239</v>
      </c>
      <c r="D1" s="60">
        <v>1</v>
      </c>
      <c r="E1" s="60">
        <v>2</v>
      </c>
      <c r="F1" s="60">
        <v>3</v>
      </c>
      <c r="G1" s="60">
        <v>4</v>
      </c>
      <c r="H1" s="60">
        <v>5</v>
      </c>
      <c r="I1" s="60">
        <v>6</v>
      </c>
      <c r="J1" s="60">
        <v>7</v>
      </c>
      <c r="K1" s="60">
        <v>8</v>
      </c>
      <c r="L1" s="60">
        <v>9</v>
      </c>
      <c r="M1" s="60">
        <v>10</v>
      </c>
      <c r="N1" s="60">
        <v>11</v>
      </c>
      <c r="O1" s="60">
        <v>12</v>
      </c>
      <c r="P1" s="60">
        <v>13</v>
      </c>
      <c r="Q1" s="60">
        <v>14</v>
      </c>
      <c r="R1" s="60">
        <v>15</v>
      </c>
      <c r="S1" s="60">
        <v>16</v>
      </c>
      <c r="T1" s="60">
        <v>17</v>
      </c>
      <c r="U1" s="60">
        <v>18</v>
      </c>
      <c r="V1" s="60">
        <v>19</v>
      </c>
      <c r="W1" s="60">
        <v>20</v>
      </c>
      <c r="X1" s="60">
        <v>21</v>
      </c>
      <c r="Y1" s="60">
        <v>22</v>
      </c>
      <c r="Z1" s="60">
        <v>23</v>
      </c>
      <c r="AA1" s="60">
        <v>24</v>
      </c>
      <c r="AB1" s="60">
        <v>25</v>
      </c>
      <c r="AC1" s="60">
        <v>26</v>
      </c>
      <c r="AD1" s="60">
        <v>27</v>
      </c>
      <c r="AE1" s="60">
        <v>28</v>
      </c>
      <c r="AF1" s="60">
        <v>29</v>
      </c>
      <c r="AG1" s="60">
        <v>30</v>
      </c>
      <c r="AH1" s="60">
        <v>31</v>
      </c>
      <c r="AI1" s="60">
        <v>32</v>
      </c>
      <c r="AJ1" s="60">
        <v>33</v>
      </c>
      <c r="AK1" s="60">
        <v>34</v>
      </c>
      <c r="AL1" s="60">
        <v>35</v>
      </c>
      <c r="AM1" s="60">
        <v>36</v>
      </c>
      <c r="AN1" s="60">
        <v>37</v>
      </c>
      <c r="AO1" s="60">
        <v>38</v>
      </c>
      <c r="AP1" s="60">
        <v>39</v>
      </c>
      <c r="AQ1" s="60">
        <v>40</v>
      </c>
      <c r="AR1" s="60">
        <v>41</v>
      </c>
      <c r="AS1" s="60">
        <v>42</v>
      </c>
      <c r="AT1" s="60">
        <v>43</v>
      </c>
      <c r="AU1" s="60">
        <v>44</v>
      </c>
      <c r="AV1" s="60">
        <v>45</v>
      </c>
      <c r="AW1" s="60">
        <v>46</v>
      </c>
      <c r="AX1" s="60">
        <v>47</v>
      </c>
      <c r="AY1" s="60">
        <v>48</v>
      </c>
      <c r="AZ1" s="60">
        <v>49</v>
      </c>
      <c r="BA1" s="60">
        <v>50</v>
      </c>
      <c r="BB1" s="60">
        <v>51</v>
      </c>
      <c r="BC1" s="60">
        <v>52</v>
      </c>
      <c r="BD1" s="60">
        <v>53</v>
      </c>
      <c r="BE1" s="60">
        <v>54</v>
      </c>
      <c r="BF1" s="60">
        <v>55</v>
      </c>
      <c r="BG1" s="60">
        <v>56</v>
      </c>
      <c r="BH1" s="60">
        <v>57</v>
      </c>
      <c r="BI1" s="60">
        <v>58</v>
      </c>
      <c r="BJ1" s="60">
        <v>59</v>
      </c>
      <c r="BK1" s="60">
        <v>60</v>
      </c>
      <c r="BL1" s="60">
        <v>61</v>
      </c>
      <c r="BM1" s="60">
        <v>62</v>
      </c>
      <c r="BN1" s="60">
        <v>63</v>
      </c>
      <c r="BO1" s="60">
        <v>64</v>
      </c>
      <c r="BP1" s="60">
        <v>65</v>
      </c>
      <c r="BQ1" s="60">
        <v>66</v>
      </c>
      <c r="BR1" s="60">
        <v>67</v>
      </c>
      <c r="BS1" s="60">
        <v>68</v>
      </c>
      <c r="BT1" s="60">
        <v>69</v>
      </c>
      <c r="BU1" s="60">
        <v>70</v>
      </c>
      <c r="BV1" s="60">
        <v>71</v>
      </c>
      <c r="BW1" s="60">
        <v>72</v>
      </c>
      <c r="BX1" s="114"/>
    </row>
    <row r="2" spans="1:76" x14ac:dyDescent="0.25">
      <c r="A2" s="16"/>
      <c r="B2" s="11"/>
      <c r="C2" s="115" t="s">
        <v>346</v>
      </c>
      <c r="D2" s="116">
        <f t="shared" ref="D2:AI2" si="0">IF(COUNTIF(D4:D160,"&gt;"&amp;0),AVERAGE(D4:D160),"")</f>
        <v>0.12307692307692424</v>
      </c>
      <c r="E2" s="116">
        <f t="shared" si="0"/>
        <v>0.12337662337662453</v>
      </c>
      <c r="F2" s="116">
        <f t="shared" si="0"/>
        <v>0.15769230769230899</v>
      </c>
      <c r="G2" s="116">
        <f t="shared" si="0"/>
        <v>0.158823529411766</v>
      </c>
      <c r="H2" s="116">
        <f t="shared" si="0"/>
        <v>0.15364238410596157</v>
      </c>
      <c r="I2" s="116">
        <f t="shared" si="0"/>
        <v>0.15769230769230899</v>
      </c>
      <c r="J2" s="116">
        <f t="shared" si="0"/>
        <v>0.15806451612903358</v>
      </c>
      <c r="K2" s="116">
        <f t="shared" si="0"/>
        <v>0.20384615384615506</v>
      </c>
      <c r="L2" s="116">
        <f t="shared" si="0"/>
        <v>0.20318471337579738</v>
      </c>
      <c r="M2" s="116">
        <f t="shared" si="0"/>
        <v>0.20588235294117768</v>
      </c>
      <c r="N2" s="116">
        <f t="shared" si="0"/>
        <v>0.20451612903225927</v>
      </c>
      <c r="O2" s="116">
        <f t="shared" si="0"/>
        <v>0.2051948051948064</v>
      </c>
      <c r="P2" s="116">
        <f t="shared" si="0"/>
        <v>0.20384615384615506</v>
      </c>
      <c r="Q2" s="116">
        <f t="shared" si="0"/>
        <v>0.20451612903225927</v>
      </c>
      <c r="R2" s="116">
        <f t="shared" si="0"/>
        <v>0.20451612903225927</v>
      </c>
      <c r="S2" s="116">
        <f t="shared" si="0"/>
        <v>0.1171974522292996</v>
      </c>
      <c r="T2" s="116">
        <f t="shared" si="0"/>
        <v>0.11730769230769254</v>
      </c>
      <c r="U2" s="116">
        <f t="shared" si="0"/>
        <v>0.15921052631579033</v>
      </c>
      <c r="V2" s="116">
        <f t="shared" si="0"/>
        <v>0.15844155844155935</v>
      </c>
      <c r="W2" s="116">
        <f t="shared" si="0"/>
        <v>0.15844155844155935</v>
      </c>
      <c r="X2" s="116">
        <f t="shared" si="0"/>
        <v>0.15225806451612983</v>
      </c>
      <c r="Y2" s="116">
        <f t="shared" si="0"/>
        <v>0.15844155844155933</v>
      </c>
      <c r="Z2" s="116">
        <f t="shared" si="0"/>
        <v>0.14172185430463635</v>
      </c>
      <c r="AA2" s="116">
        <f t="shared" si="0"/>
        <v>0.14064516129032315</v>
      </c>
      <c r="AB2" s="116">
        <f t="shared" si="0"/>
        <v>0.14615384615384686</v>
      </c>
      <c r="AC2" s="116">
        <f t="shared" si="0"/>
        <v>0.1464516129032265</v>
      </c>
      <c r="AD2" s="116">
        <f t="shared" si="0"/>
        <v>0.29539473684210604</v>
      </c>
      <c r="AE2" s="116">
        <f t="shared" si="0"/>
        <v>0.29038461538461613</v>
      </c>
      <c r="AF2" s="116">
        <f t="shared" si="0"/>
        <v>0.29870129870129947</v>
      </c>
      <c r="AG2" s="116">
        <f t="shared" si="0"/>
        <v>0.29741935483871046</v>
      </c>
      <c r="AH2" s="116">
        <f t="shared" si="0"/>
        <v>0.29411764705882432</v>
      </c>
      <c r="AI2" s="116">
        <f t="shared" si="0"/>
        <v>0.29615384615384688</v>
      </c>
      <c r="AJ2" s="116">
        <f t="shared" ref="AJ2:BO2" si="1">IF(COUNTIF(AJ4:AJ160,"&gt;"&amp;0),AVERAGE(AJ4:AJ160),"")</f>
        <v>0.29741935483871046</v>
      </c>
      <c r="AK2" s="116">
        <f t="shared" si="1"/>
        <v>0.2894736842105271</v>
      </c>
      <c r="AL2" s="116">
        <f t="shared" si="1"/>
        <v>0.29870129870129947</v>
      </c>
      <c r="AM2" s="116">
        <f t="shared" si="1"/>
        <v>0.29490445859872688</v>
      </c>
      <c r="AN2" s="116">
        <f t="shared" si="1"/>
        <v>0.29539473684210604</v>
      </c>
      <c r="AO2" s="116">
        <f t="shared" si="1"/>
        <v>0.29038461538461613</v>
      </c>
      <c r="AP2" s="116">
        <f t="shared" si="1"/>
        <v>0.28116883116883196</v>
      </c>
      <c r="AQ2" s="116">
        <f t="shared" si="1"/>
        <v>0.12307692307692339</v>
      </c>
      <c r="AR2" s="116">
        <f t="shared" si="1"/>
        <v>0.12352941176470618</v>
      </c>
      <c r="AS2" s="116">
        <f t="shared" si="1"/>
        <v>0.14615384615384674</v>
      </c>
      <c r="AT2" s="116">
        <f t="shared" si="1"/>
        <v>0.1406451612903232</v>
      </c>
      <c r="AU2" s="116">
        <f t="shared" si="1"/>
        <v>0.1411764705882359</v>
      </c>
      <c r="AV2" s="116">
        <f t="shared" si="1"/>
        <v>0.14675324675324736</v>
      </c>
      <c r="AW2" s="116">
        <f t="shared" si="1"/>
        <v>0.20451612903225849</v>
      </c>
      <c r="AX2" s="116">
        <f t="shared" si="1"/>
        <v>0.20588235294117688</v>
      </c>
      <c r="AY2" s="116">
        <f t="shared" si="1"/>
        <v>0.20588235294117688</v>
      </c>
      <c r="AZ2" s="116">
        <f t="shared" si="1"/>
        <v>0.20800000000000041</v>
      </c>
      <c r="BA2" s="116">
        <f t="shared" si="1"/>
        <v>0.20132450331125873</v>
      </c>
      <c r="BB2" s="116">
        <f t="shared" si="1"/>
        <v>0.20519480519480562</v>
      </c>
      <c r="BC2" s="116">
        <f t="shared" si="1"/>
        <v>0.20318471337579661</v>
      </c>
      <c r="BD2" s="116">
        <f t="shared" si="1"/>
        <v>0.20519480519480565</v>
      </c>
      <c r="BE2" s="116">
        <f t="shared" si="1"/>
        <v>0.16878980891719772</v>
      </c>
      <c r="BF2" s="116">
        <f t="shared" si="1"/>
        <v>0.16428571428571453</v>
      </c>
      <c r="BG2" s="116">
        <f t="shared" si="1"/>
        <v>0.16923076923076949</v>
      </c>
      <c r="BH2" s="116">
        <f t="shared" si="1"/>
        <v>0.16967741935483896</v>
      </c>
      <c r="BI2" s="116">
        <f t="shared" si="1"/>
        <v>0.16967741935483902</v>
      </c>
      <c r="BJ2" s="116">
        <f t="shared" si="1"/>
        <v>0.14038461538461558</v>
      </c>
      <c r="BK2" s="116">
        <f t="shared" si="1"/>
        <v>0.14038461538461555</v>
      </c>
      <c r="BL2" s="116">
        <f t="shared" si="1"/>
        <v>0.14012738853503204</v>
      </c>
      <c r="BM2" s="116">
        <f t="shared" si="1"/>
        <v>0.12292993630573262</v>
      </c>
      <c r="BN2" s="116">
        <f t="shared" si="1"/>
        <v>0.12292993630573262</v>
      </c>
      <c r="BO2" s="116">
        <f t="shared" si="1"/>
        <v>0.12292993630573262</v>
      </c>
      <c r="BP2" s="116">
        <f t="shared" ref="BP2:BW2" si="2">IF(COUNTIF(BP4:BP160,"&gt;"&amp;0),AVERAGE(BP4:BP160),"")</f>
        <v>0.12866242038216663</v>
      </c>
      <c r="BQ2" s="116">
        <f t="shared" si="2"/>
        <v>0.12866242038216663</v>
      </c>
      <c r="BR2" s="116">
        <f t="shared" si="2"/>
        <v>0.12866242038216663</v>
      </c>
      <c r="BS2" s="116">
        <f t="shared" si="2"/>
        <v>0.16878980891719841</v>
      </c>
      <c r="BT2" s="116">
        <f t="shared" si="2"/>
        <v>0.16878980891719841</v>
      </c>
      <c r="BU2" s="116">
        <f t="shared" si="2"/>
        <v>0.16878980891719841</v>
      </c>
      <c r="BV2" s="116">
        <f t="shared" si="2"/>
        <v>0.16878980891719841</v>
      </c>
      <c r="BW2" s="116">
        <f t="shared" si="2"/>
        <v>0.16878980891719841</v>
      </c>
      <c r="BX2" s="117"/>
    </row>
    <row r="3" spans="1:76" ht="49.5" customHeight="1" x14ac:dyDescent="0.25">
      <c r="A3" s="48" t="s">
        <v>70</v>
      </c>
      <c r="B3" s="11" t="s">
        <v>346</v>
      </c>
      <c r="C3" s="118" t="s">
        <v>347</v>
      </c>
      <c r="D3" s="119" t="str">
        <f>VLOOKUP(D1,Markers!$A:$B,2,FALSE)</f>
        <v>Marker 1</v>
      </c>
      <c r="E3" s="119" t="str">
        <f>VLOOKUP(E1,Markers!$A:$B,2,FALSE)</f>
        <v>Marker 2</v>
      </c>
      <c r="F3" s="119" t="str">
        <f>VLOOKUP(F1,Markers!$A:$B,2,FALSE)</f>
        <v>Marker 3</v>
      </c>
      <c r="G3" s="119" t="str">
        <f>VLOOKUP(G1,Markers!$A:$B,2,FALSE)</f>
        <v>Marker 4</v>
      </c>
      <c r="H3" s="119" t="str">
        <f>VLOOKUP(H1,Markers!$A:$B,2,FALSE)</f>
        <v>Marker 5</v>
      </c>
      <c r="I3" s="119" t="str">
        <f>VLOOKUP(I1,Markers!$A:$B,2,FALSE)</f>
        <v>Marker 6</v>
      </c>
      <c r="J3" s="119" t="str">
        <f>VLOOKUP(J1,Markers!$A:$B,2,FALSE)</f>
        <v>Marker 7</v>
      </c>
      <c r="K3" s="119" t="str">
        <f>VLOOKUP(K1,Markers!$A:$B,2,FALSE)</f>
        <v>Marker 8</v>
      </c>
      <c r="L3" s="119" t="str">
        <f>VLOOKUP(L1,Markers!$A:$B,2,FALSE)</f>
        <v>Marker 9</v>
      </c>
      <c r="M3" s="119" t="str">
        <f>VLOOKUP(M1,Markers!$A:$B,2,FALSE)</f>
        <v>Marker 10</v>
      </c>
      <c r="N3" s="119" t="str">
        <f>VLOOKUP(N1,Markers!$A:$B,2,FALSE)</f>
        <v>Marker 11</v>
      </c>
      <c r="O3" s="119" t="str">
        <f>VLOOKUP(O1,Markers!$A:$B,2,FALSE)</f>
        <v>Marker 12</v>
      </c>
      <c r="P3" s="119" t="str">
        <f>VLOOKUP(P1,Markers!$A:$B,2,FALSE)</f>
        <v>Marker 13</v>
      </c>
      <c r="Q3" s="119" t="str">
        <f>VLOOKUP(Q1,Markers!$A:$B,2,FALSE)</f>
        <v>Marker 14</v>
      </c>
      <c r="R3" s="119" t="str">
        <f>VLOOKUP(R1,Markers!$A:$B,2,FALSE)</f>
        <v>Marker 15</v>
      </c>
      <c r="S3" s="119" t="str">
        <f>VLOOKUP(S1,Markers!$A:$B,2,FALSE)</f>
        <v>Marker 16</v>
      </c>
      <c r="T3" s="119" t="str">
        <f>VLOOKUP(T1,Markers!$A:$B,2,FALSE)</f>
        <v>Marker 17</v>
      </c>
      <c r="U3" s="119" t="str">
        <f>VLOOKUP(U1,Markers!$A:$B,2,FALSE)</f>
        <v>Marker 18</v>
      </c>
      <c r="V3" s="119" t="str">
        <f>VLOOKUP(V1,Markers!$A:$B,2,FALSE)</f>
        <v>Marker 19</v>
      </c>
      <c r="W3" s="119" t="str">
        <f>VLOOKUP(W1,Markers!$A:$B,2,FALSE)</f>
        <v>Marker 20</v>
      </c>
      <c r="X3" s="119" t="str">
        <f>VLOOKUP(X1,Markers!$A:$B,2,FALSE)</f>
        <v>Marker 21</v>
      </c>
      <c r="Y3" s="119" t="str">
        <f>VLOOKUP(Y1,Markers!$A:$B,2,FALSE)</f>
        <v>Marker 22</v>
      </c>
      <c r="Z3" s="119" t="str">
        <f>VLOOKUP(Z1,Markers!$A:$B,2,FALSE)</f>
        <v>Marker 23</v>
      </c>
      <c r="AA3" s="119" t="str">
        <f>VLOOKUP(AA1,Markers!$A:$B,2,FALSE)</f>
        <v>Marker 24</v>
      </c>
      <c r="AB3" s="119" t="str">
        <f>VLOOKUP(AB1,Markers!$A:$B,2,FALSE)</f>
        <v>Marker 25</v>
      </c>
      <c r="AC3" s="119" t="str">
        <f>VLOOKUP(AC1,Markers!$A:$B,2,FALSE)</f>
        <v>Marker 26</v>
      </c>
      <c r="AD3" s="119" t="str">
        <f>VLOOKUP(AD1,Markers!$A:$B,2,FALSE)</f>
        <v>Marker 27</v>
      </c>
      <c r="AE3" s="119" t="str">
        <f>VLOOKUP(AE1,Markers!$A:$B,2,FALSE)</f>
        <v>Marker 28</v>
      </c>
      <c r="AF3" s="119" t="str">
        <f>VLOOKUP(AF1,Markers!$A:$B,2,FALSE)</f>
        <v>Marker 29</v>
      </c>
      <c r="AG3" s="119" t="str">
        <f>VLOOKUP(AG1,Markers!$A:$B,2,FALSE)</f>
        <v>Marker 30</v>
      </c>
      <c r="AH3" s="119" t="str">
        <f>VLOOKUP(AH1,Markers!$A:$B,2,FALSE)</f>
        <v>Marker 31</v>
      </c>
      <c r="AI3" s="119" t="str">
        <f>VLOOKUP(AI1,Markers!$A:$B,2,FALSE)</f>
        <v>Marker 32</v>
      </c>
      <c r="AJ3" s="119" t="str">
        <f>VLOOKUP(AJ1,Markers!$A:$B,2,FALSE)</f>
        <v>Marker 33</v>
      </c>
      <c r="AK3" s="119" t="str">
        <f>VLOOKUP(AK1,Markers!$A:$B,2,FALSE)</f>
        <v>Marker 34</v>
      </c>
      <c r="AL3" s="119" t="str">
        <f>VLOOKUP(AL1,Markers!$A:$B,2,FALSE)</f>
        <v>Marker 35</v>
      </c>
      <c r="AM3" s="119" t="str">
        <f>VLOOKUP(AM1,Markers!$A:$B,2,FALSE)</f>
        <v>Marker 36</v>
      </c>
      <c r="AN3" s="119" t="str">
        <f>VLOOKUP(AN1,Markers!$A:$B,2,FALSE)</f>
        <v>Marker 37</v>
      </c>
      <c r="AO3" s="119" t="str">
        <f>VLOOKUP(AO1,Markers!$A:$B,2,FALSE)</f>
        <v>Marker 38</v>
      </c>
      <c r="AP3" s="119" t="str">
        <f>VLOOKUP(AP1,Markers!$A:$B,2,FALSE)</f>
        <v>Marker 39</v>
      </c>
      <c r="AQ3" s="119" t="str">
        <f>VLOOKUP(AQ1,Markers!$A:$B,2,FALSE)</f>
        <v>Marker 40</v>
      </c>
      <c r="AR3" s="119" t="str">
        <f>VLOOKUP(AR1,Markers!$A:$B,2,FALSE)</f>
        <v>Marker 41</v>
      </c>
      <c r="AS3" s="119" t="str">
        <f>VLOOKUP(AS1,Markers!$A:$B,2,FALSE)</f>
        <v>Marker 42</v>
      </c>
      <c r="AT3" s="119" t="str">
        <f>VLOOKUP(AT1,Markers!$A:$B,2,FALSE)</f>
        <v>Marker 43</v>
      </c>
      <c r="AU3" s="119" t="str">
        <f>VLOOKUP(AU1,Markers!$A:$B,2,FALSE)</f>
        <v>Marker 44</v>
      </c>
      <c r="AV3" s="119" t="str">
        <f>VLOOKUP(AV1,Markers!$A:$B,2,FALSE)</f>
        <v>Marker 45</v>
      </c>
      <c r="AW3" s="119" t="str">
        <f>VLOOKUP(AW1,Markers!$A:$B,2,FALSE)</f>
        <v>Marker 46</v>
      </c>
      <c r="AX3" s="119" t="str">
        <f>VLOOKUP(AX1,Markers!$A:$B,2,FALSE)</f>
        <v>Marker 47</v>
      </c>
      <c r="AY3" s="119" t="str">
        <f>VLOOKUP(AY1,Markers!$A:$B,2,FALSE)</f>
        <v>Marker 48</v>
      </c>
      <c r="AZ3" s="119" t="str">
        <f>VLOOKUP(AZ1,Markers!$A:$B,2,FALSE)</f>
        <v>Marker 49</v>
      </c>
      <c r="BA3" s="119" t="str">
        <f>VLOOKUP(BA1,Markers!$A:$B,2,FALSE)</f>
        <v>Marker 50</v>
      </c>
      <c r="BB3" s="119" t="str">
        <f>VLOOKUP(BB1,Markers!$A:$B,2,FALSE)</f>
        <v>Marker 51</v>
      </c>
      <c r="BC3" s="119" t="str">
        <f>VLOOKUP(BC1,Markers!$A:$B,2,FALSE)</f>
        <v>Marker 52</v>
      </c>
      <c r="BD3" s="119" t="str">
        <f>VLOOKUP(BD1,Markers!$A:$B,2,FALSE)</f>
        <v>Marker 53</v>
      </c>
      <c r="BE3" s="119" t="str">
        <f>VLOOKUP(BE1,Markers!$A:$B,2,FALSE)</f>
        <v>Marker 54</v>
      </c>
      <c r="BF3" s="119" t="str">
        <f>VLOOKUP(BF1,Markers!$A:$B,2,FALSE)</f>
        <v>Marker 55</v>
      </c>
      <c r="BG3" s="119" t="str">
        <f>VLOOKUP(BG1,Markers!$A:$B,2,FALSE)</f>
        <v>Marker 56</v>
      </c>
      <c r="BH3" s="119" t="str">
        <f>VLOOKUP(BH1,Markers!$A:$B,2,FALSE)</f>
        <v>Marker 57</v>
      </c>
      <c r="BI3" s="119" t="str">
        <f>VLOOKUP(BI1,Markers!$A:$B,2,FALSE)</f>
        <v>Marker 58</v>
      </c>
      <c r="BJ3" s="119" t="str">
        <f>VLOOKUP(BJ1,Markers!$A:$B,2,FALSE)</f>
        <v>Marker 59</v>
      </c>
      <c r="BK3" s="119" t="str">
        <f>VLOOKUP(BK1,Markers!$A:$B,2,FALSE)</f>
        <v>Marker 60</v>
      </c>
      <c r="BL3" s="119" t="str">
        <f>VLOOKUP(BL1,Markers!$A:$B,2,FALSE)</f>
        <v>Marker 61</v>
      </c>
      <c r="BM3" s="119" t="str">
        <f>VLOOKUP(BM1,Markers!$A:$B,2,FALSE)</f>
        <v>Marker 62</v>
      </c>
      <c r="BN3" s="119" t="str">
        <f>VLOOKUP(BN1,Markers!$A:$B,2,FALSE)</f>
        <v>Marker 63</v>
      </c>
      <c r="BO3" s="119" t="str">
        <f>VLOOKUP(BO1,Markers!$A:$B,2,FALSE)</f>
        <v>Marker 64</v>
      </c>
      <c r="BP3" s="119" t="str">
        <f>VLOOKUP(BP1,Markers!$A:$B,2,FALSE)</f>
        <v>Marker 65</v>
      </c>
      <c r="BQ3" s="119" t="str">
        <f>VLOOKUP(BQ1,Markers!$A:$B,2,FALSE)</f>
        <v>Marker 66</v>
      </c>
      <c r="BR3" s="119" t="str">
        <f>VLOOKUP(BR1,Markers!$A:$B,2,FALSE)</f>
        <v>Marker 67</v>
      </c>
      <c r="BS3" s="119" t="str">
        <f>VLOOKUP(BS1,Markers!$A:$B,2,FALSE)</f>
        <v>Marker 68</v>
      </c>
      <c r="BT3" s="119" t="str">
        <f>VLOOKUP(BT1,Markers!$A:$B,2,FALSE)</f>
        <v>Marker 69</v>
      </c>
      <c r="BU3" s="119" t="str">
        <f>VLOOKUP(BU1,Markers!$A:$B,2,FALSE)</f>
        <v>Marker 70</v>
      </c>
      <c r="BV3" s="119" t="str">
        <f>VLOOKUP(BV1,Markers!$A:$B,2,FALSE)</f>
        <v>Marker 71</v>
      </c>
      <c r="BW3" s="119" t="str">
        <f>VLOOKUP(BW1,Markers!$A:$B,2,FALSE)</f>
        <v>Marker 72</v>
      </c>
      <c r="BX3" s="117"/>
    </row>
    <row r="4" spans="1:76" x14ac:dyDescent="0.25">
      <c r="A4" s="51">
        <v>1</v>
      </c>
      <c r="B4" s="116">
        <f>IF(COUNTIF(D4:BW4,"&gt;"&amp;0),AVERAGE(D4:BW4),"")</f>
        <v>0.12500000000000078</v>
      </c>
      <c r="C4" s="120" t="str">
        <f>VLOOKUP(A4,Projects!A:B,2,FALSE)</f>
        <v>T1  Project1</v>
      </c>
      <c r="D4" s="121">
        <v>1</v>
      </c>
      <c r="E4" s="121">
        <v>1</v>
      </c>
      <c r="F4" s="121">
        <v>0.10000000000000091</v>
      </c>
      <c r="G4" s="121">
        <v>0.10000000000000091</v>
      </c>
      <c r="H4" s="121">
        <v>0.10000000000000091</v>
      </c>
      <c r="I4" s="121">
        <v>0.10000000000000091</v>
      </c>
      <c r="J4" s="121">
        <v>0.10000000000000091</v>
      </c>
      <c r="K4" s="121">
        <v>0.10000000000000091</v>
      </c>
      <c r="L4" s="121">
        <v>0.10000000000000091</v>
      </c>
      <c r="M4" s="121">
        <v>0.10000000000000091</v>
      </c>
      <c r="N4" s="121">
        <v>0.10000000000000091</v>
      </c>
      <c r="O4" s="121">
        <v>0.10000000000000091</v>
      </c>
      <c r="P4" s="121">
        <v>0.10000000000000091</v>
      </c>
      <c r="Q4" s="121">
        <v>0.10000000000000091</v>
      </c>
      <c r="R4" s="121">
        <v>0.10000000000000091</v>
      </c>
      <c r="S4" s="121">
        <v>0.10000000000000091</v>
      </c>
      <c r="T4" s="121">
        <v>0.10000000000000091</v>
      </c>
      <c r="U4" s="121">
        <v>0.10000000000000091</v>
      </c>
      <c r="V4" s="121">
        <v>0.10000000000000091</v>
      </c>
      <c r="W4" s="121">
        <v>0.10000000000000091</v>
      </c>
      <c r="X4" s="121">
        <v>0.10000000000000091</v>
      </c>
      <c r="Y4" s="121">
        <v>0.10000000000000091</v>
      </c>
      <c r="Z4" s="121">
        <v>0.10000000000000091</v>
      </c>
      <c r="AA4" s="121">
        <v>0.10000000000000091</v>
      </c>
      <c r="AB4" s="121">
        <v>0.10000000000000091</v>
      </c>
      <c r="AC4" s="121">
        <v>0.10000000000000091</v>
      </c>
      <c r="AD4" s="121">
        <v>0.10000000000000091</v>
      </c>
      <c r="AE4" s="121">
        <v>0.10000000000000091</v>
      </c>
      <c r="AF4" s="121">
        <v>0.10000000000000091</v>
      </c>
      <c r="AG4" s="121">
        <v>0.10000000000000091</v>
      </c>
      <c r="AH4" s="121">
        <v>0.10000000000000091</v>
      </c>
      <c r="AI4" s="121">
        <v>0.10000000000000091</v>
      </c>
      <c r="AJ4" s="121">
        <v>0.10000000000000091</v>
      </c>
      <c r="AK4" s="121">
        <v>0.10000000000000091</v>
      </c>
      <c r="AL4" s="121">
        <v>0.10000000000000091</v>
      </c>
      <c r="AM4" s="121">
        <v>0.10000000000000091</v>
      </c>
      <c r="AN4" s="121">
        <v>0.10000000000000091</v>
      </c>
      <c r="AO4" s="121">
        <v>0.10000000000000091</v>
      </c>
      <c r="AP4" s="121">
        <v>0.10000000000000091</v>
      </c>
      <c r="AQ4" s="121">
        <v>0.10000000000000091</v>
      </c>
      <c r="AR4" s="121">
        <v>0.10000000000000091</v>
      </c>
      <c r="AS4" s="121">
        <v>0.10000000000000091</v>
      </c>
      <c r="AT4" s="121">
        <v>0.10000000000000091</v>
      </c>
      <c r="AU4" s="121">
        <v>0.10000000000000091</v>
      </c>
      <c r="AV4" s="121">
        <v>0.10000000000000091</v>
      </c>
      <c r="AW4" s="121">
        <v>0.10000000000000091</v>
      </c>
      <c r="AX4" s="121">
        <v>0.10000000000000091</v>
      </c>
      <c r="AY4" s="121">
        <v>0.10000000000000091</v>
      </c>
      <c r="AZ4" s="121">
        <v>0.10000000000000091</v>
      </c>
      <c r="BA4" s="121">
        <v>0.10000000000000091</v>
      </c>
      <c r="BB4" s="121">
        <v>0.10000000000000091</v>
      </c>
      <c r="BC4" s="121">
        <v>0.10000000000000091</v>
      </c>
      <c r="BD4" s="121">
        <v>0.10000000000000091</v>
      </c>
      <c r="BE4" s="121">
        <v>0.10000000000000091</v>
      </c>
      <c r="BF4" s="121">
        <v>0.10000000000000091</v>
      </c>
      <c r="BG4" s="121">
        <v>0.10000000000000091</v>
      </c>
      <c r="BH4" s="121">
        <v>0.10000000000000091</v>
      </c>
      <c r="BI4" s="121">
        <v>0.10000000000000091</v>
      </c>
      <c r="BJ4" s="121">
        <v>0.10000000000000091</v>
      </c>
      <c r="BK4" s="121">
        <v>0.10000000000000091</v>
      </c>
      <c r="BL4" s="121">
        <v>0.10000000000000091</v>
      </c>
      <c r="BM4" s="121">
        <v>0.10000000000000091</v>
      </c>
      <c r="BN4" s="121">
        <v>0.10000000000000091</v>
      </c>
      <c r="BO4" s="121">
        <v>0.10000000000000091</v>
      </c>
      <c r="BP4" s="121">
        <v>0.10000000000000091</v>
      </c>
      <c r="BQ4" s="121">
        <v>0.10000000000000091</v>
      </c>
      <c r="BR4" s="121">
        <v>0.10000000000000091</v>
      </c>
      <c r="BS4" s="121">
        <v>0.10000000000000091</v>
      </c>
      <c r="BT4" s="121">
        <v>0.10000000000000091</v>
      </c>
      <c r="BU4" s="121">
        <v>0.10000000000000091</v>
      </c>
      <c r="BV4" s="121">
        <v>0.10000000000000091</v>
      </c>
      <c r="BW4" s="121">
        <v>0.10000000000000091</v>
      </c>
      <c r="BX4" s="12"/>
    </row>
    <row r="5" spans="1:76" x14ac:dyDescent="0.25">
      <c r="A5" s="51">
        <v>2</v>
      </c>
      <c r="B5" s="116">
        <f t="shared" ref="B5:B68" si="3">IF(COUNTIF(D5:BW5,"&gt;"&amp;0),AVERAGE(D5:BW5),"")</f>
        <v>0.12535211267605709</v>
      </c>
      <c r="C5" s="120" t="str">
        <f>VLOOKUP(A5,Projects!A:B,2,FALSE)</f>
        <v>T1  Project2</v>
      </c>
      <c r="D5" s="121">
        <v>1</v>
      </c>
      <c r="E5" s="121">
        <v>1</v>
      </c>
      <c r="F5" s="121">
        <v>0.10000000000000091</v>
      </c>
      <c r="G5" s="121" t="s">
        <v>352</v>
      </c>
      <c r="H5" s="121">
        <v>0.10000000000000091</v>
      </c>
      <c r="I5" s="121">
        <v>0.10000000000000091</v>
      </c>
      <c r="J5" s="121">
        <v>0.10000000000000091</v>
      </c>
      <c r="K5" s="121">
        <v>0.10000000000000091</v>
      </c>
      <c r="L5" s="121">
        <v>0.10000000000000091</v>
      </c>
      <c r="M5" s="121">
        <v>0.10000000000000091</v>
      </c>
      <c r="N5" s="121">
        <v>0.10000000000000091</v>
      </c>
      <c r="O5" s="121">
        <v>0.10000000000000091</v>
      </c>
      <c r="P5" s="121">
        <v>0.10000000000000091</v>
      </c>
      <c r="Q5" s="121">
        <v>0.10000000000000091</v>
      </c>
      <c r="R5" s="121">
        <v>0.10000000000000091</v>
      </c>
      <c r="S5" s="121">
        <v>0.10000000000000091</v>
      </c>
      <c r="T5" s="121">
        <v>0.10000000000000091</v>
      </c>
      <c r="U5" s="121">
        <v>0.10000000000000091</v>
      </c>
      <c r="V5" s="121">
        <v>0.10000000000000091</v>
      </c>
      <c r="W5" s="121">
        <v>0.10000000000000091</v>
      </c>
      <c r="X5" s="121">
        <v>0.10000000000000091</v>
      </c>
      <c r="Y5" s="121">
        <v>0.10000000000000091</v>
      </c>
      <c r="Z5" s="121">
        <v>0.10000000000000091</v>
      </c>
      <c r="AA5" s="121">
        <v>0.10000000000000091</v>
      </c>
      <c r="AB5" s="121">
        <v>0.10000000000000091</v>
      </c>
      <c r="AC5" s="121">
        <v>0.10000000000000091</v>
      </c>
      <c r="AD5" s="121">
        <v>0.10000000000000091</v>
      </c>
      <c r="AE5" s="121">
        <v>0.10000000000000091</v>
      </c>
      <c r="AF5" s="121">
        <v>0.10000000000000091</v>
      </c>
      <c r="AG5" s="121">
        <v>0.10000000000000091</v>
      </c>
      <c r="AH5" s="121">
        <v>0.10000000000000091</v>
      </c>
      <c r="AI5" s="121">
        <v>0.10000000000000091</v>
      </c>
      <c r="AJ5" s="121">
        <v>0.10000000000000091</v>
      </c>
      <c r="AK5" s="121">
        <v>0.10000000000000091</v>
      </c>
      <c r="AL5" s="121">
        <v>0.10000000000000091</v>
      </c>
      <c r="AM5" s="121">
        <v>0.10000000000000091</v>
      </c>
      <c r="AN5" s="121">
        <v>0.10000000000000091</v>
      </c>
      <c r="AO5" s="121">
        <v>0.10000000000000091</v>
      </c>
      <c r="AP5" s="121">
        <v>0.10000000000000091</v>
      </c>
      <c r="AQ5" s="121">
        <v>0.10000000000000091</v>
      </c>
      <c r="AR5" s="121">
        <v>0.10000000000000091</v>
      </c>
      <c r="AS5" s="121">
        <v>0.10000000000000091</v>
      </c>
      <c r="AT5" s="121">
        <v>0.10000000000000091</v>
      </c>
      <c r="AU5" s="121">
        <v>0.10000000000000091</v>
      </c>
      <c r="AV5" s="121">
        <v>0.10000000000000091</v>
      </c>
      <c r="AW5" s="121">
        <v>0.10000000000000091</v>
      </c>
      <c r="AX5" s="121">
        <v>0.10000000000000091</v>
      </c>
      <c r="AY5" s="121">
        <v>0.10000000000000091</v>
      </c>
      <c r="AZ5" s="121">
        <v>0.10000000000000091</v>
      </c>
      <c r="BA5" s="121">
        <v>0.10000000000000091</v>
      </c>
      <c r="BB5" s="121">
        <v>0.10000000000000091</v>
      </c>
      <c r="BC5" s="121">
        <v>0.10000000000000091</v>
      </c>
      <c r="BD5" s="121">
        <v>0.10000000000000091</v>
      </c>
      <c r="BE5" s="121">
        <v>0.10000000000000091</v>
      </c>
      <c r="BF5" s="121">
        <v>0.10000000000000091</v>
      </c>
      <c r="BG5" s="121">
        <v>0.10000000000000091</v>
      </c>
      <c r="BH5" s="121">
        <v>0.10000000000000091</v>
      </c>
      <c r="BI5" s="121">
        <v>0.10000000000000091</v>
      </c>
      <c r="BJ5" s="121">
        <v>0.10000000000000091</v>
      </c>
      <c r="BK5" s="121">
        <v>0.10000000000000091</v>
      </c>
      <c r="BL5" s="121">
        <v>0.10000000000000091</v>
      </c>
      <c r="BM5" s="121">
        <v>0.10000000000000091</v>
      </c>
      <c r="BN5" s="121">
        <v>0.10000000000000091</v>
      </c>
      <c r="BO5" s="121">
        <v>0.10000000000000091</v>
      </c>
      <c r="BP5" s="121">
        <v>0.10000000000000091</v>
      </c>
      <c r="BQ5" s="121">
        <v>0.10000000000000091</v>
      </c>
      <c r="BR5" s="121">
        <v>0.10000000000000091</v>
      </c>
      <c r="BS5" s="121">
        <v>0.10000000000000091</v>
      </c>
      <c r="BT5" s="121">
        <v>0.10000000000000091</v>
      </c>
      <c r="BU5" s="121">
        <v>0.10000000000000091</v>
      </c>
      <c r="BV5" s="121">
        <v>0.10000000000000091</v>
      </c>
      <c r="BW5" s="121">
        <v>0.10000000000000091</v>
      </c>
    </row>
    <row r="6" spans="1:76" x14ac:dyDescent="0.25">
      <c r="A6" s="51">
        <v>3</v>
      </c>
      <c r="B6" s="116">
        <f t="shared" si="3"/>
        <v>0.12535211267605709</v>
      </c>
      <c r="C6" s="120" t="str">
        <f>VLOOKUP(A6,Projects!A:B,2,FALSE)</f>
        <v>T1  Project3</v>
      </c>
      <c r="D6" s="121">
        <v>1</v>
      </c>
      <c r="E6" s="121">
        <v>1</v>
      </c>
      <c r="F6" s="121">
        <v>0.10000000000000091</v>
      </c>
      <c r="G6" s="121">
        <v>0.10000000000000091</v>
      </c>
      <c r="H6" s="121">
        <v>0.10000000000000091</v>
      </c>
      <c r="I6" s="121">
        <v>0.10000000000000091</v>
      </c>
      <c r="J6" s="121">
        <v>0.10000000000000091</v>
      </c>
      <c r="K6" s="121">
        <v>0.10000000000000091</v>
      </c>
      <c r="L6" s="121">
        <v>0.10000000000000091</v>
      </c>
      <c r="M6" s="121">
        <v>0.10000000000000091</v>
      </c>
      <c r="N6" s="121">
        <v>0.10000000000000091</v>
      </c>
      <c r="O6" s="121">
        <v>0.10000000000000091</v>
      </c>
      <c r="P6" s="121">
        <v>0.10000000000000091</v>
      </c>
      <c r="Q6" s="121" t="s">
        <v>352</v>
      </c>
      <c r="R6" s="121">
        <v>0.10000000000000091</v>
      </c>
      <c r="S6" s="121">
        <v>0.10000000000000091</v>
      </c>
      <c r="T6" s="121">
        <v>0.10000000000000091</v>
      </c>
      <c r="U6" s="121">
        <v>0.10000000000000091</v>
      </c>
      <c r="V6" s="121">
        <v>0.10000000000000091</v>
      </c>
      <c r="W6" s="121">
        <v>0.10000000000000091</v>
      </c>
      <c r="X6" s="121">
        <v>0.10000000000000091</v>
      </c>
      <c r="Y6" s="121">
        <v>0.10000000000000091</v>
      </c>
      <c r="Z6" s="121">
        <v>0.10000000000000091</v>
      </c>
      <c r="AA6" s="121">
        <v>0.10000000000000091</v>
      </c>
      <c r="AB6" s="121">
        <v>0.10000000000000091</v>
      </c>
      <c r="AC6" s="121">
        <v>0.10000000000000091</v>
      </c>
      <c r="AD6" s="121">
        <v>0.10000000000000091</v>
      </c>
      <c r="AE6" s="121">
        <v>0.10000000000000091</v>
      </c>
      <c r="AF6" s="121">
        <v>0.10000000000000091</v>
      </c>
      <c r="AG6" s="121">
        <v>0.10000000000000091</v>
      </c>
      <c r="AH6" s="121">
        <v>0.10000000000000091</v>
      </c>
      <c r="AI6" s="121">
        <v>0.10000000000000091</v>
      </c>
      <c r="AJ6" s="121">
        <v>0.10000000000000091</v>
      </c>
      <c r="AK6" s="121">
        <v>0.10000000000000091</v>
      </c>
      <c r="AL6" s="121">
        <v>0.10000000000000091</v>
      </c>
      <c r="AM6" s="121">
        <v>0.10000000000000091</v>
      </c>
      <c r="AN6" s="121">
        <v>0.10000000000000091</v>
      </c>
      <c r="AO6" s="121">
        <v>0.10000000000000091</v>
      </c>
      <c r="AP6" s="121">
        <v>0.10000000000000091</v>
      </c>
      <c r="AQ6" s="121">
        <v>0.10000000000000091</v>
      </c>
      <c r="AR6" s="121">
        <v>0.10000000000000091</v>
      </c>
      <c r="AS6" s="121">
        <v>0.10000000000000091</v>
      </c>
      <c r="AT6" s="121">
        <v>0.10000000000000091</v>
      </c>
      <c r="AU6" s="121">
        <v>0.10000000000000091</v>
      </c>
      <c r="AV6" s="121">
        <v>0.10000000000000091</v>
      </c>
      <c r="AW6" s="121">
        <v>0.10000000000000091</v>
      </c>
      <c r="AX6" s="121">
        <v>0.10000000000000091</v>
      </c>
      <c r="AY6" s="121">
        <v>0.10000000000000091</v>
      </c>
      <c r="AZ6" s="121">
        <v>0.10000000000000091</v>
      </c>
      <c r="BA6" s="121">
        <v>0.10000000000000091</v>
      </c>
      <c r="BB6" s="121">
        <v>0.10000000000000091</v>
      </c>
      <c r="BC6" s="121">
        <v>0.10000000000000091</v>
      </c>
      <c r="BD6" s="121">
        <v>0.10000000000000091</v>
      </c>
      <c r="BE6" s="121">
        <v>0.10000000000000091</v>
      </c>
      <c r="BF6" s="121">
        <v>0.10000000000000091</v>
      </c>
      <c r="BG6" s="121">
        <v>0.10000000000000091</v>
      </c>
      <c r="BH6" s="121">
        <v>0.10000000000000091</v>
      </c>
      <c r="BI6" s="121">
        <v>0.10000000000000091</v>
      </c>
      <c r="BJ6" s="121">
        <v>0.10000000000000091</v>
      </c>
      <c r="BK6" s="121">
        <v>0.10000000000000091</v>
      </c>
      <c r="BL6" s="121">
        <v>0.10000000000000091</v>
      </c>
      <c r="BM6" s="121">
        <v>0.10000000000000091</v>
      </c>
      <c r="BN6" s="121">
        <v>0.10000000000000091</v>
      </c>
      <c r="BO6" s="121">
        <v>0.10000000000000091</v>
      </c>
      <c r="BP6" s="121">
        <v>0.10000000000000091</v>
      </c>
      <c r="BQ6" s="121">
        <v>0.10000000000000091</v>
      </c>
      <c r="BR6" s="121">
        <v>0.10000000000000091</v>
      </c>
      <c r="BS6" s="121">
        <v>0.10000000000000091</v>
      </c>
      <c r="BT6" s="121">
        <v>0.10000000000000091</v>
      </c>
      <c r="BU6" s="121">
        <v>0.10000000000000091</v>
      </c>
      <c r="BV6" s="121">
        <v>0.10000000000000091</v>
      </c>
      <c r="BW6" s="121">
        <v>0.10000000000000091</v>
      </c>
    </row>
    <row r="7" spans="1:76" x14ac:dyDescent="0.25">
      <c r="A7" s="51">
        <v>4</v>
      </c>
      <c r="B7" s="116">
        <f t="shared" si="3"/>
        <v>0.12535211267605709</v>
      </c>
      <c r="C7" s="120" t="str">
        <f>VLOOKUP(A7,Projects!A:B,2,FALSE)</f>
        <v>T1  Project4</v>
      </c>
      <c r="D7" s="121">
        <v>1</v>
      </c>
      <c r="E7" s="121">
        <v>1</v>
      </c>
      <c r="F7" s="121">
        <v>0.10000000000000091</v>
      </c>
      <c r="G7" s="121">
        <v>0.10000000000000091</v>
      </c>
      <c r="H7" s="121">
        <v>0.10000000000000091</v>
      </c>
      <c r="I7" s="121">
        <v>0.10000000000000091</v>
      </c>
      <c r="J7" s="121">
        <v>0.10000000000000091</v>
      </c>
      <c r="K7" s="121">
        <v>0.10000000000000091</v>
      </c>
      <c r="L7" s="121">
        <v>0.10000000000000091</v>
      </c>
      <c r="M7" s="121">
        <v>0.10000000000000091</v>
      </c>
      <c r="N7" s="121">
        <v>0.10000000000000091</v>
      </c>
      <c r="O7" s="121">
        <v>0.10000000000000091</v>
      </c>
      <c r="P7" s="121">
        <v>0.10000000000000091</v>
      </c>
      <c r="Q7" s="121">
        <v>0.10000000000000091</v>
      </c>
      <c r="R7" s="121">
        <v>0.10000000000000091</v>
      </c>
      <c r="S7" s="121">
        <v>0.10000000000000091</v>
      </c>
      <c r="T7" s="121">
        <v>0.10000000000000091</v>
      </c>
      <c r="U7" s="121">
        <v>0.10000000000000091</v>
      </c>
      <c r="V7" s="121">
        <v>0.10000000000000091</v>
      </c>
      <c r="W7" s="121">
        <v>0.10000000000000091</v>
      </c>
      <c r="X7" s="121">
        <v>0.10000000000000091</v>
      </c>
      <c r="Y7" s="121">
        <v>0.10000000000000091</v>
      </c>
      <c r="Z7" s="121">
        <v>0.10000000000000091</v>
      </c>
      <c r="AA7" s="121">
        <v>0.10000000000000091</v>
      </c>
      <c r="AB7" s="121">
        <v>0.10000000000000091</v>
      </c>
      <c r="AC7" s="121">
        <v>0.10000000000000091</v>
      </c>
      <c r="AD7" s="121">
        <v>0.10000000000000091</v>
      </c>
      <c r="AE7" s="121">
        <v>0.10000000000000091</v>
      </c>
      <c r="AF7" s="121">
        <v>0.10000000000000091</v>
      </c>
      <c r="AG7" s="121">
        <v>0.10000000000000091</v>
      </c>
      <c r="AH7" s="121">
        <v>0.10000000000000091</v>
      </c>
      <c r="AI7" s="121">
        <v>0.10000000000000091</v>
      </c>
      <c r="AJ7" s="121">
        <v>0.10000000000000091</v>
      </c>
      <c r="AK7" s="121">
        <v>0.10000000000000091</v>
      </c>
      <c r="AL7" s="121">
        <v>0.10000000000000091</v>
      </c>
      <c r="AM7" s="121">
        <v>0.10000000000000091</v>
      </c>
      <c r="AN7" s="121">
        <v>0.10000000000000091</v>
      </c>
      <c r="AO7" s="121">
        <v>0.10000000000000091</v>
      </c>
      <c r="AP7" s="121">
        <v>0.10000000000000091</v>
      </c>
      <c r="AQ7" s="121">
        <v>0.10000000000000091</v>
      </c>
      <c r="AR7" s="121">
        <v>0.10000000000000091</v>
      </c>
      <c r="AS7" s="121">
        <v>0.10000000000000091</v>
      </c>
      <c r="AT7" s="121">
        <v>0.10000000000000091</v>
      </c>
      <c r="AU7" s="121">
        <v>0.10000000000000091</v>
      </c>
      <c r="AV7" s="121">
        <v>0.10000000000000091</v>
      </c>
      <c r="AW7" s="121">
        <v>0.10000000000000091</v>
      </c>
      <c r="AX7" s="121">
        <v>0.10000000000000091</v>
      </c>
      <c r="AY7" s="121">
        <v>0.10000000000000091</v>
      </c>
      <c r="AZ7" s="121">
        <v>0.10000000000000091</v>
      </c>
      <c r="BA7" s="121">
        <v>0.10000000000000091</v>
      </c>
      <c r="BB7" s="121">
        <v>0.10000000000000091</v>
      </c>
      <c r="BC7" s="121">
        <v>0.10000000000000091</v>
      </c>
      <c r="BD7" s="121">
        <v>0.10000000000000091</v>
      </c>
      <c r="BE7" s="121">
        <v>0.10000000000000091</v>
      </c>
      <c r="BF7" s="121">
        <v>0.10000000000000091</v>
      </c>
      <c r="BG7" s="121">
        <v>0.10000000000000091</v>
      </c>
      <c r="BH7" s="121" t="s">
        <v>352</v>
      </c>
      <c r="BI7" s="121">
        <v>0.10000000000000091</v>
      </c>
      <c r="BJ7" s="121">
        <v>0.10000000000000091</v>
      </c>
      <c r="BK7" s="121">
        <v>0.10000000000000091</v>
      </c>
      <c r="BL7" s="121">
        <v>0.10000000000000091</v>
      </c>
      <c r="BM7" s="121">
        <v>0.10000000000000091</v>
      </c>
      <c r="BN7" s="121">
        <v>0.10000000000000091</v>
      </c>
      <c r="BO7" s="121">
        <v>0.10000000000000091</v>
      </c>
      <c r="BP7" s="121">
        <v>0.10000000000000091</v>
      </c>
      <c r="BQ7" s="121">
        <v>0.10000000000000091</v>
      </c>
      <c r="BR7" s="121">
        <v>0.10000000000000091</v>
      </c>
      <c r="BS7" s="121">
        <v>0.10000000000000091</v>
      </c>
      <c r="BT7" s="121">
        <v>0.10000000000000091</v>
      </c>
      <c r="BU7" s="121">
        <v>0.10000000000000091</v>
      </c>
      <c r="BV7" s="121">
        <v>0.10000000000000091</v>
      </c>
      <c r="BW7" s="121">
        <v>0.10000000000000091</v>
      </c>
    </row>
    <row r="8" spans="1:76" x14ac:dyDescent="0.25">
      <c r="A8" s="51">
        <v>5</v>
      </c>
      <c r="B8" s="116">
        <f t="shared" si="3"/>
        <v>0.16338028169014182</v>
      </c>
      <c r="C8" s="120" t="str">
        <f>VLOOKUP(A8,Projects!A:B,2,FALSE)</f>
        <v>T2  Project5</v>
      </c>
      <c r="D8" s="121">
        <v>0.10000000000000091</v>
      </c>
      <c r="E8" s="121">
        <v>0.10000000000000091</v>
      </c>
      <c r="F8" s="121">
        <v>1</v>
      </c>
      <c r="G8" s="121">
        <v>1</v>
      </c>
      <c r="H8" s="121">
        <v>1</v>
      </c>
      <c r="I8" s="121">
        <v>1</v>
      </c>
      <c r="J8" s="121">
        <v>1</v>
      </c>
      <c r="K8" s="121">
        <v>0.10000000000000091</v>
      </c>
      <c r="L8" s="121">
        <v>0.10000000000000091</v>
      </c>
      <c r="M8" s="121">
        <v>0.10000000000000091</v>
      </c>
      <c r="N8" s="121">
        <v>0.10000000000000091</v>
      </c>
      <c r="O8" s="121">
        <v>0.10000000000000091</v>
      </c>
      <c r="P8" s="121">
        <v>0.10000000000000091</v>
      </c>
      <c r="Q8" s="121">
        <v>0.10000000000000091</v>
      </c>
      <c r="R8" s="121">
        <v>0.10000000000000091</v>
      </c>
      <c r="S8" s="121">
        <v>0.10000000000000091</v>
      </c>
      <c r="T8" s="121">
        <v>0.10000000000000091</v>
      </c>
      <c r="U8" s="121" t="s">
        <v>352</v>
      </c>
      <c r="V8" s="121">
        <v>0.10000000000000091</v>
      </c>
      <c r="W8" s="121">
        <v>0.10000000000000091</v>
      </c>
      <c r="X8" s="121">
        <v>0.10000000000000091</v>
      </c>
      <c r="Y8" s="121">
        <v>0.10000000000000091</v>
      </c>
      <c r="Z8" s="121">
        <v>0.10000000000000091</v>
      </c>
      <c r="AA8" s="121">
        <v>0.10000000000000091</v>
      </c>
      <c r="AB8" s="121">
        <v>0.10000000000000091</v>
      </c>
      <c r="AC8" s="121">
        <v>0.10000000000000091</v>
      </c>
      <c r="AD8" s="121">
        <v>0.10000000000000091</v>
      </c>
      <c r="AE8" s="121">
        <v>0.10000000000000091</v>
      </c>
      <c r="AF8" s="121">
        <v>0.10000000000000091</v>
      </c>
      <c r="AG8" s="121">
        <v>0.10000000000000091</v>
      </c>
      <c r="AH8" s="121">
        <v>0.10000000000000091</v>
      </c>
      <c r="AI8" s="121">
        <v>0.10000000000000091</v>
      </c>
      <c r="AJ8" s="121">
        <v>0.10000000000000091</v>
      </c>
      <c r="AK8" s="121">
        <v>0.10000000000000091</v>
      </c>
      <c r="AL8" s="121">
        <v>0.10000000000000091</v>
      </c>
      <c r="AM8" s="121">
        <v>0.10000000000000091</v>
      </c>
      <c r="AN8" s="121">
        <v>0.10000000000000091</v>
      </c>
      <c r="AO8" s="121">
        <v>0.10000000000000091</v>
      </c>
      <c r="AP8" s="121">
        <v>0.10000000000000091</v>
      </c>
      <c r="AQ8" s="121">
        <v>0.10000000000000091</v>
      </c>
      <c r="AR8" s="121">
        <v>0.10000000000000091</v>
      </c>
      <c r="AS8" s="121">
        <v>0.10000000000000091</v>
      </c>
      <c r="AT8" s="121">
        <v>0.10000000000000091</v>
      </c>
      <c r="AU8" s="121">
        <v>0.10000000000000091</v>
      </c>
      <c r="AV8" s="121">
        <v>0.10000000000000091</v>
      </c>
      <c r="AW8" s="121">
        <v>0.10000000000000091</v>
      </c>
      <c r="AX8" s="121">
        <v>0.10000000000000091</v>
      </c>
      <c r="AY8" s="121">
        <v>0.10000000000000091</v>
      </c>
      <c r="AZ8" s="121">
        <v>0.10000000000000091</v>
      </c>
      <c r="BA8" s="121">
        <v>0.10000000000000091</v>
      </c>
      <c r="BB8" s="121">
        <v>0.10000000000000091</v>
      </c>
      <c r="BC8" s="121">
        <v>0.10000000000000091</v>
      </c>
      <c r="BD8" s="121">
        <v>0.10000000000000091</v>
      </c>
      <c r="BE8" s="121">
        <v>0.10000000000000091</v>
      </c>
      <c r="BF8" s="121">
        <v>0.10000000000000091</v>
      </c>
      <c r="BG8" s="121">
        <v>0.10000000000000091</v>
      </c>
      <c r="BH8" s="121">
        <v>0.10000000000000091</v>
      </c>
      <c r="BI8" s="121">
        <v>0.10000000000000091</v>
      </c>
      <c r="BJ8" s="121">
        <v>0.10000000000000091</v>
      </c>
      <c r="BK8" s="121">
        <v>0.10000000000000091</v>
      </c>
      <c r="BL8" s="121">
        <v>0.10000000000000091</v>
      </c>
      <c r="BM8" s="121">
        <v>0.10000000000000091</v>
      </c>
      <c r="BN8" s="121">
        <v>0.10000000000000091</v>
      </c>
      <c r="BO8" s="121">
        <v>0.10000000000000091</v>
      </c>
      <c r="BP8" s="121">
        <v>0.10000000000000091</v>
      </c>
      <c r="BQ8" s="121">
        <v>0.10000000000000091</v>
      </c>
      <c r="BR8" s="121">
        <v>0.10000000000000091</v>
      </c>
      <c r="BS8" s="121">
        <v>0.10000000000000091</v>
      </c>
      <c r="BT8" s="121">
        <v>0.10000000000000091</v>
      </c>
      <c r="BU8" s="121">
        <v>0.10000000000000091</v>
      </c>
      <c r="BV8" s="121">
        <v>0.10000000000000091</v>
      </c>
      <c r="BW8" s="121">
        <v>0.10000000000000091</v>
      </c>
    </row>
    <row r="9" spans="1:76" x14ac:dyDescent="0.25">
      <c r="A9" s="51">
        <v>6</v>
      </c>
      <c r="B9" s="116">
        <f t="shared" si="3"/>
        <v>0.16338028169014182</v>
      </c>
      <c r="C9" s="120" t="str">
        <f>VLOOKUP(A9,Projects!A:B,2,FALSE)</f>
        <v>T2  Project6</v>
      </c>
      <c r="D9" s="121">
        <v>0.10000000000000091</v>
      </c>
      <c r="E9" s="121">
        <v>0.10000000000000091</v>
      </c>
      <c r="F9" s="121">
        <v>1</v>
      </c>
      <c r="G9" s="121">
        <v>1</v>
      </c>
      <c r="H9" s="121">
        <v>1</v>
      </c>
      <c r="I9" s="121">
        <v>1</v>
      </c>
      <c r="J9" s="121">
        <v>1</v>
      </c>
      <c r="K9" s="121">
        <v>0.10000000000000091</v>
      </c>
      <c r="L9" s="121">
        <v>0.10000000000000091</v>
      </c>
      <c r="M9" s="121">
        <v>0.10000000000000091</v>
      </c>
      <c r="N9" s="121">
        <v>0.10000000000000091</v>
      </c>
      <c r="O9" s="121">
        <v>0.10000000000000091</v>
      </c>
      <c r="P9" s="121">
        <v>0.10000000000000091</v>
      </c>
      <c r="Q9" s="121">
        <v>0.10000000000000091</v>
      </c>
      <c r="R9" s="121">
        <v>0.10000000000000091</v>
      </c>
      <c r="S9" s="121">
        <v>0.10000000000000091</v>
      </c>
      <c r="T9" s="121">
        <v>0.10000000000000091</v>
      </c>
      <c r="U9" s="121">
        <v>0.10000000000000091</v>
      </c>
      <c r="V9" s="121">
        <v>0.10000000000000091</v>
      </c>
      <c r="W9" s="121">
        <v>0.10000000000000091</v>
      </c>
      <c r="X9" s="121">
        <v>0.10000000000000091</v>
      </c>
      <c r="Y9" s="121">
        <v>0.10000000000000091</v>
      </c>
      <c r="Z9" s="121">
        <v>0.10000000000000091</v>
      </c>
      <c r="AA9" s="121">
        <v>0.10000000000000091</v>
      </c>
      <c r="AB9" s="121">
        <v>0.10000000000000091</v>
      </c>
      <c r="AC9" s="121">
        <v>0.10000000000000091</v>
      </c>
      <c r="AD9" s="121">
        <v>0.10000000000000091</v>
      </c>
      <c r="AE9" s="121">
        <v>0.10000000000000091</v>
      </c>
      <c r="AF9" s="121">
        <v>0.10000000000000091</v>
      </c>
      <c r="AG9" s="121">
        <v>0.10000000000000091</v>
      </c>
      <c r="AH9" s="121">
        <v>0.10000000000000091</v>
      </c>
      <c r="AI9" s="121">
        <v>0.10000000000000091</v>
      </c>
      <c r="AJ9" s="121">
        <v>0.10000000000000091</v>
      </c>
      <c r="AK9" s="121">
        <v>0.10000000000000091</v>
      </c>
      <c r="AL9" s="121">
        <v>0.10000000000000091</v>
      </c>
      <c r="AM9" s="121">
        <v>0.10000000000000091</v>
      </c>
      <c r="AN9" s="121" t="s">
        <v>352</v>
      </c>
      <c r="AO9" s="121">
        <v>0.10000000000000091</v>
      </c>
      <c r="AP9" s="121">
        <v>0.10000000000000091</v>
      </c>
      <c r="AQ9" s="121">
        <v>0.10000000000000091</v>
      </c>
      <c r="AR9" s="121">
        <v>0.10000000000000091</v>
      </c>
      <c r="AS9" s="121">
        <v>0.10000000000000091</v>
      </c>
      <c r="AT9" s="121">
        <v>0.10000000000000091</v>
      </c>
      <c r="AU9" s="121">
        <v>0.10000000000000091</v>
      </c>
      <c r="AV9" s="121">
        <v>0.10000000000000091</v>
      </c>
      <c r="AW9" s="121">
        <v>0.10000000000000091</v>
      </c>
      <c r="AX9" s="121">
        <v>0.10000000000000091</v>
      </c>
      <c r="AY9" s="121">
        <v>0.10000000000000091</v>
      </c>
      <c r="AZ9" s="121">
        <v>0.10000000000000091</v>
      </c>
      <c r="BA9" s="121">
        <v>0.10000000000000091</v>
      </c>
      <c r="BB9" s="121">
        <v>0.10000000000000091</v>
      </c>
      <c r="BC9" s="121">
        <v>0.10000000000000091</v>
      </c>
      <c r="BD9" s="121">
        <v>0.10000000000000091</v>
      </c>
      <c r="BE9" s="121">
        <v>0.10000000000000091</v>
      </c>
      <c r="BF9" s="121">
        <v>0.10000000000000091</v>
      </c>
      <c r="BG9" s="121">
        <v>0.10000000000000091</v>
      </c>
      <c r="BH9" s="121">
        <v>0.10000000000000091</v>
      </c>
      <c r="BI9" s="121">
        <v>0.10000000000000091</v>
      </c>
      <c r="BJ9" s="121">
        <v>0.10000000000000091</v>
      </c>
      <c r="BK9" s="121">
        <v>0.10000000000000091</v>
      </c>
      <c r="BL9" s="121">
        <v>0.10000000000000091</v>
      </c>
      <c r="BM9" s="121">
        <v>0.10000000000000091</v>
      </c>
      <c r="BN9" s="121">
        <v>0.10000000000000091</v>
      </c>
      <c r="BO9" s="121">
        <v>0.10000000000000091</v>
      </c>
      <c r="BP9" s="121">
        <v>0.10000000000000091</v>
      </c>
      <c r="BQ9" s="121">
        <v>0.10000000000000091</v>
      </c>
      <c r="BR9" s="121">
        <v>0.10000000000000091</v>
      </c>
      <c r="BS9" s="121">
        <v>0.10000000000000091</v>
      </c>
      <c r="BT9" s="121">
        <v>0.10000000000000091</v>
      </c>
      <c r="BU9" s="121">
        <v>0.10000000000000091</v>
      </c>
      <c r="BV9" s="121">
        <v>0.10000000000000091</v>
      </c>
      <c r="BW9" s="121">
        <v>0.10000000000000091</v>
      </c>
    </row>
    <row r="10" spans="1:76" x14ac:dyDescent="0.25">
      <c r="A10" s="51">
        <v>7</v>
      </c>
      <c r="B10" s="116">
        <f t="shared" si="3"/>
        <v>0.16338028169014182</v>
      </c>
      <c r="C10" s="120" t="str">
        <f>VLOOKUP(A10,Projects!A:B,2,FALSE)</f>
        <v>T2  Project7</v>
      </c>
      <c r="D10" s="121">
        <v>0.10000000000000091</v>
      </c>
      <c r="E10" s="121">
        <v>0.10000000000000091</v>
      </c>
      <c r="F10" s="121">
        <v>1</v>
      </c>
      <c r="G10" s="121">
        <v>1</v>
      </c>
      <c r="H10" s="121">
        <v>1</v>
      </c>
      <c r="I10" s="121">
        <v>1</v>
      </c>
      <c r="J10" s="121">
        <v>1</v>
      </c>
      <c r="K10" s="121">
        <v>0.10000000000000091</v>
      </c>
      <c r="L10" s="121">
        <v>0.10000000000000091</v>
      </c>
      <c r="M10" s="121">
        <v>0.10000000000000091</v>
      </c>
      <c r="N10" s="121">
        <v>0.10000000000000091</v>
      </c>
      <c r="O10" s="121">
        <v>0.10000000000000091</v>
      </c>
      <c r="P10" s="121">
        <v>0.10000000000000091</v>
      </c>
      <c r="Q10" s="121">
        <v>0.10000000000000091</v>
      </c>
      <c r="R10" s="121">
        <v>0.10000000000000091</v>
      </c>
      <c r="S10" s="121">
        <v>0.10000000000000091</v>
      </c>
      <c r="T10" s="121">
        <v>0.10000000000000091</v>
      </c>
      <c r="U10" s="121">
        <v>0.10000000000000091</v>
      </c>
      <c r="V10" s="121">
        <v>0.10000000000000091</v>
      </c>
      <c r="W10" s="121">
        <v>0.10000000000000091</v>
      </c>
      <c r="X10" s="121">
        <v>0.10000000000000091</v>
      </c>
      <c r="Y10" s="121">
        <v>0.10000000000000091</v>
      </c>
      <c r="Z10" s="121">
        <v>0.10000000000000091</v>
      </c>
      <c r="AA10" s="121">
        <v>0.10000000000000091</v>
      </c>
      <c r="AB10" s="121">
        <v>0.10000000000000091</v>
      </c>
      <c r="AC10" s="121">
        <v>0.10000000000000091</v>
      </c>
      <c r="AD10" s="121">
        <v>0.10000000000000091</v>
      </c>
      <c r="AE10" s="121">
        <v>0.10000000000000091</v>
      </c>
      <c r="AF10" s="121">
        <v>0.10000000000000091</v>
      </c>
      <c r="AG10" s="121">
        <v>0.10000000000000091</v>
      </c>
      <c r="AH10" s="121">
        <v>0.10000000000000091</v>
      </c>
      <c r="AI10" s="121">
        <v>0.10000000000000091</v>
      </c>
      <c r="AJ10" s="121">
        <v>0.10000000000000091</v>
      </c>
      <c r="AK10" s="121">
        <v>0.10000000000000091</v>
      </c>
      <c r="AL10" s="121">
        <v>0.10000000000000091</v>
      </c>
      <c r="AM10" s="121">
        <v>0.10000000000000091</v>
      </c>
      <c r="AN10" s="121">
        <v>0.10000000000000091</v>
      </c>
      <c r="AO10" s="121">
        <v>0.10000000000000091</v>
      </c>
      <c r="AP10" s="121">
        <v>0.10000000000000091</v>
      </c>
      <c r="AQ10" s="121">
        <v>0.10000000000000091</v>
      </c>
      <c r="AR10" s="121">
        <v>0.10000000000000091</v>
      </c>
      <c r="AS10" s="121">
        <v>0.10000000000000091</v>
      </c>
      <c r="AT10" s="121">
        <v>0.10000000000000091</v>
      </c>
      <c r="AU10" s="121">
        <v>0.10000000000000091</v>
      </c>
      <c r="AV10" s="121">
        <v>0.10000000000000091</v>
      </c>
      <c r="AW10" s="121">
        <v>0.10000000000000091</v>
      </c>
      <c r="AX10" s="121">
        <v>0.10000000000000091</v>
      </c>
      <c r="AY10" s="121">
        <v>0.10000000000000091</v>
      </c>
      <c r="AZ10" s="121" t="s">
        <v>352</v>
      </c>
      <c r="BA10" s="121">
        <v>0.10000000000000091</v>
      </c>
      <c r="BB10" s="121">
        <v>0.10000000000000091</v>
      </c>
      <c r="BC10" s="121">
        <v>0.10000000000000091</v>
      </c>
      <c r="BD10" s="121">
        <v>0.10000000000000091</v>
      </c>
      <c r="BE10" s="121">
        <v>0.10000000000000091</v>
      </c>
      <c r="BF10" s="121">
        <v>0.10000000000000091</v>
      </c>
      <c r="BG10" s="121">
        <v>0.10000000000000091</v>
      </c>
      <c r="BH10" s="121">
        <v>0.10000000000000091</v>
      </c>
      <c r="BI10" s="121">
        <v>0.10000000000000091</v>
      </c>
      <c r="BJ10" s="121">
        <v>0.10000000000000091</v>
      </c>
      <c r="BK10" s="121">
        <v>0.10000000000000091</v>
      </c>
      <c r="BL10" s="121">
        <v>0.10000000000000091</v>
      </c>
      <c r="BM10" s="121">
        <v>0.10000000000000091</v>
      </c>
      <c r="BN10" s="121">
        <v>0.10000000000000091</v>
      </c>
      <c r="BO10" s="121">
        <v>0.10000000000000091</v>
      </c>
      <c r="BP10" s="121">
        <v>0.10000000000000091</v>
      </c>
      <c r="BQ10" s="121">
        <v>0.10000000000000091</v>
      </c>
      <c r="BR10" s="121">
        <v>0.10000000000000091</v>
      </c>
      <c r="BS10" s="121">
        <v>0.10000000000000091</v>
      </c>
      <c r="BT10" s="121">
        <v>0.10000000000000091</v>
      </c>
      <c r="BU10" s="121">
        <v>0.10000000000000091</v>
      </c>
      <c r="BV10" s="121">
        <v>0.10000000000000091</v>
      </c>
      <c r="BW10" s="121">
        <v>0.10000000000000091</v>
      </c>
    </row>
    <row r="11" spans="1:76" x14ac:dyDescent="0.25">
      <c r="A11" s="51">
        <v>8</v>
      </c>
      <c r="B11" s="116">
        <f t="shared" si="3"/>
        <v>0.16338028169014182</v>
      </c>
      <c r="C11" s="120" t="str">
        <f>VLOOKUP(A11,Projects!A:B,2,FALSE)</f>
        <v>T2  Project8</v>
      </c>
      <c r="D11" s="121">
        <v>0.10000000000000091</v>
      </c>
      <c r="E11" s="121">
        <v>0.10000000000000091</v>
      </c>
      <c r="F11" s="121">
        <v>1</v>
      </c>
      <c r="G11" s="121">
        <v>1</v>
      </c>
      <c r="H11" s="121">
        <v>1</v>
      </c>
      <c r="I11" s="121">
        <v>1</v>
      </c>
      <c r="J11" s="121">
        <v>1</v>
      </c>
      <c r="K11" s="121">
        <v>0.10000000000000091</v>
      </c>
      <c r="L11" s="121">
        <v>0.10000000000000091</v>
      </c>
      <c r="M11" s="121">
        <v>0.10000000000000091</v>
      </c>
      <c r="N11" s="121">
        <v>0.10000000000000091</v>
      </c>
      <c r="O11" s="121">
        <v>0.10000000000000091</v>
      </c>
      <c r="P11" s="121">
        <v>0.10000000000000091</v>
      </c>
      <c r="Q11" s="121">
        <v>0.10000000000000091</v>
      </c>
      <c r="R11" s="121">
        <v>0.10000000000000091</v>
      </c>
      <c r="S11" s="121">
        <v>0.10000000000000091</v>
      </c>
      <c r="T11" s="121">
        <v>0.10000000000000091</v>
      </c>
      <c r="U11" s="121">
        <v>0.10000000000000091</v>
      </c>
      <c r="V11" s="121">
        <v>0.10000000000000091</v>
      </c>
      <c r="W11" s="121">
        <v>0.10000000000000091</v>
      </c>
      <c r="X11" s="121">
        <v>0.10000000000000091</v>
      </c>
      <c r="Y11" s="121">
        <v>0.10000000000000091</v>
      </c>
      <c r="Z11" s="121">
        <v>0.10000000000000091</v>
      </c>
      <c r="AA11" s="121">
        <v>0.10000000000000091</v>
      </c>
      <c r="AB11" s="121">
        <v>0.10000000000000091</v>
      </c>
      <c r="AC11" s="121">
        <v>0.10000000000000091</v>
      </c>
      <c r="AD11" s="121" t="s">
        <v>352</v>
      </c>
      <c r="AE11" s="121">
        <v>0.10000000000000091</v>
      </c>
      <c r="AF11" s="121">
        <v>0.10000000000000091</v>
      </c>
      <c r="AG11" s="121">
        <v>0.10000000000000091</v>
      </c>
      <c r="AH11" s="121">
        <v>0.10000000000000091</v>
      </c>
      <c r="AI11" s="121">
        <v>0.10000000000000091</v>
      </c>
      <c r="AJ11" s="121">
        <v>0.10000000000000091</v>
      </c>
      <c r="AK11" s="121">
        <v>0.10000000000000091</v>
      </c>
      <c r="AL11" s="121">
        <v>0.10000000000000091</v>
      </c>
      <c r="AM11" s="121">
        <v>0.10000000000000091</v>
      </c>
      <c r="AN11" s="121">
        <v>0.10000000000000091</v>
      </c>
      <c r="AO11" s="121">
        <v>0.10000000000000091</v>
      </c>
      <c r="AP11" s="121">
        <v>0.10000000000000091</v>
      </c>
      <c r="AQ11" s="121">
        <v>0.10000000000000091</v>
      </c>
      <c r="AR11" s="121">
        <v>0.10000000000000091</v>
      </c>
      <c r="AS11" s="121">
        <v>0.10000000000000091</v>
      </c>
      <c r="AT11" s="121">
        <v>0.10000000000000091</v>
      </c>
      <c r="AU11" s="121">
        <v>0.10000000000000091</v>
      </c>
      <c r="AV11" s="121">
        <v>0.10000000000000091</v>
      </c>
      <c r="AW11" s="121">
        <v>0.10000000000000091</v>
      </c>
      <c r="AX11" s="121">
        <v>0.10000000000000091</v>
      </c>
      <c r="AY11" s="121">
        <v>0.10000000000000091</v>
      </c>
      <c r="AZ11" s="121">
        <v>0.10000000000000091</v>
      </c>
      <c r="BA11" s="121">
        <v>0.10000000000000091</v>
      </c>
      <c r="BB11" s="121">
        <v>0.10000000000000091</v>
      </c>
      <c r="BC11" s="121">
        <v>0.10000000000000091</v>
      </c>
      <c r="BD11" s="121">
        <v>0.10000000000000091</v>
      </c>
      <c r="BE11" s="121">
        <v>0.10000000000000091</v>
      </c>
      <c r="BF11" s="121">
        <v>0.10000000000000091</v>
      </c>
      <c r="BG11" s="121">
        <v>0.10000000000000091</v>
      </c>
      <c r="BH11" s="121">
        <v>0.10000000000000091</v>
      </c>
      <c r="BI11" s="121">
        <v>0.10000000000000091</v>
      </c>
      <c r="BJ11" s="121">
        <v>0.10000000000000091</v>
      </c>
      <c r="BK11" s="121">
        <v>0.10000000000000091</v>
      </c>
      <c r="BL11" s="121">
        <v>0.10000000000000091</v>
      </c>
      <c r="BM11" s="121">
        <v>0.10000000000000091</v>
      </c>
      <c r="BN11" s="121">
        <v>0.10000000000000091</v>
      </c>
      <c r="BO11" s="121">
        <v>0.10000000000000091</v>
      </c>
      <c r="BP11" s="121">
        <v>0.10000000000000091</v>
      </c>
      <c r="BQ11" s="121">
        <v>0.10000000000000091</v>
      </c>
      <c r="BR11" s="121">
        <v>0.10000000000000091</v>
      </c>
      <c r="BS11" s="121">
        <v>0.10000000000000091</v>
      </c>
      <c r="BT11" s="121">
        <v>0.10000000000000091</v>
      </c>
      <c r="BU11" s="121">
        <v>0.10000000000000091</v>
      </c>
      <c r="BV11" s="121">
        <v>0.10000000000000091</v>
      </c>
      <c r="BW11" s="121">
        <v>0.10000000000000091</v>
      </c>
    </row>
    <row r="12" spans="1:76" x14ac:dyDescent="0.25">
      <c r="A12" s="51">
        <v>9</v>
      </c>
      <c r="B12" s="116">
        <f t="shared" si="3"/>
        <v>0.16338028169014182</v>
      </c>
      <c r="C12" s="120" t="str">
        <f>VLOOKUP(A12,Projects!A:B,2,FALSE)</f>
        <v>T2  Project9</v>
      </c>
      <c r="D12" s="121">
        <v>0.10000000000000091</v>
      </c>
      <c r="E12" s="121">
        <v>0.10000000000000091</v>
      </c>
      <c r="F12" s="121">
        <v>1</v>
      </c>
      <c r="G12" s="121">
        <v>1</v>
      </c>
      <c r="H12" s="121">
        <v>1</v>
      </c>
      <c r="I12" s="121">
        <v>1</v>
      </c>
      <c r="J12" s="121">
        <v>1</v>
      </c>
      <c r="K12" s="121">
        <v>0.10000000000000091</v>
      </c>
      <c r="L12" s="121">
        <v>0.10000000000000091</v>
      </c>
      <c r="M12" s="121">
        <v>0.10000000000000091</v>
      </c>
      <c r="N12" s="121">
        <v>0.10000000000000091</v>
      </c>
      <c r="O12" s="121">
        <v>0.10000000000000091</v>
      </c>
      <c r="P12" s="121">
        <v>0.10000000000000091</v>
      </c>
      <c r="Q12" s="121">
        <v>0.10000000000000091</v>
      </c>
      <c r="R12" s="121">
        <v>0.10000000000000091</v>
      </c>
      <c r="S12" s="121">
        <v>0.10000000000000091</v>
      </c>
      <c r="T12" s="121">
        <v>0.10000000000000091</v>
      </c>
      <c r="U12" s="121">
        <v>0.10000000000000091</v>
      </c>
      <c r="V12" s="121">
        <v>0.10000000000000091</v>
      </c>
      <c r="W12" s="121">
        <v>0.10000000000000091</v>
      </c>
      <c r="X12" s="121">
        <v>0.10000000000000091</v>
      </c>
      <c r="Y12" s="121">
        <v>0.10000000000000091</v>
      </c>
      <c r="Z12" s="121">
        <v>0.10000000000000091</v>
      </c>
      <c r="AA12" s="121">
        <v>0.10000000000000091</v>
      </c>
      <c r="AB12" s="121">
        <v>0.10000000000000091</v>
      </c>
      <c r="AC12" s="121">
        <v>0.10000000000000091</v>
      </c>
      <c r="AD12" s="121">
        <v>0.10000000000000091</v>
      </c>
      <c r="AE12" s="121">
        <v>0.10000000000000091</v>
      </c>
      <c r="AF12" s="121">
        <v>0.10000000000000091</v>
      </c>
      <c r="AG12" s="121">
        <v>0.10000000000000091</v>
      </c>
      <c r="AH12" s="121">
        <v>0.10000000000000091</v>
      </c>
      <c r="AI12" s="121">
        <v>0.10000000000000091</v>
      </c>
      <c r="AJ12" s="121">
        <v>0.10000000000000091</v>
      </c>
      <c r="AK12" s="121">
        <v>0.10000000000000091</v>
      </c>
      <c r="AL12" s="121">
        <v>0.10000000000000091</v>
      </c>
      <c r="AM12" s="121">
        <v>0.10000000000000091</v>
      </c>
      <c r="AN12" s="121">
        <v>0.10000000000000091</v>
      </c>
      <c r="AO12" s="121">
        <v>0.10000000000000091</v>
      </c>
      <c r="AP12" s="121">
        <v>0.10000000000000091</v>
      </c>
      <c r="AQ12" s="121">
        <v>0.10000000000000091</v>
      </c>
      <c r="AR12" s="121">
        <v>0.10000000000000091</v>
      </c>
      <c r="AS12" s="121">
        <v>0.10000000000000091</v>
      </c>
      <c r="AT12" s="121">
        <v>0.10000000000000091</v>
      </c>
      <c r="AU12" s="121">
        <v>0.10000000000000091</v>
      </c>
      <c r="AV12" s="121" t="s">
        <v>352</v>
      </c>
      <c r="AW12" s="121">
        <v>0.10000000000000091</v>
      </c>
      <c r="AX12" s="121">
        <v>0.10000000000000091</v>
      </c>
      <c r="AY12" s="121">
        <v>0.10000000000000091</v>
      </c>
      <c r="AZ12" s="121">
        <v>0.10000000000000091</v>
      </c>
      <c r="BA12" s="121">
        <v>0.10000000000000091</v>
      </c>
      <c r="BB12" s="121">
        <v>0.10000000000000091</v>
      </c>
      <c r="BC12" s="121">
        <v>0.10000000000000091</v>
      </c>
      <c r="BD12" s="121">
        <v>0.10000000000000091</v>
      </c>
      <c r="BE12" s="121">
        <v>0.10000000000000091</v>
      </c>
      <c r="BF12" s="121">
        <v>0.10000000000000091</v>
      </c>
      <c r="BG12" s="121">
        <v>0.10000000000000091</v>
      </c>
      <c r="BH12" s="121">
        <v>0.10000000000000091</v>
      </c>
      <c r="BI12" s="121">
        <v>0.10000000000000091</v>
      </c>
      <c r="BJ12" s="121">
        <v>0.10000000000000091</v>
      </c>
      <c r="BK12" s="121">
        <v>0.10000000000000091</v>
      </c>
      <c r="BL12" s="121">
        <v>0.10000000000000091</v>
      </c>
      <c r="BM12" s="121">
        <v>0.10000000000000091</v>
      </c>
      <c r="BN12" s="121">
        <v>0.10000000000000091</v>
      </c>
      <c r="BO12" s="121">
        <v>0.10000000000000091</v>
      </c>
      <c r="BP12" s="121">
        <v>0.10000000000000091</v>
      </c>
      <c r="BQ12" s="121">
        <v>0.10000000000000091</v>
      </c>
      <c r="BR12" s="121">
        <v>0.10000000000000091</v>
      </c>
      <c r="BS12" s="121">
        <v>0.10000000000000091</v>
      </c>
      <c r="BT12" s="121">
        <v>0.10000000000000091</v>
      </c>
      <c r="BU12" s="121">
        <v>0.10000000000000091</v>
      </c>
      <c r="BV12" s="121">
        <v>0.10000000000000091</v>
      </c>
      <c r="BW12" s="121">
        <v>0.10000000000000091</v>
      </c>
    </row>
    <row r="13" spans="1:76" x14ac:dyDescent="0.25">
      <c r="A13" s="51">
        <v>10</v>
      </c>
      <c r="B13" s="116">
        <f t="shared" si="3"/>
        <v>0.16338028169014182</v>
      </c>
      <c r="C13" s="120" t="str">
        <f>VLOOKUP(A13,Projects!A:B,2,FALSE)</f>
        <v>T2  Project10</v>
      </c>
      <c r="D13" s="121">
        <v>0.10000000000000091</v>
      </c>
      <c r="E13" s="121">
        <v>0.10000000000000091</v>
      </c>
      <c r="F13" s="121">
        <v>1</v>
      </c>
      <c r="G13" s="121">
        <v>1</v>
      </c>
      <c r="H13" s="121">
        <v>1</v>
      </c>
      <c r="I13" s="121">
        <v>1</v>
      </c>
      <c r="J13" s="121">
        <v>1</v>
      </c>
      <c r="K13" s="121">
        <v>0.10000000000000091</v>
      </c>
      <c r="L13" s="121">
        <v>0.10000000000000091</v>
      </c>
      <c r="M13" s="121">
        <v>0.10000000000000091</v>
      </c>
      <c r="N13" s="121">
        <v>0.10000000000000091</v>
      </c>
      <c r="O13" s="121">
        <v>0.10000000000000091</v>
      </c>
      <c r="P13" s="121">
        <v>0.10000000000000091</v>
      </c>
      <c r="Q13" s="121">
        <v>0.10000000000000091</v>
      </c>
      <c r="R13" s="121">
        <v>0.10000000000000091</v>
      </c>
      <c r="S13" s="121">
        <v>0.10000000000000091</v>
      </c>
      <c r="T13" s="121">
        <v>0.10000000000000091</v>
      </c>
      <c r="U13" s="121">
        <v>0.10000000000000091</v>
      </c>
      <c r="V13" s="121">
        <v>0.10000000000000091</v>
      </c>
      <c r="W13" s="121">
        <v>0.10000000000000091</v>
      </c>
      <c r="X13" s="121">
        <v>0.10000000000000091</v>
      </c>
      <c r="Y13" s="121">
        <v>0.10000000000000091</v>
      </c>
      <c r="Z13" s="121">
        <v>0.10000000000000091</v>
      </c>
      <c r="AA13" s="121">
        <v>0.10000000000000091</v>
      </c>
      <c r="AB13" s="121">
        <v>0.10000000000000091</v>
      </c>
      <c r="AC13" s="121">
        <v>0.10000000000000091</v>
      </c>
      <c r="AD13" s="121">
        <v>0.10000000000000091</v>
      </c>
      <c r="AE13" s="121">
        <v>0.10000000000000091</v>
      </c>
      <c r="AF13" s="121">
        <v>0.10000000000000091</v>
      </c>
      <c r="AG13" s="121">
        <v>0.10000000000000091</v>
      </c>
      <c r="AH13" s="121" t="s">
        <v>352</v>
      </c>
      <c r="AI13" s="121">
        <v>0.10000000000000091</v>
      </c>
      <c r="AJ13" s="121">
        <v>0.10000000000000091</v>
      </c>
      <c r="AK13" s="121">
        <v>0.10000000000000091</v>
      </c>
      <c r="AL13" s="121">
        <v>0.10000000000000091</v>
      </c>
      <c r="AM13" s="121">
        <v>0.10000000000000091</v>
      </c>
      <c r="AN13" s="121">
        <v>0.10000000000000091</v>
      </c>
      <c r="AO13" s="121">
        <v>0.10000000000000091</v>
      </c>
      <c r="AP13" s="121">
        <v>0.10000000000000091</v>
      </c>
      <c r="AQ13" s="121">
        <v>0.10000000000000091</v>
      </c>
      <c r="AR13" s="121">
        <v>0.10000000000000091</v>
      </c>
      <c r="AS13" s="121">
        <v>0.10000000000000091</v>
      </c>
      <c r="AT13" s="121">
        <v>0.10000000000000091</v>
      </c>
      <c r="AU13" s="121">
        <v>0.10000000000000091</v>
      </c>
      <c r="AV13" s="121">
        <v>0.10000000000000091</v>
      </c>
      <c r="AW13" s="121">
        <v>0.10000000000000091</v>
      </c>
      <c r="AX13" s="121">
        <v>0.10000000000000091</v>
      </c>
      <c r="AY13" s="121">
        <v>0.10000000000000091</v>
      </c>
      <c r="AZ13" s="121">
        <v>0.10000000000000091</v>
      </c>
      <c r="BA13" s="121">
        <v>0.10000000000000091</v>
      </c>
      <c r="BB13" s="121">
        <v>0.10000000000000091</v>
      </c>
      <c r="BC13" s="121">
        <v>0.10000000000000091</v>
      </c>
      <c r="BD13" s="121">
        <v>0.10000000000000091</v>
      </c>
      <c r="BE13" s="121">
        <v>0.10000000000000091</v>
      </c>
      <c r="BF13" s="121">
        <v>0.10000000000000091</v>
      </c>
      <c r="BG13" s="121">
        <v>0.10000000000000091</v>
      </c>
      <c r="BH13" s="121">
        <v>0.10000000000000091</v>
      </c>
      <c r="BI13" s="121">
        <v>0.10000000000000091</v>
      </c>
      <c r="BJ13" s="121">
        <v>0.10000000000000091</v>
      </c>
      <c r="BK13" s="121">
        <v>0.10000000000000091</v>
      </c>
      <c r="BL13" s="121">
        <v>0.10000000000000091</v>
      </c>
      <c r="BM13" s="121">
        <v>0.10000000000000091</v>
      </c>
      <c r="BN13" s="121">
        <v>0.10000000000000091</v>
      </c>
      <c r="BO13" s="121">
        <v>0.10000000000000091</v>
      </c>
      <c r="BP13" s="121">
        <v>0.10000000000000091</v>
      </c>
      <c r="BQ13" s="121">
        <v>0.10000000000000091</v>
      </c>
      <c r="BR13" s="121">
        <v>0.10000000000000091</v>
      </c>
      <c r="BS13" s="121">
        <v>0.10000000000000091</v>
      </c>
      <c r="BT13" s="121">
        <v>0.10000000000000091</v>
      </c>
      <c r="BU13" s="121">
        <v>0.10000000000000091</v>
      </c>
      <c r="BV13" s="121">
        <v>0.10000000000000091</v>
      </c>
      <c r="BW13" s="121">
        <v>0.10000000000000091</v>
      </c>
    </row>
    <row r="14" spans="1:76" x14ac:dyDescent="0.25">
      <c r="A14" s="51">
        <v>11</v>
      </c>
      <c r="B14" s="116">
        <f t="shared" si="3"/>
        <v>0.16338028169014182</v>
      </c>
      <c r="C14" s="120" t="str">
        <f>VLOOKUP(A14,Projects!A:B,2,FALSE)</f>
        <v>T2  Project11</v>
      </c>
      <c r="D14" s="121">
        <v>0.10000000000000091</v>
      </c>
      <c r="E14" s="121" t="s">
        <v>352</v>
      </c>
      <c r="F14" s="121">
        <v>1</v>
      </c>
      <c r="G14" s="121">
        <v>1</v>
      </c>
      <c r="H14" s="121">
        <v>1</v>
      </c>
      <c r="I14" s="121">
        <v>1</v>
      </c>
      <c r="J14" s="121">
        <v>1</v>
      </c>
      <c r="K14" s="121">
        <v>0.10000000000000091</v>
      </c>
      <c r="L14" s="121">
        <v>0.10000000000000091</v>
      </c>
      <c r="M14" s="121">
        <v>0.10000000000000091</v>
      </c>
      <c r="N14" s="121">
        <v>0.10000000000000091</v>
      </c>
      <c r="O14" s="121">
        <v>0.10000000000000091</v>
      </c>
      <c r="P14" s="121">
        <v>0.10000000000000091</v>
      </c>
      <c r="Q14" s="121">
        <v>0.10000000000000091</v>
      </c>
      <c r="R14" s="121">
        <v>0.10000000000000091</v>
      </c>
      <c r="S14" s="121">
        <v>0.10000000000000091</v>
      </c>
      <c r="T14" s="121">
        <v>0.10000000000000091</v>
      </c>
      <c r="U14" s="121">
        <v>0.10000000000000091</v>
      </c>
      <c r="V14" s="121">
        <v>0.10000000000000091</v>
      </c>
      <c r="W14" s="121">
        <v>0.10000000000000091</v>
      </c>
      <c r="X14" s="121">
        <v>0.10000000000000091</v>
      </c>
      <c r="Y14" s="121">
        <v>0.10000000000000091</v>
      </c>
      <c r="Z14" s="121">
        <v>0.10000000000000091</v>
      </c>
      <c r="AA14" s="121">
        <v>0.10000000000000091</v>
      </c>
      <c r="AB14" s="121">
        <v>0.10000000000000091</v>
      </c>
      <c r="AC14" s="121">
        <v>0.10000000000000091</v>
      </c>
      <c r="AD14" s="121">
        <v>0.10000000000000091</v>
      </c>
      <c r="AE14" s="121">
        <v>0.10000000000000091</v>
      </c>
      <c r="AF14" s="121">
        <v>0.10000000000000091</v>
      </c>
      <c r="AG14" s="121">
        <v>0.10000000000000091</v>
      </c>
      <c r="AH14" s="121">
        <v>0.10000000000000091</v>
      </c>
      <c r="AI14" s="121">
        <v>0.10000000000000091</v>
      </c>
      <c r="AJ14" s="121">
        <v>0.10000000000000091</v>
      </c>
      <c r="AK14" s="121">
        <v>0.10000000000000091</v>
      </c>
      <c r="AL14" s="121">
        <v>0.10000000000000091</v>
      </c>
      <c r="AM14" s="121">
        <v>0.10000000000000091</v>
      </c>
      <c r="AN14" s="121">
        <v>0.10000000000000091</v>
      </c>
      <c r="AO14" s="121">
        <v>0.10000000000000091</v>
      </c>
      <c r="AP14" s="121">
        <v>0.10000000000000091</v>
      </c>
      <c r="AQ14" s="121">
        <v>0.10000000000000091</v>
      </c>
      <c r="AR14" s="121">
        <v>0.10000000000000091</v>
      </c>
      <c r="AS14" s="121">
        <v>0.10000000000000091</v>
      </c>
      <c r="AT14" s="121">
        <v>0.10000000000000091</v>
      </c>
      <c r="AU14" s="121">
        <v>0.10000000000000091</v>
      </c>
      <c r="AV14" s="121">
        <v>0.10000000000000091</v>
      </c>
      <c r="AW14" s="121">
        <v>0.10000000000000091</v>
      </c>
      <c r="AX14" s="121">
        <v>0.10000000000000091</v>
      </c>
      <c r="AY14" s="121">
        <v>0.10000000000000091</v>
      </c>
      <c r="AZ14" s="121">
        <v>0.10000000000000091</v>
      </c>
      <c r="BA14" s="121">
        <v>0.10000000000000091</v>
      </c>
      <c r="BB14" s="121">
        <v>0.10000000000000091</v>
      </c>
      <c r="BC14" s="121">
        <v>0.10000000000000091</v>
      </c>
      <c r="BD14" s="121">
        <v>0.10000000000000091</v>
      </c>
      <c r="BE14" s="121">
        <v>0.10000000000000091</v>
      </c>
      <c r="BF14" s="121">
        <v>0.10000000000000091</v>
      </c>
      <c r="BG14" s="121">
        <v>0.10000000000000091</v>
      </c>
      <c r="BH14" s="121">
        <v>0.10000000000000091</v>
      </c>
      <c r="BI14" s="121">
        <v>0.10000000000000091</v>
      </c>
      <c r="BJ14" s="121">
        <v>0.10000000000000091</v>
      </c>
      <c r="BK14" s="121">
        <v>0.10000000000000091</v>
      </c>
      <c r="BL14" s="121">
        <v>0.10000000000000091</v>
      </c>
      <c r="BM14" s="121">
        <v>0.10000000000000091</v>
      </c>
      <c r="BN14" s="121">
        <v>0.10000000000000091</v>
      </c>
      <c r="BO14" s="121">
        <v>0.10000000000000091</v>
      </c>
      <c r="BP14" s="121">
        <v>0.10000000000000091</v>
      </c>
      <c r="BQ14" s="121">
        <v>0.10000000000000091</v>
      </c>
      <c r="BR14" s="121">
        <v>0.10000000000000091</v>
      </c>
      <c r="BS14" s="121">
        <v>0.10000000000000091</v>
      </c>
      <c r="BT14" s="121">
        <v>0.10000000000000091</v>
      </c>
      <c r="BU14" s="121">
        <v>0.10000000000000091</v>
      </c>
      <c r="BV14" s="121">
        <v>0.10000000000000091</v>
      </c>
      <c r="BW14" s="121">
        <v>0.10000000000000091</v>
      </c>
    </row>
    <row r="15" spans="1:76" x14ac:dyDescent="0.25">
      <c r="A15" s="51">
        <v>12</v>
      </c>
      <c r="B15" s="116">
        <f t="shared" si="3"/>
        <v>0.16338028169014182</v>
      </c>
      <c r="C15" s="120" t="str">
        <f>VLOOKUP(A15,Projects!A:B,2,FALSE)</f>
        <v>T2  Project12</v>
      </c>
      <c r="D15" s="121">
        <v>0.10000000000000091</v>
      </c>
      <c r="E15" s="121">
        <v>0.10000000000000091</v>
      </c>
      <c r="F15" s="121">
        <v>1</v>
      </c>
      <c r="G15" s="121">
        <v>1</v>
      </c>
      <c r="H15" s="121">
        <v>1</v>
      </c>
      <c r="I15" s="121">
        <v>1</v>
      </c>
      <c r="J15" s="121">
        <v>1</v>
      </c>
      <c r="K15" s="121">
        <v>0.10000000000000091</v>
      </c>
      <c r="L15" s="121">
        <v>0.10000000000000091</v>
      </c>
      <c r="M15" s="121">
        <v>0.10000000000000091</v>
      </c>
      <c r="N15" s="121">
        <v>0.10000000000000091</v>
      </c>
      <c r="O15" s="121">
        <v>0.10000000000000091</v>
      </c>
      <c r="P15" s="121">
        <v>0.10000000000000091</v>
      </c>
      <c r="Q15" s="121">
        <v>0.10000000000000091</v>
      </c>
      <c r="R15" s="121">
        <v>0.10000000000000091</v>
      </c>
      <c r="S15" s="121">
        <v>0.10000000000000091</v>
      </c>
      <c r="T15" s="121">
        <v>0.10000000000000091</v>
      </c>
      <c r="U15" s="121" t="s">
        <v>352</v>
      </c>
      <c r="V15" s="121">
        <v>0.10000000000000091</v>
      </c>
      <c r="W15" s="121">
        <v>0.10000000000000091</v>
      </c>
      <c r="X15" s="121">
        <v>0.10000000000000091</v>
      </c>
      <c r="Y15" s="121">
        <v>0.10000000000000091</v>
      </c>
      <c r="Z15" s="121">
        <v>0.10000000000000091</v>
      </c>
      <c r="AA15" s="121">
        <v>0.10000000000000091</v>
      </c>
      <c r="AB15" s="121">
        <v>0.10000000000000091</v>
      </c>
      <c r="AC15" s="121">
        <v>0.10000000000000091</v>
      </c>
      <c r="AD15" s="121">
        <v>0.10000000000000091</v>
      </c>
      <c r="AE15" s="121">
        <v>0.10000000000000091</v>
      </c>
      <c r="AF15" s="121">
        <v>0.10000000000000091</v>
      </c>
      <c r="AG15" s="121">
        <v>0.10000000000000091</v>
      </c>
      <c r="AH15" s="121">
        <v>0.10000000000000091</v>
      </c>
      <c r="AI15" s="121">
        <v>0.10000000000000091</v>
      </c>
      <c r="AJ15" s="121">
        <v>0.10000000000000091</v>
      </c>
      <c r="AK15" s="121">
        <v>0.10000000000000091</v>
      </c>
      <c r="AL15" s="121">
        <v>0.10000000000000091</v>
      </c>
      <c r="AM15" s="121">
        <v>0.10000000000000091</v>
      </c>
      <c r="AN15" s="121">
        <v>0.10000000000000091</v>
      </c>
      <c r="AO15" s="121">
        <v>0.10000000000000091</v>
      </c>
      <c r="AP15" s="121">
        <v>0.10000000000000091</v>
      </c>
      <c r="AQ15" s="121">
        <v>0.10000000000000091</v>
      </c>
      <c r="AR15" s="121">
        <v>0.10000000000000091</v>
      </c>
      <c r="AS15" s="121">
        <v>0.10000000000000091</v>
      </c>
      <c r="AT15" s="121">
        <v>0.10000000000000091</v>
      </c>
      <c r="AU15" s="121">
        <v>0.10000000000000091</v>
      </c>
      <c r="AV15" s="121">
        <v>0.10000000000000091</v>
      </c>
      <c r="AW15" s="121">
        <v>0.10000000000000091</v>
      </c>
      <c r="AX15" s="121">
        <v>0.10000000000000091</v>
      </c>
      <c r="AY15" s="121">
        <v>0.10000000000000091</v>
      </c>
      <c r="AZ15" s="121">
        <v>0.10000000000000091</v>
      </c>
      <c r="BA15" s="121">
        <v>0.10000000000000091</v>
      </c>
      <c r="BB15" s="121">
        <v>0.10000000000000091</v>
      </c>
      <c r="BC15" s="121">
        <v>0.10000000000000091</v>
      </c>
      <c r="BD15" s="121">
        <v>0.10000000000000091</v>
      </c>
      <c r="BE15" s="121">
        <v>0.10000000000000091</v>
      </c>
      <c r="BF15" s="121">
        <v>0.10000000000000091</v>
      </c>
      <c r="BG15" s="121">
        <v>0.10000000000000091</v>
      </c>
      <c r="BH15" s="121">
        <v>0.10000000000000091</v>
      </c>
      <c r="BI15" s="121">
        <v>0.10000000000000091</v>
      </c>
      <c r="BJ15" s="121">
        <v>0.10000000000000091</v>
      </c>
      <c r="BK15" s="121">
        <v>0.10000000000000091</v>
      </c>
      <c r="BL15" s="121">
        <v>0.10000000000000091</v>
      </c>
      <c r="BM15" s="121">
        <v>0.10000000000000091</v>
      </c>
      <c r="BN15" s="121">
        <v>0.10000000000000091</v>
      </c>
      <c r="BO15" s="121">
        <v>0.10000000000000091</v>
      </c>
      <c r="BP15" s="121">
        <v>0.10000000000000091</v>
      </c>
      <c r="BQ15" s="121">
        <v>0.10000000000000091</v>
      </c>
      <c r="BR15" s="121">
        <v>0.10000000000000091</v>
      </c>
      <c r="BS15" s="121">
        <v>0.10000000000000091</v>
      </c>
      <c r="BT15" s="121">
        <v>0.10000000000000091</v>
      </c>
      <c r="BU15" s="121">
        <v>0.10000000000000091</v>
      </c>
      <c r="BV15" s="121">
        <v>0.10000000000000091</v>
      </c>
      <c r="BW15" s="121">
        <v>0.10000000000000091</v>
      </c>
    </row>
    <row r="16" spans="1:76" x14ac:dyDescent="0.25">
      <c r="A16" s="51">
        <v>13</v>
      </c>
      <c r="B16" s="116">
        <f t="shared" si="3"/>
        <v>0.15070422535211353</v>
      </c>
      <c r="C16" s="120" t="str">
        <f>VLOOKUP(A16,Projects!A:B,2,FALSE)</f>
        <v>T2  Project13</v>
      </c>
      <c r="D16" s="121">
        <v>0.10000000000000091</v>
      </c>
      <c r="E16" s="121">
        <v>0.10000000000000091</v>
      </c>
      <c r="F16" s="121">
        <v>1</v>
      </c>
      <c r="G16" s="121">
        <v>1</v>
      </c>
      <c r="H16" s="121" t="s">
        <v>352</v>
      </c>
      <c r="I16" s="121">
        <v>1</v>
      </c>
      <c r="J16" s="121">
        <v>1</v>
      </c>
      <c r="K16" s="121">
        <v>0.10000000000000091</v>
      </c>
      <c r="L16" s="121">
        <v>0.10000000000000091</v>
      </c>
      <c r="M16" s="121">
        <v>0.10000000000000091</v>
      </c>
      <c r="N16" s="121">
        <v>0.10000000000000091</v>
      </c>
      <c r="O16" s="121">
        <v>0.10000000000000091</v>
      </c>
      <c r="P16" s="121">
        <v>0.10000000000000091</v>
      </c>
      <c r="Q16" s="121">
        <v>0.10000000000000091</v>
      </c>
      <c r="R16" s="121">
        <v>0.10000000000000091</v>
      </c>
      <c r="S16" s="121">
        <v>0.10000000000000091</v>
      </c>
      <c r="T16" s="121">
        <v>0.10000000000000091</v>
      </c>
      <c r="U16" s="121">
        <v>0.10000000000000091</v>
      </c>
      <c r="V16" s="121">
        <v>0.10000000000000091</v>
      </c>
      <c r="W16" s="121">
        <v>0.10000000000000091</v>
      </c>
      <c r="X16" s="121">
        <v>0.10000000000000091</v>
      </c>
      <c r="Y16" s="121">
        <v>0.10000000000000091</v>
      </c>
      <c r="Z16" s="121">
        <v>0.10000000000000091</v>
      </c>
      <c r="AA16" s="121">
        <v>0.10000000000000091</v>
      </c>
      <c r="AB16" s="121">
        <v>0.10000000000000091</v>
      </c>
      <c r="AC16" s="121">
        <v>0.10000000000000091</v>
      </c>
      <c r="AD16" s="121">
        <v>0.10000000000000091</v>
      </c>
      <c r="AE16" s="121">
        <v>0.10000000000000091</v>
      </c>
      <c r="AF16" s="121">
        <v>0.10000000000000091</v>
      </c>
      <c r="AG16" s="121">
        <v>0.10000000000000091</v>
      </c>
      <c r="AH16" s="121">
        <v>0.10000000000000091</v>
      </c>
      <c r="AI16" s="121">
        <v>0.10000000000000091</v>
      </c>
      <c r="AJ16" s="121">
        <v>0.10000000000000091</v>
      </c>
      <c r="AK16" s="121">
        <v>0.10000000000000091</v>
      </c>
      <c r="AL16" s="121">
        <v>0.10000000000000091</v>
      </c>
      <c r="AM16" s="121">
        <v>0.10000000000000091</v>
      </c>
      <c r="AN16" s="121">
        <v>0.10000000000000091</v>
      </c>
      <c r="AO16" s="121">
        <v>0.10000000000000091</v>
      </c>
      <c r="AP16" s="121">
        <v>0.10000000000000091</v>
      </c>
      <c r="AQ16" s="121">
        <v>0.10000000000000091</v>
      </c>
      <c r="AR16" s="121">
        <v>0.10000000000000091</v>
      </c>
      <c r="AS16" s="121">
        <v>0.10000000000000091</v>
      </c>
      <c r="AT16" s="121">
        <v>0.10000000000000091</v>
      </c>
      <c r="AU16" s="121">
        <v>0.10000000000000091</v>
      </c>
      <c r="AV16" s="121">
        <v>0.10000000000000091</v>
      </c>
      <c r="AW16" s="121">
        <v>0.10000000000000091</v>
      </c>
      <c r="AX16" s="121">
        <v>0.10000000000000091</v>
      </c>
      <c r="AY16" s="121">
        <v>0.10000000000000091</v>
      </c>
      <c r="AZ16" s="121">
        <v>0.10000000000000091</v>
      </c>
      <c r="BA16" s="121">
        <v>0.10000000000000091</v>
      </c>
      <c r="BB16" s="121">
        <v>0.10000000000000091</v>
      </c>
      <c r="BC16" s="121">
        <v>0.10000000000000091</v>
      </c>
      <c r="BD16" s="121">
        <v>0.10000000000000091</v>
      </c>
      <c r="BE16" s="121">
        <v>0.10000000000000091</v>
      </c>
      <c r="BF16" s="121">
        <v>0.10000000000000091</v>
      </c>
      <c r="BG16" s="121">
        <v>0.10000000000000091</v>
      </c>
      <c r="BH16" s="121">
        <v>0.10000000000000091</v>
      </c>
      <c r="BI16" s="121">
        <v>0.10000000000000091</v>
      </c>
      <c r="BJ16" s="121">
        <v>0.10000000000000091</v>
      </c>
      <c r="BK16" s="121">
        <v>0.10000000000000091</v>
      </c>
      <c r="BL16" s="121">
        <v>0.10000000000000091</v>
      </c>
      <c r="BM16" s="121">
        <v>0.10000000000000091</v>
      </c>
      <c r="BN16" s="121">
        <v>0.10000000000000091</v>
      </c>
      <c r="BO16" s="121">
        <v>0.10000000000000091</v>
      </c>
      <c r="BP16" s="121">
        <v>0.10000000000000091</v>
      </c>
      <c r="BQ16" s="121">
        <v>0.10000000000000091</v>
      </c>
      <c r="BR16" s="121">
        <v>0.10000000000000091</v>
      </c>
      <c r="BS16" s="121">
        <v>0.10000000000000091</v>
      </c>
      <c r="BT16" s="121">
        <v>0.10000000000000091</v>
      </c>
      <c r="BU16" s="121">
        <v>0.10000000000000091</v>
      </c>
      <c r="BV16" s="121">
        <v>0.10000000000000091</v>
      </c>
      <c r="BW16" s="121">
        <v>0.10000000000000091</v>
      </c>
    </row>
    <row r="17" spans="1:75" x14ac:dyDescent="0.25">
      <c r="A17" s="51">
        <v>14</v>
      </c>
      <c r="B17" s="116">
        <f t="shared" si="3"/>
        <v>0.16338028169014182</v>
      </c>
      <c r="C17" s="120" t="str">
        <f>VLOOKUP(A17,Projects!A:B,2,FALSE)</f>
        <v>T2  Project14</v>
      </c>
      <c r="D17" s="121">
        <v>0.10000000000000091</v>
      </c>
      <c r="E17" s="121">
        <v>0.10000000000000091</v>
      </c>
      <c r="F17" s="121">
        <v>1</v>
      </c>
      <c r="G17" s="121">
        <v>1</v>
      </c>
      <c r="H17" s="121">
        <v>1</v>
      </c>
      <c r="I17" s="121">
        <v>1</v>
      </c>
      <c r="J17" s="121">
        <v>1</v>
      </c>
      <c r="K17" s="121">
        <v>0.10000000000000091</v>
      </c>
      <c r="L17" s="121">
        <v>0.10000000000000091</v>
      </c>
      <c r="M17" s="121">
        <v>0.10000000000000091</v>
      </c>
      <c r="N17" s="121">
        <v>0.10000000000000091</v>
      </c>
      <c r="O17" s="121">
        <v>0.10000000000000091</v>
      </c>
      <c r="P17" s="121" t="s">
        <v>352</v>
      </c>
      <c r="Q17" s="121">
        <v>0.10000000000000091</v>
      </c>
      <c r="R17" s="121">
        <v>0.10000000000000091</v>
      </c>
      <c r="S17" s="121">
        <v>0.10000000000000091</v>
      </c>
      <c r="T17" s="121">
        <v>0.10000000000000091</v>
      </c>
      <c r="U17" s="121">
        <v>0.10000000000000091</v>
      </c>
      <c r="V17" s="121">
        <v>0.10000000000000091</v>
      </c>
      <c r="W17" s="121">
        <v>0.10000000000000091</v>
      </c>
      <c r="X17" s="121">
        <v>0.10000000000000091</v>
      </c>
      <c r="Y17" s="121">
        <v>0.10000000000000091</v>
      </c>
      <c r="Z17" s="121">
        <v>0.10000000000000091</v>
      </c>
      <c r="AA17" s="121">
        <v>0.10000000000000091</v>
      </c>
      <c r="AB17" s="121">
        <v>0.10000000000000091</v>
      </c>
      <c r="AC17" s="121">
        <v>0.10000000000000091</v>
      </c>
      <c r="AD17" s="121">
        <v>0.10000000000000091</v>
      </c>
      <c r="AE17" s="121">
        <v>0.10000000000000091</v>
      </c>
      <c r="AF17" s="121">
        <v>0.10000000000000091</v>
      </c>
      <c r="AG17" s="121">
        <v>0.10000000000000091</v>
      </c>
      <c r="AH17" s="121">
        <v>0.10000000000000091</v>
      </c>
      <c r="AI17" s="121">
        <v>0.10000000000000091</v>
      </c>
      <c r="AJ17" s="121">
        <v>0.10000000000000091</v>
      </c>
      <c r="AK17" s="121">
        <v>0.10000000000000091</v>
      </c>
      <c r="AL17" s="121">
        <v>0.10000000000000091</v>
      </c>
      <c r="AM17" s="121">
        <v>0.10000000000000091</v>
      </c>
      <c r="AN17" s="121">
        <v>0.10000000000000091</v>
      </c>
      <c r="AO17" s="121">
        <v>0.10000000000000091</v>
      </c>
      <c r="AP17" s="121">
        <v>0.10000000000000091</v>
      </c>
      <c r="AQ17" s="121">
        <v>0.10000000000000091</v>
      </c>
      <c r="AR17" s="121">
        <v>0.10000000000000091</v>
      </c>
      <c r="AS17" s="121">
        <v>0.10000000000000091</v>
      </c>
      <c r="AT17" s="121">
        <v>0.10000000000000091</v>
      </c>
      <c r="AU17" s="121">
        <v>0.10000000000000091</v>
      </c>
      <c r="AV17" s="121">
        <v>0.10000000000000091</v>
      </c>
      <c r="AW17" s="121">
        <v>0.10000000000000091</v>
      </c>
      <c r="AX17" s="121">
        <v>0.10000000000000091</v>
      </c>
      <c r="AY17" s="121">
        <v>0.10000000000000091</v>
      </c>
      <c r="AZ17" s="121">
        <v>0.10000000000000091</v>
      </c>
      <c r="BA17" s="121">
        <v>0.10000000000000091</v>
      </c>
      <c r="BB17" s="121">
        <v>0.10000000000000091</v>
      </c>
      <c r="BC17" s="121">
        <v>0.10000000000000091</v>
      </c>
      <c r="BD17" s="121">
        <v>0.10000000000000091</v>
      </c>
      <c r="BE17" s="121">
        <v>0.10000000000000091</v>
      </c>
      <c r="BF17" s="121">
        <v>0.10000000000000091</v>
      </c>
      <c r="BG17" s="121">
        <v>0.10000000000000091</v>
      </c>
      <c r="BH17" s="121">
        <v>0.10000000000000091</v>
      </c>
      <c r="BI17" s="121">
        <v>0.10000000000000091</v>
      </c>
      <c r="BJ17" s="121">
        <v>0.10000000000000091</v>
      </c>
      <c r="BK17" s="121">
        <v>0.10000000000000091</v>
      </c>
      <c r="BL17" s="121">
        <v>0.10000000000000091</v>
      </c>
      <c r="BM17" s="121">
        <v>0.10000000000000091</v>
      </c>
      <c r="BN17" s="121">
        <v>0.10000000000000091</v>
      </c>
      <c r="BO17" s="121">
        <v>0.10000000000000091</v>
      </c>
      <c r="BP17" s="121">
        <v>0.10000000000000091</v>
      </c>
      <c r="BQ17" s="121">
        <v>0.10000000000000091</v>
      </c>
      <c r="BR17" s="121">
        <v>0.10000000000000091</v>
      </c>
      <c r="BS17" s="121">
        <v>0.10000000000000091</v>
      </c>
      <c r="BT17" s="121">
        <v>0.10000000000000091</v>
      </c>
      <c r="BU17" s="121">
        <v>0.10000000000000091</v>
      </c>
      <c r="BV17" s="121">
        <v>0.10000000000000091</v>
      </c>
      <c r="BW17" s="121">
        <v>0.10000000000000091</v>
      </c>
    </row>
    <row r="18" spans="1:75" x14ac:dyDescent="0.25">
      <c r="A18" s="51">
        <v>15</v>
      </c>
      <c r="B18" s="116">
        <f t="shared" si="3"/>
        <v>0.20140845070422655</v>
      </c>
      <c r="C18" s="120" t="str">
        <f>VLOOKUP(A18,Projects!A:B,2,FALSE)</f>
        <v>T3  Project15</v>
      </c>
      <c r="D18" s="121">
        <v>0.10000000000000091</v>
      </c>
      <c r="E18" s="121">
        <v>0.10000000000000091</v>
      </c>
      <c r="F18" s="121">
        <v>0.10000000000000091</v>
      </c>
      <c r="G18" s="121">
        <v>0.10000000000000091</v>
      </c>
      <c r="H18" s="121">
        <v>0.10000000000000091</v>
      </c>
      <c r="I18" s="121">
        <v>0.10000000000000091</v>
      </c>
      <c r="J18" s="121">
        <v>0.10000000000000091</v>
      </c>
      <c r="K18" s="121">
        <v>1</v>
      </c>
      <c r="L18" s="121">
        <v>1</v>
      </c>
      <c r="M18" s="121">
        <v>1</v>
      </c>
      <c r="N18" s="121">
        <v>1</v>
      </c>
      <c r="O18" s="121">
        <v>1</v>
      </c>
      <c r="P18" s="121">
        <v>1</v>
      </c>
      <c r="Q18" s="121">
        <v>1</v>
      </c>
      <c r="R18" s="121">
        <v>1</v>
      </c>
      <c r="S18" s="121">
        <v>0.10000000000000091</v>
      </c>
      <c r="T18" s="121">
        <v>0.10000000000000091</v>
      </c>
      <c r="U18" s="121">
        <v>0.10000000000000091</v>
      </c>
      <c r="V18" s="121">
        <v>0.10000000000000091</v>
      </c>
      <c r="W18" s="121">
        <v>0.10000000000000091</v>
      </c>
      <c r="X18" s="121">
        <v>0.10000000000000091</v>
      </c>
      <c r="Y18" s="121">
        <v>0.10000000000000091</v>
      </c>
      <c r="Z18" s="121">
        <v>0.10000000000000091</v>
      </c>
      <c r="AA18" s="121" t="s">
        <v>352</v>
      </c>
      <c r="AB18" s="121">
        <v>0.10000000000000091</v>
      </c>
      <c r="AC18" s="121">
        <v>0.10000000000000091</v>
      </c>
      <c r="AD18" s="121">
        <v>0.10000000000000091</v>
      </c>
      <c r="AE18" s="121">
        <v>0.10000000000000091</v>
      </c>
      <c r="AF18" s="121">
        <v>0.10000000000000091</v>
      </c>
      <c r="AG18" s="121">
        <v>0.10000000000000091</v>
      </c>
      <c r="AH18" s="121">
        <v>0.10000000000000091</v>
      </c>
      <c r="AI18" s="121">
        <v>0.10000000000000091</v>
      </c>
      <c r="AJ18" s="121">
        <v>0.10000000000000091</v>
      </c>
      <c r="AK18" s="121">
        <v>0.10000000000000091</v>
      </c>
      <c r="AL18" s="121">
        <v>0.10000000000000091</v>
      </c>
      <c r="AM18" s="121">
        <v>0.10000000000000091</v>
      </c>
      <c r="AN18" s="121">
        <v>0.10000000000000091</v>
      </c>
      <c r="AO18" s="121">
        <v>0.10000000000000091</v>
      </c>
      <c r="AP18" s="121">
        <v>0.10000000000000091</v>
      </c>
      <c r="AQ18" s="121">
        <v>0.10000000000000091</v>
      </c>
      <c r="AR18" s="121">
        <v>0.10000000000000091</v>
      </c>
      <c r="AS18" s="121">
        <v>0.10000000000000091</v>
      </c>
      <c r="AT18" s="121">
        <v>0.10000000000000091</v>
      </c>
      <c r="AU18" s="121">
        <v>0.10000000000000091</v>
      </c>
      <c r="AV18" s="121">
        <v>0.10000000000000091</v>
      </c>
      <c r="AW18" s="121">
        <v>0.10000000000000091</v>
      </c>
      <c r="AX18" s="121">
        <v>0.10000000000000091</v>
      </c>
      <c r="AY18" s="121">
        <v>0.10000000000000091</v>
      </c>
      <c r="AZ18" s="121">
        <v>0.10000000000000091</v>
      </c>
      <c r="BA18" s="121">
        <v>0.10000000000000091</v>
      </c>
      <c r="BB18" s="121">
        <v>0.10000000000000091</v>
      </c>
      <c r="BC18" s="121">
        <v>0.10000000000000091</v>
      </c>
      <c r="BD18" s="121">
        <v>0.10000000000000091</v>
      </c>
      <c r="BE18" s="121">
        <v>0.10000000000000091</v>
      </c>
      <c r="BF18" s="121">
        <v>0.10000000000000091</v>
      </c>
      <c r="BG18" s="121">
        <v>0.10000000000000091</v>
      </c>
      <c r="BH18" s="121">
        <v>0.10000000000000091</v>
      </c>
      <c r="BI18" s="121">
        <v>0.10000000000000091</v>
      </c>
      <c r="BJ18" s="121">
        <v>0.10000000000000091</v>
      </c>
      <c r="BK18" s="121">
        <v>0.10000000000000091</v>
      </c>
      <c r="BL18" s="121">
        <v>0.10000000000000091</v>
      </c>
      <c r="BM18" s="121">
        <v>0.10000000000000091</v>
      </c>
      <c r="BN18" s="121">
        <v>0.10000000000000091</v>
      </c>
      <c r="BO18" s="121">
        <v>0.10000000000000091</v>
      </c>
      <c r="BP18" s="121">
        <v>0.10000000000000091</v>
      </c>
      <c r="BQ18" s="121">
        <v>0.10000000000000091</v>
      </c>
      <c r="BR18" s="121">
        <v>0.10000000000000091</v>
      </c>
      <c r="BS18" s="121">
        <v>0.10000000000000091</v>
      </c>
      <c r="BT18" s="121">
        <v>0.10000000000000091</v>
      </c>
      <c r="BU18" s="121">
        <v>0.10000000000000091</v>
      </c>
      <c r="BV18" s="121">
        <v>0.10000000000000091</v>
      </c>
      <c r="BW18" s="121">
        <v>0.10000000000000091</v>
      </c>
    </row>
    <row r="19" spans="1:75" x14ac:dyDescent="0.25">
      <c r="A19" s="51">
        <v>16</v>
      </c>
      <c r="B19" s="116">
        <f t="shared" si="3"/>
        <v>0.20140845070422655</v>
      </c>
      <c r="C19" s="120" t="str">
        <f>VLOOKUP(A19,Projects!A:B,2,FALSE)</f>
        <v>T3  Project16</v>
      </c>
      <c r="D19" s="121">
        <v>0.10000000000000091</v>
      </c>
      <c r="E19" s="121">
        <v>0.10000000000000091</v>
      </c>
      <c r="F19" s="121">
        <v>0.10000000000000091</v>
      </c>
      <c r="G19" s="121">
        <v>0.10000000000000091</v>
      </c>
      <c r="H19" s="121">
        <v>0.10000000000000091</v>
      </c>
      <c r="I19" s="121">
        <v>0.10000000000000091</v>
      </c>
      <c r="J19" s="121">
        <v>0.10000000000000091</v>
      </c>
      <c r="K19" s="121">
        <v>1</v>
      </c>
      <c r="L19" s="121">
        <v>1</v>
      </c>
      <c r="M19" s="121">
        <v>1</v>
      </c>
      <c r="N19" s="121">
        <v>1</v>
      </c>
      <c r="O19" s="121">
        <v>1</v>
      </c>
      <c r="P19" s="121">
        <v>1</v>
      </c>
      <c r="Q19" s="121">
        <v>1</v>
      </c>
      <c r="R19" s="121">
        <v>1</v>
      </c>
      <c r="S19" s="121">
        <v>0.10000000000000091</v>
      </c>
      <c r="T19" s="121">
        <v>0.10000000000000091</v>
      </c>
      <c r="U19" s="121" t="s">
        <v>352</v>
      </c>
      <c r="V19" s="121">
        <v>0.10000000000000091</v>
      </c>
      <c r="W19" s="121">
        <v>0.10000000000000091</v>
      </c>
      <c r="X19" s="121">
        <v>0.10000000000000091</v>
      </c>
      <c r="Y19" s="121">
        <v>0.10000000000000091</v>
      </c>
      <c r="Z19" s="121">
        <v>0.10000000000000091</v>
      </c>
      <c r="AA19" s="121">
        <v>0.10000000000000091</v>
      </c>
      <c r="AB19" s="121">
        <v>0.10000000000000091</v>
      </c>
      <c r="AC19" s="121">
        <v>0.10000000000000091</v>
      </c>
      <c r="AD19" s="121">
        <v>0.10000000000000091</v>
      </c>
      <c r="AE19" s="121">
        <v>0.10000000000000091</v>
      </c>
      <c r="AF19" s="121">
        <v>0.10000000000000091</v>
      </c>
      <c r="AG19" s="121">
        <v>0.10000000000000091</v>
      </c>
      <c r="AH19" s="121">
        <v>0.10000000000000091</v>
      </c>
      <c r="AI19" s="121">
        <v>0.10000000000000091</v>
      </c>
      <c r="AJ19" s="121">
        <v>0.10000000000000091</v>
      </c>
      <c r="AK19" s="121">
        <v>0.10000000000000091</v>
      </c>
      <c r="AL19" s="121">
        <v>0.10000000000000091</v>
      </c>
      <c r="AM19" s="121">
        <v>0.10000000000000091</v>
      </c>
      <c r="AN19" s="121">
        <v>0.10000000000000091</v>
      </c>
      <c r="AO19" s="121">
        <v>0.10000000000000091</v>
      </c>
      <c r="AP19" s="121">
        <v>0.10000000000000091</v>
      </c>
      <c r="AQ19" s="121">
        <v>0.10000000000000091</v>
      </c>
      <c r="AR19" s="121">
        <v>0.10000000000000091</v>
      </c>
      <c r="AS19" s="121">
        <v>0.10000000000000091</v>
      </c>
      <c r="AT19" s="121">
        <v>0.10000000000000091</v>
      </c>
      <c r="AU19" s="121">
        <v>0.10000000000000091</v>
      </c>
      <c r="AV19" s="121">
        <v>0.10000000000000091</v>
      </c>
      <c r="AW19" s="121">
        <v>0.10000000000000091</v>
      </c>
      <c r="AX19" s="121">
        <v>0.10000000000000091</v>
      </c>
      <c r="AY19" s="121">
        <v>0.10000000000000091</v>
      </c>
      <c r="AZ19" s="121">
        <v>0.10000000000000091</v>
      </c>
      <c r="BA19" s="121">
        <v>0.10000000000000091</v>
      </c>
      <c r="BB19" s="121">
        <v>0.10000000000000091</v>
      </c>
      <c r="BC19" s="121">
        <v>0.10000000000000091</v>
      </c>
      <c r="BD19" s="121">
        <v>0.10000000000000091</v>
      </c>
      <c r="BE19" s="121">
        <v>0.10000000000000091</v>
      </c>
      <c r="BF19" s="121">
        <v>0.10000000000000091</v>
      </c>
      <c r="BG19" s="121">
        <v>0.10000000000000091</v>
      </c>
      <c r="BH19" s="121">
        <v>0.10000000000000091</v>
      </c>
      <c r="BI19" s="121">
        <v>0.10000000000000091</v>
      </c>
      <c r="BJ19" s="121">
        <v>0.10000000000000091</v>
      </c>
      <c r="BK19" s="121">
        <v>0.10000000000000091</v>
      </c>
      <c r="BL19" s="121">
        <v>0.10000000000000091</v>
      </c>
      <c r="BM19" s="121">
        <v>0.10000000000000091</v>
      </c>
      <c r="BN19" s="121">
        <v>0.10000000000000091</v>
      </c>
      <c r="BO19" s="121">
        <v>0.10000000000000091</v>
      </c>
      <c r="BP19" s="121">
        <v>0.10000000000000091</v>
      </c>
      <c r="BQ19" s="121">
        <v>0.10000000000000091</v>
      </c>
      <c r="BR19" s="121">
        <v>0.10000000000000091</v>
      </c>
      <c r="BS19" s="121">
        <v>0.10000000000000091</v>
      </c>
      <c r="BT19" s="121">
        <v>0.10000000000000091</v>
      </c>
      <c r="BU19" s="121">
        <v>0.10000000000000091</v>
      </c>
      <c r="BV19" s="121">
        <v>0.10000000000000091</v>
      </c>
      <c r="BW19" s="121">
        <v>0.10000000000000091</v>
      </c>
    </row>
    <row r="20" spans="1:75" x14ac:dyDescent="0.25">
      <c r="A20" s="51">
        <v>17</v>
      </c>
      <c r="B20" s="116">
        <f t="shared" si="3"/>
        <v>0.20140845070422655</v>
      </c>
      <c r="C20" s="120" t="str">
        <f>VLOOKUP(A20,Projects!A:B,2,FALSE)</f>
        <v>T3  Project17</v>
      </c>
      <c r="D20" s="121">
        <v>0.10000000000000091</v>
      </c>
      <c r="E20" s="121">
        <v>0.10000000000000091</v>
      </c>
      <c r="F20" s="121">
        <v>0.10000000000000091</v>
      </c>
      <c r="G20" s="121">
        <v>0.10000000000000091</v>
      </c>
      <c r="H20" s="121">
        <v>0.10000000000000091</v>
      </c>
      <c r="I20" s="121">
        <v>0.10000000000000091</v>
      </c>
      <c r="J20" s="121">
        <v>0.10000000000000091</v>
      </c>
      <c r="K20" s="121">
        <v>1</v>
      </c>
      <c r="L20" s="121">
        <v>1</v>
      </c>
      <c r="M20" s="121">
        <v>1</v>
      </c>
      <c r="N20" s="121">
        <v>1</v>
      </c>
      <c r="O20" s="121">
        <v>1</v>
      </c>
      <c r="P20" s="121">
        <v>1</v>
      </c>
      <c r="Q20" s="121">
        <v>1</v>
      </c>
      <c r="R20" s="121">
        <v>1</v>
      </c>
      <c r="S20" s="121">
        <v>0.10000000000000091</v>
      </c>
      <c r="T20" s="121">
        <v>0.10000000000000091</v>
      </c>
      <c r="U20" s="121">
        <v>0.10000000000000091</v>
      </c>
      <c r="V20" s="121">
        <v>0.10000000000000091</v>
      </c>
      <c r="W20" s="121">
        <v>0.10000000000000091</v>
      </c>
      <c r="X20" s="121">
        <v>0.10000000000000091</v>
      </c>
      <c r="Y20" s="121">
        <v>0.10000000000000091</v>
      </c>
      <c r="Z20" s="121">
        <v>0.10000000000000091</v>
      </c>
      <c r="AA20" s="121">
        <v>0.10000000000000091</v>
      </c>
      <c r="AB20" s="121">
        <v>0.10000000000000091</v>
      </c>
      <c r="AC20" s="121">
        <v>0.10000000000000091</v>
      </c>
      <c r="AD20" s="121">
        <v>0.10000000000000091</v>
      </c>
      <c r="AE20" s="121">
        <v>0.10000000000000091</v>
      </c>
      <c r="AF20" s="121">
        <v>0.10000000000000091</v>
      </c>
      <c r="AG20" s="121">
        <v>0.10000000000000091</v>
      </c>
      <c r="AH20" s="121">
        <v>0.10000000000000091</v>
      </c>
      <c r="AI20" s="121">
        <v>0.10000000000000091</v>
      </c>
      <c r="AJ20" s="121">
        <v>0.10000000000000091</v>
      </c>
      <c r="AK20" s="121">
        <v>0.10000000000000091</v>
      </c>
      <c r="AL20" s="121">
        <v>0.10000000000000091</v>
      </c>
      <c r="AM20" s="121">
        <v>0.10000000000000091</v>
      </c>
      <c r="AN20" s="121">
        <v>0.10000000000000091</v>
      </c>
      <c r="AO20" s="121">
        <v>0.10000000000000091</v>
      </c>
      <c r="AP20" s="121">
        <v>0.10000000000000091</v>
      </c>
      <c r="AQ20" s="121">
        <v>0.10000000000000091</v>
      </c>
      <c r="AR20" s="121">
        <v>0.10000000000000091</v>
      </c>
      <c r="AS20" s="121">
        <v>0.10000000000000091</v>
      </c>
      <c r="AT20" s="121">
        <v>0.10000000000000091</v>
      </c>
      <c r="AU20" s="121">
        <v>0.10000000000000091</v>
      </c>
      <c r="AV20" s="121">
        <v>0.10000000000000091</v>
      </c>
      <c r="AW20" s="121" t="s">
        <v>352</v>
      </c>
      <c r="AX20" s="121">
        <v>0.10000000000000091</v>
      </c>
      <c r="AY20" s="121">
        <v>0.10000000000000091</v>
      </c>
      <c r="AZ20" s="121">
        <v>0.10000000000000091</v>
      </c>
      <c r="BA20" s="121">
        <v>0.10000000000000091</v>
      </c>
      <c r="BB20" s="121">
        <v>0.10000000000000091</v>
      </c>
      <c r="BC20" s="121">
        <v>0.10000000000000091</v>
      </c>
      <c r="BD20" s="121">
        <v>0.10000000000000091</v>
      </c>
      <c r="BE20" s="121">
        <v>0.10000000000000091</v>
      </c>
      <c r="BF20" s="121">
        <v>0.10000000000000091</v>
      </c>
      <c r="BG20" s="121">
        <v>0.10000000000000091</v>
      </c>
      <c r="BH20" s="121">
        <v>0.10000000000000091</v>
      </c>
      <c r="BI20" s="121">
        <v>0.10000000000000091</v>
      </c>
      <c r="BJ20" s="121">
        <v>0.10000000000000091</v>
      </c>
      <c r="BK20" s="121">
        <v>0.10000000000000091</v>
      </c>
      <c r="BL20" s="121">
        <v>0.10000000000000091</v>
      </c>
      <c r="BM20" s="121">
        <v>0.10000000000000091</v>
      </c>
      <c r="BN20" s="121">
        <v>0.10000000000000091</v>
      </c>
      <c r="BO20" s="121">
        <v>0.10000000000000091</v>
      </c>
      <c r="BP20" s="121">
        <v>0.10000000000000091</v>
      </c>
      <c r="BQ20" s="121">
        <v>0.10000000000000091</v>
      </c>
      <c r="BR20" s="121">
        <v>0.10000000000000091</v>
      </c>
      <c r="BS20" s="121">
        <v>0.10000000000000091</v>
      </c>
      <c r="BT20" s="121">
        <v>0.10000000000000091</v>
      </c>
      <c r="BU20" s="121">
        <v>0.10000000000000091</v>
      </c>
      <c r="BV20" s="121">
        <v>0.10000000000000091</v>
      </c>
      <c r="BW20" s="121">
        <v>0.10000000000000091</v>
      </c>
    </row>
    <row r="21" spans="1:75" x14ac:dyDescent="0.25">
      <c r="A21" s="51">
        <v>18</v>
      </c>
      <c r="B21" s="116">
        <f t="shared" si="3"/>
        <v>0.20140845070422655</v>
      </c>
      <c r="C21" s="120" t="str">
        <f>VLOOKUP(A21,Projects!A:B,2,FALSE)</f>
        <v>T3  Project18</v>
      </c>
      <c r="D21" s="121">
        <v>0.10000000000000091</v>
      </c>
      <c r="E21" s="121">
        <v>0.10000000000000091</v>
      </c>
      <c r="F21" s="121">
        <v>0.10000000000000091</v>
      </c>
      <c r="G21" s="121">
        <v>0.10000000000000091</v>
      </c>
      <c r="H21" s="121">
        <v>0.10000000000000091</v>
      </c>
      <c r="I21" s="121">
        <v>0.10000000000000091</v>
      </c>
      <c r="J21" s="121">
        <v>0.10000000000000091</v>
      </c>
      <c r="K21" s="121">
        <v>1</v>
      </c>
      <c r="L21" s="121">
        <v>1</v>
      </c>
      <c r="M21" s="121">
        <v>1</v>
      </c>
      <c r="N21" s="121">
        <v>1</v>
      </c>
      <c r="O21" s="121">
        <v>1</v>
      </c>
      <c r="P21" s="121">
        <v>1</v>
      </c>
      <c r="Q21" s="121">
        <v>1</v>
      </c>
      <c r="R21" s="121">
        <v>1</v>
      </c>
      <c r="S21" s="121">
        <v>0.10000000000000091</v>
      </c>
      <c r="T21" s="121">
        <v>0.10000000000000091</v>
      </c>
      <c r="U21" s="121">
        <v>0.10000000000000091</v>
      </c>
      <c r="V21" s="121">
        <v>0.10000000000000091</v>
      </c>
      <c r="W21" s="121">
        <v>0.10000000000000091</v>
      </c>
      <c r="X21" s="121">
        <v>0.10000000000000091</v>
      </c>
      <c r="Y21" s="121">
        <v>0.10000000000000091</v>
      </c>
      <c r="Z21" s="121">
        <v>0.10000000000000091</v>
      </c>
      <c r="AA21" s="121">
        <v>0.10000000000000091</v>
      </c>
      <c r="AB21" s="121">
        <v>0.10000000000000091</v>
      </c>
      <c r="AC21" s="121">
        <v>0.10000000000000091</v>
      </c>
      <c r="AD21" s="121">
        <v>0.10000000000000091</v>
      </c>
      <c r="AE21" s="121">
        <v>0.10000000000000091</v>
      </c>
      <c r="AF21" s="121">
        <v>0.10000000000000091</v>
      </c>
      <c r="AG21" s="121">
        <v>0.10000000000000091</v>
      </c>
      <c r="AH21" s="121">
        <v>0.10000000000000091</v>
      </c>
      <c r="AI21" s="121">
        <v>0.10000000000000091</v>
      </c>
      <c r="AJ21" s="121">
        <v>0.10000000000000091</v>
      </c>
      <c r="AK21" s="121">
        <v>0.10000000000000091</v>
      </c>
      <c r="AL21" s="121">
        <v>0.10000000000000091</v>
      </c>
      <c r="AM21" s="121">
        <v>0.10000000000000091</v>
      </c>
      <c r="AN21" s="121" t="s">
        <v>352</v>
      </c>
      <c r="AO21" s="121">
        <v>0.10000000000000091</v>
      </c>
      <c r="AP21" s="121">
        <v>0.10000000000000091</v>
      </c>
      <c r="AQ21" s="121">
        <v>0.10000000000000091</v>
      </c>
      <c r="AR21" s="121">
        <v>0.10000000000000091</v>
      </c>
      <c r="AS21" s="121">
        <v>0.10000000000000091</v>
      </c>
      <c r="AT21" s="121">
        <v>0.10000000000000091</v>
      </c>
      <c r="AU21" s="121">
        <v>0.10000000000000091</v>
      </c>
      <c r="AV21" s="121">
        <v>0.10000000000000091</v>
      </c>
      <c r="AW21" s="121">
        <v>0.10000000000000091</v>
      </c>
      <c r="AX21" s="121">
        <v>0.10000000000000091</v>
      </c>
      <c r="AY21" s="121">
        <v>0.10000000000000091</v>
      </c>
      <c r="AZ21" s="121">
        <v>0.10000000000000091</v>
      </c>
      <c r="BA21" s="121">
        <v>0.10000000000000091</v>
      </c>
      <c r="BB21" s="121">
        <v>0.10000000000000091</v>
      </c>
      <c r="BC21" s="121">
        <v>0.10000000000000091</v>
      </c>
      <c r="BD21" s="121">
        <v>0.10000000000000091</v>
      </c>
      <c r="BE21" s="121">
        <v>0.10000000000000091</v>
      </c>
      <c r="BF21" s="121">
        <v>0.10000000000000091</v>
      </c>
      <c r="BG21" s="121">
        <v>0.10000000000000091</v>
      </c>
      <c r="BH21" s="121">
        <v>0.10000000000000091</v>
      </c>
      <c r="BI21" s="121">
        <v>0.10000000000000091</v>
      </c>
      <c r="BJ21" s="121">
        <v>0.10000000000000091</v>
      </c>
      <c r="BK21" s="121">
        <v>0.10000000000000091</v>
      </c>
      <c r="BL21" s="121">
        <v>0.10000000000000091</v>
      </c>
      <c r="BM21" s="121">
        <v>0.10000000000000091</v>
      </c>
      <c r="BN21" s="121">
        <v>0.10000000000000091</v>
      </c>
      <c r="BO21" s="121">
        <v>0.10000000000000091</v>
      </c>
      <c r="BP21" s="121">
        <v>0.10000000000000091</v>
      </c>
      <c r="BQ21" s="121">
        <v>0.10000000000000091</v>
      </c>
      <c r="BR21" s="121">
        <v>0.10000000000000091</v>
      </c>
      <c r="BS21" s="121">
        <v>0.10000000000000091</v>
      </c>
      <c r="BT21" s="121">
        <v>0.10000000000000091</v>
      </c>
      <c r="BU21" s="121">
        <v>0.10000000000000091</v>
      </c>
      <c r="BV21" s="121">
        <v>0.10000000000000091</v>
      </c>
      <c r="BW21" s="121">
        <v>0.10000000000000091</v>
      </c>
    </row>
    <row r="22" spans="1:75" x14ac:dyDescent="0.25">
      <c r="A22" s="51">
        <v>19</v>
      </c>
      <c r="B22" s="116">
        <f t="shared" si="3"/>
        <v>0.20140845070422655</v>
      </c>
      <c r="C22" s="120" t="str">
        <f>VLOOKUP(A22,Projects!A:B,2,FALSE)</f>
        <v>T3  Project19</v>
      </c>
      <c r="D22" s="121">
        <v>0.10000000000000091</v>
      </c>
      <c r="E22" s="121">
        <v>0.10000000000000091</v>
      </c>
      <c r="F22" s="121">
        <v>0.10000000000000091</v>
      </c>
      <c r="G22" s="121">
        <v>0.10000000000000091</v>
      </c>
      <c r="H22" s="121">
        <v>0.10000000000000091</v>
      </c>
      <c r="I22" s="121">
        <v>0.10000000000000091</v>
      </c>
      <c r="J22" s="121">
        <v>0.10000000000000091</v>
      </c>
      <c r="K22" s="121">
        <v>1</v>
      </c>
      <c r="L22" s="121">
        <v>1</v>
      </c>
      <c r="M22" s="121">
        <v>1</v>
      </c>
      <c r="N22" s="121">
        <v>1</v>
      </c>
      <c r="O22" s="121">
        <v>1</v>
      </c>
      <c r="P22" s="121">
        <v>1</v>
      </c>
      <c r="Q22" s="121">
        <v>1</v>
      </c>
      <c r="R22" s="121">
        <v>1</v>
      </c>
      <c r="S22" s="121">
        <v>0.10000000000000091</v>
      </c>
      <c r="T22" s="121">
        <v>0.10000000000000091</v>
      </c>
      <c r="U22" s="121">
        <v>0.10000000000000091</v>
      </c>
      <c r="V22" s="121">
        <v>0.10000000000000091</v>
      </c>
      <c r="W22" s="121">
        <v>0.10000000000000091</v>
      </c>
      <c r="X22" s="121">
        <v>0.10000000000000091</v>
      </c>
      <c r="Y22" s="121" t="s">
        <v>352</v>
      </c>
      <c r="Z22" s="121">
        <v>0.10000000000000091</v>
      </c>
      <c r="AA22" s="121">
        <v>0.10000000000000091</v>
      </c>
      <c r="AB22" s="121">
        <v>0.10000000000000091</v>
      </c>
      <c r="AC22" s="121">
        <v>0.10000000000000091</v>
      </c>
      <c r="AD22" s="121">
        <v>0.10000000000000091</v>
      </c>
      <c r="AE22" s="121">
        <v>0.10000000000000091</v>
      </c>
      <c r="AF22" s="121">
        <v>0.10000000000000091</v>
      </c>
      <c r="AG22" s="121">
        <v>0.10000000000000091</v>
      </c>
      <c r="AH22" s="121">
        <v>0.10000000000000091</v>
      </c>
      <c r="AI22" s="121">
        <v>0.10000000000000091</v>
      </c>
      <c r="AJ22" s="121">
        <v>0.10000000000000091</v>
      </c>
      <c r="AK22" s="121">
        <v>0.10000000000000091</v>
      </c>
      <c r="AL22" s="121">
        <v>0.10000000000000091</v>
      </c>
      <c r="AM22" s="121">
        <v>0.10000000000000091</v>
      </c>
      <c r="AN22" s="121">
        <v>0.10000000000000091</v>
      </c>
      <c r="AO22" s="121">
        <v>0.10000000000000091</v>
      </c>
      <c r="AP22" s="121">
        <v>0.10000000000000091</v>
      </c>
      <c r="AQ22" s="121">
        <v>0.10000000000000091</v>
      </c>
      <c r="AR22" s="121">
        <v>0.10000000000000091</v>
      </c>
      <c r="AS22" s="121">
        <v>0.10000000000000091</v>
      </c>
      <c r="AT22" s="121">
        <v>0.10000000000000091</v>
      </c>
      <c r="AU22" s="121">
        <v>0.10000000000000091</v>
      </c>
      <c r="AV22" s="121">
        <v>0.10000000000000091</v>
      </c>
      <c r="AW22" s="121">
        <v>0.10000000000000091</v>
      </c>
      <c r="AX22" s="121">
        <v>0.10000000000000091</v>
      </c>
      <c r="AY22" s="121">
        <v>0.10000000000000091</v>
      </c>
      <c r="AZ22" s="121">
        <v>0.10000000000000091</v>
      </c>
      <c r="BA22" s="121">
        <v>0.10000000000000091</v>
      </c>
      <c r="BB22" s="121">
        <v>0.10000000000000091</v>
      </c>
      <c r="BC22" s="121">
        <v>0.10000000000000091</v>
      </c>
      <c r="BD22" s="121">
        <v>0.10000000000000091</v>
      </c>
      <c r="BE22" s="121">
        <v>0.10000000000000091</v>
      </c>
      <c r="BF22" s="121">
        <v>0.10000000000000091</v>
      </c>
      <c r="BG22" s="121">
        <v>0.10000000000000091</v>
      </c>
      <c r="BH22" s="121">
        <v>0.10000000000000091</v>
      </c>
      <c r="BI22" s="121">
        <v>0.10000000000000091</v>
      </c>
      <c r="BJ22" s="121">
        <v>0.10000000000000091</v>
      </c>
      <c r="BK22" s="121">
        <v>0.10000000000000091</v>
      </c>
      <c r="BL22" s="121">
        <v>0.10000000000000091</v>
      </c>
      <c r="BM22" s="121">
        <v>0.10000000000000091</v>
      </c>
      <c r="BN22" s="121">
        <v>0.10000000000000091</v>
      </c>
      <c r="BO22" s="121">
        <v>0.10000000000000091</v>
      </c>
      <c r="BP22" s="121">
        <v>0.10000000000000091</v>
      </c>
      <c r="BQ22" s="121">
        <v>0.10000000000000091</v>
      </c>
      <c r="BR22" s="121">
        <v>0.10000000000000091</v>
      </c>
      <c r="BS22" s="121">
        <v>0.10000000000000091</v>
      </c>
      <c r="BT22" s="121">
        <v>0.10000000000000091</v>
      </c>
      <c r="BU22" s="121">
        <v>0.10000000000000091</v>
      </c>
      <c r="BV22" s="121">
        <v>0.10000000000000091</v>
      </c>
      <c r="BW22" s="121">
        <v>0.10000000000000091</v>
      </c>
    </row>
    <row r="23" spans="1:75" x14ac:dyDescent="0.25">
      <c r="A23" s="51">
        <v>20</v>
      </c>
      <c r="B23" s="116">
        <f t="shared" si="3"/>
        <v>0.20140845070422655</v>
      </c>
      <c r="C23" s="120" t="str">
        <f>VLOOKUP(A23,Projects!A:B,2,FALSE)</f>
        <v>T3  Project20</v>
      </c>
      <c r="D23" s="121">
        <v>0.10000000000000091</v>
      </c>
      <c r="E23" s="121">
        <v>0.10000000000000091</v>
      </c>
      <c r="F23" s="121">
        <v>0.10000000000000091</v>
      </c>
      <c r="G23" s="121">
        <v>0.10000000000000091</v>
      </c>
      <c r="H23" s="121">
        <v>0.10000000000000091</v>
      </c>
      <c r="I23" s="121">
        <v>0.10000000000000091</v>
      </c>
      <c r="J23" s="121">
        <v>0.10000000000000091</v>
      </c>
      <c r="K23" s="121">
        <v>1</v>
      </c>
      <c r="L23" s="121">
        <v>1</v>
      </c>
      <c r="M23" s="121">
        <v>1</v>
      </c>
      <c r="N23" s="121">
        <v>1</v>
      </c>
      <c r="O23" s="121">
        <v>1</v>
      </c>
      <c r="P23" s="121">
        <v>1</v>
      </c>
      <c r="Q23" s="121">
        <v>1</v>
      </c>
      <c r="R23" s="121">
        <v>1</v>
      </c>
      <c r="S23" s="121">
        <v>0.10000000000000091</v>
      </c>
      <c r="T23" s="121">
        <v>0.10000000000000091</v>
      </c>
      <c r="U23" s="121">
        <v>0.10000000000000091</v>
      </c>
      <c r="V23" s="121">
        <v>0.10000000000000091</v>
      </c>
      <c r="W23" s="121">
        <v>0.10000000000000091</v>
      </c>
      <c r="X23" s="121">
        <v>0.10000000000000091</v>
      </c>
      <c r="Y23" s="121">
        <v>0.10000000000000091</v>
      </c>
      <c r="Z23" s="121" t="s">
        <v>352</v>
      </c>
      <c r="AA23" s="121">
        <v>0.10000000000000091</v>
      </c>
      <c r="AB23" s="121">
        <v>0.10000000000000091</v>
      </c>
      <c r="AC23" s="121">
        <v>0.10000000000000091</v>
      </c>
      <c r="AD23" s="121">
        <v>0.10000000000000091</v>
      </c>
      <c r="AE23" s="121">
        <v>0.10000000000000091</v>
      </c>
      <c r="AF23" s="121">
        <v>0.10000000000000091</v>
      </c>
      <c r="AG23" s="121">
        <v>0.10000000000000091</v>
      </c>
      <c r="AH23" s="121">
        <v>0.10000000000000091</v>
      </c>
      <c r="AI23" s="121">
        <v>0.10000000000000091</v>
      </c>
      <c r="AJ23" s="121">
        <v>0.10000000000000091</v>
      </c>
      <c r="AK23" s="121">
        <v>0.10000000000000091</v>
      </c>
      <c r="AL23" s="121">
        <v>0.10000000000000091</v>
      </c>
      <c r="AM23" s="121">
        <v>0.10000000000000091</v>
      </c>
      <c r="AN23" s="121">
        <v>0.10000000000000091</v>
      </c>
      <c r="AO23" s="121">
        <v>0.10000000000000091</v>
      </c>
      <c r="AP23" s="121">
        <v>0.10000000000000091</v>
      </c>
      <c r="AQ23" s="121">
        <v>0.10000000000000091</v>
      </c>
      <c r="AR23" s="121">
        <v>0.10000000000000091</v>
      </c>
      <c r="AS23" s="121">
        <v>0.10000000000000091</v>
      </c>
      <c r="AT23" s="121">
        <v>0.10000000000000091</v>
      </c>
      <c r="AU23" s="121">
        <v>0.10000000000000091</v>
      </c>
      <c r="AV23" s="121">
        <v>0.10000000000000091</v>
      </c>
      <c r="AW23" s="121">
        <v>0.10000000000000091</v>
      </c>
      <c r="AX23" s="121">
        <v>0.10000000000000091</v>
      </c>
      <c r="AY23" s="121">
        <v>0.10000000000000091</v>
      </c>
      <c r="AZ23" s="121">
        <v>0.10000000000000091</v>
      </c>
      <c r="BA23" s="121">
        <v>0.10000000000000091</v>
      </c>
      <c r="BB23" s="121">
        <v>0.10000000000000091</v>
      </c>
      <c r="BC23" s="121">
        <v>0.10000000000000091</v>
      </c>
      <c r="BD23" s="121">
        <v>0.10000000000000091</v>
      </c>
      <c r="BE23" s="121">
        <v>0.10000000000000091</v>
      </c>
      <c r="BF23" s="121">
        <v>0.10000000000000091</v>
      </c>
      <c r="BG23" s="121">
        <v>0.10000000000000091</v>
      </c>
      <c r="BH23" s="121">
        <v>0.10000000000000091</v>
      </c>
      <c r="BI23" s="121">
        <v>0.10000000000000091</v>
      </c>
      <c r="BJ23" s="121">
        <v>0.10000000000000091</v>
      </c>
      <c r="BK23" s="121">
        <v>0.10000000000000091</v>
      </c>
      <c r="BL23" s="121">
        <v>0.10000000000000091</v>
      </c>
      <c r="BM23" s="121">
        <v>0.10000000000000091</v>
      </c>
      <c r="BN23" s="121">
        <v>0.10000000000000091</v>
      </c>
      <c r="BO23" s="121">
        <v>0.10000000000000091</v>
      </c>
      <c r="BP23" s="121">
        <v>0.10000000000000091</v>
      </c>
      <c r="BQ23" s="121">
        <v>0.10000000000000091</v>
      </c>
      <c r="BR23" s="121">
        <v>0.10000000000000091</v>
      </c>
      <c r="BS23" s="121">
        <v>0.10000000000000091</v>
      </c>
      <c r="BT23" s="121">
        <v>0.10000000000000091</v>
      </c>
      <c r="BU23" s="121">
        <v>0.10000000000000091</v>
      </c>
      <c r="BV23" s="121">
        <v>0.10000000000000091</v>
      </c>
      <c r="BW23" s="121">
        <v>0.10000000000000091</v>
      </c>
    </row>
    <row r="24" spans="1:75" x14ac:dyDescent="0.25">
      <c r="A24" s="51">
        <v>21</v>
      </c>
      <c r="B24" s="116">
        <f t="shared" si="3"/>
        <v>0.20140845070422655</v>
      </c>
      <c r="C24" s="120" t="str">
        <f>VLOOKUP(A24,Projects!A:B,2,FALSE)</f>
        <v>T3  Project21</v>
      </c>
      <c r="D24" s="121">
        <v>0.10000000000000091</v>
      </c>
      <c r="E24" s="121">
        <v>0.10000000000000091</v>
      </c>
      <c r="F24" s="121">
        <v>0.10000000000000091</v>
      </c>
      <c r="G24" s="121">
        <v>0.10000000000000091</v>
      </c>
      <c r="H24" s="121">
        <v>0.10000000000000091</v>
      </c>
      <c r="I24" s="121">
        <v>0.10000000000000091</v>
      </c>
      <c r="J24" s="121">
        <v>0.10000000000000091</v>
      </c>
      <c r="K24" s="121">
        <v>1</v>
      </c>
      <c r="L24" s="121">
        <v>1</v>
      </c>
      <c r="M24" s="121">
        <v>1</v>
      </c>
      <c r="N24" s="121">
        <v>1</v>
      </c>
      <c r="O24" s="121">
        <v>1</v>
      </c>
      <c r="P24" s="121">
        <v>1</v>
      </c>
      <c r="Q24" s="121">
        <v>1</v>
      </c>
      <c r="R24" s="121">
        <v>1</v>
      </c>
      <c r="S24" s="121">
        <v>0.10000000000000091</v>
      </c>
      <c r="T24" s="121">
        <v>0.10000000000000091</v>
      </c>
      <c r="U24" s="121">
        <v>0.10000000000000091</v>
      </c>
      <c r="V24" s="121">
        <v>0.10000000000000091</v>
      </c>
      <c r="W24" s="121">
        <v>0.10000000000000091</v>
      </c>
      <c r="X24" s="121">
        <v>0.10000000000000091</v>
      </c>
      <c r="Y24" s="121">
        <v>0.10000000000000091</v>
      </c>
      <c r="Z24" s="121">
        <v>0.10000000000000091</v>
      </c>
      <c r="AA24" s="121">
        <v>0.10000000000000091</v>
      </c>
      <c r="AB24" s="121">
        <v>0.10000000000000091</v>
      </c>
      <c r="AC24" s="121">
        <v>0.10000000000000091</v>
      </c>
      <c r="AD24" s="121">
        <v>0.10000000000000091</v>
      </c>
      <c r="AE24" s="121">
        <v>0.10000000000000091</v>
      </c>
      <c r="AF24" s="121">
        <v>0.10000000000000091</v>
      </c>
      <c r="AG24" s="121">
        <v>0.10000000000000091</v>
      </c>
      <c r="AH24" s="121">
        <v>0.10000000000000091</v>
      </c>
      <c r="AI24" s="121">
        <v>0.10000000000000091</v>
      </c>
      <c r="AJ24" s="121">
        <v>0.10000000000000091</v>
      </c>
      <c r="AK24" s="121">
        <v>0.10000000000000091</v>
      </c>
      <c r="AL24" s="121">
        <v>0.10000000000000091</v>
      </c>
      <c r="AM24" s="121">
        <v>0.10000000000000091</v>
      </c>
      <c r="AN24" s="121">
        <v>0.10000000000000091</v>
      </c>
      <c r="AO24" s="121">
        <v>0.10000000000000091</v>
      </c>
      <c r="AP24" s="121">
        <v>0.10000000000000091</v>
      </c>
      <c r="AQ24" s="121">
        <v>0.10000000000000091</v>
      </c>
      <c r="AR24" s="121">
        <v>0.10000000000000091</v>
      </c>
      <c r="AS24" s="121">
        <v>0.10000000000000091</v>
      </c>
      <c r="AT24" s="121">
        <v>0.10000000000000091</v>
      </c>
      <c r="AU24" s="121">
        <v>0.10000000000000091</v>
      </c>
      <c r="AV24" s="121">
        <v>0.10000000000000091</v>
      </c>
      <c r="AW24" s="121">
        <v>0.10000000000000091</v>
      </c>
      <c r="AX24" s="121">
        <v>0.10000000000000091</v>
      </c>
      <c r="AY24" s="121">
        <v>0.10000000000000091</v>
      </c>
      <c r="AZ24" s="121">
        <v>0.10000000000000091</v>
      </c>
      <c r="BA24" s="121">
        <v>0.10000000000000091</v>
      </c>
      <c r="BB24" s="121">
        <v>0.10000000000000091</v>
      </c>
      <c r="BC24" s="121">
        <v>0.10000000000000091</v>
      </c>
      <c r="BD24" s="121">
        <v>0.10000000000000091</v>
      </c>
      <c r="BE24" s="121">
        <v>0.10000000000000091</v>
      </c>
      <c r="BF24" s="121">
        <v>0.10000000000000091</v>
      </c>
      <c r="BG24" s="121">
        <v>0.10000000000000091</v>
      </c>
      <c r="BH24" s="121">
        <v>0.10000000000000091</v>
      </c>
      <c r="BI24" s="121">
        <v>0.10000000000000091</v>
      </c>
      <c r="BJ24" s="121">
        <v>0.10000000000000091</v>
      </c>
      <c r="BK24" s="121" t="s">
        <v>352</v>
      </c>
      <c r="BL24" s="121">
        <v>0.10000000000000091</v>
      </c>
      <c r="BM24" s="121">
        <v>0.10000000000000091</v>
      </c>
      <c r="BN24" s="121">
        <v>0.10000000000000091</v>
      </c>
      <c r="BO24" s="121">
        <v>0.10000000000000091</v>
      </c>
      <c r="BP24" s="121">
        <v>0.10000000000000091</v>
      </c>
      <c r="BQ24" s="121">
        <v>0.10000000000000091</v>
      </c>
      <c r="BR24" s="121">
        <v>0.10000000000000091</v>
      </c>
      <c r="BS24" s="121">
        <v>0.10000000000000091</v>
      </c>
      <c r="BT24" s="121">
        <v>0.10000000000000091</v>
      </c>
      <c r="BU24" s="121">
        <v>0.10000000000000091</v>
      </c>
      <c r="BV24" s="121">
        <v>0.10000000000000091</v>
      </c>
      <c r="BW24" s="121">
        <v>0.10000000000000091</v>
      </c>
    </row>
    <row r="25" spans="1:75" x14ac:dyDescent="0.25">
      <c r="A25" s="51">
        <v>22</v>
      </c>
      <c r="B25" s="116">
        <f t="shared" si="3"/>
        <v>0.20140845070422655</v>
      </c>
      <c r="C25" s="120" t="str">
        <f>VLOOKUP(A25,Projects!A:B,2,FALSE)</f>
        <v>T3  Project22</v>
      </c>
      <c r="D25" s="121">
        <v>0.10000000000000091</v>
      </c>
      <c r="E25" s="121">
        <v>0.10000000000000091</v>
      </c>
      <c r="F25" s="121">
        <v>0.10000000000000091</v>
      </c>
      <c r="G25" s="121">
        <v>0.10000000000000091</v>
      </c>
      <c r="H25" s="121">
        <v>0.10000000000000091</v>
      </c>
      <c r="I25" s="121">
        <v>0.10000000000000091</v>
      </c>
      <c r="J25" s="121">
        <v>0.10000000000000091</v>
      </c>
      <c r="K25" s="121">
        <v>1</v>
      </c>
      <c r="L25" s="121">
        <v>1</v>
      </c>
      <c r="M25" s="121">
        <v>1</v>
      </c>
      <c r="N25" s="121">
        <v>1</v>
      </c>
      <c r="O25" s="121">
        <v>1</v>
      </c>
      <c r="P25" s="121">
        <v>1</v>
      </c>
      <c r="Q25" s="121">
        <v>1</v>
      </c>
      <c r="R25" s="121">
        <v>1</v>
      </c>
      <c r="S25" s="121">
        <v>0.10000000000000091</v>
      </c>
      <c r="T25" s="121">
        <v>0.10000000000000091</v>
      </c>
      <c r="U25" s="121">
        <v>0.10000000000000091</v>
      </c>
      <c r="V25" s="121">
        <v>0.10000000000000091</v>
      </c>
      <c r="W25" s="121">
        <v>0.10000000000000091</v>
      </c>
      <c r="X25" s="121">
        <v>0.10000000000000091</v>
      </c>
      <c r="Y25" s="121">
        <v>0.10000000000000091</v>
      </c>
      <c r="Z25" s="121">
        <v>0.10000000000000091</v>
      </c>
      <c r="AA25" s="121">
        <v>0.10000000000000091</v>
      </c>
      <c r="AB25" s="121">
        <v>0.10000000000000091</v>
      </c>
      <c r="AC25" s="121">
        <v>0.10000000000000091</v>
      </c>
      <c r="AD25" s="121">
        <v>0.10000000000000091</v>
      </c>
      <c r="AE25" s="121">
        <v>0.10000000000000091</v>
      </c>
      <c r="AF25" s="121">
        <v>0.10000000000000091</v>
      </c>
      <c r="AG25" s="121">
        <v>0.10000000000000091</v>
      </c>
      <c r="AH25" s="121">
        <v>0.10000000000000091</v>
      </c>
      <c r="AI25" s="121">
        <v>0.10000000000000091</v>
      </c>
      <c r="AJ25" s="121">
        <v>0.10000000000000091</v>
      </c>
      <c r="AK25" s="121">
        <v>0.10000000000000091</v>
      </c>
      <c r="AL25" s="121">
        <v>0.10000000000000091</v>
      </c>
      <c r="AM25" s="121">
        <v>0.10000000000000091</v>
      </c>
      <c r="AN25" s="121">
        <v>0.10000000000000091</v>
      </c>
      <c r="AO25" s="121">
        <v>0.10000000000000091</v>
      </c>
      <c r="AP25" s="121">
        <v>0.10000000000000091</v>
      </c>
      <c r="AQ25" s="121">
        <v>0.10000000000000091</v>
      </c>
      <c r="AR25" s="121">
        <v>0.10000000000000091</v>
      </c>
      <c r="AS25" s="121">
        <v>0.10000000000000091</v>
      </c>
      <c r="AT25" s="121">
        <v>0.10000000000000091</v>
      </c>
      <c r="AU25" s="121">
        <v>0.10000000000000091</v>
      </c>
      <c r="AV25" s="121">
        <v>0.10000000000000091</v>
      </c>
      <c r="AW25" s="121">
        <v>0.10000000000000091</v>
      </c>
      <c r="AX25" s="121">
        <v>0.10000000000000091</v>
      </c>
      <c r="AY25" s="121">
        <v>0.10000000000000091</v>
      </c>
      <c r="AZ25" s="121">
        <v>0.10000000000000091</v>
      </c>
      <c r="BA25" s="121" t="s">
        <v>352</v>
      </c>
      <c r="BB25" s="121">
        <v>0.10000000000000091</v>
      </c>
      <c r="BC25" s="121">
        <v>0.10000000000000091</v>
      </c>
      <c r="BD25" s="121">
        <v>0.10000000000000091</v>
      </c>
      <c r="BE25" s="121">
        <v>0.10000000000000091</v>
      </c>
      <c r="BF25" s="121">
        <v>0.10000000000000091</v>
      </c>
      <c r="BG25" s="121">
        <v>0.10000000000000091</v>
      </c>
      <c r="BH25" s="121">
        <v>0.10000000000000091</v>
      </c>
      <c r="BI25" s="121">
        <v>0.10000000000000091</v>
      </c>
      <c r="BJ25" s="121">
        <v>0.10000000000000091</v>
      </c>
      <c r="BK25" s="121">
        <v>0.10000000000000091</v>
      </c>
      <c r="BL25" s="121">
        <v>0.10000000000000091</v>
      </c>
      <c r="BM25" s="121">
        <v>0.10000000000000091</v>
      </c>
      <c r="BN25" s="121">
        <v>0.10000000000000091</v>
      </c>
      <c r="BO25" s="121">
        <v>0.10000000000000091</v>
      </c>
      <c r="BP25" s="121">
        <v>0.10000000000000091</v>
      </c>
      <c r="BQ25" s="121">
        <v>0.10000000000000091</v>
      </c>
      <c r="BR25" s="121">
        <v>0.10000000000000091</v>
      </c>
      <c r="BS25" s="121">
        <v>0.10000000000000091</v>
      </c>
      <c r="BT25" s="121">
        <v>0.10000000000000091</v>
      </c>
      <c r="BU25" s="121">
        <v>0.10000000000000091</v>
      </c>
      <c r="BV25" s="121">
        <v>0.10000000000000091</v>
      </c>
      <c r="BW25" s="121">
        <v>0.10000000000000091</v>
      </c>
    </row>
    <row r="26" spans="1:75" x14ac:dyDescent="0.25">
      <c r="A26" s="51">
        <v>23</v>
      </c>
      <c r="B26" s="116">
        <f t="shared" si="3"/>
        <v>0.20140845070422655</v>
      </c>
      <c r="C26" s="120" t="str">
        <f>VLOOKUP(A26,Projects!A:B,2,FALSE)</f>
        <v>T3  Project23</v>
      </c>
      <c r="D26" s="121">
        <v>0.10000000000000091</v>
      </c>
      <c r="E26" s="121">
        <v>0.10000000000000091</v>
      </c>
      <c r="F26" s="121">
        <v>0.10000000000000091</v>
      </c>
      <c r="G26" s="121">
        <v>0.10000000000000091</v>
      </c>
      <c r="H26" s="121">
        <v>0.10000000000000091</v>
      </c>
      <c r="I26" s="121">
        <v>0.10000000000000091</v>
      </c>
      <c r="J26" s="121">
        <v>0.10000000000000091</v>
      </c>
      <c r="K26" s="121">
        <v>1</v>
      </c>
      <c r="L26" s="121">
        <v>1</v>
      </c>
      <c r="M26" s="121">
        <v>1</v>
      </c>
      <c r="N26" s="121">
        <v>1</v>
      </c>
      <c r="O26" s="121">
        <v>1</v>
      </c>
      <c r="P26" s="121">
        <v>1</v>
      </c>
      <c r="Q26" s="121">
        <v>1</v>
      </c>
      <c r="R26" s="121">
        <v>1</v>
      </c>
      <c r="S26" s="121">
        <v>0.10000000000000091</v>
      </c>
      <c r="T26" s="121">
        <v>0.10000000000000091</v>
      </c>
      <c r="U26" s="121">
        <v>0.10000000000000091</v>
      </c>
      <c r="V26" s="121">
        <v>0.10000000000000091</v>
      </c>
      <c r="W26" s="121">
        <v>0.10000000000000091</v>
      </c>
      <c r="X26" s="121">
        <v>0.10000000000000091</v>
      </c>
      <c r="Y26" s="121">
        <v>0.10000000000000091</v>
      </c>
      <c r="Z26" s="121">
        <v>0.10000000000000091</v>
      </c>
      <c r="AA26" s="121">
        <v>0.10000000000000091</v>
      </c>
      <c r="AB26" s="121">
        <v>0.10000000000000091</v>
      </c>
      <c r="AC26" s="121">
        <v>0.10000000000000091</v>
      </c>
      <c r="AD26" s="121">
        <v>0.10000000000000091</v>
      </c>
      <c r="AE26" s="121">
        <v>0.10000000000000091</v>
      </c>
      <c r="AF26" s="121">
        <v>0.10000000000000091</v>
      </c>
      <c r="AG26" s="121" t="s">
        <v>352</v>
      </c>
      <c r="AH26" s="121">
        <v>0.10000000000000091</v>
      </c>
      <c r="AI26" s="121">
        <v>0.10000000000000091</v>
      </c>
      <c r="AJ26" s="121">
        <v>0.10000000000000091</v>
      </c>
      <c r="AK26" s="121">
        <v>0.10000000000000091</v>
      </c>
      <c r="AL26" s="121">
        <v>0.10000000000000091</v>
      </c>
      <c r="AM26" s="121">
        <v>0.10000000000000091</v>
      </c>
      <c r="AN26" s="121">
        <v>0.10000000000000091</v>
      </c>
      <c r="AO26" s="121">
        <v>0.10000000000000091</v>
      </c>
      <c r="AP26" s="121">
        <v>0.10000000000000091</v>
      </c>
      <c r="AQ26" s="121">
        <v>0.10000000000000091</v>
      </c>
      <c r="AR26" s="121">
        <v>0.10000000000000091</v>
      </c>
      <c r="AS26" s="121">
        <v>0.10000000000000091</v>
      </c>
      <c r="AT26" s="121">
        <v>0.10000000000000091</v>
      </c>
      <c r="AU26" s="121">
        <v>0.10000000000000091</v>
      </c>
      <c r="AV26" s="121">
        <v>0.10000000000000091</v>
      </c>
      <c r="AW26" s="121">
        <v>0.10000000000000091</v>
      </c>
      <c r="AX26" s="121">
        <v>0.10000000000000091</v>
      </c>
      <c r="AY26" s="121">
        <v>0.10000000000000091</v>
      </c>
      <c r="AZ26" s="121">
        <v>0.10000000000000091</v>
      </c>
      <c r="BA26" s="121">
        <v>0.10000000000000091</v>
      </c>
      <c r="BB26" s="121">
        <v>0.10000000000000091</v>
      </c>
      <c r="BC26" s="121">
        <v>0.10000000000000091</v>
      </c>
      <c r="BD26" s="121">
        <v>0.10000000000000091</v>
      </c>
      <c r="BE26" s="121">
        <v>0.10000000000000091</v>
      </c>
      <c r="BF26" s="121">
        <v>0.10000000000000091</v>
      </c>
      <c r="BG26" s="121">
        <v>0.10000000000000091</v>
      </c>
      <c r="BH26" s="121">
        <v>0.10000000000000091</v>
      </c>
      <c r="BI26" s="121">
        <v>0.10000000000000091</v>
      </c>
      <c r="BJ26" s="121">
        <v>0.10000000000000091</v>
      </c>
      <c r="BK26" s="121">
        <v>0.10000000000000091</v>
      </c>
      <c r="BL26" s="121">
        <v>0.10000000000000091</v>
      </c>
      <c r="BM26" s="121">
        <v>0.10000000000000091</v>
      </c>
      <c r="BN26" s="121">
        <v>0.10000000000000091</v>
      </c>
      <c r="BO26" s="121">
        <v>0.10000000000000091</v>
      </c>
      <c r="BP26" s="121">
        <v>0.10000000000000091</v>
      </c>
      <c r="BQ26" s="121">
        <v>0.10000000000000091</v>
      </c>
      <c r="BR26" s="121">
        <v>0.10000000000000091</v>
      </c>
      <c r="BS26" s="121">
        <v>0.10000000000000091</v>
      </c>
      <c r="BT26" s="121">
        <v>0.10000000000000091</v>
      </c>
      <c r="BU26" s="121">
        <v>0.10000000000000091</v>
      </c>
      <c r="BV26" s="121">
        <v>0.10000000000000091</v>
      </c>
      <c r="BW26" s="121">
        <v>0.10000000000000091</v>
      </c>
    </row>
    <row r="27" spans="1:75" x14ac:dyDescent="0.25">
      <c r="A27" s="51">
        <v>24</v>
      </c>
      <c r="B27" s="116">
        <f t="shared" si="3"/>
        <v>0.20140845070422655</v>
      </c>
      <c r="C27" s="120" t="str">
        <f>VLOOKUP(A27,Projects!A:B,2,FALSE)</f>
        <v>T3  Project24</v>
      </c>
      <c r="D27" s="121">
        <v>0.10000000000000091</v>
      </c>
      <c r="E27" s="121">
        <v>0.10000000000000091</v>
      </c>
      <c r="F27" s="121">
        <v>0.10000000000000091</v>
      </c>
      <c r="G27" s="121">
        <v>0.10000000000000091</v>
      </c>
      <c r="H27" s="121">
        <v>0.10000000000000091</v>
      </c>
      <c r="I27" s="121">
        <v>0.10000000000000091</v>
      </c>
      <c r="J27" s="121">
        <v>0.10000000000000091</v>
      </c>
      <c r="K27" s="121">
        <v>1</v>
      </c>
      <c r="L27" s="121">
        <v>1</v>
      </c>
      <c r="M27" s="121">
        <v>1</v>
      </c>
      <c r="N27" s="121">
        <v>1</v>
      </c>
      <c r="O27" s="121">
        <v>1</v>
      </c>
      <c r="P27" s="121">
        <v>1</v>
      </c>
      <c r="Q27" s="121">
        <v>1</v>
      </c>
      <c r="R27" s="121">
        <v>1</v>
      </c>
      <c r="S27" s="121">
        <v>0.10000000000000091</v>
      </c>
      <c r="T27" s="121">
        <v>0.10000000000000091</v>
      </c>
      <c r="U27" s="121">
        <v>0.10000000000000091</v>
      </c>
      <c r="V27" s="121">
        <v>0.10000000000000091</v>
      </c>
      <c r="W27" s="121">
        <v>0.10000000000000091</v>
      </c>
      <c r="X27" s="121">
        <v>0.10000000000000091</v>
      </c>
      <c r="Y27" s="121">
        <v>0.10000000000000091</v>
      </c>
      <c r="Z27" s="121">
        <v>0.10000000000000091</v>
      </c>
      <c r="AA27" s="121">
        <v>0.10000000000000091</v>
      </c>
      <c r="AB27" s="121">
        <v>0.10000000000000091</v>
      </c>
      <c r="AC27" s="121">
        <v>0.10000000000000091</v>
      </c>
      <c r="AD27" s="121">
        <v>0.10000000000000091</v>
      </c>
      <c r="AE27" s="121">
        <v>0.10000000000000091</v>
      </c>
      <c r="AF27" s="121">
        <v>0.10000000000000091</v>
      </c>
      <c r="AG27" s="121">
        <v>0.10000000000000091</v>
      </c>
      <c r="AH27" s="121">
        <v>0.10000000000000091</v>
      </c>
      <c r="AI27" s="121">
        <v>0.10000000000000091</v>
      </c>
      <c r="AJ27" s="121">
        <v>0.10000000000000091</v>
      </c>
      <c r="AK27" s="121">
        <v>0.10000000000000091</v>
      </c>
      <c r="AL27" s="121">
        <v>0.10000000000000091</v>
      </c>
      <c r="AM27" s="121">
        <v>0.10000000000000091</v>
      </c>
      <c r="AN27" s="121">
        <v>0.10000000000000091</v>
      </c>
      <c r="AO27" s="121">
        <v>0.10000000000000091</v>
      </c>
      <c r="AP27" s="121">
        <v>0.10000000000000091</v>
      </c>
      <c r="AQ27" s="121">
        <v>0.10000000000000091</v>
      </c>
      <c r="AR27" s="121" t="s">
        <v>352</v>
      </c>
      <c r="AS27" s="121">
        <v>0.10000000000000091</v>
      </c>
      <c r="AT27" s="121">
        <v>0.10000000000000091</v>
      </c>
      <c r="AU27" s="121">
        <v>0.10000000000000091</v>
      </c>
      <c r="AV27" s="121">
        <v>0.10000000000000091</v>
      </c>
      <c r="AW27" s="121">
        <v>0.10000000000000091</v>
      </c>
      <c r="AX27" s="121">
        <v>0.10000000000000091</v>
      </c>
      <c r="AY27" s="121">
        <v>0.10000000000000091</v>
      </c>
      <c r="AZ27" s="121">
        <v>0.10000000000000091</v>
      </c>
      <c r="BA27" s="121">
        <v>0.10000000000000091</v>
      </c>
      <c r="BB27" s="121">
        <v>0.10000000000000091</v>
      </c>
      <c r="BC27" s="121">
        <v>0.10000000000000091</v>
      </c>
      <c r="BD27" s="121">
        <v>0.10000000000000091</v>
      </c>
      <c r="BE27" s="121">
        <v>0.10000000000000091</v>
      </c>
      <c r="BF27" s="121">
        <v>0.10000000000000091</v>
      </c>
      <c r="BG27" s="121">
        <v>0.10000000000000091</v>
      </c>
      <c r="BH27" s="121">
        <v>0.10000000000000091</v>
      </c>
      <c r="BI27" s="121">
        <v>0.10000000000000091</v>
      </c>
      <c r="BJ27" s="121">
        <v>0.10000000000000091</v>
      </c>
      <c r="BK27" s="121">
        <v>0.10000000000000091</v>
      </c>
      <c r="BL27" s="121">
        <v>0.10000000000000091</v>
      </c>
      <c r="BM27" s="121">
        <v>0.10000000000000091</v>
      </c>
      <c r="BN27" s="121">
        <v>0.10000000000000091</v>
      </c>
      <c r="BO27" s="121">
        <v>0.10000000000000091</v>
      </c>
      <c r="BP27" s="121">
        <v>0.10000000000000091</v>
      </c>
      <c r="BQ27" s="121">
        <v>0.10000000000000091</v>
      </c>
      <c r="BR27" s="121">
        <v>0.10000000000000091</v>
      </c>
      <c r="BS27" s="121">
        <v>0.10000000000000091</v>
      </c>
      <c r="BT27" s="121">
        <v>0.10000000000000091</v>
      </c>
      <c r="BU27" s="121">
        <v>0.10000000000000091</v>
      </c>
      <c r="BV27" s="121">
        <v>0.10000000000000091</v>
      </c>
      <c r="BW27" s="121">
        <v>0.10000000000000091</v>
      </c>
    </row>
    <row r="28" spans="1:75" x14ac:dyDescent="0.25">
      <c r="A28" s="51">
        <v>25</v>
      </c>
      <c r="B28" s="116">
        <f t="shared" si="3"/>
        <v>0.20140845070422655</v>
      </c>
      <c r="C28" s="120" t="str">
        <f>VLOOKUP(A28,Projects!A:B,2,FALSE)</f>
        <v>T3  Project25</v>
      </c>
      <c r="D28" s="121">
        <v>0.10000000000000091</v>
      </c>
      <c r="E28" s="121">
        <v>0.10000000000000091</v>
      </c>
      <c r="F28" s="121">
        <v>0.10000000000000091</v>
      </c>
      <c r="G28" s="121">
        <v>0.10000000000000091</v>
      </c>
      <c r="H28" s="121">
        <v>0.10000000000000091</v>
      </c>
      <c r="I28" s="121">
        <v>0.10000000000000091</v>
      </c>
      <c r="J28" s="121">
        <v>0.10000000000000091</v>
      </c>
      <c r="K28" s="121">
        <v>1</v>
      </c>
      <c r="L28" s="121">
        <v>1</v>
      </c>
      <c r="M28" s="121">
        <v>1</v>
      </c>
      <c r="N28" s="121">
        <v>1</v>
      </c>
      <c r="O28" s="121">
        <v>1</v>
      </c>
      <c r="P28" s="121">
        <v>1</v>
      </c>
      <c r="Q28" s="121">
        <v>1</v>
      </c>
      <c r="R28" s="121">
        <v>1</v>
      </c>
      <c r="S28" s="121">
        <v>0.10000000000000091</v>
      </c>
      <c r="T28" s="121">
        <v>0.10000000000000091</v>
      </c>
      <c r="U28" s="121">
        <v>0.10000000000000091</v>
      </c>
      <c r="V28" s="121">
        <v>0.10000000000000091</v>
      </c>
      <c r="W28" s="121">
        <v>0.10000000000000091</v>
      </c>
      <c r="X28" s="121">
        <v>0.10000000000000091</v>
      </c>
      <c r="Y28" s="121">
        <v>0.10000000000000091</v>
      </c>
      <c r="Z28" s="121">
        <v>0.10000000000000091</v>
      </c>
      <c r="AA28" s="121">
        <v>0.10000000000000091</v>
      </c>
      <c r="AB28" s="121">
        <v>0.10000000000000091</v>
      </c>
      <c r="AC28" s="121">
        <v>0.10000000000000091</v>
      </c>
      <c r="AD28" s="121">
        <v>0.10000000000000091</v>
      </c>
      <c r="AE28" s="121">
        <v>0.10000000000000091</v>
      </c>
      <c r="AF28" s="121">
        <v>0.10000000000000091</v>
      </c>
      <c r="AG28" s="121">
        <v>0.10000000000000091</v>
      </c>
      <c r="AH28" s="121">
        <v>0.10000000000000091</v>
      </c>
      <c r="AI28" s="121">
        <v>0.10000000000000091</v>
      </c>
      <c r="AJ28" s="121">
        <v>0.10000000000000091</v>
      </c>
      <c r="AK28" s="121">
        <v>0.10000000000000091</v>
      </c>
      <c r="AL28" s="121" t="s">
        <v>352</v>
      </c>
      <c r="AM28" s="121">
        <v>0.10000000000000091</v>
      </c>
      <c r="AN28" s="121">
        <v>0.10000000000000091</v>
      </c>
      <c r="AO28" s="121">
        <v>0.10000000000000091</v>
      </c>
      <c r="AP28" s="121">
        <v>0.10000000000000091</v>
      </c>
      <c r="AQ28" s="121">
        <v>0.10000000000000091</v>
      </c>
      <c r="AR28" s="121">
        <v>0.10000000000000091</v>
      </c>
      <c r="AS28" s="121">
        <v>0.10000000000000091</v>
      </c>
      <c r="AT28" s="121">
        <v>0.10000000000000091</v>
      </c>
      <c r="AU28" s="121">
        <v>0.10000000000000091</v>
      </c>
      <c r="AV28" s="121">
        <v>0.10000000000000091</v>
      </c>
      <c r="AW28" s="121">
        <v>0.10000000000000091</v>
      </c>
      <c r="AX28" s="121">
        <v>0.10000000000000091</v>
      </c>
      <c r="AY28" s="121">
        <v>0.10000000000000091</v>
      </c>
      <c r="AZ28" s="121">
        <v>0.10000000000000091</v>
      </c>
      <c r="BA28" s="121">
        <v>0.10000000000000091</v>
      </c>
      <c r="BB28" s="121">
        <v>0.10000000000000091</v>
      </c>
      <c r="BC28" s="121">
        <v>0.10000000000000091</v>
      </c>
      <c r="BD28" s="121">
        <v>0.10000000000000091</v>
      </c>
      <c r="BE28" s="121">
        <v>0.10000000000000091</v>
      </c>
      <c r="BF28" s="121">
        <v>0.10000000000000091</v>
      </c>
      <c r="BG28" s="121">
        <v>0.10000000000000091</v>
      </c>
      <c r="BH28" s="121">
        <v>0.10000000000000091</v>
      </c>
      <c r="BI28" s="121">
        <v>0.10000000000000091</v>
      </c>
      <c r="BJ28" s="121">
        <v>0.10000000000000091</v>
      </c>
      <c r="BK28" s="121">
        <v>0.10000000000000091</v>
      </c>
      <c r="BL28" s="121">
        <v>0.10000000000000091</v>
      </c>
      <c r="BM28" s="121">
        <v>0.10000000000000091</v>
      </c>
      <c r="BN28" s="121">
        <v>0.10000000000000091</v>
      </c>
      <c r="BO28" s="121">
        <v>0.10000000000000091</v>
      </c>
      <c r="BP28" s="121">
        <v>0.10000000000000091</v>
      </c>
      <c r="BQ28" s="121">
        <v>0.10000000000000091</v>
      </c>
      <c r="BR28" s="121">
        <v>0.10000000000000091</v>
      </c>
      <c r="BS28" s="121">
        <v>0.10000000000000091</v>
      </c>
      <c r="BT28" s="121">
        <v>0.10000000000000091</v>
      </c>
      <c r="BU28" s="121">
        <v>0.10000000000000091</v>
      </c>
      <c r="BV28" s="121">
        <v>0.10000000000000091</v>
      </c>
      <c r="BW28" s="121">
        <v>0.10000000000000091</v>
      </c>
    </row>
    <row r="29" spans="1:75" x14ac:dyDescent="0.25">
      <c r="A29" s="51">
        <v>26</v>
      </c>
      <c r="B29" s="116">
        <f t="shared" si="3"/>
        <v>0.20140845070422655</v>
      </c>
      <c r="C29" s="120" t="str">
        <f>VLOOKUP(A29,Projects!A:B,2,FALSE)</f>
        <v>T3  Project26</v>
      </c>
      <c r="D29" s="121">
        <v>0.10000000000000091</v>
      </c>
      <c r="E29" s="121" t="s">
        <v>352</v>
      </c>
      <c r="F29" s="121">
        <v>0.10000000000000091</v>
      </c>
      <c r="G29" s="121">
        <v>0.10000000000000091</v>
      </c>
      <c r="H29" s="121">
        <v>0.10000000000000091</v>
      </c>
      <c r="I29" s="121">
        <v>0.10000000000000091</v>
      </c>
      <c r="J29" s="121">
        <v>0.10000000000000091</v>
      </c>
      <c r="K29" s="121">
        <v>1</v>
      </c>
      <c r="L29" s="121">
        <v>1</v>
      </c>
      <c r="M29" s="121">
        <v>1</v>
      </c>
      <c r="N29" s="121">
        <v>1</v>
      </c>
      <c r="O29" s="121">
        <v>1</v>
      </c>
      <c r="P29" s="121">
        <v>1</v>
      </c>
      <c r="Q29" s="121">
        <v>1</v>
      </c>
      <c r="R29" s="121">
        <v>1</v>
      </c>
      <c r="S29" s="121">
        <v>0.10000000000000091</v>
      </c>
      <c r="T29" s="121">
        <v>0.10000000000000091</v>
      </c>
      <c r="U29" s="121">
        <v>0.10000000000000091</v>
      </c>
      <c r="V29" s="121">
        <v>0.10000000000000091</v>
      </c>
      <c r="W29" s="121">
        <v>0.10000000000000091</v>
      </c>
      <c r="X29" s="121">
        <v>0.10000000000000091</v>
      </c>
      <c r="Y29" s="121">
        <v>0.10000000000000091</v>
      </c>
      <c r="Z29" s="121">
        <v>0.10000000000000091</v>
      </c>
      <c r="AA29" s="121">
        <v>0.10000000000000091</v>
      </c>
      <c r="AB29" s="121">
        <v>0.10000000000000091</v>
      </c>
      <c r="AC29" s="121">
        <v>0.10000000000000091</v>
      </c>
      <c r="AD29" s="121">
        <v>0.10000000000000091</v>
      </c>
      <c r="AE29" s="121">
        <v>0.10000000000000091</v>
      </c>
      <c r="AF29" s="121">
        <v>0.10000000000000091</v>
      </c>
      <c r="AG29" s="121">
        <v>0.10000000000000091</v>
      </c>
      <c r="AH29" s="121">
        <v>0.10000000000000091</v>
      </c>
      <c r="AI29" s="121">
        <v>0.10000000000000091</v>
      </c>
      <c r="AJ29" s="121">
        <v>0.10000000000000091</v>
      </c>
      <c r="AK29" s="121">
        <v>0.10000000000000091</v>
      </c>
      <c r="AL29" s="121">
        <v>0.10000000000000091</v>
      </c>
      <c r="AM29" s="121">
        <v>0.10000000000000091</v>
      </c>
      <c r="AN29" s="121">
        <v>0.10000000000000091</v>
      </c>
      <c r="AO29" s="121">
        <v>0.10000000000000091</v>
      </c>
      <c r="AP29" s="121">
        <v>0.10000000000000091</v>
      </c>
      <c r="AQ29" s="121">
        <v>0.10000000000000091</v>
      </c>
      <c r="AR29" s="121">
        <v>0.10000000000000091</v>
      </c>
      <c r="AS29" s="121">
        <v>0.10000000000000091</v>
      </c>
      <c r="AT29" s="121">
        <v>0.10000000000000091</v>
      </c>
      <c r="AU29" s="121">
        <v>0.10000000000000091</v>
      </c>
      <c r="AV29" s="121">
        <v>0.10000000000000091</v>
      </c>
      <c r="AW29" s="121">
        <v>0.10000000000000091</v>
      </c>
      <c r="AX29" s="121">
        <v>0.10000000000000091</v>
      </c>
      <c r="AY29" s="121">
        <v>0.10000000000000091</v>
      </c>
      <c r="AZ29" s="121">
        <v>0.10000000000000091</v>
      </c>
      <c r="BA29" s="121">
        <v>0.10000000000000091</v>
      </c>
      <c r="BB29" s="121">
        <v>0.10000000000000091</v>
      </c>
      <c r="BC29" s="121">
        <v>0.10000000000000091</v>
      </c>
      <c r="BD29" s="121">
        <v>0.10000000000000091</v>
      </c>
      <c r="BE29" s="121">
        <v>0.10000000000000091</v>
      </c>
      <c r="BF29" s="121">
        <v>0.10000000000000091</v>
      </c>
      <c r="BG29" s="121">
        <v>0.10000000000000091</v>
      </c>
      <c r="BH29" s="121">
        <v>0.10000000000000091</v>
      </c>
      <c r="BI29" s="121">
        <v>0.10000000000000091</v>
      </c>
      <c r="BJ29" s="121">
        <v>0.10000000000000091</v>
      </c>
      <c r="BK29" s="121">
        <v>0.10000000000000091</v>
      </c>
      <c r="BL29" s="121">
        <v>0.10000000000000091</v>
      </c>
      <c r="BM29" s="121">
        <v>0.10000000000000091</v>
      </c>
      <c r="BN29" s="121">
        <v>0.10000000000000091</v>
      </c>
      <c r="BO29" s="121">
        <v>0.10000000000000091</v>
      </c>
      <c r="BP29" s="121">
        <v>0.10000000000000091</v>
      </c>
      <c r="BQ29" s="121">
        <v>0.10000000000000091</v>
      </c>
      <c r="BR29" s="121">
        <v>0.10000000000000091</v>
      </c>
      <c r="BS29" s="121">
        <v>0.10000000000000091</v>
      </c>
      <c r="BT29" s="121">
        <v>0.10000000000000091</v>
      </c>
      <c r="BU29" s="121">
        <v>0.10000000000000091</v>
      </c>
      <c r="BV29" s="121">
        <v>0.10000000000000091</v>
      </c>
      <c r="BW29" s="121">
        <v>0.10000000000000091</v>
      </c>
    </row>
    <row r="30" spans="1:75" x14ac:dyDescent="0.25">
      <c r="A30" s="51">
        <v>27</v>
      </c>
      <c r="B30" s="116">
        <f t="shared" si="3"/>
        <v>0.20140845070422655</v>
      </c>
      <c r="C30" s="120" t="str">
        <f>VLOOKUP(A30,Projects!A:B,2,FALSE)</f>
        <v>T3  Project27</v>
      </c>
      <c r="D30" s="121">
        <v>0.10000000000000091</v>
      </c>
      <c r="E30" s="121">
        <v>0.10000000000000091</v>
      </c>
      <c r="F30" s="121">
        <v>0.10000000000000091</v>
      </c>
      <c r="G30" s="121">
        <v>0.10000000000000091</v>
      </c>
      <c r="H30" s="121">
        <v>0.10000000000000091</v>
      </c>
      <c r="I30" s="121">
        <v>0.10000000000000091</v>
      </c>
      <c r="J30" s="121">
        <v>0.10000000000000091</v>
      </c>
      <c r="K30" s="121">
        <v>1</v>
      </c>
      <c r="L30" s="121">
        <v>1</v>
      </c>
      <c r="M30" s="121">
        <v>1</v>
      </c>
      <c r="N30" s="121">
        <v>1</v>
      </c>
      <c r="O30" s="121">
        <v>1</v>
      </c>
      <c r="P30" s="121">
        <v>1</v>
      </c>
      <c r="Q30" s="121">
        <v>1</v>
      </c>
      <c r="R30" s="121">
        <v>1</v>
      </c>
      <c r="S30" s="121">
        <v>0.10000000000000091</v>
      </c>
      <c r="T30" s="121">
        <v>0.10000000000000091</v>
      </c>
      <c r="U30" s="121">
        <v>0.10000000000000091</v>
      </c>
      <c r="V30" s="121">
        <v>0.10000000000000091</v>
      </c>
      <c r="W30" s="121">
        <v>0.10000000000000091</v>
      </c>
      <c r="X30" s="121">
        <v>0.10000000000000091</v>
      </c>
      <c r="Y30" s="121">
        <v>0.10000000000000091</v>
      </c>
      <c r="Z30" s="121">
        <v>0.10000000000000091</v>
      </c>
      <c r="AA30" s="121">
        <v>0.10000000000000091</v>
      </c>
      <c r="AB30" s="121">
        <v>0.10000000000000091</v>
      </c>
      <c r="AC30" s="121">
        <v>0.10000000000000091</v>
      </c>
      <c r="AD30" s="121">
        <v>0.10000000000000091</v>
      </c>
      <c r="AE30" s="121">
        <v>0.10000000000000091</v>
      </c>
      <c r="AF30" s="121">
        <v>0.10000000000000091</v>
      </c>
      <c r="AG30" s="121">
        <v>0.10000000000000091</v>
      </c>
      <c r="AH30" s="121">
        <v>0.10000000000000091</v>
      </c>
      <c r="AI30" s="121">
        <v>0.10000000000000091</v>
      </c>
      <c r="AJ30" s="121">
        <v>0.10000000000000091</v>
      </c>
      <c r="AK30" s="121">
        <v>0.10000000000000091</v>
      </c>
      <c r="AL30" s="121">
        <v>0.10000000000000091</v>
      </c>
      <c r="AM30" s="121">
        <v>0.10000000000000091</v>
      </c>
      <c r="AN30" s="121">
        <v>0.10000000000000091</v>
      </c>
      <c r="AO30" s="121">
        <v>0.10000000000000091</v>
      </c>
      <c r="AP30" s="121">
        <v>0.10000000000000091</v>
      </c>
      <c r="AQ30" s="121">
        <v>0.10000000000000091</v>
      </c>
      <c r="AR30" s="121">
        <v>0.10000000000000091</v>
      </c>
      <c r="AS30" s="121">
        <v>0.10000000000000091</v>
      </c>
      <c r="AT30" s="121">
        <v>0.10000000000000091</v>
      </c>
      <c r="AU30" s="121">
        <v>0.10000000000000091</v>
      </c>
      <c r="AV30" s="121">
        <v>0.10000000000000091</v>
      </c>
      <c r="AW30" s="121">
        <v>0.10000000000000091</v>
      </c>
      <c r="AX30" s="121">
        <v>0.10000000000000091</v>
      </c>
      <c r="AY30" s="121">
        <v>0.10000000000000091</v>
      </c>
      <c r="AZ30" s="121" t="s">
        <v>352</v>
      </c>
      <c r="BA30" s="121">
        <v>0.10000000000000091</v>
      </c>
      <c r="BB30" s="121">
        <v>0.10000000000000091</v>
      </c>
      <c r="BC30" s="121">
        <v>0.10000000000000091</v>
      </c>
      <c r="BD30" s="121">
        <v>0.10000000000000091</v>
      </c>
      <c r="BE30" s="121">
        <v>0.10000000000000091</v>
      </c>
      <c r="BF30" s="121">
        <v>0.10000000000000091</v>
      </c>
      <c r="BG30" s="121">
        <v>0.10000000000000091</v>
      </c>
      <c r="BH30" s="121">
        <v>0.10000000000000091</v>
      </c>
      <c r="BI30" s="121">
        <v>0.10000000000000091</v>
      </c>
      <c r="BJ30" s="121">
        <v>0.10000000000000091</v>
      </c>
      <c r="BK30" s="121">
        <v>0.10000000000000091</v>
      </c>
      <c r="BL30" s="121">
        <v>0.10000000000000091</v>
      </c>
      <c r="BM30" s="121">
        <v>0.10000000000000091</v>
      </c>
      <c r="BN30" s="121">
        <v>0.10000000000000091</v>
      </c>
      <c r="BO30" s="121">
        <v>0.10000000000000091</v>
      </c>
      <c r="BP30" s="121">
        <v>0.10000000000000091</v>
      </c>
      <c r="BQ30" s="121">
        <v>0.10000000000000091</v>
      </c>
      <c r="BR30" s="121">
        <v>0.10000000000000091</v>
      </c>
      <c r="BS30" s="121">
        <v>0.10000000000000091</v>
      </c>
      <c r="BT30" s="121">
        <v>0.10000000000000091</v>
      </c>
      <c r="BU30" s="121">
        <v>0.10000000000000091</v>
      </c>
      <c r="BV30" s="121">
        <v>0.10000000000000091</v>
      </c>
      <c r="BW30" s="121">
        <v>0.10000000000000091</v>
      </c>
    </row>
    <row r="31" spans="1:75" x14ac:dyDescent="0.25">
      <c r="A31" s="51">
        <v>28</v>
      </c>
      <c r="B31" s="116">
        <f t="shared" si="3"/>
        <v>0.20140845070422655</v>
      </c>
      <c r="C31" s="120" t="str">
        <f>VLOOKUP(A31,Projects!A:B,2,FALSE)</f>
        <v>T3  Project28</v>
      </c>
      <c r="D31" s="121" t="s">
        <v>352</v>
      </c>
      <c r="E31" s="121">
        <v>0.10000000000000091</v>
      </c>
      <c r="F31" s="121">
        <v>0.10000000000000091</v>
      </c>
      <c r="G31" s="121">
        <v>0.10000000000000091</v>
      </c>
      <c r="H31" s="121">
        <v>0.10000000000000091</v>
      </c>
      <c r="I31" s="121">
        <v>0.10000000000000091</v>
      </c>
      <c r="J31" s="121">
        <v>0.10000000000000091</v>
      </c>
      <c r="K31" s="121">
        <v>1</v>
      </c>
      <c r="L31" s="121">
        <v>1</v>
      </c>
      <c r="M31" s="121">
        <v>1</v>
      </c>
      <c r="N31" s="121">
        <v>1</v>
      </c>
      <c r="O31" s="121">
        <v>1</v>
      </c>
      <c r="P31" s="121">
        <v>1</v>
      </c>
      <c r="Q31" s="121">
        <v>1</v>
      </c>
      <c r="R31" s="121">
        <v>1</v>
      </c>
      <c r="S31" s="121">
        <v>0.10000000000000091</v>
      </c>
      <c r="T31" s="121">
        <v>0.10000000000000091</v>
      </c>
      <c r="U31" s="121">
        <v>0.10000000000000091</v>
      </c>
      <c r="V31" s="121">
        <v>0.10000000000000091</v>
      </c>
      <c r="W31" s="121">
        <v>0.10000000000000091</v>
      </c>
      <c r="X31" s="121">
        <v>0.10000000000000091</v>
      </c>
      <c r="Y31" s="121">
        <v>0.10000000000000091</v>
      </c>
      <c r="Z31" s="121">
        <v>0.10000000000000091</v>
      </c>
      <c r="AA31" s="121">
        <v>0.10000000000000091</v>
      </c>
      <c r="AB31" s="121">
        <v>0.10000000000000091</v>
      </c>
      <c r="AC31" s="121">
        <v>0.10000000000000091</v>
      </c>
      <c r="AD31" s="121">
        <v>0.10000000000000091</v>
      </c>
      <c r="AE31" s="121">
        <v>0.10000000000000091</v>
      </c>
      <c r="AF31" s="121">
        <v>0.10000000000000091</v>
      </c>
      <c r="AG31" s="121">
        <v>0.10000000000000091</v>
      </c>
      <c r="AH31" s="121">
        <v>0.10000000000000091</v>
      </c>
      <c r="AI31" s="121">
        <v>0.10000000000000091</v>
      </c>
      <c r="AJ31" s="121">
        <v>0.10000000000000091</v>
      </c>
      <c r="AK31" s="121">
        <v>0.10000000000000091</v>
      </c>
      <c r="AL31" s="121">
        <v>0.10000000000000091</v>
      </c>
      <c r="AM31" s="121">
        <v>0.10000000000000091</v>
      </c>
      <c r="AN31" s="121">
        <v>0.10000000000000091</v>
      </c>
      <c r="AO31" s="121">
        <v>0.10000000000000091</v>
      </c>
      <c r="AP31" s="121">
        <v>0.10000000000000091</v>
      </c>
      <c r="AQ31" s="121">
        <v>0.10000000000000091</v>
      </c>
      <c r="AR31" s="121">
        <v>0.10000000000000091</v>
      </c>
      <c r="AS31" s="121">
        <v>0.10000000000000091</v>
      </c>
      <c r="AT31" s="121">
        <v>0.10000000000000091</v>
      </c>
      <c r="AU31" s="121">
        <v>0.10000000000000091</v>
      </c>
      <c r="AV31" s="121">
        <v>0.10000000000000091</v>
      </c>
      <c r="AW31" s="121">
        <v>0.10000000000000091</v>
      </c>
      <c r="AX31" s="121">
        <v>0.10000000000000091</v>
      </c>
      <c r="AY31" s="121">
        <v>0.10000000000000091</v>
      </c>
      <c r="AZ31" s="121">
        <v>0.10000000000000091</v>
      </c>
      <c r="BA31" s="121">
        <v>0.10000000000000091</v>
      </c>
      <c r="BB31" s="121">
        <v>0.10000000000000091</v>
      </c>
      <c r="BC31" s="121">
        <v>0.10000000000000091</v>
      </c>
      <c r="BD31" s="121">
        <v>0.10000000000000091</v>
      </c>
      <c r="BE31" s="121">
        <v>0.10000000000000091</v>
      </c>
      <c r="BF31" s="121">
        <v>0.10000000000000091</v>
      </c>
      <c r="BG31" s="121">
        <v>0.10000000000000091</v>
      </c>
      <c r="BH31" s="121">
        <v>0.10000000000000091</v>
      </c>
      <c r="BI31" s="121">
        <v>0.10000000000000091</v>
      </c>
      <c r="BJ31" s="121">
        <v>0.10000000000000091</v>
      </c>
      <c r="BK31" s="121">
        <v>0.10000000000000091</v>
      </c>
      <c r="BL31" s="121">
        <v>0.10000000000000091</v>
      </c>
      <c r="BM31" s="121">
        <v>0.10000000000000091</v>
      </c>
      <c r="BN31" s="121">
        <v>0.10000000000000091</v>
      </c>
      <c r="BO31" s="121">
        <v>0.10000000000000091</v>
      </c>
      <c r="BP31" s="121">
        <v>0.10000000000000091</v>
      </c>
      <c r="BQ31" s="121">
        <v>0.10000000000000091</v>
      </c>
      <c r="BR31" s="121">
        <v>0.10000000000000091</v>
      </c>
      <c r="BS31" s="121">
        <v>0.10000000000000091</v>
      </c>
      <c r="BT31" s="121">
        <v>0.10000000000000091</v>
      </c>
      <c r="BU31" s="121">
        <v>0.10000000000000091</v>
      </c>
      <c r="BV31" s="121">
        <v>0.10000000000000091</v>
      </c>
      <c r="BW31" s="121">
        <v>0.10000000000000091</v>
      </c>
    </row>
    <row r="32" spans="1:75" x14ac:dyDescent="0.25">
      <c r="A32" s="51">
        <v>29</v>
      </c>
      <c r="B32" s="116">
        <f t="shared" si="3"/>
        <v>0.20140845070422655</v>
      </c>
      <c r="C32" s="120" t="str">
        <f>VLOOKUP(A32,Projects!A:B,2,FALSE)</f>
        <v>T3  Project29</v>
      </c>
      <c r="D32" s="121">
        <v>0.10000000000000091</v>
      </c>
      <c r="E32" s="121">
        <v>0.10000000000000091</v>
      </c>
      <c r="F32" s="121">
        <v>0.10000000000000091</v>
      </c>
      <c r="G32" s="121">
        <v>0.10000000000000091</v>
      </c>
      <c r="H32" s="121">
        <v>0.10000000000000091</v>
      </c>
      <c r="I32" s="121">
        <v>0.10000000000000091</v>
      </c>
      <c r="J32" s="121">
        <v>0.10000000000000091</v>
      </c>
      <c r="K32" s="121">
        <v>1</v>
      </c>
      <c r="L32" s="121">
        <v>1</v>
      </c>
      <c r="M32" s="121">
        <v>1</v>
      </c>
      <c r="N32" s="121">
        <v>1</v>
      </c>
      <c r="O32" s="121">
        <v>1</v>
      </c>
      <c r="P32" s="121">
        <v>1</v>
      </c>
      <c r="Q32" s="121">
        <v>1</v>
      </c>
      <c r="R32" s="121">
        <v>1</v>
      </c>
      <c r="S32" s="121">
        <v>0.10000000000000091</v>
      </c>
      <c r="T32" s="121">
        <v>0.10000000000000091</v>
      </c>
      <c r="U32" s="121">
        <v>0.10000000000000091</v>
      </c>
      <c r="V32" s="121">
        <v>0.10000000000000091</v>
      </c>
      <c r="W32" s="121">
        <v>0.10000000000000091</v>
      </c>
      <c r="X32" s="121">
        <v>0.10000000000000091</v>
      </c>
      <c r="Y32" s="121">
        <v>0.10000000000000091</v>
      </c>
      <c r="Z32" s="121">
        <v>0.10000000000000091</v>
      </c>
      <c r="AA32" s="121">
        <v>0.10000000000000091</v>
      </c>
      <c r="AB32" s="121">
        <v>0.10000000000000091</v>
      </c>
      <c r="AC32" s="121">
        <v>0.10000000000000091</v>
      </c>
      <c r="AD32" s="121">
        <v>0.10000000000000091</v>
      </c>
      <c r="AE32" s="121">
        <v>0.10000000000000091</v>
      </c>
      <c r="AF32" s="121">
        <v>0.10000000000000091</v>
      </c>
      <c r="AG32" s="121">
        <v>0.10000000000000091</v>
      </c>
      <c r="AH32" s="121">
        <v>0.10000000000000091</v>
      </c>
      <c r="AI32" s="121">
        <v>0.10000000000000091</v>
      </c>
      <c r="AJ32" s="121">
        <v>0.10000000000000091</v>
      </c>
      <c r="AK32" s="121">
        <v>0.10000000000000091</v>
      </c>
      <c r="AL32" s="121">
        <v>0.10000000000000091</v>
      </c>
      <c r="AM32" s="121">
        <v>0.10000000000000091</v>
      </c>
      <c r="AN32" s="121">
        <v>0.10000000000000091</v>
      </c>
      <c r="AO32" s="121">
        <v>0.10000000000000091</v>
      </c>
      <c r="AP32" s="121">
        <v>0.10000000000000091</v>
      </c>
      <c r="AQ32" s="121">
        <v>0.10000000000000091</v>
      </c>
      <c r="AR32" s="121">
        <v>0.10000000000000091</v>
      </c>
      <c r="AS32" s="121">
        <v>0.10000000000000091</v>
      </c>
      <c r="AT32" s="121">
        <v>0.10000000000000091</v>
      </c>
      <c r="AU32" s="121">
        <v>0.10000000000000091</v>
      </c>
      <c r="AV32" s="121" t="s">
        <v>352</v>
      </c>
      <c r="AW32" s="121">
        <v>0.10000000000000091</v>
      </c>
      <c r="AX32" s="121">
        <v>0.10000000000000091</v>
      </c>
      <c r="AY32" s="121">
        <v>0.10000000000000091</v>
      </c>
      <c r="AZ32" s="121">
        <v>0.10000000000000091</v>
      </c>
      <c r="BA32" s="121">
        <v>0.10000000000000091</v>
      </c>
      <c r="BB32" s="121">
        <v>0.10000000000000091</v>
      </c>
      <c r="BC32" s="121">
        <v>0.10000000000000091</v>
      </c>
      <c r="BD32" s="121">
        <v>0.10000000000000091</v>
      </c>
      <c r="BE32" s="121">
        <v>0.10000000000000091</v>
      </c>
      <c r="BF32" s="121">
        <v>0.10000000000000091</v>
      </c>
      <c r="BG32" s="121">
        <v>0.10000000000000091</v>
      </c>
      <c r="BH32" s="121">
        <v>0.10000000000000091</v>
      </c>
      <c r="BI32" s="121">
        <v>0.10000000000000091</v>
      </c>
      <c r="BJ32" s="121">
        <v>0.10000000000000091</v>
      </c>
      <c r="BK32" s="121">
        <v>0.10000000000000091</v>
      </c>
      <c r="BL32" s="121">
        <v>0.10000000000000091</v>
      </c>
      <c r="BM32" s="121">
        <v>0.10000000000000091</v>
      </c>
      <c r="BN32" s="121">
        <v>0.10000000000000091</v>
      </c>
      <c r="BO32" s="121">
        <v>0.10000000000000091</v>
      </c>
      <c r="BP32" s="121">
        <v>0.10000000000000091</v>
      </c>
      <c r="BQ32" s="121">
        <v>0.10000000000000091</v>
      </c>
      <c r="BR32" s="121">
        <v>0.10000000000000091</v>
      </c>
      <c r="BS32" s="121">
        <v>0.10000000000000091</v>
      </c>
      <c r="BT32" s="121">
        <v>0.10000000000000091</v>
      </c>
      <c r="BU32" s="121">
        <v>0.10000000000000091</v>
      </c>
      <c r="BV32" s="121">
        <v>0.10000000000000091</v>
      </c>
      <c r="BW32" s="121">
        <v>0.10000000000000091</v>
      </c>
    </row>
    <row r="33" spans="1:75" x14ac:dyDescent="0.25">
      <c r="A33" s="51">
        <v>30</v>
      </c>
      <c r="B33" s="116">
        <f t="shared" si="3"/>
        <v>0.20140845070422655</v>
      </c>
      <c r="C33" s="120" t="str">
        <f>VLOOKUP(A33,Projects!A:B,2,FALSE)</f>
        <v>T3  Project30</v>
      </c>
      <c r="D33" s="121">
        <v>0.10000000000000091</v>
      </c>
      <c r="E33" s="121">
        <v>0.10000000000000091</v>
      </c>
      <c r="F33" s="121">
        <v>0.10000000000000091</v>
      </c>
      <c r="G33" s="121">
        <v>0.10000000000000091</v>
      </c>
      <c r="H33" s="121">
        <v>0.10000000000000091</v>
      </c>
      <c r="I33" s="121">
        <v>0.10000000000000091</v>
      </c>
      <c r="J33" s="121">
        <v>0.10000000000000091</v>
      </c>
      <c r="K33" s="121">
        <v>1</v>
      </c>
      <c r="L33" s="121">
        <v>1</v>
      </c>
      <c r="M33" s="121">
        <v>1</v>
      </c>
      <c r="N33" s="121">
        <v>1</v>
      </c>
      <c r="O33" s="121">
        <v>1</v>
      </c>
      <c r="P33" s="121">
        <v>1</v>
      </c>
      <c r="Q33" s="121">
        <v>1</v>
      </c>
      <c r="R33" s="121">
        <v>1</v>
      </c>
      <c r="S33" s="121">
        <v>0.10000000000000091</v>
      </c>
      <c r="T33" s="121">
        <v>0.10000000000000091</v>
      </c>
      <c r="U33" s="121">
        <v>0.10000000000000091</v>
      </c>
      <c r="V33" s="121">
        <v>0.10000000000000091</v>
      </c>
      <c r="W33" s="121">
        <v>0.10000000000000091</v>
      </c>
      <c r="X33" s="121">
        <v>0.10000000000000091</v>
      </c>
      <c r="Y33" s="121">
        <v>0.10000000000000091</v>
      </c>
      <c r="Z33" s="121">
        <v>0.10000000000000091</v>
      </c>
      <c r="AA33" s="121">
        <v>0.10000000000000091</v>
      </c>
      <c r="AB33" s="121">
        <v>0.10000000000000091</v>
      </c>
      <c r="AC33" s="121">
        <v>0.10000000000000091</v>
      </c>
      <c r="AD33" s="121">
        <v>0.10000000000000091</v>
      </c>
      <c r="AE33" s="121">
        <v>0.10000000000000091</v>
      </c>
      <c r="AF33" s="121">
        <v>0.10000000000000091</v>
      </c>
      <c r="AG33" s="121">
        <v>0.10000000000000091</v>
      </c>
      <c r="AH33" s="121">
        <v>0.10000000000000091</v>
      </c>
      <c r="AI33" s="121">
        <v>0.10000000000000091</v>
      </c>
      <c r="AJ33" s="121">
        <v>0.10000000000000091</v>
      </c>
      <c r="AK33" s="121">
        <v>0.10000000000000091</v>
      </c>
      <c r="AL33" s="121">
        <v>0.10000000000000091</v>
      </c>
      <c r="AM33" s="121">
        <v>0.10000000000000091</v>
      </c>
      <c r="AN33" s="121">
        <v>0.10000000000000091</v>
      </c>
      <c r="AO33" s="121">
        <v>0.10000000000000091</v>
      </c>
      <c r="AP33" s="121">
        <v>0.10000000000000091</v>
      </c>
      <c r="AQ33" s="121">
        <v>0.10000000000000091</v>
      </c>
      <c r="AR33" s="121">
        <v>0.10000000000000091</v>
      </c>
      <c r="AS33" s="121">
        <v>0.10000000000000091</v>
      </c>
      <c r="AT33" s="121">
        <v>0.10000000000000091</v>
      </c>
      <c r="AU33" s="121">
        <v>0.10000000000000091</v>
      </c>
      <c r="AV33" s="121">
        <v>0.10000000000000091</v>
      </c>
      <c r="AW33" s="121">
        <v>0.10000000000000091</v>
      </c>
      <c r="AX33" s="121">
        <v>0.10000000000000091</v>
      </c>
      <c r="AY33" s="121" t="s">
        <v>352</v>
      </c>
      <c r="AZ33" s="121">
        <v>0.10000000000000091</v>
      </c>
      <c r="BA33" s="121">
        <v>0.10000000000000091</v>
      </c>
      <c r="BB33" s="121">
        <v>0.10000000000000091</v>
      </c>
      <c r="BC33" s="121">
        <v>0.10000000000000091</v>
      </c>
      <c r="BD33" s="121">
        <v>0.10000000000000091</v>
      </c>
      <c r="BE33" s="121">
        <v>0.10000000000000091</v>
      </c>
      <c r="BF33" s="121">
        <v>0.10000000000000091</v>
      </c>
      <c r="BG33" s="121">
        <v>0.10000000000000091</v>
      </c>
      <c r="BH33" s="121">
        <v>0.10000000000000091</v>
      </c>
      <c r="BI33" s="121">
        <v>0.10000000000000091</v>
      </c>
      <c r="BJ33" s="121">
        <v>0.10000000000000091</v>
      </c>
      <c r="BK33" s="121">
        <v>0.10000000000000091</v>
      </c>
      <c r="BL33" s="121">
        <v>0.10000000000000091</v>
      </c>
      <c r="BM33" s="121">
        <v>0.10000000000000091</v>
      </c>
      <c r="BN33" s="121">
        <v>0.10000000000000091</v>
      </c>
      <c r="BO33" s="121">
        <v>0.10000000000000091</v>
      </c>
      <c r="BP33" s="121">
        <v>0.10000000000000091</v>
      </c>
      <c r="BQ33" s="121">
        <v>0.10000000000000091</v>
      </c>
      <c r="BR33" s="121">
        <v>0.10000000000000091</v>
      </c>
      <c r="BS33" s="121">
        <v>0.10000000000000091</v>
      </c>
      <c r="BT33" s="121">
        <v>0.10000000000000091</v>
      </c>
      <c r="BU33" s="121">
        <v>0.10000000000000091</v>
      </c>
      <c r="BV33" s="121">
        <v>0.10000000000000091</v>
      </c>
      <c r="BW33" s="121">
        <v>0.10000000000000091</v>
      </c>
    </row>
    <row r="34" spans="1:75" x14ac:dyDescent="0.25">
      <c r="A34" s="51">
        <v>31</v>
      </c>
      <c r="B34" s="116">
        <f t="shared" si="3"/>
        <v>0.20140845070422655</v>
      </c>
      <c r="C34" s="120" t="str">
        <f>VLOOKUP(A34,Projects!A:B,2,FALSE)</f>
        <v>T3  Project31</v>
      </c>
      <c r="D34" s="121">
        <v>0.10000000000000091</v>
      </c>
      <c r="E34" s="121">
        <v>0.10000000000000091</v>
      </c>
      <c r="F34" s="121">
        <v>0.10000000000000091</v>
      </c>
      <c r="G34" s="121">
        <v>0.10000000000000091</v>
      </c>
      <c r="H34" s="121">
        <v>0.10000000000000091</v>
      </c>
      <c r="I34" s="121">
        <v>0.10000000000000091</v>
      </c>
      <c r="J34" s="121">
        <v>0.10000000000000091</v>
      </c>
      <c r="K34" s="121">
        <v>1</v>
      </c>
      <c r="L34" s="121">
        <v>1</v>
      </c>
      <c r="M34" s="121">
        <v>1</v>
      </c>
      <c r="N34" s="121">
        <v>1</v>
      </c>
      <c r="O34" s="121">
        <v>1</v>
      </c>
      <c r="P34" s="121">
        <v>1</v>
      </c>
      <c r="Q34" s="121">
        <v>1</v>
      </c>
      <c r="R34" s="121">
        <v>1</v>
      </c>
      <c r="S34" s="121">
        <v>0.10000000000000091</v>
      </c>
      <c r="T34" s="121">
        <v>0.10000000000000091</v>
      </c>
      <c r="U34" s="121">
        <v>0.10000000000000091</v>
      </c>
      <c r="V34" s="121">
        <v>0.10000000000000091</v>
      </c>
      <c r="W34" s="121">
        <v>0.10000000000000091</v>
      </c>
      <c r="X34" s="121">
        <v>0.10000000000000091</v>
      </c>
      <c r="Y34" s="121">
        <v>0.10000000000000091</v>
      </c>
      <c r="Z34" s="121">
        <v>0.10000000000000091</v>
      </c>
      <c r="AA34" s="121">
        <v>0.10000000000000091</v>
      </c>
      <c r="AB34" s="121">
        <v>0.10000000000000091</v>
      </c>
      <c r="AC34" s="121">
        <v>0.10000000000000091</v>
      </c>
      <c r="AD34" s="121">
        <v>0.10000000000000091</v>
      </c>
      <c r="AE34" s="121">
        <v>0.10000000000000091</v>
      </c>
      <c r="AF34" s="121">
        <v>0.10000000000000091</v>
      </c>
      <c r="AG34" s="121">
        <v>0.10000000000000091</v>
      </c>
      <c r="AH34" s="121">
        <v>0.10000000000000091</v>
      </c>
      <c r="AI34" s="121">
        <v>0.10000000000000091</v>
      </c>
      <c r="AJ34" s="121">
        <v>0.10000000000000091</v>
      </c>
      <c r="AK34" s="121">
        <v>0.10000000000000091</v>
      </c>
      <c r="AL34" s="121">
        <v>0.10000000000000091</v>
      </c>
      <c r="AM34" s="121">
        <v>0.10000000000000091</v>
      </c>
      <c r="AN34" s="121" t="s">
        <v>352</v>
      </c>
      <c r="AO34" s="121">
        <v>0.10000000000000091</v>
      </c>
      <c r="AP34" s="121">
        <v>0.10000000000000091</v>
      </c>
      <c r="AQ34" s="121">
        <v>0.10000000000000091</v>
      </c>
      <c r="AR34" s="121">
        <v>0.10000000000000091</v>
      </c>
      <c r="AS34" s="121">
        <v>0.10000000000000091</v>
      </c>
      <c r="AT34" s="121">
        <v>0.10000000000000091</v>
      </c>
      <c r="AU34" s="121">
        <v>0.10000000000000091</v>
      </c>
      <c r="AV34" s="121">
        <v>0.10000000000000091</v>
      </c>
      <c r="AW34" s="121">
        <v>0.10000000000000091</v>
      </c>
      <c r="AX34" s="121">
        <v>0.10000000000000091</v>
      </c>
      <c r="AY34" s="121">
        <v>0.10000000000000091</v>
      </c>
      <c r="AZ34" s="121">
        <v>0.10000000000000091</v>
      </c>
      <c r="BA34" s="121">
        <v>0.10000000000000091</v>
      </c>
      <c r="BB34" s="121">
        <v>0.10000000000000091</v>
      </c>
      <c r="BC34" s="121">
        <v>0.10000000000000091</v>
      </c>
      <c r="BD34" s="121">
        <v>0.10000000000000091</v>
      </c>
      <c r="BE34" s="121">
        <v>0.10000000000000091</v>
      </c>
      <c r="BF34" s="121">
        <v>0.10000000000000091</v>
      </c>
      <c r="BG34" s="121">
        <v>0.10000000000000091</v>
      </c>
      <c r="BH34" s="121">
        <v>0.10000000000000091</v>
      </c>
      <c r="BI34" s="121">
        <v>0.10000000000000091</v>
      </c>
      <c r="BJ34" s="121">
        <v>0.10000000000000091</v>
      </c>
      <c r="BK34" s="121">
        <v>0.10000000000000091</v>
      </c>
      <c r="BL34" s="121">
        <v>0.10000000000000091</v>
      </c>
      <c r="BM34" s="121">
        <v>0.10000000000000091</v>
      </c>
      <c r="BN34" s="121">
        <v>0.10000000000000091</v>
      </c>
      <c r="BO34" s="121">
        <v>0.10000000000000091</v>
      </c>
      <c r="BP34" s="121">
        <v>0.10000000000000091</v>
      </c>
      <c r="BQ34" s="121">
        <v>0.10000000000000091</v>
      </c>
      <c r="BR34" s="121">
        <v>0.10000000000000091</v>
      </c>
      <c r="BS34" s="121">
        <v>0.10000000000000091</v>
      </c>
      <c r="BT34" s="121">
        <v>0.10000000000000091</v>
      </c>
      <c r="BU34" s="121">
        <v>0.10000000000000091</v>
      </c>
      <c r="BV34" s="121">
        <v>0.10000000000000091</v>
      </c>
      <c r="BW34" s="121">
        <v>0.10000000000000091</v>
      </c>
    </row>
    <row r="35" spans="1:75" x14ac:dyDescent="0.25">
      <c r="A35" s="51">
        <v>32</v>
      </c>
      <c r="B35" s="116">
        <f t="shared" si="3"/>
        <v>0.20140845070422655</v>
      </c>
      <c r="C35" s="120" t="str">
        <f>VLOOKUP(A35,Projects!A:B,2,FALSE)</f>
        <v>T3  Project32</v>
      </c>
      <c r="D35" s="121">
        <v>0.10000000000000091</v>
      </c>
      <c r="E35" s="121">
        <v>0.10000000000000091</v>
      </c>
      <c r="F35" s="121">
        <v>0.10000000000000091</v>
      </c>
      <c r="G35" s="121">
        <v>0.10000000000000091</v>
      </c>
      <c r="H35" s="121">
        <v>0.10000000000000091</v>
      </c>
      <c r="I35" s="121">
        <v>0.10000000000000091</v>
      </c>
      <c r="J35" s="121">
        <v>0.10000000000000091</v>
      </c>
      <c r="K35" s="121">
        <v>1</v>
      </c>
      <c r="L35" s="121">
        <v>1</v>
      </c>
      <c r="M35" s="121">
        <v>1</v>
      </c>
      <c r="N35" s="121">
        <v>1</v>
      </c>
      <c r="O35" s="121">
        <v>1</v>
      </c>
      <c r="P35" s="121">
        <v>1</v>
      </c>
      <c r="Q35" s="121">
        <v>1</v>
      </c>
      <c r="R35" s="121">
        <v>1</v>
      </c>
      <c r="S35" s="121">
        <v>0.10000000000000091</v>
      </c>
      <c r="T35" s="121">
        <v>0.10000000000000091</v>
      </c>
      <c r="U35" s="121">
        <v>0.10000000000000091</v>
      </c>
      <c r="V35" s="121">
        <v>0.10000000000000091</v>
      </c>
      <c r="W35" s="121">
        <v>0.10000000000000091</v>
      </c>
      <c r="X35" s="121">
        <v>0.10000000000000091</v>
      </c>
      <c r="Y35" s="121">
        <v>0.10000000000000091</v>
      </c>
      <c r="Z35" s="121">
        <v>0.10000000000000091</v>
      </c>
      <c r="AA35" s="121">
        <v>0.10000000000000091</v>
      </c>
      <c r="AB35" s="121">
        <v>0.10000000000000091</v>
      </c>
      <c r="AC35" s="121">
        <v>0.10000000000000091</v>
      </c>
      <c r="AD35" s="121">
        <v>0.10000000000000091</v>
      </c>
      <c r="AE35" s="121">
        <v>0.10000000000000091</v>
      </c>
      <c r="AF35" s="121">
        <v>0.10000000000000091</v>
      </c>
      <c r="AG35" s="121">
        <v>0.10000000000000091</v>
      </c>
      <c r="AH35" s="121">
        <v>0.10000000000000091</v>
      </c>
      <c r="AI35" s="121">
        <v>0.10000000000000091</v>
      </c>
      <c r="AJ35" s="121">
        <v>0.10000000000000091</v>
      </c>
      <c r="AK35" s="121" t="s">
        <v>352</v>
      </c>
      <c r="AL35" s="121">
        <v>0.10000000000000091</v>
      </c>
      <c r="AM35" s="121">
        <v>0.10000000000000091</v>
      </c>
      <c r="AN35" s="121">
        <v>0.10000000000000091</v>
      </c>
      <c r="AO35" s="121">
        <v>0.10000000000000091</v>
      </c>
      <c r="AP35" s="121">
        <v>0.10000000000000091</v>
      </c>
      <c r="AQ35" s="121">
        <v>0.10000000000000091</v>
      </c>
      <c r="AR35" s="121">
        <v>0.10000000000000091</v>
      </c>
      <c r="AS35" s="121">
        <v>0.10000000000000091</v>
      </c>
      <c r="AT35" s="121">
        <v>0.10000000000000091</v>
      </c>
      <c r="AU35" s="121">
        <v>0.10000000000000091</v>
      </c>
      <c r="AV35" s="121">
        <v>0.10000000000000091</v>
      </c>
      <c r="AW35" s="121">
        <v>0.10000000000000091</v>
      </c>
      <c r="AX35" s="121">
        <v>0.10000000000000091</v>
      </c>
      <c r="AY35" s="121">
        <v>0.10000000000000091</v>
      </c>
      <c r="AZ35" s="121">
        <v>0.10000000000000091</v>
      </c>
      <c r="BA35" s="121">
        <v>0.10000000000000091</v>
      </c>
      <c r="BB35" s="121">
        <v>0.10000000000000091</v>
      </c>
      <c r="BC35" s="121">
        <v>0.10000000000000091</v>
      </c>
      <c r="BD35" s="121">
        <v>0.10000000000000091</v>
      </c>
      <c r="BE35" s="121">
        <v>0.10000000000000091</v>
      </c>
      <c r="BF35" s="121">
        <v>0.10000000000000091</v>
      </c>
      <c r="BG35" s="121">
        <v>0.10000000000000091</v>
      </c>
      <c r="BH35" s="121">
        <v>0.10000000000000091</v>
      </c>
      <c r="BI35" s="121">
        <v>0.10000000000000091</v>
      </c>
      <c r="BJ35" s="121">
        <v>0.10000000000000091</v>
      </c>
      <c r="BK35" s="121">
        <v>0.10000000000000091</v>
      </c>
      <c r="BL35" s="121">
        <v>0.10000000000000091</v>
      </c>
      <c r="BM35" s="121">
        <v>0.10000000000000091</v>
      </c>
      <c r="BN35" s="121">
        <v>0.10000000000000091</v>
      </c>
      <c r="BO35" s="121">
        <v>0.10000000000000091</v>
      </c>
      <c r="BP35" s="121">
        <v>0.10000000000000091</v>
      </c>
      <c r="BQ35" s="121">
        <v>0.10000000000000091</v>
      </c>
      <c r="BR35" s="121">
        <v>0.10000000000000091</v>
      </c>
      <c r="BS35" s="121">
        <v>0.10000000000000091</v>
      </c>
      <c r="BT35" s="121">
        <v>0.10000000000000091</v>
      </c>
      <c r="BU35" s="121">
        <v>0.10000000000000091</v>
      </c>
      <c r="BV35" s="121">
        <v>0.10000000000000091</v>
      </c>
      <c r="BW35" s="121">
        <v>0.10000000000000091</v>
      </c>
    </row>
    <row r="36" spans="1:75" x14ac:dyDescent="0.25">
      <c r="A36" s="51">
        <v>33</v>
      </c>
      <c r="B36" s="116">
        <f t="shared" si="3"/>
        <v>0.12535211267605653</v>
      </c>
      <c r="C36" s="120" t="str">
        <f>VLOOKUP(A36,Projects!A:B,2,FALSE)</f>
        <v>T4  Project33</v>
      </c>
      <c r="D36" s="121">
        <v>0.10000000000000091</v>
      </c>
      <c r="E36" s="121">
        <v>0.10000000000000091</v>
      </c>
      <c r="F36" s="121">
        <v>0.10000000000000091</v>
      </c>
      <c r="G36" s="121">
        <v>0.10000000000000091</v>
      </c>
      <c r="H36" s="121">
        <v>0.10000000000000091</v>
      </c>
      <c r="I36" s="121">
        <v>0.10000000000000091</v>
      </c>
      <c r="J36" s="121">
        <v>0.10000000000000091</v>
      </c>
      <c r="K36" s="121">
        <v>0.10000000000000091</v>
      </c>
      <c r="L36" s="121">
        <v>0.10000000000000091</v>
      </c>
      <c r="M36" s="121">
        <v>0.10000000000000091</v>
      </c>
      <c r="N36" s="121">
        <v>0.10000000000000091</v>
      </c>
      <c r="O36" s="121">
        <v>0.10000000000000091</v>
      </c>
      <c r="P36" s="121">
        <v>0.10000000000000091</v>
      </c>
      <c r="Q36" s="121">
        <v>0.10000000000000091</v>
      </c>
      <c r="R36" s="121">
        <v>0.10000000000000091</v>
      </c>
      <c r="S36" s="121">
        <v>0.99999999999999911</v>
      </c>
      <c r="T36" s="121">
        <v>0.99999999999999911</v>
      </c>
      <c r="U36" s="121">
        <v>0.10000000000000091</v>
      </c>
      <c r="V36" s="121">
        <v>0.10000000000000091</v>
      </c>
      <c r="W36" s="121">
        <v>0.10000000000000091</v>
      </c>
      <c r="X36" s="121">
        <v>0.10000000000000091</v>
      </c>
      <c r="Y36" s="121">
        <v>0.10000000000000091</v>
      </c>
      <c r="Z36" s="121">
        <v>0.1</v>
      </c>
      <c r="AA36" s="121">
        <v>0.1</v>
      </c>
      <c r="AB36" s="121">
        <v>0.1</v>
      </c>
      <c r="AC36" s="121">
        <v>0.1</v>
      </c>
      <c r="AD36" s="121">
        <v>0.1</v>
      </c>
      <c r="AE36" s="121">
        <v>0.1</v>
      </c>
      <c r="AF36" s="121">
        <v>0.1</v>
      </c>
      <c r="AG36" s="121">
        <v>0.1</v>
      </c>
      <c r="AH36" s="121">
        <v>0.1</v>
      </c>
      <c r="AI36" s="121">
        <v>0.1</v>
      </c>
      <c r="AJ36" s="121">
        <v>0.1</v>
      </c>
      <c r="AK36" s="121">
        <v>0.1</v>
      </c>
      <c r="AL36" s="121">
        <v>0.1</v>
      </c>
      <c r="AM36" s="121">
        <v>0.1</v>
      </c>
      <c r="AN36" s="121">
        <v>0.1</v>
      </c>
      <c r="AO36" s="121">
        <v>0.1</v>
      </c>
      <c r="AP36" s="121">
        <v>0.1</v>
      </c>
      <c r="AQ36" s="121">
        <v>0.1</v>
      </c>
      <c r="AR36" s="121">
        <v>0.1</v>
      </c>
      <c r="AS36" s="121">
        <v>0.1</v>
      </c>
      <c r="AT36" s="121">
        <v>0.1</v>
      </c>
      <c r="AU36" s="121">
        <v>0.1</v>
      </c>
      <c r="AV36" s="121">
        <v>0.1</v>
      </c>
      <c r="AW36" s="121">
        <v>0.1</v>
      </c>
      <c r="AX36" s="121">
        <v>0.1</v>
      </c>
      <c r="AY36" s="121">
        <v>0.1</v>
      </c>
      <c r="AZ36" s="121">
        <v>0.1</v>
      </c>
      <c r="BA36" s="121">
        <v>0.1</v>
      </c>
      <c r="BB36" s="121" t="s">
        <v>352</v>
      </c>
      <c r="BC36" s="121">
        <v>0.1</v>
      </c>
      <c r="BD36" s="121">
        <v>0.1</v>
      </c>
      <c r="BE36" s="121">
        <v>0.1</v>
      </c>
      <c r="BF36" s="121">
        <v>0.1</v>
      </c>
      <c r="BG36" s="121">
        <v>0.1</v>
      </c>
      <c r="BH36" s="121">
        <v>0.1</v>
      </c>
      <c r="BI36" s="121">
        <v>0.1</v>
      </c>
      <c r="BJ36" s="121">
        <v>0.1</v>
      </c>
      <c r="BK36" s="121">
        <v>0.1</v>
      </c>
      <c r="BL36" s="121">
        <v>0.1</v>
      </c>
      <c r="BM36" s="121">
        <v>0.1</v>
      </c>
      <c r="BN36" s="121">
        <v>0.1</v>
      </c>
      <c r="BO36" s="121">
        <v>0.1</v>
      </c>
      <c r="BP36" s="121">
        <v>0.10000000000000091</v>
      </c>
      <c r="BQ36" s="121">
        <v>0.10000000000000091</v>
      </c>
      <c r="BR36" s="121">
        <v>0.10000000000000091</v>
      </c>
      <c r="BS36" s="121">
        <v>0.10000000000000091</v>
      </c>
      <c r="BT36" s="121">
        <v>0.10000000000000091</v>
      </c>
      <c r="BU36" s="121">
        <v>0.10000000000000091</v>
      </c>
      <c r="BV36" s="121">
        <v>0.10000000000000091</v>
      </c>
      <c r="BW36" s="121">
        <v>0.10000000000000091</v>
      </c>
    </row>
    <row r="37" spans="1:75" x14ac:dyDescent="0.25">
      <c r="A37" s="51">
        <v>34</v>
      </c>
      <c r="B37" s="116">
        <f t="shared" si="3"/>
        <v>0.12535211267605653</v>
      </c>
      <c r="C37" s="120" t="str">
        <f>VLOOKUP(A37,Projects!A:B,2,FALSE)</f>
        <v>T4  Project34</v>
      </c>
      <c r="D37" s="121">
        <v>0.10000000000000091</v>
      </c>
      <c r="E37" s="121">
        <v>0.10000000000000091</v>
      </c>
      <c r="F37" s="121">
        <v>0.10000000000000091</v>
      </c>
      <c r="G37" s="121">
        <v>0.10000000000000091</v>
      </c>
      <c r="H37" s="121">
        <v>0.10000000000000091</v>
      </c>
      <c r="I37" s="121">
        <v>0.10000000000000091</v>
      </c>
      <c r="J37" s="121">
        <v>0.10000000000000091</v>
      </c>
      <c r="K37" s="121">
        <v>0.10000000000000091</v>
      </c>
      <c r="L37" s="121">
        <v>0.10000000000000091</v>
      </c>
      <c r="M37" s="121">
        <v>0.10000000000000091</v>
      </c>
      <c r="N37" s="121">
        <v>0.10000000000000091</v>
      </c>
      <c r="O37" s="121">
        <v>0.10000000000000091</v>
      </c>
      <c r="P37" s="121">
        <v>0.10000000000000091</v>
      </c>
      <c r="Q37" s="121">
        <v>0.10000000000000091</v>
      </c>
      <c r="R37" s="121">
        <v>0.10000000000000091</v>
      </c>
      <c r="S37" s="121">
        <v>0.99999999999999911</v>
      </c>
      <c r="T37" s="121">
        <v>0.99999999999999911</v>
      </c>
      <c r="U37" s="121">
        <v>0.10000000000000091</v>
      </c>
      <c r="V37" s="121">
        <v>0.10000000000000091</v>
      </c>
      <c r="W37" s="121">
        <v>0.10000000000000091</v>
      </c>
      <c r="X37" s="121">
        <v>0.10000000000000091</v>
      </c>
      <c r="Y37" s="121">
        <v>0.10000000000000091</v>
      </c>
      <c r="Z37" s="121">
        <v>0.1</v>
      </c>
      <c r="AA37" s="121">
        <v>0.1</v>
      </c>
      <c r="AB37" s="121">
        <v>0.1</v>
      </c>
      <c r="AC37" s="121">
        <v>0.1</v>
      </c>
      <c r="AD37" s="121" t="s">
        <v>352</v>
      </c>
      <c r="AE37" s="121">
        <v>0.1</v>
      </c>
      <c r="AF37" s="121">
        <v>0.1</v>
      </c>
      <c r="AG37" s="121">
        <v>0.1</v>
      </c>
      <c r="AH37" s="121">
        <v>0.1</v>
      </c>
      <c r="AI37" s="121">
        <v>0.1</v>
      </c>
      <c r="AJ37" s="121">
        <v>0.1</v>
      </c>
      <c r="AK37" s="121">
        <v>0.1</v>
      </c>
      <c r="AL37" s="121">
        <v>0.1</v>
      </c>
      <c r="AM37" s="121">
        <v>0.1</v>
      </c>
      <c r="AN37" s="121">
        <v>0.1</v>
      </c>
      <c r="AO37" s="121">
        <v>0.1</v>
      </c>
      <c r="AP37" s="121">
        <v>0.1</v>
      </c>
      <c r="AQ37" s="121">
        <v>0.1</v>
      </c>
      <c r="AR37" s="121">
        <v>0.1</v>
      </c>
      <c r="AS37" s="121">
        <v>0.1</v>
      </c>
      <c r="AT37" s="121">
        <v>0.1</v>
      </c>
      <c r="AU37" s="121">
        <v>0.1</v>
      </c>
      <c r="AV37" s="121">
        <v>0.1</v>
      </c>
      <c r="AW37" s="121">
        <v>0.1</v>
      </c>
      <c r="AX37" s="121">
        <v>0.1</v>
      </c>
      <c r="AY37" s="121">
        <v>0.1</v>
      </c>
      <c r="AZ37" s="121">
        <v>0.1</v>
      </c>
      <c r="BA37" s="121">
        <v>0.1</v>
      </c>
      <c r="BB37" s="121">
        <v>0.1</v>
      </c>
      <c r="BC37" s="121">
        <v>0.1</v>
      </c>
      <c r="BD37" s="121">
        <v>0.1</v>
      </c>
      <c r="BE37" s="121">
        <v>0.1</v>
      </c>
      <c r="BF37" s="121">
        <v>0.1</v>
      </c>
      <c r="BG37" s="121">
        <v>0.1</v>
      </c>
      <c r="BH37" s="121">
        <v>0.1</v>
      </c>
      <c r="BI37" s="121">
        <v>0.1</v>
      </c>
      <c r="BJ37" s="121">
        <v>0.1</v>
      </c>
      <c r="BK37" s="121">
        <v>0.1</v>
      </c>
      <c r="BL37" s="121">
        <v>0.1</v>
      </c>
      <c r="BM37" s="121">
        <v>0.1</v>
      </c>
      <c r="BN37" s="121">
        <v>0.1</v>
      </c>
      <c r="BO37" s="121">
        <v>0.1</v>
      </c>
      <c r="BP37" s="121">
        <v>0.10000000000000091</v>
      </c>
      <c r="BQ37" s="121">
        <v>0.10000000000000091</v>
      </c>
      <c r="BR37" s="121">
        <v>0.10000000000000091</v>
      </c>
      <c r="BS37" s="121">
        <v>0.10000000000000091</v>
      </c>
      <c r="BT37" s="121">
        <v>0.10000000000000091</v>
      </c>
      <c r="BU37" s="121">
        <v>0.10000000000000091</v>
      </c>
      <c r="BV37" s="121">
        <v>0.10000000000000091</v>
      </c>
      <c r="BW37" s="121">
        <v>0.10000000000000091</v>
      </c>
    </row>
    <row r="38" spans="1:75" x14ac:dyDescent="0.25">
      <c r="A38" s="51">
        <v>35</v>
      </c>
      <c r="B38" s="116">
        <f t="shared" si="3"/>
        <v>0.12535211267605653</v>
      </c>
      <c r="C38" s="120" t="str">
        <f>VLOOKUP(A38,Projects!A:B,2,FALSE)</f>
        <v>T4  Project35</v>
      </c>
      <c r="D38" s="121">
        <v>0.10000000000000091</v>
      </c>
      <c r="E38" s="121">
        <v>0.10000000000000091</v>
      </c>
      <c r="F38" s="121">
        <v>0.10000000000000091</v>
      </c>
      <c r="G38" s="121">
        <v>0.10000000000000091</v>
      </c>
      <c r="H38" s="121">
        <v>0.10000000000000091</v>
      </c>
      <c r="I38" s="121">
        <v>0.10000000000000091</v>
      </c>
      <c r="J38" s="121">
        <v>0.10000000000000091</v>
      </c>
      <c r="K38" s="121">
        <v>0.10000000000000091</v>
      </c>
      <c r="L38" s="121">
        <v>0.10000000000000091</v>
      </c>
      <c r="M38" s="121">
        <v>0.10000000000000091</v>
      </c>
      <c r="N38" s="121">
        <v>0.10000000000000091</v>
      </c>
      <c r="O38" s="121">
        <v>0.10000000000000091</v>
      </c>
      <c r="P38" s="121">
        <v>0.10000000000000091</v>
      </c>
      <c r="Q38" s="121">
        <v>0.10000000000000091</v>
      </c>
      <c r="R38" s="121">
        <v>0.10000000000000091</v>
      </c>
      <c r="S38" s="121">
        <v>0.99999999999999911</v>
      </c>
      <c r="T38" s="121">
        <v>0.99999999999999911</v>
      </c>
      <c r="U38" s="121">
        <v>0.10000000000000091</v>
      </c>
      <c r="V38" s="121">
        <v>0.10000000000000091</v>
      </c>
      <c r="W38" s="121">
        <v>0.10000000000000091</v>
      </c>
      <c r="X38" s="121" t="s">
        <v>352</v>
      </c>
      <c r="Y38" s="121">
        <v>0.10000000000000091</v>
      </c>
      <c r="Z38" s="121">
        <v>0.1</v>
      </c>
      <c r="AA38" s="121">
        <v>0.1</v>
      </c>
      <c r="AB38" s="121">
        <v>0.1</v>
      </c>
      <c r="AC38" s="121">
        <v>0.1</v>
      </c>
      <c r="AD38" s="121">
        <v>0.1</v>
      </c>
      <c r="AE38" s="121">
        <v>0.1</v>
      </c>
      <c r="AF38" s="121">
        <v>0.1</v>
      </c>
      <c r="AG38" s="121">
        <v>0.1</v>
      </c>
      <c r="AH38" s="121">
        <v>0.1</v>
      </c>
      <c r="AI38" s="121">
        <v>0.1</v>
      </c>
      <c r="AJ38" s="121">
        <v>0.1</v>
      </c>
      <c r="AK38" s="121">
        <v>0.1</v>
      </c>
      <c r="AL38" s="121">
        <v>0.1</v>
      </c>
      <c r="AM38" s="121">
        <v>0.1</v>
      </c>
      <c r="AN38" s="121">
        <v>0.1</v>
      </c>
      <c r="AO38" s="121">
        <v>0.1</v>
      </c>
      <c r="AP38" s="121">
        <v>0.1</v>
      </c>
      <c r="AQ38" s="121">
        <v>0.1</v>
      </c>
      <c r="AR38" s="121">
        <v>0.1</v>
      </c>
      <c r="AS38" s="121">
        <v>0.1</v>
      </c>
      <c r="AT38" s="121">
        <v>0.1</v>
      </c>
      <c r="AU38" s="121">
        <v>0.1</v>
      </c>
      <c r="AV38" s="121">
        <v>0.1</v>
      </c>
      <c r="AW38" s="121">
        <v>0.1</v>
      </c>
      <c r="AX38" s="121">
        <v>0.1</v>
      </c>
      <c r="AY38" s="121">
        <v>0.1</v>
      </c>
      <c r="AZ38" s="121">
        <v>0.1</v>
      </c>
      <c r="BA38" s="121">
        <v>0.1</v>
      </c>
      <c r="BB38" s="121">
        <v>0.1</v>
      </c>
      <c r="BC38" s="121">
        <v>0.1</v>
      </c>
      <c r="BD38" s="121">
        <v>0.1</v>
      </c>
      <c r="BE38" s="121">
        <v>0.1</v>
      </c>
      <c r="BF38" s="121">
        <v>0.1</v>
      </c>
      <c r="BG38" s="121">
        <v>0.1</v>
      </c>
      <c r="BH38" s="121">
        <v>0.1</v>
      </c>
      <c r="BI38" s="121">
        <v>0.1</v>
      </c>
      <c r="BJ38" s="121">
        <v>0.1</v>
      </c>
      <c r="BK38" s="121">
        <v>0.1</v>
      </c>
      <c r="BL38" s="121">
        <v>0.1</v>
      </c>
      <c r="BM38" s="121">
        <v>0.1</v>
      </c>
      <c r="BN38" s="121">
        <v>0.1</v>
      </c>
      <c r="BO38" s="121">
        <v>0.1</v>
      </c>
      <c r="BP38" s="121">
        <v>0.10000000000000091</v>
      </c>
      <c r="BQ38" s="121">
        <v>0.10000000000000091</v>
      </c>
      <c r="BR38" s="121">
        <v>0.10000000000000091</v>
      </c>
      <c r="BS38" s="121">
        <v>0.10000000000000091</v>
      </c>
      <c r="BT38" s="121">
        <v>0.10000000000000091</v>
      </c>
      <c r="BU38" s="121">
        <v>0.10000000000000091</v>
      </c>
      <c r="BV38" s="121">
        <v>0.10000000000000091</v>
      </c>
      <c r="BW38" s="121">
        <v>0.10000000000000091</v>
      </c>
    </row>
    <row r="39" spans="1:75" x14ac:dyDescent="0.25">
      <c r="A39" s="51">
        <v>36</v>
      </c>
      <c r="B39" s="116">
        <f t="shared" si="3"/>
        <v>0.16338028169014096</v>
      </c>
      <c r="C39" s="120" t="str">
        <f>VLOOKUP(A39,Projects!A:B,2,FALSE)</f>
        <v>T5  Project36</v>
      </c>
      <c r="D39" s="121">
        <v>0.10000000000000091</v>
      </c>
      <c r="E39" s="121">
        <v>0.10000000000000091</v>
      </c>
      <c r="F39" s="121">
        <v>0.10000000000000091</v>
      </c>
      <c r="G39" s="121">
        <v>0.10000000000000091</v>
      </c>
      <c r="H39" s="121">
        <v>0.10000000000000091</v>
      </c>
      <c r="I39" s="121">
        <v>0.10000000000000091</v>
      </c>
      <c r="J39" s="121">
        <v>0.10000000000000091</v>
      </c>
      <c r="K39" s="121">
        <v>0.10000000000000091</v>
      </c>
      <c r="L39" s="121">
        <v>0.10000000000000091</v>
      </c>
      <c r="M39" s="121">
        <v>0.10000000000000091</v>
      </c>
      <c r="N39" s="121">
        <v>0.10000000000000091</v>
      </c>
      <c r="O39" s="121">
        <v>0.10000000000000091</v>
      </c>
      <c r="P39" s="121">
        <v>0.10000000000000091</v>
      </c>
      <c r="Q39" s="121">
        <v>0.10000000000000091</v>
      </c>
      <c r="R39" s="121">
        <v>0.10000000000000091</v>
      </c>
      <c r="S39" s="121">
        <v>0.10000000000000091</v>
      </c>
      <c r="T39" s="121">
        <v>0.10000000000000091</v>
      </c>
      <c r="U39" s="121">
        <v>0.99999999999999911</v>
      </c>
      <c r="V39" s="121">
        <v>0.99999999999999911</v>
      </c>
      <c r="W39" s="121">
        <v>0.99999999999999911</v>
      </c>
      <c r="X39" s="121">
        <v>0.99999999999999911</v>
      </c>
      <c r="Y39" s="121">
        <v>0.99999999999999911</v>
      </c>
      <c r="Z39" s="121" t="s">
        <v>352</v>
      </c>
      <c r="AA39" s="121">
        <v>0.1</v>
      </c>
      <c r="AB39" s="121">
        <v>0.1</v>
      </c>
      <c r="AC39" s="121">
        <v>0.1</v>
      </c>
      <c r="AD39" s="121">
        <v>0.1</v>
      </c>
      <c r="AE39" s="121">
        <v>0.1</v>
      </c>
      <c r="AF39" s="121">
        <v>0.1</v>
      </c>
      <c r="AG39" s="121">
        <v>0.1</v>
      </c>
      <c r="AH39" s="121">
        <v>0.1</v>
      </c>
      <c r="AI39" s="121">
        <v>0.1</v>
      </c>
      <c r="AJ39" s="121">
        <v>0.1</v>
      </c>
      <c r="AK39" s="121">
        <v>0.1</v>
      </c>
      <c r="AL39" s="121">
        <v>0.1</v>
      </c>
      <c r="AM39" s="121">
        <v>0.1</v>
      </c>
      <c r="AN39" s="121">
        <v>0.1</v>
      </c>
      <c r="AO39" s="121">
        <v>0.1</v>
      </c>
      <c r="AP39" s="121">
        <v>0.1</v>
      </c>
      <c r="AQ39" s="121">
        <v>0.1</v>
      </c>
      <c r="AR39" s="121">
        <v>0.1</v>
      </c>
      <c r="AS39" s="121">
        <v>0.1</v>
      </c>
      <c r="AT39" s="121">
        <v>0.1</v>
      </c>
      <c r="AU39" s="121">
        <v>0.1</v>
      </c>
      <c r="AV39" s="121">
        <v>0.1</v>
      </c>
      <c r="AW39" s="121">
        <v>0.1</v>
      </c>
      <c r="AX39" s="121">
        <v>0.1</v>
      </c>
      <c r="AY39" s="121">
        <v>0.1</v>
      </c>
      <c r="AZ39" s="121">
        <v>0.1</v>
      </c>
      <c r="BA39" s="121">
        <v>0.1</v>
      </c>
      <c r="BB39" s="121">
        <v>0.1</v>
      </c>
      <c r="BC39" s="121">
        <v>0.1</v>
      </c>
      <c r="BD39" s="121">
        <v>0.1</v>
      </c>
      <c r="BE39" s="121">
        <v>0.1</v>
      </c>
      <c r="BF39" s="121">
        <v>0.1</v>
      </c>
      <c r="BG39" s="121">
        <v>0.1</v>
      </c>
      <c r="BH39" s="121">
        <v>0.1</v>
      </c>
      <c r="BI39" s="121">
        <v>0.1</v>
      </c>
      <c r="BJ39" s="121">
        <v>0.1</v>
      </c>
      <c r="BK39" s="121">
        <v>0.1</v>
      </c>
      <c r="BL39" s="121">
        <v>0.1</v>
      </c>
      <c r="BM39" s="121">
        <v>0.1</v>
      </c>
      <c r="BN39" s="121">
        <v>0.1</v>
      </c>
      <c r="BO39" s="121">
        <v>0.1</v>
      </c>
      <c r="BP39" s="121">
        <v>0.10000000000000091</v>
      </c>
      <c r="BQ39" s="121">
        <v>0.10000000000000091</v>
      </c>
      <c r="BR39" s="121">
        <v>0.10000000000000091</v>
      </c>
      <c r="BS39" s="121">
        <v>0.10000000000000091</v>
      </c>
      <c r="BT39" s="121">
        <v>0.10000000000000091</v>
      </c>
      <c r="BU39" s="121">
        <v>0.10000000000000091</v>
      </c>
      <c r="BV39" s="121">
        <v>0.10000000000000091</v>
      </c>
      <c r="BW39" s="121">
        <v>0.10000000000000091</v>
      </c>
    </row>
    <row r="40" spans="1:75" x14ac:dyDescent="0.25">
      <c r="A40" s="51">
        <v>37</v>
      </c>
      <c r="B40" s="116">
        <f t="shared" si="3"/>
        <v>0.16338028169014096</v>
      </c>
      <c r="C40" s="120" t="str">
        <f>VLOOKUP(A40,Projects!A:B,2,FALSE)</f>
        <v>T5  Project37</v>
      </c>
      <c r="D40" s="121">
        <v>0.10000000000000091</v>
      </c>
      <c r="E40" s="121">
        <v>0.10000000000000091</v>
      </c>
      <c r="F40" s="121">
        <v>0.10000000000000091</v>
      </c>
      <c r="G40" s="121">
        <v>0.10000000000000091</v>
      </c>
      <c r="H40" s="121">
        <v>0.10000000000000091</v>
      </c>
      <c r="I40" s="121">
        <v>0.10000000000000091</v>
      </c>
      <c r="J40" s="121">
        <v>0.10000000000000091</v>
      </c>
      <c r="K40" s="121">
        <v>0.10000000000000091</v>
      </c>
      <c r="L40" s="121">
        <v>0.10000000000000091</v>
      </c>
      <c r="M40" s="121">
        <v>0.10000000000000091</v>
      </c>
      <c r="N40" s="121">
        <v>0.10000000000000091</v>
      </c>
      <c r="O40" s="121">
        <v>0.10000000000000091</v>
      </c>
      <c r="P40" s="121">
        <v>0.10000000000000091</v>
      </c>
      <c r="Q40" s="121">
        <v>0.10000000000000091</v>
      </c>
      <c r="R40" s="121">
        <v>0.10000000000000091</v>
      </c>
      <c r="S40" s="121">
        <v>0.10000000000000091</v>
      </c>
      <c r="T40" s="121">
        <v>0.10000000000000091</v>
      </c>
      <c r="U40" s="121">
        <v>0.99999999999999911</v>
      </c>
      <c r="V40" s="121">
        <v>0.99999999999999911</v>
      </c>
      <c r="W40" s="121">
        <v>0.99999999999999911</v>
      </c>
      <c r="X40" s="121">
        <v>0.99999999999999911</v>
      </c>
      <c r="Y40" s="121">
        <v>0.99999999999999911</v>
      </c>
      <c r="Z40" s="121">
        <v>0.1</v>
      </c>
      <c r="AA40" s="121">
        <v>0.1</v>
      </c>
      <c r="AB40" s="121">
        <v>0.1</v>
      </c>
      <c r="AC40" s="121">
        <v>0.1</v>
      </c>
      <c r="AD40" s="121">
        <v>0.1</v>
      </c>
      <c r="AE40" s="121">
        <v>0.1</v>
      </c>
      <c r="AF40" s="121">
        <v>0.1</v>
      </c>
      <c r="AG40" s="121">
        <v>0.1</v>
      </c>
      <c r="AH40" s="121">
        <v>0.1</v>
      </c>
      <c r="AI40" s="121">
        <v>0.1</v>
      </c>
      <c r="AJ40" s="121">
        <v>0.1</v>
      </c>
      <c r="AK40" s="121" t="s">
        <v>352</v>
      </c>
      <c r="AL40" s="121">
        <v>0.1</v>
      </c>
      <c r="AM40" s="121">
        <v>0.1</v>
      </c>
      <c r="AN40" s="121">
        <v>0.1</v>
      </c>
      <c r="AO40" s="121">
        <v>0.1</v>
      </c>
      <c r="AP40" s="121">
        <v>0.1</v>
      </c>
      <c r="AQ40" s="121">
        <v>0.1</v>
      </c>
      <c r="AR40" s="121">
        <v>0.1</v>
      </c>
      <c r="AS40" s="121">
        <v>0.1</v>
      </c>
      <c r="AT40" s="121">
        <v>0.1</v>
      </c>
      <c r="AU40" s="121">
        <v>0.1</v>
      </c>
      <c r="AV40" s="121">
        <v>0.1</v>
      </c>
      <c r="AW40" s="121">
        <v>0.1</v>
      </c>
      <c r="AX40" s="121">
        <v>0.1</v>
      </c>
      <c r="AY40" s="121">
        <v>0.1</v>
      </c>
      <c r="AZ40" s="121">
        <v>0.1</v>
      </c>
      <c r="BA40" s="121">
        <v>0.1</v>
      </c>
      <c r="BB40" s="121">
        <v>0.1</v>
      </c>
      <c r="BC40" s="121">
        <v>0.1</v>
      </c>
      <c r="BD40" s="121">
        <v>0.1</v>
      </c>
      <c r="BE40" s="121">
        <v>0.1</v>
      </c>
      <c r="BF40" s="121">
        <v>0.1</v>
      </c>
      <c r="BG40" s="121">
        <v>0.1</v>
      </c>
      <c r="BH40" s="121">
        <v>0.1</v>
      </c>
      <c r="BI40" s="121">
        <v>0.1</v>
      </c>
      <c r="BJ40" s="121">
        <v>0.1</v>
      </c>
      <c r="BK40" s="121">
        <v>0.1</v>
      </c>
      <c r="BL40" s="121">
        <v>0.1</v>
      </c>
      <c r="BM40" s="121">
        <v>0.1</v>
      </c>
      <c r="BN40" s="121">
        <v>0.1</v>
      </c>
      <c r="BO40" s="121">
        <v>0.1</v>
      </c>
      <c r="BP40" s="121">
        <v>0.10000000000000091</v>
      </c>
      <c r="BQ40" s="121">
        <v>0.10000000000000091</v>
      </c>
      <c r="BR40" s="121">
        <v>0.10000000000000091</v>
      </c>
      <c r="BS40" s="121">
        <v>0.10000000000000091</v>
      </c>
      <c r="BT40" s="121">
        <v>0.10000000000000091</v>
      </c>
      <c r="BU40" s="121">
        <v>0.10000000000000091</v>
      </c>
      <c r="BV40" s="121">
        <v>0.10000000000000091</v>
      </c>
      <c r="BW40" s="121">
        <v>0.10000000000000091</v>
      </c>
    </row>
    <row r="41" spans="1:75" x14ac:dyDescent="0.25">
      <c r="A41" s="51">
        <v>38</v>
      </c>
      <c r="B41" s="116">
        <f t="shared" si="3"/>
        <v>0.16338028169014093</v>
      </c>
      <c r="C41" s="120" t="str">
        <f>VLOOKUP(A41,Projects!A:B,2,FALSE)</f>
        <v>T5  Project38</v>
      </c>
      <c r="D41" s="121">
        <v>0.10000000000000091</v>
      </c>
      <c r="E41" s="121">
        <v>0.10000000000000091</v>
      </c>
      <c r="F41" s="121">
        <v>0.10000000000000091</v>
      </c>
      <c r="G41" s="121">
        <v>0.10000000000000091</v>
      </c>
      <c r="H41" s="121">
        <v>0.10000000000000091</v>
      </c>
      <c r="I41" s="121">
        <v>0.10000000000000091</v>
      </c>
      <c r="J41" s="121">
        <v>0.10000000000000091</v>
      </c>
      <c r="K41" s="121">
        <v>0.10000000000000091</v>
      </c>
      <c r="L41" s="121">
        <v>0.10000000000000091</v>
      </c>
      <c r="M41" s="121" t="s">
        <v>352</v>
      </c>
      <c r="N41" s="121">
        <v>0.10000000000000091</v>
      </c>
      <c r="O41" s="121">
        <v>0.10000000000000091</v>
      </c>
      <c r="P41" s="121">
        <v>0.10000000000000091</v>
      </c>
      <c r="Q41" s="121">
        <v>0.10000000000000091</v>
      </c>
      <c r="R41" s="121">
        <v>0.10000000000000091</v>
      </c>
      <c r="S41" s="121">
        <v>0.10000000000000091</v>
      </c>
      <c r="T41" s="121">
        <v>0.10000000000000091</v>
      </c>
      <c r="U41" s="121">
        <v>0.99999999999999911</v>
      </c>
      <c r="V41" s="121">
        <v>0.99999999999999911</v>
      </c>
      <c r="W41" s="121">
        <v>0.99999999999999911</v>
      </c>
      <c r="X41" s="121">
        <v>0.99999999999999911</v>
      </c>
      <c r="Y41" s="121">
        <v>0.99999999999999911</v>
      </c>
      <c r="Z41" s="121">
        <v>0.1</v>
      </c>
      <c r="AA41" s="121">
        <v>0.1</v>
      </c>
      <c r="AB41" s="121">
        <v>0.1</v>
      </c>
      <c r="AC41" s="121">
        <v>0.1</v>
      </c>
      <c r="AD41" s="121">
        <v>0.1</v>
      </c>
      <c r="AE41" s="121">
        <v>0.1</v>
      </c>
      <c r="AF41" s="121">
        <v>0.1</v>
      </c>
      <c r="AG41" s="121">
        <v>0.1</v>
      </c>
      <c r="AH41" s="121">
        <v>0.1</v>
      </c>
      <c r="AI41" s="121">
        <v>0.1</v>
      </c>
      <c r="AJ41" s="121">
        <v>0.1</v>
      </c>
      <c r="AK41" s="121">
        <v>0.1</v>
      </c>
      <c r="AL41" s="121">
        <v>0.1</v>
      </c>
      <c r="AM41" s="121">
        <v>0.1</v>
      </c>
      <c r="AN41" s="121">
        <v>0.1</v>
      </c>
      <c r="AO41" s="121">
        <v>0.1</v>
      </c>
      <c r="AP41" s="121">
        <v>0.1</v>
      </c>
      <c r="AQ41" s="121">
        <v>0.1</v>
      </c>
      <c r="AR41" s="121">
        <v>0.1</v>
      </c>
      <c r="AS41" s="121">
        <v>0.1</v>
      </c>
      <c r="AT41" s="121">
        <v>0.1</v>
      </c>
      <c r="AU41" s="121">
        <v>0.1</v>
      </c>
      <c r="AV41" s="121">
        <v>0.1</v>
      </c>
      <c r="AW41" s="121">
        <v>0.1</v>
      </c>
      <c r="AX41" s="121">
        <v>0.1</v>
      </c>
      <c r="AY41" s="121">
        <v>0.1</v>
      </c>
      <c r="AZ41" s="121">
        <v>0.1</v>
      </c>
      <c r="BA41" s="121">
        <v>0.1</v>
      </c>
      <c r="BB41" s="121">
        <v>0.1</v>
      </c>
      <c r="BC41" s="121">
        <v>0.1</v>
      </c>
      <c r="BD41" s="121">
        <v>0.1</v>
      </c>
      <c r="BE41" s="121">
        <v>0.1</v>
      </c>
      <c r="BF41" s="121">
        <v>0.1</v>
      </c>
      <c r="BG41" s="121">
        <v>0.1</v>
      </c>
      <c r="BH41" s="121">
        <v>0.1</v>
      </c>
      <c r="BI41" s="121">
        <v>0.1</v>
      </c>
      <c r="BJ41" s="121">
        <v>0.1</v>
      </c>
      <c r="BK41" s="121">
        <v>0.1</v>
      </c>
      <c r="BL41" s="121">
        <v>0.1</v>
      </c>
      <c r="BM41" s="121">
        <v>0.1</v>
      </c>
      <c r="BN41" s="121">
        <v>0.1</v>
      </c>
      <c r="BO41" s="121">
        <v>0.1</v>
      </c>
      <c r="BP41" s="121">
        <v>0.10000000000000091</v>
      </c>
      <c r="BQ41" s="121">
        <v>0.10000000000000091</v>
      </c>
      <c r="BR41" s="121">
        <v>0.10000000000000091</v>
      </c>
      <c r="BS41" s="121">
        <v>0.10000000000000091</v>
      </c>
      <c r="BT41" s="121">
        <v>0.10000000000000091</v>
      </c>
      <c r="BU41" s="121">
        <v>0.10000000000000091</v>
      </c>
      <c r="BV41" s="121">
        <v>0.10000000000000091</v>
      </c>
      <c r="BW41" s="121">
        <v>0.10000000000000091</v>
      </c>
    </row>
    <row r="42" spans="1:75" x14ac:dyDescent="0.25">
      <c r="A42" s="51">
        <v>39</v>
      </c>
      <c r="B42" s="116">
        <f t="shared" si="3"/>
        <v>0.16338028169014093</v>
      </c>
      <c r="C42" s="120" t="str">
        <f>VLOOKUP(A42,Projects!A:B,2,FALSE)</f>
        <v>T5  Project39</v>
      </c>
      <c r="D42" s="121">
        <v>0.10000000000000091</v>
      </c>
      <c r="E42" s="121">
        <v>0.10000000000000091</v>
      </c>
      <c r="F42" s="121">
        <v>0.10000000000000091</v>
      </c>
      <c r="G42" s="121">
        <v>0.10000000000000091</v>
      </c>
      <c r="H42" s="121">
        <v>0.10000000000000091</v>
      </c>
      <c r="I42" s="121">
        <v>0.10000000000000091</v>
      </c>
      <c r="J42" s="121">
        <v>0.10000000000000091</v>
      </c>
      <c r="K42" s="121">
        <v>0.10000000000000091</v>
      </c>
      <c r="L42" s="121">
        <v>0.10000000000000091</v>
      </c>
      <c r="M42" s="121">
        <v>0.10000000000000091</v>
      </c>
      <c r="N42" s="121">
        <v>0.10000000000000091</v>
      </c>
      <c r="O42" s="121" t="s">
        <v>352</v>
      </c>
      <c r="P42" s="121">
        <v>0.10000000000000091</v>
      </c>
      <c r="Q42" s="121">
        <v>0.10000000000000091</v>
      </c>
      <c r="R42" s="121">
        <v>0.10000000000000091</v>
      </c>
      <c r="S42" s="121">
        <v>0.10000000000000091</v>
      </c>
      <c r="T42" s="121">
        <v>0.10000000000000091</v>
      </c>
      <c r="U42" s="121">
        <v>0.99999999999999911</v>
      </c>
      <c r="V42" s="121">
        <v>0.99999999999999911</v>
      </c>
      <c r="W42" s="121">
        <v>0.99999999999999911</v>
      </c>
      <c r="X42" s="121">
        <v>0.99999999999999911</v>
      </c>
      <c r="Y42" s="121">
        <v>0.99999999999999911</v>
      </c>
      <c r="Z42" s="121">
        <v>0.1</v>
      </c>
      <c r="AA42" s="121">
        <v>0.1</v>
      </c>
      <c r="AB42" s="121">
        <v>0.1</v>
      </c>
      <c r="AC42" s="121">
        <v>0.1</v>
      </c>
      <c r="AD42" s="121">
        <v>0.1</v>
      </c>
      <c r="AE42" s="121">
        <v>0.1</v>
      </c>
      <c r="AF42" s="121">
        <v>0.1</v>
      </c>
      <c r="AG42" s="121">
        <v>0.1</v>
      </c>
      <c r="AH42" s="121">
        <v>0.1</v>
      </c>
      <c r="AI42" s="121">
        <v>0.1</v>
      </c>
      <c r="AJ42" s="121">
        <v>0.1</v>
      </c>
      <c r="AK42" s="121">
        <v>0.1</v>
      </c>
      <c r="AL42" s="121">
        <v>0.1</v>
      </c>
      <c r="AM42" s="121">
        <v>0.1</v>
      </c>
      <c r="AN42" s="121">
        <v>0.1</v>
      </c>
      <c r="AO42" s="121">
        <v>0.1</v>
      </c>
      <c r="AP42" s="121">
        <v>0.1</v>
      </c>
      <c r="AQ42" s="121">
        <v>0.1</v>
      </c>
      <c r="AR42" s="121">
        <v>0.1</v>
      </c>
      <c r="AS42" s="121">
        <v>0.1</v>
      </c>
      <c r="AT42" s="121">
        <v>0.1</v>
      </c>
      <c r="AU42" s="121">
        <v>0.1</v>
      </c>
      <c r="AV42" s="121">
        <v>0.1</v>
      </c>
      <c r="AW42" s="121">
        <v>0.1</v>
      </c>
      <c r="AX42" s="121">
        <v>0.1</v>
      </c>
      <c r="AY42" s="121">
        <v>0.1</v>
      </c>
      <c r="AZ42" s="121">
        <v>0.1</v>
      </c>
      <c r="BA42" s="121">
        <v>0.1</v>
      </c>
      <c r="BB42" s="121">
        <v>0.1</v>
      </c>
      <c r="BC42" s="121">
        <v>0.1</v>
      </c>
      <c r="BD42" s="121">
        <v>0.1</v>
      </c>
      <c r="BE42" s="121">
        <v>0.1</v>
      </c>
      <c r="BF42" s="121">
        <v>0.1</v>
      </c>
      <c r="BG42" s="121">
        <v>0.1</v>
      </c>
      <c r="BH42" s="121">
        <v>0.1</v>
      </c>
      <c r="BI42" s="121">
        <v>0.1</v>
      </c>
      <c r="BJ42" s="121">
        <v>0.1</v>
      </c>
      <c r="BK42" s="121">
        <v>0.1</v>
      </c>
      <c r="BL42" s="121">
        <v>0.1</v>
      </c>
      <c r="BM42" s="121">
        <v>0.1</v>
      </c>
      <c r="BN42" s="121">
        <v>0.1</v>
      </c>
      <c r="BO42" s="121">
        <v>0.1</v>
      </c>
      <c r="BP42" s="121">
        <v>0.10000000000000091</v>
      </c>
      <c r="BQ42" s="121">
        <v>0.10000000000000091</v>
      </c>
      <c r="BR42" s="121">
        <v>0.10000000000000091</v>
      </c>
      <c r="BS42" s="121">
        <v>0.10000000000000091</v>
      </c>
      <c r="BT42" s="121">
        <v>0.10000000000000091</v>
      </c>
      <c r="BU42" s="121">
        <v>0.10000000000000091</v>
      </c>
      <c r="BV42" s="121">
        <v>0.10000000000000091</v>
      </c>
      <c r="BW42" s="121">
        <v>0.10000000000000091</v>
      </c>
    </row>
    <row r="43" spans="1:75" x14ac:dyDescent="0.25">
      <c r="A43" s="51">
        <v>40</v>
      </c>
      <c r="B43" s="116">
        <f t="shared" si="3"/>
        <v>0.16338028169014096</v>
      </c>
      <c r="C43" s="120" t="str">
        <f>VLOOKUP(A43,Projects!A:B,2,FALSE)</f>
        <v>T5  Project40</v>
      </c>
      <c r="D43" s="121">
        <v>0.10000000000000091</v>
      </c>
      <c r="E43" s="121">
        <v>0.10000000000000091</v>
      </c>
      <c r="F43" s="121">
        <v>0.10000000000000091</v>
      </c>
      <c r="G43" s="121">
        <v>0.10000000000000091</v>
      </c>
      <c r="H43" s="121">
        <v>0.10000000000000091</v>
      </c>
      <c r="I43" s="121">
        <v>0.10000000000000091</v>
      </c>
      <c r="J43" s="121">
        <v>0.10000000000000091</v>
      </c>
      <c r="K43" s="121">
        <v>0.10000000000000091</v>
      </c>
      <c r="L43" s="121">
        <v>0.10000000000000091</v>
      </c>
      <c r="M43" s="121">
        <v>0.10000000000000091</v>
      </c>
      <c r="N43" s="121">
        <v>0.10000000000000091</v>
      </c>
      <c r="O43" s="121">
        <v>0.10000000000000091</v>
      </c>
      <c r="P43" s="121">
        <v>0.10000000000000091</v>
      </c>
      <c r="Q43" s="121">
        <v>0.10000000000000091</v>
      </c>
      <c r="R43" s="121">
        <v>0.10000000000000091</v>
      </c>
      <c r="S43" s="121">
        <v>0.10000000000000091</v>
      </c>
      <c r="T43" s="121">
        <v>0.10000000000000091</v>
      </c>
      <c r="U43" s="121">
        <v>0.99999999999999911</v>
      </c>
      <c r="V43" s="121">
        <v>0.99999999999999911</v>
      </c>
      <c r="W43" s="121">
        <v>0.99999999999999911</v>
      </c>
      <c r="X43" s="121">
        <v>0.99999999999999911</v>
      </c>
      <c r="Y43" s="121">
        <v>0.99999999999999911</v>
      </c>
      <c r="Z43" s="121">
        <v>0.1</v>
      </c>
      <c r="AA43" s="121">
        <v>0.1</v>
      </c>
      <c r="AB43" s="121">
        <v>0.1</v>
      </c>
      <c r="AC43" s="121">
        <v>0.1</v>
      </c>
      <c r="AD43" s="121">
        <v>0.1</v>
      </c>
      <c r="AE43" s="121">
        <v>0.1</v>
      </c>
      <c r="AF43" s="121">
        <v>0.1</v>
      </c>
      <c r="AG43" s="121">
        <v>0.1</v>
      </c>
      <c r="AH43" s="121">
        <v>0.1</v>
      </c>
      <c r="AI43" s="121">
        <v>0.1</v>
      </c>
      <c r="AJ43" s="121">
        <v>0.1</v>
      </c>
      <c r="AK43" s="121">
        <v>0.1</v>
      </c>
      <c r="AL43" s="121">
        <v>0.1</v>
      </c>
      <c r="AM43" s="121">
        <v>0.1</v>
      </c>
      <c r="AN43" s="121">
        <v>0.1</v>
      </c>
      <c r="AO43" s="121">
        <v>0.1</v>
      </c>
      <c r="AP43" s="121">
        <v>0.1</v>
      </c>
      <c r="AQ43" s="121">
        <v>0.1</v>
      </c>
      <c r="AR43" s="121">
        <v>0.1</v>
      </c>
      <c r="AS43" s="121">
        <v>0.1</v>
      </c>
      <c r="AT43" s="121">
        <v>0.1</v>
      </c>
      <c r="AU43" s="121" t="s">
        <v>352</v>
      </c>
      <c r="AV43" s="121">
        <v>0.1</v>
      </c>
      <c r="AW43" s="121">
        <v>0.1</v>
      </c>
      <c r="AX43" s="121">
        <v>0.1</v>
      </c>
      <c r="AY43" s="121">
        <v>0.1</v>
      </c>
      <c r="AZ43" s="121">
        <v>0.1</v>
      </c>
      <c r="BA43" s="121">
        <v>0.1</v>
      </c>
      <c r="BB43" s="121">
        <v>0.1</v>
      </c>
      <c r="BC43" s="121">
        <v>0.1</v>
      </c>
      <c r="BD43" s="121">
        <v>0.1</v>
      </c>
      <c r="BE43" s="121">
        <v>0.1</v>
      </c>
      <c r="BF43" s="121">
        <v>0.1</v>
      </c>
      <c r="BG43" s="121">
        <v>0.1</v>
      </c>
      <c r="BH43" s="121">
        <v>0.1</v>
      </c>
      <c r="BI43" s="121">
        <v>0.1</v>
      </c>
      <c r="BJ43" s="121">
        <v>0.1</v>
      </c>
      <c r="BK43" s="121">
        <v>0.1</v>
      </c>
      <c r="BL43" s="121">
        <v>0.1</v>
      </c>
      <c r="BM43" s="121">
        <v>0.1</v>
      </c>
      <c r="BN43" s="121">
        <v>0.1</v>
      </c>
      <c r="BO43" s="121">
        <v>0.1</v>
      </c>
      <c r="BP43" s="121">
        <v>0.10000000000000091</v>
      </c>
      <c r="BQ43" s="121">
        <v>0.10000000000000091</v>
      </c>
      <c r="BR43" s="121">
        <v>0.10000000000000091</v>
      </c>
      <c r="BS43" s="121">
        <v>0.10000000000000091</v>
      </c>
      <c r="BT43" s="121">
        <v>0.10000000000000091</v>
      </c>
      <c r="BU43" s="121">
        <v>0.10000000000000091</v>
      </c>
      <c r="BV43" s="121">
        <v>0.10000000000000091</v>
      </c>
      <c r="BW43" s="121">
        <v>0.10000000000000091</v>
      </c>
    </row>
    <row r="44" spans="1:75" x14ac:dyDescent="0.25">
      <c r="A44" s="51">
        <v>41</v>
      </c>
      <c r="B44" s="116">
        <f t="shared" si="3"/>
        <v>0.16338028169014096</v>
      </c>
      <c r="C44" s="120" t="str">
        <f>VLOOKUP(A44,Projects!A:B,2,FALSE)</f>
        <v>T5  Project41</v>
      </c>
      <c r="D44" s="121">
        <v>0.10000000000000091</v>
      </c>
      <c r="E44" s="121">
        <v>0.10000000000000091</v>
      </c>
      <c r="F44" s="121">
        <v>0.10000000000000091</v>
      </c>
      <c r="G44" s="121">
        <v>0.10000000000000091</v>
      </c>
      <c r="H44" s="121">
        <v>0.10000000000000091</v>
      </c>
      <c r="I44" s="121">
        <v>0.10000000000000091</v>
      </c>
      <c r="J44" s="121">
        <v>0.10000000000000091</v>
      </c>
      <c r="K44" s="121">
        <v>0.10000000000000091</v>
      </c>
      <c r="L44" s="121">
        <v>0.10000000000000091</v>
      </c>
      <c r="M44" s="121">
        <v>0.10000000000000091</v>
      </c>
      <c r="N44" s="121">
        <v>0.10000000000000091</v>
      </c>
      <c r="O44" s="121">
        <v>0.10000000000000091</v>
      </c>
      <c r="P44" s="121">
        <v>0.10000000000000091</v>
      </c>
      <c r="Q44" s="121">
        <v>0.10000000000000091</v>
      </c>
      <c r="R44" s="121">
        <v>0.10000000000000091</v>
      </c>
      <c r="S44" s="121">
        <v>0.10000000000000091</v>
      </c>
      <c r="T44" s="121">
        <v>0.10000000000000091</v>
      </c>
      <c r="U44" s="121">
        <v>0.99999999999999911</v>
      </c>
      <c r="V44" s="121">
        <v>0.99999999999999911</v>
      </c>
      <c r="W44" s="121">
        <v>0.99999999999999911</v>
      </c>
      <c r="X44" s="121">
        <v>0.99999999999999911</v>
      </c>
      <c r="Y44" s="121">
        <v>0.99999999999999911</v>
      </c>
      <c r="Z44" s="121">
        <v>0.1</v>
      </c>
      <c r="AA44" s="121">
        <v>0.1</v>
      </c>
      <c r="AB44" s="121">
        <v>0.1</v>
      </c>
      <c r="AC44" s="121">
        <v>0.1</v>
      </c>
      <c r="AD44" s="121">
        <v>0.1</v>
      </c>
      <c r="AE44" s="121">
        <v>0.1</v>
      </c>
      <c r="AF44" s="121">
        <v>0.1</v>
      </c>
      <c r="AG44" s="121">
        <v>0.1</v>
      </c>
      <c r="AH44" s="121">
        <v>0.1</v>
      </c>
      <c r="AI44" s="121">
        <v>0.1</v>
      </c>
      <c r="AJ44" s="121">
        <v>0.1</v>
      </c>
      <c r="AK44" s="121">
        <v>0.1</v>
      </c>
      <c r="AL44" s="121" t="s">
        <v>352</v>
      </c>
      <c r="AM44" s="121">
        <v>0.1</v>
      </c>
      <c r="AN44" s="121">
        <v>0.1</v>
      </c>
      <c r="AO44" s="121">
        <v>0.1</v>
      </c>
      <c r="AP44" s="121">
        <v>0.1</v>
      </c>
      <c r="AQ44" s="121">
        <v>0.1</v>
      </c>
      <c r="AR44" s="121">
        <v>0.1</v>
      </c>
      <c r="AS44" s="121">
        <v>0.1</v>
      </c>
      <c r="AT44" s="121">
        <v>0.1</v>
      </c>
      <c r="AU44" s="121">
        <v>0.1</v>
      </c>
      <c r="AV44" s="121">
        <v>0.1</v>
      </c>
      <c r="AW44" s="121">
        <v>0.1</v>
      </c>
      <c r="AX44" s="121">
        <v>0.1</v>
      </c>
      <c r="AY44" s="121">
        <v>0.1</v>
      </c>
      <c r="AZ44" s="121">
        <v>0.1</v>
      </c>
      <c r="BA44" s="121">
        <v>0.1</v>
      </c>
      <c r="BB44" s="121">
        <v>0.1</v>
      </c>
      <c r="BC44" s="121">
        <v>0.1</v>
      </c>
      <c r="BD44" s="121">
        <v>0.1</v>
      </c>
      <c r="BE44" s="121">
        <v>0.1</v>
      </c>
      <c r="BF44" s="121">
        <v>0.1</v>
      </c>
      <c r="BG44" s="121">
        <v>0.1</v>
      </c>
      <c r="BH44" s="121">
        <v>0.1</v>
      </c>
      <c r="BI44" s="121">
        <v>0.1</v>
      </c>
      <c r="BJ44" s="121">
        <v>0.1</v>
      </c>
      <c r="BK44" s="121">
        <v>0.1</v>
      </c>
      <c r="BL44" s="121">
        <v>0.1</v>
      </c>
      <c r="BM44" s="121">
        <v>0.1</v>
      </c>
      <c r="BN44" s="121">
        <v>0.1</v>
      </c>
      <c r="BO44" s="121">
        <v>0.1</v>
      </c>
      <c r="BP44" s="121">
        <v>0.10000000000000091</v>
      </c>
      <c r="BQ44" s="121">
        <v>0.10000000000000091</v>
      </c>
      <c r="BR44" s="121">
        <v>0.10000000000000091</v>
      </c>
      <c r="BS44" s="121">
        <v>0.10000000000000091</v>
      </c>
      <c r="BT44" s="121">
        <v>0.10000000000000091</v>
      </c>
      <c r="BU44" s="121">
        <v>0.10000000000000091</v>
      </c>
      <c r="BV44" s="121">
        <v>0.10000000000000091</v>
      </c>
      <c r="BW44" s="121">
        <v>0.10000000000000091</v>
      </c>
    </row>
    <row r="45" spans="1:75" x14ac:dyDescent="0.25">
      <c r="A45" s="51">
        <v>42</v>
      </c>
      <c r="B45" s="116">
        <f t="shared" si="3"/>
        <v>0.15070422535211281</v>
      </c>
      <c r="C45" s="120" t="str">
        <f>VLOOKUP(A45,Projects!A:B,2,FALSE)</f>
        <v>T5  Project42</v>
      </c>
      <c r="D45" s="121">
        <v>0.10000000000000091</v>
      </c>
      <c r="E45" s="121">
        <v>0.10000000000000091</v>
      </c>
      <c r="F45" s="121">
        <v>0.10000000000000091</v>
      </c>
      <c r="G45" s="121">
        <v>0.10000000000000091</v>
      </c>
      <c r="H45" s="121">
        <v>0.10000000000000091</v>
      </c>
      <c r="I45" s="121">
        <v>0.10000000000000091</v>
      </c>
      <c r="J45" s="121">
        <v>0.10000000000000091</v>
      </c>
      <c r="K45" s="121">
        <v>0.10000000000000091</v>
      </c>
      <c r="L45" s="121">
        <v>0.10000000000000091</v>
      </c>
      <c r="M45" s="121">
        <v>0.10000000000000091</v>
      </c>
      <c r="N45" s="121">
        <v>0.10000000000000091</v>
      </c>
      <c r="O45" s="121">
        <v>0.10000000000000091</v>
      </c>
      <c r="P45" s="121">
        <v>0.10000000000000091</v>
      </c>
      <c r="Q45" s="121">
        <v>0.10000000000000091</v>
      </c>
      <c r="R45" s="121">
        <v>0.10000000000000091</v>
      </c>
      <c r="S45" s="121">
        <v>0.10000000000000091</v>
      </c>
      <c r="T45" s="121">
        <v>0.10000000000000091</v>
      </c>
      <c r="U45" s="121">
        <v>0.99999999999999911</v>
      </c>
      <c r="V45" s="121">
        <v>0.99999999999999911</v>
      </c>
      <c r="W45" s="121">
        <v>0.99999999999999911</v>
      </c>
      <c r="X45" s="121" t="s">
        <v>352</v>
      </c>
      <c r="Y45" s="121">
        <v>0.99999999999999911</v>
      </c>
      <c r="Z45" s="121">
        <v>0.1</v>
      </c>
      <c r="AA45" s="121">
        <v>0.1</v>
      </c>
      <c r="AB45" s="121">
        <v>0.1</v>
      </c>
      <c r="AC45" s="121">
        <v>0.1</v>
      </c>
      <c r="AD45" s="121">
        <v>0.1</v>
      </c>
      <c r="AE45" s="121">
        <v>0.1</v>
      </c>
      <c r="AF45" s="121">
        <v>0.1</v>
      </c>
      <c r="AG45" s="121">
        <v>0.1</v>
      </c>
      <c r="AH45" s="121">
        <v>0.1</v>
      </c>
      <c r="AI45" s="121">
        <v>0.1</v>
      </c>
      <c r="AJ45" s="121">
        <v>0.1</v>
      </c>
      <c r="AK45" s="121">
        <v>0.1</v>
      </c>
      <c r="AL45" s="121">
        <v>0.1</v>
      </c>
      <c r="AM45" s="121">
        <v>0.1</v>
      </c>
      <c r="AN45" s="121">
        <v>0.1</v>
      </c>
      <c r="AO45" s="121">
        <v>0.1</v>
      </c>
      <c r="AP45" s="121">
        <v>0.1</v>
      </c>
      <c r="AQ45" s="121">
        <v>0.1</v>
      </c>
      <c r="AR45" s="121">
        <v>0.1</v>
      </c>
      <c r="AS45" s="121">
        <v>0.1</v>
      </c>
      <c r="AT45" s="121">
        <v>0.1</v>
      </c>
      <c r="AU45" s="121">
        <v>0.1</v>
      </c>
      <c r="AV45" s="121">
        <v>0.1</v>
      </c>
      <c r="AW45" s="121">
        <v>0.1</v>
      </c>
      <c r="AX45" s="121">
        <v>0.1</v>
      </c>
      <c r="AY45" s="121">
        <v>0.1</v>
      </c>
      <c r="AZ45" s="121">
        <v>0.1</v>
      </c>
      <c r="BA45" s="121">
        <v>0.1</v>
      </c>
      <c r="BB45" s="121">
        <v>0.1</v>
      </c>
      <c r="BC45" s="121">
        <v>0.1</v>
      </c>
      <c r="BD45" s="121">
        <v>0.1</v>
      </c>
      <c r="BE45" s="121">
        <v>0.1</v>
      </c>
      <c r="BF45" s="121">
        <v>0.1</v>
      </c>
      <c r="BG45" s="121">
        <v>0.1</v>
      </c>
      <c r="BH45" s="121">
        <v>0.1</v>
      </c>
      <c r="BI45" s="121">
        <v>0.1</v>
      </c>
      <c r="BJ45" s="121">
        <v>0.1</v>
      </c>
      <c r="BK45" s="121">
        <v>0.1</v>
      </c>
      <c r="BL45" s="121">
        <v>0.1</v>
      </c>
      <c r="BM45" s="121">
        <v>0.1</v>
      </c>
      <c r="BN45" s="121">
        <v>0.1</v>
      </c>
      <c r="BO45" s="121">
        <v>0.1</v>
      </c>
      <c r="BP45" s="121">
        <v>0.10000000000000091</v>
      </c>
      <c r="BQ45" s="121">
        <v>0.10000000000000091</v>
      </c>
      <c r="BR45" s="121">
        <v>0.10000000000000091</v>
      </c>
      <c r="BS45" s="121">
        <v>0.10000000000000091</v>
      </c>
      <c r="BT45" s="121">
        <v>0.10000000000000091</v>
      </c>
      <c r="BU45" s="121">
        <v>0.10000000000000091</v>
      </c>
      <c r="BV45" s="121">
        <v>0.10000000000000091</v>
      </c>
      <c r="BW45" s="121">
        <v>0.10000000000000091</v>
      </c>
    </row>
    <row r="46" spans="1:75" x14ac:dyDescent="0.25">
      <c r="A46" s="51">
        <v>43</v>
      </c>
      <c r="B46" s="116">
        <f t="shared" si="3"/>
        <v>0.16338028169014093</v>
      </c>
      <c r="C46" s="120" t="str">
        <f>VLOOKUP(A46,Projects!A:B,2,FALSE)</f>
        <v>T5  Project43</v>
      </c>
      <c r="D46" s="121">
        <v>0.10000000000000091</v>
      </c>
      <c r="E46" s="121" t="s">
        <v>352</v>
      </c>
      <c r="F46" s="121">
        <v>0.10000000000000091</v>
      </c>
      <c r="G46" s="121">
        <v>0.10000000000000091</v>
      </c>
      <c r="H46" s="121">
        <v>0.10000000000000091</v>
      </c>
      <c r="I46" s="121">
        <v>0.10000000000000091</v>
      </c>
      <c r="J46" s="121">
        <v>0.10000000000000091</v>
      </c>
      <c r="K46" s="121">
        <v>0.10000000000000091</v>
      </c>
      <c r="L46" s="121">
        <v>0.10000000000000091</v>
      </c>
      <c r="M46" s="121">
        <v>0.10000000000000091</v>
      </c>
      <c r="N46" s="121">
        <v>0.10000000000000091</v>
      </c>
      <c r="O46" s="121">
        <v>0.10000000000000091</v>
      </c>
      <c r="P46" s="121">
        <v>0.10000000000000091</v>
      </c>
      <c r="Q46" s="121">
        <v>0.10000000000000091</v>
      </c>
      <c r="R46" s="121">
        <v>0.10000000000000091</v>
      </c>
      <c r="S46" s="121">
        <v>0.10000000000000091</v>
      </c>
      <c r="T46" s="121">
        <v>0.10000000000000091</v>
      </c>
      <c r="U46" s="121">
        <v>0.99999999999999911</v>
      </c>
      <c r="V46" s="121">
        <v>0.99999999999999911</v>
      </c>
      <c r="W46" s="121">
        <v>0.99999999999999911</v>
      </c>
      <c r="X46" s="121">
        <v>0.99999999999999911</v>
      </c>
      <c r="Y46" s="121">
        <v>0.99999999999999911</v>
      </c>
      <c r="Z46" s="121">
        <v>0.1</v>
      </c>
      <c r="AA46" s="121">
        <v>0.1</v>
      </c>
      <c r="AB46" s="121">
        <v>0.1</v>
      </c>
      <c r="AC46" s="121">
        <v>0.1</v>
      </c>
      <c r="AD46" s="121">
        <v>0.1</v>
      </c>
      <c r="AE46" s="121">
        <v>0.1</v>
      </c>
      <c r="AF46" s="121">
        <v>0.1</v>
      </c>
      <c r="AG46" s="121">
        <v>0.1</v>
      </c>
      <c r="AH46" s="121">
        <v>0.1</v>
      </c>
      <c r="AI46" s="121">
        <v>0.1</v>
      </c>
      <c r="AJ46" s="121">
        <v>0.1</v>
      </c>
      <c r="AK46" s="121">
        <v>0.1</v>
      </c>
      <c r="AL46" s="121">
        <v>0.1</v>
      </c>
      <c r="AM46" s="121">
        <v>0.1</v>
      </c>
      <c r="AN46" s="121">
        <v>0.1</v>
      </c>
      <c r="AO46" s="121">
        <v>0.1</v>
      </c>
      <c r="AP46" s="121">
        <v>0.1</v>
      </c>
      <c r="AQ46" s="121">
        <v>0.1</v>
      </c>
      <c r="AR46" s="121">
        <v>0.1</v>
      </c>
      <c r="AS46" s="121">
        <v>0.1</v>
      </c>
      <c r="AT46" s="121">
        <v>0.1</v>
      </c>
      <c r="AU46" s="121">
        <v>0.1</v>
      </c>
      <c r="AV46" s="121">
        <v>0.1</v>
      </c>
      <c r="AW46" s="121">
        <v>0.1</v>
      </c>
      <c r="AX46" s="121">
        <v>0.1</v>
      </c>
      <c r="AY46" s="121">
        <v>0.1</v>
      </c>
      <c r="AZ46" s="121">
        <v>0.1</v>
      </c>
      <c r="BA46" s="121">
        <v>0.1</v>
      </c>
      <c r="BB46" s="121">
        <v>0.1</v>
      </c>
      <c r="BC46" s="121">
        <v>0.1</v>
      </c>
      <c r="BD46" s="121">
        <v>0.1</v>
      </c>
      <c r="BE46" s="121">
        <v>0.1</v>
      </c>
      <c r="BF46" s="121">
        <v>0.1</v>
      </c>
      <c r="BG46" s="121">
        <v>0.1</v>
      </c>
      <c r="BH46" s="121">
        <v>0.1</v>
      </c>
      <c r="BI46" s="121">
        <v>0.1</v>
      </c>
      <c r="BJ46" s="121">
        <v>0.1</v>
      </c>
      <c r="BK46" s="121">
        <v>0.1</v>
      </c>
      <c r="BL46" s="121">
        <v>0.1</v>
      </c>
      <c r="BM46" s="121">
        <v>0.1</v>
      </c>
      <c r="BN46" s="121">
        <v>0.1</v>
      </c>
      <c r="BO46" s="121">
        <v>0.1</v>
      </c>
      <c r="BP46" s="121">
        <v>0.10000000000000091</v>
      </c>
      <c r="BQ46" s="121">
        <v>0.10000000000000091</v>
      </c>
      <c r="BR46" s="121">
        <v>0.10000000000000091</v>
      </c>
      <c r="BS46" s="121">
        <v>0.10000000000000091</v>
      </c>
      <c r="BT46" s="121">
        <v>0.10000000000000091</v>
      </c>
      <c r="BU46" s="121">
        <v>0.10000000000000091</v>
      </c>
      <c r="BV46" s="121">
        <v>0.10000000000000091</v>
      </c>
      <c r="BW46" s="121">
        <v>0.10000000000000091</v>
      </c>
    </row>
    <row r="47" spans="1:75" x14ac:dyDescent="0.25">
      <c r="A47" s="51">
        <v>44</v>
      </c>
      <c r="B47" s="116">
        <f t="shared" si="3"/>
        <v>0.16338028169014096</v>
      </c>
      <c r="C47" s="120" t="str">
        <f>VLOOKUP(A47,Projects!A:B,2,FALSE)</f>
        <v>T5  Project44</v>
      </c>
      <c r="D47" s="121">
        <v>0.10000000000000091</v>
      </c>
      <c r="E47" s="121">
        <v>0.10000000000000091</v>
      </c>
      <c r="F47" s="121">
        <v>0.10000000000000091</v>
      </c>
      <c r="G47" s="121">
        <v>0.10000000000000091</v>
      </c>
      <c r="H47" s="121">
        <v>0.10000000000000091</v>
      </c>
      <c r="I47" s="121">
        <v>0.10000000000000091</v>
      </c>
      <c r="J47" s="121">
        <v>0.10000000000000091</v>
      </c>
      <c r="K47" s="121">
        <v>0.10000000000000091</v>
      </c>
      <c r="L47" s="121">
        <v>0.10000000000000091</v>
      </c>
      <c r="M47" s="121">
        <v>0.10000000000000091</v>
      </c>
      <c r="N47" s="121">
        <v>0.10000000000000091</v>
      </c>
      <c r="O47" s="121">
        <v>0.10000000000000091</v>
      </c>
      <c r="P47" s="121">
        <v>0.10000000000000091</v>
      </c>
      <c r="Q47" s="121">
        <v>0.10000000000000091</v>
      </c>
      <c r="R47" s="121">
        <v>0.10000000000000091</v>
      </c>
      <c r="S47" s="121">
        <v>0.10000000000000091</v>
      </c>
      <c r="T47" s="121">
        <v>0.10000000000000091</v>
      </c>
      <c r="U47" s="121">
        <v>0.99999999999999911</v>
      </c>
      <c r="V47" s="121">
        <v>0.99999999999999911</v>
      </c>
      <c r="W47" s="121">
        <v>0.99999999999999911</v>
      </c>
      <c r="X47" s="121">
        <v>0.99999999999999911</v>
      </c>
      <c r="Y47" s="121">
        <v>0.99999999999999911</v>
      </c>
      <c r="Z47" s="121">
        <v>0.1</v>
      </c>
      <c r="AA47" s="121">
        <v>0.1</v>
      </c>
      <c r="AB47" s="121">
        <v>0.1</v>
      </c>
      <c r="AC47" s="121">
        <v>0.1</v>
      </c>
      <c r="AD47" s="121">
        <v>0.1</v>
      </c>
      <c r="AE47" s="121">
        <v>0.1</v>
      </c>
      <c r="AF47" s="121">
        <v>0.1</v>
      </c>
      <c r="AG47" s="121">
        <v>0.1</v>
      </c>
      <c r="AH47" s="121">
        <v>0.1</v>
      </c>
      <c r="AI47" s="121">
        <v>0.1</v>
      </c>
      <c r="AJ47" s="121">
        <v>0.1</v>
      </c>
      <c r="AK47" s="121">
        <v>0.1</v>
      </c>
      <c r="AL47" s="121">
        <v>0.1</v>
      </c>
      <c r="AM47" s="121">
        <v>0.1</v>
      </c>
      <c r="AN47" s="121">
        <v>0.1</v>
      </c>
      <c r="AO47" s="121">
        <v>0.1</v>
      </c>
      <c r="AP47" s="121">
        <v>0.1</v>
      </c>
      <c r="AQ47" s="121">
        <v>0.1</v>
      </c>
      <c r="AR47" s="121">
        <v>0.1</v>
      </c>
      <c r="AS47" s="121">
        <v>0.1</v>
      </c>
      <c r="AT47" s="121">
        <v>0.1</v>
      </c>
      <c r="AU47" s="121">
        <v>0.1</v>
      </c>
      <c r="AV47" s="121">
        <v>0.1</v>
      </c>
      <c r="AW47" s="121">
        <v>0.1</v>
      </c>
      <c r="AX47" s="121">
        <v>0.1</v>
      </c>
      <c r="AY47" s="121">
        <v>0.1</v>
      </c>
      <c r="AZ47" s="121">
        <v>0.1</v>
      </c>
      <c r="BA47" s="121">
        <v>0.1</v>
      </c>
      <c r="BB47" s="121">
        <v>0.1</v>
      </c>
      <c r="BC47" s="121">
        <v>0.1</v>
      </c>
      <c r="BD47" s="121">
        <v>0.1</v>
      </c>
      <c r="BE47" s="121">
        <v>0.1</v>
      </c>
      <c r="BF47" s="121">
        <v>0.1</v>
      </c>
      <c r="BG47" s="121">
        <v>0.1</v>
      </c>
      <c r="BH47" s="121">
        <v>0.1</v>
      </c>
      <c r="BI47" s="121">
        <v>0.1</v>
      </c>
      <c r="BJ47" s="121" t="s">
        <v>352</v>
      </c>
      <c r="BK47" s="121">
        <v>0.1</v>
      </c>
      <c r="BL47" s="121">
        <v>0.1</v>
      </c>
      <c r="BM47" s="121">
        <v>0.1</v>
      </c>
      <c r="BN47" s="121">
        <v>0.1</v>
      </c>
      <c r="BO47" s="121">
        <v>0.1</v>
      </c>
      <c r="BP47" s="121">
        <v>0.10000000000000091</v>
      </c>
      <c r="BQ47" s="121">
        <v>0.10000000000000091</v>
      </c>
      <c r="BR47" s="121">
        <v>0.10000000000000091</v>
      </c>
      <c r="BS47" s="121">
        <v>0.10000000000000091</v>
      </c>
      <c r="BT47" s="121">
        <v>0.10000000000000091</v>
      </c>
      <c r="BU47" s="121">
        <v>0.10000000000000091</v>
      </c>
      <c r="BV47" s="121">
        <v>0.10000000000000091</v>
      </c>
      <c r="BW47" s="121">
        <v>0.10000000000000091</v>
      </c>
    </row>
    <row r="48" spans="1:75" x14ac:dyDescent="0.25">
      <c r="A48" s="51">
        <v>45</v>
      </c>
      <c r="B48" s="116">
        <f t="shared" si="3"/>
        <v>0.16338028169014096</v>
      </c>
      <c r="C48" s="120" t="str">
        <f>VLOOKUP(A48,Projects!A:B,2,FALSE)</f>
        <v>T5  Project45</v>
      </c>
      <c r="D48" s="121">
        <v>0.10000000000000091</v>
      </c>
      <c r="E48" s="121">
        <v>0.10000000000000091</v>
      </c>
      <c r="F48" s="121">
        <v>0.10000000000000091</v>
      </c>
      <c r="G48" s="121">
        <v>0.10000000000000091</v>
      </c>
      <c r="H48" s="121">
        <v>0.10000000000000091</v>
      </c>
      <c r="I48" s="121">
        <v>0.10000000000000091</v>
      </c>
      <c r="J48" s="121">
        <v>0.10000000000000091</v>
      </c>
      <c r="K48" s="121">
        <v>0.10000000000000091</v>
      </c>
      <c r="L48" s="121">
        <v>0.10000000000000091</v>
      </c>
      <c r="M48" s="121">
        <v>0.10000000000000091</v>
      </c>
      <c r="N48" s="121">
        <v>0.10000000000000091</v>
      </c>
      <c r="O48" s="121">
        <v>0.10000000000000091</v>
      </c>
      <c r="P48" s="121">
        <v>0.10000000000000091</v>
      </c>
      <c r="Q48" s="121">
        <v>0.10000000000000091</v>
      </c>
      <c r="R48" s="121">
        <v>0.10000000000000091</v>
      </c>
      <c r="S48" s="121">
        <v>0.10000000000000091</v>
      </c>
      <c r="T48" s="121">
        <v>0.10000000000000091</v>
      </c>
      <c r="U48" s="121">
        <v>0.99999999999999911</v>
      </c>
      <c r="V48" s="121">
        <v>0.99999999999999911</v>
      </c>
      <c r="W48" s="121">
        <v>0.99999999999999911</v>
      </c>
      <c r="X48" s="121">
        <v>0.99999999999999911</v>
      </c>
      <c r="Y48" s="121">
        <v>0.99999999999999911</v>
      </c>
      <c r="Z48" s="121">
        <v>0.1</v>
      </c>
      <c r="AA48" s="121">
        <v>0.1</v>
      </c>
      <c r="AB48" s="121">
        <v>0.1</v>
      </c>
      <c r="AC48" s="121">
        <v>0.1</v>
      </c>
      <c r="AD48" s="121">
        <v>0.1</v>
      </c>
      <c r="AE48" s="121">
        <v>0.1</v>
      </c>
      <c r="AF48" s="121">
        <v>0.1</v>
      </c>
      <c r="AG48" s="121">
        <v>0.1</v>
      </c>
      <c r="AH48" s="121" t="s">
        <v>352</v>
      </c>
      <c r="AI48" s="121">
        <v>0.1</v>
      </c>
      <c r="AJ48" s="121">
        <v>0.1</v>
      </c>
      <c r="AK48" s="121">
        <v>0.1</v>
      </c>
      <c r="AL48" s="121">
        <v>0.1</v>
      </c>
      <c r="AM48" s="121">
        <v>0.1</v>
      </c>
      <c r="AN48" s="121">
        <v>0.1</v>
      </c>
      <c r="AO48" s="121">
        <v>0.1</v>
      </c>
      <c r="AP48" s="121">
        <v>0.1</v>
      </c>
      <c r="AQ48" s="121">
        <v>0.1</v>
      </c>
      <c r="AR48" s="121">
        <v>0.1</v>
      </c>
      <c r="AS48" s="121">
        <v>0.1</v>
      </c>
      <c r="AT48" s="121">
        <v>0.1</v>
      </c>
      <c r="AU48" s="121">
        <v>0.1</v>
      </c>
      <c r="AV48" s="121">
        <v>0.1</v>
      </c>
      <c r="AW48" s="121">
        <v>0.1</v>
      </c>
      <c r="AX48" s="121">
        <v>0.1</v>
      </c>
      <c r="AY48" s="121">
        <v>0.1</v>
      </c>
      <c r="AZ48" s="121">
        <v>0.1</v>
      </c>
      <c r="BA48" s="121">
        <v>0.1</v>
      </c>
      <c r="BB48" s="121">
        <v>0.1</v>
      </c>
      <c r="BC48" s="121">
        <v>0.1</v>
      </c>
      <c r="BD48" s="121">
        <v>0.1</v>
      </c>
      <c r="BE48" s="121">
        <v>0.1</v>
      </c>
      <c r="BF48" s="121">
        <v>0.1</v>
      </c>
      <c r="BG48" s="121">
        <v>0.1</v>
      </c>
      <c r="BH48" s="121">
        <v>0.1</v>
      </c>
      <c r="BI48" s="121">
        <v>0.1</v>
      </c>
      <c r="BJ48" s="121">
        <v>0.1</v>
      </c>
      <c r="BK48" s="121">
        <v>0.1</v>
      </c>
      <c r="BL48" s="121">
        <v>0.1</v>
      </c>
      <c r="BM48" s="121">
        <v>0.1</v>
      </c>
      <c r="BN48" s="121">
        <v>0.1</v>
      </c>
      <c r="BO48" s="121">
        <v>0.1</v>
      </c>
      <c r="BP48" s="121">
        <v>0.10000000000000091</v>
      </c>
      <c r="BQ48" s="121">
        <v>0.10000000000000091</v>
      </c>
      <c r="BR48" s="121">
        <v>0.10000000000000091</v>
      </c>
      <c r="BS48" s="121">
        <v>0.10000000000000091</v>
      </c>
      <c r="BT48" s="121">
        <v>0.10000000000000091</v>
      </c>
      <c r="BU48" s="121">
        <v>0.10000000000000091</v>
      </c>
      <c r="BV48" s="121">
        <v>0.10000000000000091</v>
      </c>
      <c r="BW48" s="121">
        <v>0.10000000000000091</v>
      </c>
    </row>
    <row r="49" spans="1:75" x14ac:dyDescent="0.25">
      <c r="A49" s="51">
        <v>46</v>
      </c>
      <c r="B49" s="116">
        <f t="shared" si="3"/>
        <v>0.13802816901408463</v>
      </c>
      <c r="C49" s="120" t="str">
        <f>VLOOKUP(A49,Projects!A:B,2,FALSE)</f>
        <v>T6  Project46</v>
      </c>
      <c r="D49" s="121">
        <v>0.10000000000000091</v>
      </c>
      <c r="E49" s="121">
        <v>0.10000000000000091</v>
      </c>
      <c r="F49" s="121">
        <v>0.10000000000000091</v>
      </c>
      <c r="G49" s="121">
        <v>0.10000000000000091</v>
      </c>
      <c r="H49" s="121">
        <v>0.10000000000000091</v>
      </c>
      <c r="I49" s="121">
        <v>0.10000000000000091</v>
      </c>
      <c r="J49" s="121">
        <v>0.10000000000000091</v>
      </c>
      <c r="K49" s="121">
        <v>0.10000000000000091</v>
      </c>
      <c r="L49" s="121">
        <v>0.10000000000000091</v>
      </c>
      <c r="M49" s="121">
        <v>0.10000000000000091</v>
      </c>
      <c r="N49" s="121">
        <v>0.10000000000000091</v>
      </c>
      <c r="O49" s="121">
        <v>0.10000000000000091</v>
      </c>
      <c r="P49" s="121">
        <v>0.10000000000000091</v>
      </c>
      <c r="Q49" s="121">
        <v>0.10000000000000091</v>
      </c>
      <c r="R49" s="121">
        <v>0.10000000000000091</v>
      </c>
      <c r="S49" s="121">
        <v>0.1</v>
      </c>
      <c r="T49" s="121">
        <v>0.1</v>
      </c>
      <c r="U49" s="121">
        <v>0.1</v>
      </c>
      <c r="V49" s="121">
        <v>0.1</v>
      </c>
      <c r="W49" s="121">
        <v>0.1</v>
      </c>
      <c r="X49" s="121">
        <v>0.1</v>
      </c>
      <c r="Y49" s="121">
        <v>0.1</v>
      </c>
      <c r="Z49" s="121" t="s">
        <v>352</v>
      </c>
      <c r="AA49" s="121">
        <v>0.99999999999999911</v>
      </c>
      <c r="AB49" s="121">
        <v>0.99999999999999911</v>
      </c>
      <c r="AC49" s="121">
        <v>0.99999999999999911</v>
      </c>
      <c r="AD49" s="121">
        <v>0.1</v>
      </c>
      <c r="AE49" s="121">
        <v>0.1</v>
      </c>
      <c r="AF49" s="121">
        <v>0.1</v>
      </c>
      <c r="AG49" s="121">
        <v>0.1</v>
      </c>
      <c r="AH49" s="121">
        <v>0.1</v>
      </c>
      <c r="AI49" s="121">
        <v>0.1</v>
      </c>
      <c r="AJ49" s="121">
        <v>0.1</v>
      </c>
      <c r="AK49" s="121">
        <v>0.1</v>
      </c>
      <c r="AL49" s="121">
        <v>0.1</v>
      </c>
      <c r="AM49" s="121">
        <v>0.1</v>
      </c>
      <c r="AN49" s="121">
        <v>0.1</v>
      </c>
      <c r="AO49" s="121">
        <v>0.1</v>
      </c>
      <c r="AP49" s="121">
        <v>0.1</v>
      </c>
      <c r="AQ49" s="121">
        <v>0.1</v>
      </c>
      <c r="AR49" s="121">
        <v>0.1</v>
      </c>
      <c r="AS49" s="121">
        <v>0.1</v>
      </c>
      <c r="AT49" s="121">
        <v>0.1</v>
      </c>
      <c r="AU49" s="121">
        <v>0.1</v>
      </c>
      <c r="AV49" s="121">
        <v>0.1</v>
      </c>
      <c r="AW49" s="121">
        <v>0.1</v>
      </c>
      <c r="AX49" s="121">
        <v>0.1</v>
      </c>
      <c r="AY49" s="121">
        <v>0.1</v>
      </c>
      <c r="AZ49" s="121">
        <v>0.1</v>
      </c>
      <c r="BA49" s="121">
        <v>0.1</v>
      </c>
      <c r="BB49" s="121">
        <v>0.1</v>
      </c>
      <c r="BC49" s="121">
        <v>0.1</v>
      </c>
      <c r="BD49" s="121">
        <v>0.1</v>
      </c>
      <c r="BE49" s="121">
        <v>0.1</v>
      </c>
      <c r="BF49" s="121">
        <v>0.1</v>
      </c>
      <c r="BG49" s="121">
        <v>0.1</v>
      </c>
      <c r="BH49" s="121">
        <v>0.1</v>
      </c>
      <c r="BI49" s="121">
        <v>0.1</v>
      </c>
      <c r="BJ49" s="121">
        <v>0.1</v>
      </c>
      <c r="BK49" s="121">
        <v>0.1</v>
      </c>
      <c r="BL49" s="121">
        <v>0.1</v>
      </c>
      <c r="BM49" s="121">
        <v>0.1</v>
      </c>
      <c r="BN49" s="121">
        <v>0.1</v>
      </c>
      <c r="BO49" s="121">
        <v>0.1</v>
      </c>
      <c r="BP49" s="121">
        <v>0.10000000000000091</v>
      </c>
      <c r="BQ49" s="121">
        <v>0.10000000000000091</v>
      </c>
      <c r="BR49" s="121">
        <v>0.10000000000000091</v>
      </c>
      <c r="BS49" s="121">
        <v>0.10000000000000091</v>
      </c>
      <c r="BT49" s="121">
        <v>0.10000000000000091</v>
      </c>
      <c r="BU49" s="121">
        <v>0.10000000000000091</v>
      </c>
      <c r="BV49" s="121">
        <v>0.10000000000000091</v>
      </c>
      <c r="BW49" s="121">
        <v>0.10000000000000091</v>
      </c>
    </row>
    <row r="50" spans="1:75" x14ac:dyDescent="0.25">
      <c r="A50" s="51">
        <v>47</v>
      </c>
      <c r="B50" s="116">
        <f t="shared" si="3"/>
        <v>0.15070422535211281</v>
      </c>
      <c r="C50" s="120" t="str">
        <f>VLOOKUP(A50,Projects!A:B,2,FALSE)</f>
        <v>T6  Project47</v>
      </c>
      <c r="D50" s="121">
        <v>0.10000000000000091</v>
      </c>
      <c r="E50" s="121">
        <v>0.10000000000000091</v>
      </c>
      <c r="F50" s="121">
        <v>0.10000000000000091</v>
      </c>
      <c r="G50" s="121">
        <v>0.10000000000000091</v>
      </c>
      <c r="H50" s="121">
        <v>0.10000000000000091</v>
      </c>
      <c r="I50" s="121">
        <v>0.10000000000000091</v>
      </c>
      <c r="J50" s="121">
        <v>0.10000000000000091</v>
      </c>
      <c r="K50" s="121">
        <v>0.10000000000000091</v>
      </c>
      <c r="L50" s="121">
        <v>0.10000000000000091</v>
      </c>
      <c r="M50" s="121">
        <v>0.10000000000000091</v>
      </c>
      <c r="N50" s="121">
        <v>0.10000000000000091</v>
      </c>
      <c r="O50" s="121">
        <v>0.10000000000000091</v>
      </c>
      <c r="P50" s="121">
        <v>0.10000000000000091</v>
      </c>
      <c r="Q50" s="121">
        <v>0.10000000000000091</v>
      </c>
      <c r="R50" s="121">
        <v>0.10000000000000091</v>
      </c>
      <c r="S50" s="121">
        <v>0.1</v>
      </c>
      <c r="T50" s="121">
        <v>0.1</v>
      </c>
      <c r="U50" s="121">
        <v>0.1</v>
      </c>
      <c r="V50" s="121">
        <v>0.1</v>
      </c>
      <c r="W50" s="121">
        <v>0.1</v>
      </c>
      <c r="X50" s="121">
        <v>0.1</v>
      </c>
      <c r="Y50" s="121">
        <v>0.1</v>
      </c>
      <c r="Z50" s="121">
        <v>0.99999999999999911</v>
      </c>
      <c r="AA50" s="121">
        <v>0.99999999999999911</v>
      </c>
      <c r="AB50" s="121">
        <v>0.99999999999999911</v>
      </c>
      <c r="AC50" s="121">
        <v>0.99999999999999911</v>
      </c>
      <c r="AD50" s="121">
        <v>0.1</v>
      </c>
      <c r="AE50" s="121">
        <v>0.1</v>
      </c>
      <c r="AF50" s="121">
        <v>0.1</v>
      </c>
      <c r="AG50" s="121">
        <v>0.1</v>
      </c>
      <c r="AH50" s="121">
        <v>0.1</v>
      </c>
      <c r="AI50" s="121">
        <v>0.1</v>
      </c>
      <c r="AJ50" s="121">
        <v>0.1</v>
      </c>
      <c r="AK50" s="121" t="s">
        <v>352</v>
      </c>
      <c r="AL50" s="121">
        <v>0.1</v>
      </c>
      <c r="AM50" s="121">
        <v>0.1</v>
      </c>
      <c r="AN50" s="121">
        <v>0.1</v>
      </c>
      <c r="AO50" s="121">
        <v>0.1</v>
      </c>
      <c r="AP50" s="121">
        <v>0.1</v>
      </c>
      <c r="AQ50" s="121">
        <v>0.1</v>
      </c>
      <c r="AR50" s="121">
        <v>0.1</v>
      </c>
      <c r="AS50" s="121">
        <v>0.1</v>
      </c>
      <c r="AT50" s="121">
        <v>0.1</v>
      </c>
      <c r="AU50" s="121">
        <v>0.1</v>
      </c>
      <c r="AV50" s="121">
        <v>0.1</v>
      </c>
      <c r="AW50" s="121">
        <v>0.1</v>
      </c>
      <c r="AX50" s="121">
        <v>0.1</v>
      </c>
      <c r="AY50" s="121">
        <v>0.1</v>
      </c>
      <c r="AZ50" s="121">
        <v>0.1</v>
      </c>
      <c r="BA50" s="121">
        <v>0.1</v>
      </c>
      <c r="BB50" s="121">
        <v>0.1</v>
      </c>
      <c r="BC50" s="121">
        <v>0.1</v>
      </c>
      <c r="BD50" s="121">
        <v>0.1</v>
      </c>
      <c r="BE50" s="121">
        <v>0.1</v>
      </c>
      <c r="BF50" s="121">
        <v>0.1</v>
      </c>
      <c r="BG50" s="121">
        <v>0.1</v>
      </c>
      <c r="BH50" s="121">
        <v>0.1</v>
      </c>
      <c r="BI50" s="121">
        <v>0.1</v>
      </c>
      <c r="BJ50" s="121">
        <v>0.1</v>
      </c>
      <c r="BK50" s="121">
        <v>0.1</v>
      </c>
      <c r="BL50" s="121">
        <v>0.1</v>
      </c>
      <c r="BM50" s="121">
        <v>0.1</v>
      </c>
      <c r="BN50" s="121">
        <v>0.1</v>
      </c>
      <c r="BO50" s="121">
        <v>0.1</v>
      </c>
      <c r="BP50" s="121">
        <v>0.10000000000000091</v>
      </c>
      <c r="BQ50" s="121">
        <v>0.10000000000000091</v>
      </c>
      <c r="BR50" s="121">
        <v>0.10000000000000091</v>
      </c>
      <c r="BS50" s="121">
        <v>0.10000000000000091</v>
      </c>
      <c r="BT50" s="121">
        <v>0.10000000000000091</v>
      </c>
      <c r="BU50" s="121">
        <v>0.10000000000000091</v>
      </c>
      <c r="BV50" s="121">
        <v>0.10000000000000091</v>
      </c>
      <c r="BW50" s="121">
        <v>0.10000000000000091</v>
      </c>
    </row>
    <row r="51" spans="1:75" x14ac:dyDescent="0.25">
      <c r="A51" s="51">
        <v>48</v>
      </c>
      <c r="B51" s="116">
        <f t="shared" si="3"/>
        <v>0.13802816901408463</v>
      </c>
      <c r="C51" s="120" t="str">
        <f>VLOOKUP(A51,Projects!A:B,2,FALSE)</f>
        <v>T6  Project48</v>
      </c>
      <c r="D51" s="121">
        <v>0.10000000000000091</v>
      </c>
      <c r="E51" s="121">
        <v>0.10000000000000091</v>
      </c>
      <c r="F51" s="121">
        <v>0.10000000000000091</v>
      </c>
      <c r="G51" s="121">
        <v>0.10000000000000091</v>
      </c>
      <c r="H51" s="121">
        <v>0.10000000000000091</v>
      </c>
      <c r="I51" s="121">
        <v>0.10000000000000091</v>
      </c>
      <c r="J51" s="121">
        <v>0.10000000000000091</v>
      </c>
      <c r="K51" s="121">
        <v>0.10000000000000091</v>
      </c>
      <c r="L51" s="121">
        <v>0.10000000000000091</v>
      </c>
      <c r="M51" s="121">
        <v>0.10000000000000091</v>
      </c>
      <c r="N51" s="121">
        <v>0.10000000000000091</v>
      </c>
      <c r="O51" s="121">
        <v>0.10000000000000091</v>
      </c>
      <c r="P51" s="121">
        <v>0.10000000000000091</v>
      </c>
      <c r="Q51" s="121">
        <v>0.10000000000000091</v>
      </c>
      <c r="R51" s="121">
        <v>0.10000000000000091</v>
      </c>
      <c r="S51" s="121">
        <v>0.1</v>
      </c>
      <c r="T51" s="121">
        <v>0.1</v>
      </c>
      <c r="U51" s="121">
        <v>0.1</v>
      </c>
      <c r="V51" s="121">
        <v>0.1</v>
      </c>
      <c r="W51" s="121">
        <v>0.1</v>
      </c>
      <c r="X51" s="121">
        <v>0.1</v>
      </c>
      <c r="Y51" s="121">
        <v>0.1</v>
      </c>
      <c r="Z51" s="121">
        <v>0.99999999999999911</v>
      </c>
      <c r="AA51" s="121" t="s">
        <v>352</v>
      </c>
      <c r="AB51" s="121">
        <v>0.99999999999999911</v>
      </c>
      <c r="AC51" s="121">
        <v>0.99999999999999911</v>
      </c>
      <c r="AD51" s="121">
        <v>0.1</v>
      </c>
      <c r="AE51" s="121">
        <v>0.1</v>
      </c>
      <c r="AF51" s="121">
        <v>0.1</v>
      </c>
      <c r="AG51" s="121">
        <v>0.1</v>
      </c>
      <c r="AH51" s="121">
        <v>0.1</v>
      </c>
      <c r="AI51" s="121">
        <v>0.1</v>
      </c>
      <c r="AJ51" s="121">
        <v>0.1</v>
      </c>
      <c r="AK51" s="121">
        <v>0.1</v>
      </c>
      <c r="AL51" s="121">
        <v>0.1</v>
      </c>
      <c r="AM51" s="121">
        <v>0.1</v>
      </c>
      <c r="AN51" s="121">
        <v>0.1</v>
      </c>
      <c r="AO51" s="121">
        <v>0.1</v>
      </c>
      <c r="AP51" s="121">
        <v>0.1</v>
      </c>
      <c r="AQ51" s="121">
        <v>0.1</v>
      </c>
      <c r="AR51" s="121">
        <v>0.1</v>
      </c>
      <c r="AS51" s="121">
        <v>0.1</v>
      </c>
      <c r="AT51" s="121">
        <v>0.1</v>
      </c>
      <c r="AU51" s="121">
        <v>0.1</v>
      </c>
      <c r="AV51" s="121">
        <v>0.1</v>
      </c>
      <c r="AW51" s="121">
        <v>0.1</v>
      </c>
      <c r="AX51" s="121">
        <v>0.1</v>
      </c>
      <c r="AY51" s="121">
        <v>0.1</v>
      </c>
      <c r="AZ51" s="121">
        <v>0.1</v>
      </c>
      <c r="BA51" s="121">
        <v>0.1</v>
      </c>
      <c r="BB51" s="121">
        <v>0.1</v>
      </c>
      <c r="BC51" s="121">
        <v>0.1</v>
      </c>
      <c r="BD51" s="121">
        <v>0.1</v>
      </c>
      <c r="BE51" s="121">
        <v>0.1</v>
      </c>
      <c r="BF51" s="121">
        <v>0.1</v>
      </c>
      <c r="BG51" s="121">
        <v>0.1</v>
      </c>
      <c r="BH51" s="121">
        <v>0.1</v>
      </c>
      <c r="BI51" s="121">
        <v>0.1</v>
      </c>
      <c r="BJ51" s="121">
        <v>0.1</v>
      </c>
      <c r="BK51" s="121">
        <v>0.1</v>
      </c>
      <c r="BL51" s="121">
        <v>0.1</v>
      </c>
      <c r="BM51" s="121">
        <v>0.1</v>
      </c>
      <c r="BN51" s="121">
        <v>0.1</v>
      </c>
      <c r="BO51" s="121">
        <v>0.1</v>
      </c>
      <c r="BP51" s="121">
        <v>0.10000000000000091</v>
      </c>
      <c r="BQ51" s="121">
        <v>0.10000000000000091</v>
      </c>
      <c r="BR51" s="121">
        <v>0.10000000000000091</v>
      </c>
      <c r="BS51" s="121">
        <v>0.10000000000000091</v>
      </c>
      <c r="BT51" s="121">
        <v>0.10000000000000091</v>
      </c>
      <c r="BU51" s="121">
        <v>0.10000000000000091</v>
      </c>
      <c r="BV51" s="121">
        <v>0.10000000000000091</v>
      </c>
      <c r="BW51" s="121">
        <v>0.10000000000000091</v>
      </c>
    </row>
    <row r="52" spans="1:75" x14ac:dyDescent="0.25">
      <c r="A52" s="51">
        <v>49</v>
      </c>
      <c r="B52" s="116">
        <f t="shared" si="3"/>
        <v>0.15070422535211281</v>
      </c>
      <c r="C52" s="120" t="str">
        <f>VLOOKUP(A52,Projects!A:B,2,FALSE)</f>
        <v>T6  Project49</v>
      </c>
      <c r="D52" s="121">
        <v>0.10000000000000091</v>
      </c>
      <c r="E52" s="121">
        <v>0.10000000000000091</v>
      </c>
      <c r="F52" s="121">
        <v>0.10000000000000091</v>
      </c>
      <c r="G52" s="121">
        <v>0.10000000000000091</v>
      </c>
      <c r="H52" s="121">
        <v>0.10000000000000091</v>
      </c>
      <c r="I52" s="121">
        <v>0.10000000000000091</v>
      </c>
      <c r="J52" s="121">
        <v>0.10000000000000091</v>
      </c>
      <c r="K52" s="121">
        <v>0.10000000000000091</v>
      </c>
      <c r="L52" s="121">
        <v>0.10000000000000091</v>
      </c>
      <c r="M52" s="121">
        <v>0.10000000000000091</v>
      </c>
      <c r="N52" s="121">
        <v>0.10000000000000091</v>
      </c>
      <c r="O52" s="121">
        <v>0.10000000000000091</v>
      </c>
      <c r="P52" s="121">
        <v>0.10000000000000091</v>
      </c>
      <c r="Q52" s="121">
        <v>0.10000000000000091</v>
      </c>
      <c r="R52" s="121">
        <v>0.10000000000000091</v>
      </c>
      <c r="S52" s="121">
        <v>0.1</v>
      </c>
      <c r="T52" s="121">
        <v>0.1</v>
      </c>
      <c r="U52" s="121">
        <v>0.1</v>
      </c>
      <c r="V52" s="121">
        <v>0.1</v>
      </c>
      <c r="W52" s="121">
        <v>0.1</v>
      </c>
      <c r="X52" s="121">
        <v>0.1</v>
      </c>
      <c r="Y52" s="121">
        <v>0.1</v>
      </c>
      <c r="Z52" s="121">
        <v>0.99999999999999911</v>
      </c>
      <c r="AA52" s="121">
        <v>0.99999999999999911</v>
      </c>
      <c r="AB52" s="121">
        <v>0.99999999999999911</v>
      </c>
      <c r="AC52" s="121">
        <v>0.99999999999999911</v>
      </c>
      <c r="AD52" s="121">
        <v>0.1</v>
      </c>
      <c r="AE52" s="121">
        <v>0.1</v>
      </c>
      <c r="AF52" s="121">
        <v>0.1</v>
      </c>
      <c r="AG52" s="121">
        <v>0.1</v>
      </c>
      <c r="AH52" s="121">
        <v>0.1</v>
      </c>
      <c r="AI52" s="121">
        <v>0.1</v>
      </c>
      <c r="AJ52" s="121">
        <v>0.1</v>
      </c>
      <c r="AK52" s="121">
        <v>0.1</v>
      </c>
      <c r="AL52" s="121">
        <v>0.1</v>
      </c>
      <c r="AM52" s="121">
        <v>0.1</v>
      </c>
      <c r="AN52" s="121">
        <v>0.1</v>
      </c>
      <c r="AO52" s="121">
        <v>0.1</v>
      </c>
      <c r="AP52" s="121">
        <v>0.1</v>
      </c>
      <c r="AQ52" s="121">
        <v>0.1</v>
      </c>
      <c r="AR52" s="121">
        <v>0.1</v>
      </c>
      <c r="AS52" s="121">
        <v>0.1</v>
      </c>
      <c r="AT52" s="121">
        <v>0.1</v>
      </c>
      <c r="AU52" s="121">
        <v>0.1</v>
      </c>
      <c r="AV52" s="121">
        <v>0.1</v>
      </c>
      <c r="AW52" s="121">
        <v>0.1</v>
      </c>
      <c r="AX52" s="121" t="s">
        <v>352</v>
      </c>
      <c r="AY52" s="121">
        <v>0.1</v>
      </c>
      <c r="AZ52" s="121">
        <v>0.1</v>
      </c>
      <c r="BA52" s="121">
        <v>0.1</v>
      </c>
      <c r="BB52" s="121">
        <v>0.1</v>
      </c>
      <c r="BC52" s="121">
        <v>0.1</v>
      </c>
      <c r="BD52" s="121">
        <v>0.1</v>
      </c>
      <c r="BE52" s="121">
        <v>0.1</v>
      </c>
      <c r="BF52" s="121">
        <v>0.1</v>
      </c>
      <c r="BG52" s="121">
        <v>0.1</v>
      </c>
      <c r="BH52" s="121">
        <v>0.1</v>
      </c>
      <c r="BI52" s="121">
        <v>0.1</v>
      </c>
      <c r="BJ52" s="121">
        <v>0.1</v>
      </c>
      <c r="BK52" s="121">
        <v>0.1</v>
      </c>
      <c r="BL52" s="121">
        <v>0.1</v>
      </c>
      <c r="BM52" s="121">
        <v>0.1</v>
      </c>
      <c r="BN52" s="121">
        <v>0.1</v>
      </c>
      <c r="BO52" s="121">
        <v>0.1</v>
      </c>
      <c r="BP52" s="121">
        <v>0.10000000000000091</v>
      </c>
      <c r="BQ52" s="121">
        <v>0.10000000000000091</v>
      </c>
      <c r="BR52" s="121">
        <v>0.10000000000000091</v>
      </c>
      <c r="BS52" s="121">
        <v>0.10000000000000091</v>
      </c>
      <c r="BT52" s="121">
        <v>0.10000000000000091</v>
      </c>
      <c r="BU52" s="121">
        <v>0.10000000000000091</v>
      </c>
      <c r="BV52" s="121">
        <v>0.10000000000000091</v>
      </c>
      <c r="BW52" s="121">
        <v>0.10000000000000091</v>
      </c>
    </row>
    <row r="53" spans="1:75" x14ac:dyDescent="0.25">
      <c r="A53" s="51">
        <v>50</v>
      </c>
      <c r="B53" s="116">
        <f t="shared" si="3"/>
        <v>0.15070422535211278</v>
      </c>
      <c r="C53" s="120" t="str">
        <f>VLOOKUP(A53,Projects!A:B,2,FALSE)</f>
        <v>T6  Project50</v>
      </c>
      <c r="D53" s="121">
        <v>0.10000000000000091</v>
      </c>
      <c r="E53" s="121">
        <v>0.10000000000000091</v>
      </c>
      <c r="F53" s="121">
        <v>0.10000000000000091</v>
      </c>
      <c r="G53" s="121">
        <v>0.10000000000000091</v>
      </c>
      <c r="H53" s="121">
        <v>0.10000000000000091</v>
      </c>
      <c r="I53" s="121">
        <v>0.10000000000000091</v>
      </c>
      <c r="J53" s="121">
        <v>0.10000000000000091</v>
      </c>
      <c r="K53" s="121">
        <v>0.10000000000000091</v>
      </c>
      <c r="L53" s="121">
        <v>0.10000000000000091</v>
      </c>
      <c r="M53" s="121">
        <v>0.10000000000000091</v>
      </c>
      <c r="N53" s="121">
        <v>0.10000000000000091</v>
      </c>
      <c r="O53" s="121">
        <v>0.10000000000000091</v>
      </c>
      <c r="P53" s="121">
        <v>0.10000000000000091</v>
      </c>
      <c r="Q53" s="121" t="s">
        <v>352</v>
      </c>
      <c r="R53" s="121">
        <v>0.10000000000000091</v>
      </c>
      <c r="S53" s="121">
        <v>0.1</v>
      </c>
      <c r="T53" s="121">
        <v>0.1</v>
      </c>
      <c r="U53" s="121">
        <v>0.1</v>
      </c>
      <c r="V53" s="121">
        <v>0.1</v>
      </c>
      <c r="W53" s="121">
        <v>0.1</v>
      </c>
      <c r="X53" s="121">
        <v>0.1</v>
      </c>
      <c r="Y53" s="121">
        <v>0.1</v>
      </c>
      <c r="Z53" s="121">
        <v>0.99999999999999911</v>
      </c>
      <c r="AA53" s="121">
        <v>0.99999999999999911</v>
      </c>
      <c r="AB53" s="121">
        <v>0.99999999999999911</v>
      </c>
      <c r="AC53" s="121">
        <v>0.99999999999999911</v>
      </c>
      <c r="AD53" s="121">
        <v>0.1</v>
      </c>
      <c r="AE53" s="121">
        <v>0.1</v>
      </c>
      <c r="AF53" s="121">
        <v>0.1</v>
      </c>
      <c r="AG53" s="121">
        <v>0.1</v>
      </c>
      <c r="AH53" s="121">
        <v>0.1</v>
      </c>
      <c r="AI53" s="121">
        <v>0.1</v>
      </c>
      <c r="AJ53" s="121">
        <v>0.1</v>
      </c>
      <c r="AK53" s="121">
        <v>0.1</v>
      </c>
      <c r="AL53" s="121">
        <v>0.1</v>
      </c>
      <c r="AM53" s="121">
        <v>0.1</v>
      </c>
      <c r="AN53" s="121">
        <v>0.1</v>
      </c>
      <c r="AO53" s="121">
        <v>0.1</v>
      </c>
      <c r="AP53" s="121">
        <v>0.1</v>
      </c>
      <c r="AQ53" s="121">
        <v>0.1</v>
      </c>
      <c r="AR53" s="121">
        <v>0.1</v>
      </c>
      <c r="AS53" s="121">
        <v>0.1</v>
      </c>
      <c r="AT53" s="121">
        <v>0.1</v>
      </c>
      <c r="AU53" s="121">
        <v>0.1</v>
      </c>
      <c r="AV53" s="121">
        <v>0.1</v>
      </c>
      <c r="AW53" s="121">
        <v>0.1</v>
      </c>
      <c r="AX53" s="121">
        <v>0.1</v>
      </c>
      <c r="AY53" s="121">
        <v>0.1</v>
      </c>
      <c r="AZ53" s="121">
        <v>0.1</v>
      </c>
      <c r="BA53" s="121">
        <v>0.1</v>
      </c>
      <c r="BB53" s="121">
        <v>0.1</v>
      </c>
      <c r="BC53" s="121">
        <v>0.1</v>
      </c>
      <c r="BD53" s="121">
        <v>0.1</v>
      </c>
      <c r="BE53" s="121">
        <v>0.1</v>
      </c>
      <c r="BF53" s="121">
        <v>0.1</v>
      </c>
      <c r="BG53" s="121">
        <v>0.1</v>
      </c>
      <c r="BH53" s="121">
        <v>0.1</v>
      </c>
      <c r="BI53" s="121">
        <v>0.1</v>
      </c>
      <c r="BJ53" s="121">
        <v>0.1</v>
      </c>
      <c r="BK53" s="121">
        <v>0.1</v>
      </c>
      <c r="BL53" s="121">
        <v>0.1</v>
      </c>
      <c r="BM53" s="121">
        <v>0.1</v>
      </c>
      <c r="BN53" s="121">
        <v>0.1</v>
      </c>
      <c r="BO53" s="121">
        <v>0.1</v>
      </c>
      <c r="BP53" s="121">
        <v>0.10000000000000091</v>
      </c>
      <c r="BQ53" s="121">
        <v>0.10000000000000091</v>
      </c>
      <c r="BR53" s="121">
        <v>0.10000000000000091</v>
      </c>
      <c r="BS53" s="121">
        <v>0.10000000000000091</v>
      </c>
      <c r="BT53" s="121">
        <v>0.10000000000000091</v>
      </c>
      <c r="BU53" s="121">
        <v>0.10000000000000091</v>
      </c>
      <c r="BV53" s="121">
        <v>0.10000000000000091</v>
      </c>
      <c r="BW53" s="121">
        <v>0.10000000000000091</v>
      </c>
    </row>
    <row r="54" spans="1:75" x14ac:dyDescent="0.25">
      <c r="A54" s="51">
        <v>51</v>
      </c>
      <c r="B54" s="116">
        <f t="shared" si="3"/>
        <v>0.15070422535211281</v>
      </c>
      <c r="C54" s="120" t="str">
        <f>VLOOKUP(A54,Projects!A:B,2,FALSE)</f>
        <v>T6  Project51</v>
      </c>
      <c r="D54" s="121">
        <v>0.10000000000000091</v>
      </c>
      <c r="E54" s="121">
        <v>0.10000000000000091</v>
      </c>
      <c r="F54" s="121">
        <v>0.10000000000000091</v>
      </c>
      <c r="G54" s="121">
        <v>0.10000000000000091</v>
      </c>
      <c r="H54" s="121">
        <v>0.10000000000000091</v>
      </c>
      <c r="I54" s="121">
        <v>0.10000000000000091</v>
      </c>
      <c r="J54" s="121">
        <v>0.10000000000000091</v>
      </c>
      <c r="K54" s="121">
        <v>0.10000000000000091</v>
      </c>
      <c r="L54" s="121">
        <v>0.10000000000000091</v>
      </c>
      <c r="M54" s="121">
        <v>0.10000000000000091</v>
      </c>
      <c r="N54" s="121">
        <v>0.10000000000000091</v>
      </c>
      <c r="O54" s="121">
        <v>0.10000000000000091</v>
      </c>
      <c r="P54" s="121">
        <v>0.10000000000000091</v>
      </c>
      <c r="Q54" s="121">
        <v>0.10000000000000091</v>
      </c>
      <c r="R54" s="121">
        <v>0.10000000000000091</v>
      </c>
      <c r="S54" s="121">
        <v>0.1</v>
      </c>
      <c r="T54" s="121">
        <v>0.1</v>
      </c>
      <c r="U54" s="121">
        <v>0.1</v>
      </c>
      <c r="V54" s="121">
        <v>0.1</v>
      </c>
      <c r="W54" s="121">
        <v>0.1</v>
      </c>
      <c r="X54" s="121">
        <v>0.1</v>
      </c>
      <c r="Y54" s="121">
        <v>0.1</v>
      </c>
      <c r="Z54" s="121">
        <v>0.99999999999999911</v>
      </c>
      <c r="AA54" s="121">
        <v>0.99999999999999911</v>
      </c>
      <c r="AB54" s="121">
        <v>0.99999999999999911</v>
      </c>
      <c r="AC54" s="121">
        <v>0.99999999999999911</v>
      </c>
      <c r="AD54" s="121" t="s">
        <v>352</v>
      </c>
      <c r="AE54" s="121">
        <v>0.1</v>
      </c>
      <c r="AF54" s="121">
        <v>0.1</v>
      </c>
      <c r="AG54" s="121">
        <v>0.1</v>
      </c>
      <c r="AH54" s="121">
        <v>0.1</v>
      </c>
      <c r="AI54" s="121">
        <v>0.1</v>
      </c>
      <c r="AJ54" s="121">
        <v>0.1</v>
      </c>
      <c r="AK54" s="121">
        <v>0.1</v>
      </c>
      <c r="AL54" s="121">
        <v>0.1</v>
      </c>
      <c r="AM54" s="121">
        <v>0.1</v>
      </c>
      <c r="AN54" s="121">
        <v>0.1</v>
      </c>
      <c r="AO54" s="121">
        <v>0.1</v>
      </c>
      <c r="AP54" s="121">
        <v>0.1</v>
      </c>
      <c r="AQ54" s="121">
        <v>0.1</v>
      </c>
      <c r="AR54" s="121">
        <v>0.1</v>
      </c>
      <c r="AS54" s="121">
        <v>0.1</v>
      </c>
      <c r="AT54" s="121">
        <v>0.1</v>
      </c>
      <c r="AU54" s="121">
        <v>0.1</v>
      </c>
      <c r="AV54" s="121">
        <v>0.1</v>
      </c>
      <c r="AW54" s="121">
        <v>0.1</v>
      </c>
      <c r="AX54" s="121">
        <v>0.1</v>
      </c>
      <c r="AY54" s="121">
        <v>0.1</v>
      </c>
      <c r="AZ54" s="121">
        <v>0.1</v>
      </c>
      <c r="BA54" s="121">
        <v>0.1</v>
      </c>
      <c r="BB54" s="121">
        <v>0.1</v>
      </c>
      <c r="BC54" s="121">
        <v>0.1</v>
      </c>
      <c r="BD54" s="121">
        <v>0.1</v>
      </c>
      <c r="BE54" s="121">
        <v>0.1</v>
      </c>
      <c r="BF54" s="121">
        <v>0.1</v>
      </c>
      <c r="BG54" s="121">
        <v>0.1</v>
      </c>
      <c r="BH54" s="121">
        <v>0.1</v>
      </c>
      <c r="BI54" s="121">
        <v>0.1</v>
      </c>
      <c r="BJ54" s="121">
        <v>0.1</v>
      </c>
      <c r="BK54" s="121">
        <v>0.1</v>
      </c>
      <c r="BL54" s="121">
        <v>0.1</v>
      </c>
      <c r="BM54" s="121">
        <v>0.1</v>
      </c>
      <c r="BN54" s="121">
        <v>0.1</v>
      </c>
      <c r="BO54" s="121">
        <v>0.1</v>
      </c>
      <c r="BP54" s="121">
        <v>0.10000000000000091</v>
      </c>
      <c r="BQ54" s="121">
        <v>0.10000000000000091</v>
      </c>
      <c r="BR54" s="121">
        <v>0.10000000000000091</v>
      </c>
      <c r="BS54" s="121">
        <v>0.10000000000000091</v>
      </c>
      <c r="BT54" s="121">
        <v>0.10000000000000091</v>
      </c>
      <c r="BU54" s="121">
        <v>0.10000000000000091</v>
      </c>
      <c r="BV54" s="121">
        <v>0.10000000000000091</v>
      </c>
      <c r="BW54" s="121">
        <v>0.10000000000000091</v>
      </c>
    </row>
    <row r="55" spans="1:75" x14ac:dyDescent="0.25">
      <c r="A55" s="51">
        <v>52</v>
      </c>
      <c r="B55" s="116">
        <f t="shared" si="3"/>
        <v>0.15070422535211281</v>
      </c>
      <c r="C55" s="120" t="str">
        <f>VLOOKUP(A55,Projects!A:B,2,FALSE)</f>
        <v>T6  Project52</v>
      </c>
      <c r="D55" s="121">
        <v>0.10000000000000091</v>
      </c>
      <c r="E55" s="121">
        <v>0.10000000000000091</v>
      </c>
      <c r="F55" s="121">
        <v>0.10000000000000091</v>
      </c>
      <c r="G55" s="121">
        <v>0.10000000000000091</v>
      </c>
      <c r="H55" s="121">
        <v>0.10000000000000091</v>
      </c>
      <c r="I55" s="121">
        <v>0.10000000000000091</v>
      </c>
      <c r="J55" s="121">
        <v>0.10000000000000091</v>
      </c>
      <c r="K55" s="121">
        <v>0.10000000000000091</v>
      </c>
      <c r="L55" s="121">
        <v>0.10000000000000091</v>
      </c>
      <c r="M55" s="121">
        <v>0.10000000000000091</v>
      </c>
      <c r="N55" s="121">
        <v>0.10000000000000091</v>
      </c>
      <c r="O55" s="121">
        <v>0.10000000000000091</v>
      </c>
      <c r="P55" s="121">
        <v>0.10000000000000091</v>
      </c>
      <c r="Q55" s="121">
        <v>0.10000000000000091</v>
      </c>
      <c r="R55" s="121">
        <v>0.10000000000000091</v>
      </c>
      <c r="S55" s="121">
        <v>0.1</v>
      </c>
      <c r="T55" s="121">
        <v>0.1</v>
      </c>
      <c r="U55" s="121">
        <v>0.1</v>
      </c>
      <c r="V55" s="121">
        <v>0.1</v>
      </c>
      <c r="W55" s="121">
        <v>0.1</v>
      </c>
      <c r="X55" s="121">
        <v>0.1</v>
      </c>
      <c r="Y55" s="121">
        <v>0.1</v>
      </c>
      <c r="Z55" s="121">
        <v>0.99999999999999911</v>
      </c>
      <c r="AA55" s="121">
        <v>0.99999999999999911</v>
      </c>
      <c r="AB55" s="121">
        <v>0.99999999999999911</v>
      </c>
      <c r="AC55" s="121">
        <v>0.99999999999999911</v>
      </c>
      <c r="AD55" s="121">
        <v>0.1</v>
      </c>
      <c r="AE55" s="121">
        <v>0.1</v>
      </c>
      <c r="AF55" s="121">
        <v>0.1</v>
      </c>
      <c r="AG55" s="121">
        <v>0.1</v>
      </c>
      <c r="AH55" s="121">
        <v>0.1</v>
      </c>
      <c r="AI55" s="121">
        <v>0.1</v>
      </c>
      <c r="AJ55" s="121">
        <v>0.1</v>
      </c>
      <c r="AK55" s="121">
        <v>0.1</v>
      </c>
      <c r="AL55" s="121">
        <v>0.1</v>
      </c>
      <c r="AM55" s="121">
        <v>0.1</v>
      </c>
      <c r="AN55" s="121">
        <v>0.1</v>
      </c>
      <c r="AO55" s="121">
        <v>0.1</v>
      </c>
      <c r="AP55" s="121">
        <v>0.1</v>
      </c>
      <c r="AQ55" s="121">
        <v>0.1</v>
      </c>
      <c r="AR55" s="121">
        <v>0.1</v>
      </c>
      <c r="AS55" s="121">
        <v>0.1</v>
      </c>
      <c r="AT55" s="121">
        <v>0.1</v>
      </c>
      <c r="AU55" s="121">
        <v>0.1</v>
      </c>
      <c r="AV55" s="121">
        <v>0.1</v>
      </c>
      <c r="AW55" s="121">
        <v>0.1</v>
      </c>
      <c r="AX55" s="121">
        <v>0.1</v>
      </c>
      <c r="AY55" s="121">
        <v>0.1</v>
      </c>
      <c r="AZ55" s="121">
        <v>0.1</v>
      </c>
      <c r="BA55" s="121">
        <v>0.1</v>
      </c>
      <c r="BB55" s="121">
        <v>0.1</v>
      </c>
      <c r="BC55" s="121">
        <v>0.1</v>
      </c>
      <c r="BD55" s="121" t="s">
        <v>352</v>
      </c>
      <c r="BE55" s="121">
        <v>0.1</v>
      </c>
      <c r="BF55" s="121">
        <v>0.1</v>
      </c>
      <c r="BG55" s="121">
        <v>0.1</v>
      </c>
      <c r="BH55" s="121">
        <v>0.1</v>
      </c>
      <c r="BI55" s="121">
        <v>0.1</v>
      </c>
      <c r="BJ55" s="121">
        <v>0.1</v>
      </c>
      <c r="BK55" s="121">
        <v>0.1</v>
      </c>
      <c r="BL55" s="121">
        <v>0.1</v>
      </c>
      <c r="BM55" s="121">
        <v>0.1</v>
      </c>
      <c r="BN55" s="121">
        <v>0.1</v>
      </c>
      <c r="BO55" s="121">
        <v>0.1</v>
      </c>
      <c r="BP55" s="121">
        <v>0.10000000000000091</v>
      </c>
      <c r="BQ55" s="121">
        <v>0.10000000000000091</v>
      </c>
      <c r="BR55" s="121">
        <v>0.10000000000000091</v>
      </c>
      <c r="BS55" s="121">
        <v>0.10000000000000091</v>
      </c>
      <c r="BT55" s="121">
        <v>0.10000000000000091</v>
      </c>
      <c r="BU55" s="121">
        <v>0.10000000000000091</v>
      </c>
      <c r="BV55" s="121">
        <v>0.10000000000000091</v>
      </c>
      <c r="BW55" s="121">
        <v>0.10000000000000091</v>
      </c>
    </row>
    <row r="56" spans="1:75" x14ac:dyDescent="0.25">
      <c r="A56" s="51">
        <v>53</v>
      </c>
      <c r="B56" s="116">
        <f t="shared" si="3"/>
        <v>0.15070422535211281</v>
      </c>
      <c r="C56" s="120" t="str">
        <f>VLOOKUP(A56,Projects!A:B,2,FALSE)</f>
        <v>T6  Project53</v>
      </c>
      <c r="D56" s="121">
        <v>0.10000000000000091</v>
      </c>
      <c r="E56" s="121">
        <v>0.10000000000000091</v>
      </c>
      <c r="F56" s="121">
        <v>0.10000000000000091</v>
      </c>
      <c r="G56" s="121">
        <v>0.10000000000000091</v>
      </c>
      <c r="H56" s="121">
        <v>0.10000000000000091</v>
      </c>
      <c r="I56" s="121">
        <v>0.10000000000000091</v>
      </c>
      <c r="J56" s="121">
        <v>0.10000000000000091</v>
      </c>
      <c r="K56" s="121">
        <v>0.10000000000000091</v>
      </c>
      <c r="L56" s="121">
        <v>0.10000000000000091</v>
      </c>
      <c r="M56" s="121">
        <v>0.10000000000000091</v>
      </c>
      <c r="N56" s="121">
        <v>0.10000000000000091</v>
      </c>
      <c r="O56" s="121">
        <v>0.10000000000000091</v>
      </c>
      <c r="P56" s="121">
        <v>0.10000000000000091</v>
      </c>
      <c r="Q56" s="121">
        <v>0.10000000000000091</v>
      </c>
      <c r="R56" s="121">
        <v>0.10000000000000091</v>
      </c>
      <c r="S56" s="121">
        <v>0.1</v>
      </c>
      <c r="T56" s="121">
        <v>0.1</v>
      </c>
      <c r="U56" s="121">
        <v>0.1</v>
      </c>
      <c r="V56" s="121">
        <v>0.1</v>
      </c>
      <c r="W56" s="121">
        <v>0.1</v>
      </c>
      <c r="X56" s="121">
        <v>0.1</v>
      </c>
      <c r="Y56" s="121">
        <v>0.1</v>
      </c>
      <c r="Z56" s="121">
        <v>0.99999999999999911</v>
      </c>
      <c r="AA56" s="121">
        <v>0.99999999999999911</v>
      </c>
      <c r="AB56" s="121">
        <v>0.99999999999999911</v>
      </c>
      <c r="AC56" s="121">
        <v>0.99999999999999911</v>
      </c>
      <c r="AD56" s="121">
        <v>0.1</v>
      </c>
      <c r="AE56" s="121">
        <v>0.1</v>
      </c>
      <c r="AF56" s="121">
        <v>0.1</v>
      </c>
      <c r="AG56" s="121">
        <v>0.1</v>
      </c>
      <c r="AH56" s="121">
        <v>0.1</v>
      </c>
      <c r="AI56" s="121">
        <v>0.1</v>
      </c>
      <c r="AJ56" s="121" t="s">
        <v>352</v>
      </c>
      <c r="AK56" s="121">
        <v>0.1</v>
      </c>
      <c r="AL56" s="121">
        <v>0.1</v>
      </c>
      <c r="AM56" s="121">
        <v>0.1</v>
      </c>
      <c r="AN56" s="121">
        <v>0.1</v>
      </c>
      <c r="AO56" s="121">
        <v>0.1</v>
      </c>
      <c r="AP56" s="121">
        <v>0.1</v>
      </c>
      <c r="AQ56" s="121">
        <v>0.1</v>
      </c>
      <c r="AR56" s="121">
        <v>0.1</v>
      </c>
      <c r="AS56" s="121">
        <v>0.1</v>
      </c>
      <c r="AT56" s="121">
        <v>0.1</v>
      </c>
      <c r="AU56" s="121">
        <v>0.1</v>
      </c>
      <c r="AV56" s="121">
        <v>0.1</v>
      </c>
      <c r="AW56" s="121">
        <v>0.1</v>
      </c>
      <c r="AX56" s="121">
        <v>0.1</v>
      </c>
      <c r="AY56" s="121">
        <v>0.1</v>
      </c>
      <c r="AZ56" s="121">
        <v>0.1</v>
      </c>
      <c r="BA56" s="121">
        <v>0.1</v>
      </c>
      <c r="BB56" s="121">
        <v>0.1</v>
      </c>
      <c r="BC56" s="121">
        <v>0.1</v>
      </c>
      <c r="BD56" s="121">
        <v>0.1</v>
      </c>
      <c r="BE56" s="121">
        <v>0.1</v>
      </c>
      <c r="BF56" s="121">
        <v>0.1</v>
      </c>
      <c r="BG56" s="121">
        <v>0.1</v>
      </c>
      <c r="BH56" s="121">
        <v>0.1</v>
      </c>
      <c r="BI56" s="121">
        <v>0.1</v>
      </c>
      <c r="BJ56" s="121">
        <v>0.1</v>
      </c>
      <c r="BK56" s="121">
        <v>0.1</v>
      </c>
      <c r="BL56" s="121">
        <v>0.1</v>
      </c>
      <c r="BM56" s="121">
        <v>0.1</v>
      </c>
      <c r="BN56" s="121">
        <v>0.1</v>
      </c>
      <c r="BO56" s="121">
        <v>0.1</v>
      </c>
      <c r="BP56" s="121">
        <v>0.10000000000000091</v>
      </c>
      <c r="BQ56" s="121">
        <v>0.10000000000000091</v>
      </c>
      <c r="BR56" s="121">
        <v>0.10000000000000091</v>
      </c>
      <c r="BS56" s="121">
        <v>0.10000000000000091</v>
      </c>
      <c r="BT56" s="121">
        <v>0.10000000000000091</v>
      </c>
      <c r="BU56" s="121">
        <v>0.10000000000000091</v>
      </c>
      <c r="BV56" s="121">
        <v>0.10000000000000091</v>
      </c>
      <c r="BW56" s="121">
        <v>0.10000000000000091</v>
      </c>
    </row>
    <row r="57" spans="1:75" x14ac:dyDescent="0.25">
      <c r="A57" s="51">
        <v>54</v>
      </c>
      <c r="B57" s="116">
        <f t="shared" si="3"/>
        <v>0.26478873239436684</v>
      </c>
      <c r="C57" s="120" t="str">
        <f>VLOOKUP(A57,Projects!A:B,2,FALSE)</f>
        <v>T7  Project54</v>
      </c>
      <c r="D57" s="121">
        <v>0.10000000000000091</v>
      </c>
      <c r="E57" s="121">
        <v>0.10000000000000091</v>
      </c>
      <c r="F57" s="121">
        <v>0.10000000000000091</v>
      </c>
      <c r="G57" s="121">
        <v>0.10000000000000091</v>
      </c>
      <c r="H57" s="121">
        <v>0.10000000000000091</v>
      </c>
      <c r="I57" s="121">
        <v>0.10000000000000091</v>
      </c>
      <c r="J57" s="121">
        <v>0.10000000000000091</v>
      </c>
      <c r="K57" s="121">
        <v>0.10000000000000091</v>
      </c>
      <c r="L57" s="121">
        <v>0.10000000000000091</v>
      </c>
      <c r="M57" s="121">
        <v>0.10000000000000091</v>
      </c>
      <c r="N57" s="121">
        <v>0.10000000000000091</v>
      </c>
      <c r="O57" s="121">
        <v>0.10000000000000091</v>
      </c>
      <c r="P57" s="121">
        <v>0.10000000000000091</v>
      </c>
      <c r="Q57" s="121">
        <v>0.10000000000000091</v>
      </c>
      <c r="R57" s="121">
        <v>0.10000000000000091</v>
      </c>
      <c r="S57" s="121">
        <v>0.1</v>
      </c>
      <c r="T57" s="121">
        <v>0.1</v>
      </c>
      <c r="U57" s="121">
        <v>0.1</v>
      </c>
      <c r="V57" s="121">
        <v>0.1</v>
      </c>
      <c r="W57" s="121">
        <v>0.1</v>
      </c>
      <c r="X57" s="121">
        <v>0.1</v>
      </c>
      <c r="Y57" s="121">
        <v>0.1</v>
      </c>
      <c r="Z57" s="121">
        <v>0.1</v>
      </c>
      <c r="AA57" s="121">
        <v>0.1</v>
      </c>
      <c r="AB57" s="121">
        <v>0.1</v>
      </c>
      <c r="AC57" s="121">
        <v>0.1</v>
      </c>
      <c r="AD57" s="121">
        <v>0.99999999999999911</v>
      </c>
      <c r="AE57" s="121">
        <v>0.99999999999999911</v>
      </c>
      <c r="AF57" s="121">
        <v>0.99999999999999911</v>
      </c>
      <c r="AG57" s="121">
        <v>0.99999999999999911</v>
      </c>
      <c r="AH57" s="121">
        <v>0.99999999999999911</v>
      </c>
      <c r="AI57" s="121">
        <v>0.99999999999999911</v>
      </c>
      <c r="AJ57" s="121">
        <v>0.99999999999999911</v>
      </c>
      <c r="AK57" s="121">
        <v>0.99999999999999911</v>
      </c>
      <c r="AL57" s="121">
        <v>0.99999999999999911</v>
      </c>
      <c r="AM57" s="121">
        <v>0.99999999999999911</v>
      </c>
      <c r="AN57" s="121">
        <v>0.99999999999999911</v>
      </c>
      <c r="AO57" s="121">
        <v>0.99999999999999911</v>
      </c>
      <c r="AP57" s="121">
        <v>0.99999999999999911</v>
      </c>
      <c r="AQ57" s="121">
        <v>0.1</v>
      </c>
      <c r="AR57" s="121">
        <v>0.1</v>
      </c>
      <c r="AS57" s="121">
        <v>0.1</v>
      </c>
      <c r="AT57" s="121">
        <v>0.1</v>
      </c>
      <c r="AU57" s="121">
        <v>0.1</v>
      </c>
      <c r="AV57" s="121">
        <v>0.1</v>
      </c>
      <c r="AW57" s="121">
        <v>0.1</v>
      </c>
      <c r="AX57" s="121">
        <v>0.1</v>
      </c>
      <c r="AY57" s="121">
        <v>0.1</v>
      </c>
      <c r="AZ57" s="121">
        <v>0.1</v>
      </c>
      <c r="BA57" s="121" t="s">
        <v>352</v>
      </c>
      <c r="BB57" s="121">
        <v>0.1</v>
      </c>
      <c r="BC57" s="121">
        <v>0.1</v>
      </c>
      <c r="BD57" s="121">
        <v>0.1</v>
      </c>
      <c r="BE57" s="121">
        <v>0.1</v>
      </c>
      <c r="BF57" s="121">
        <v>0.1</v>
      </c>
      <c r="BG57" s="121">
        <v>0.1</v>
      </c>
      <c r="BH57" s="121">
        <v>0.1</v>
      </c>
      <c r="BI57" s="121">
        <v>0.1</v>
      </c>
      <c r="BJ57" s="121">
        <v>0.1</v>
      </c>
      <c r="BK57" s="121">
        <v>0.1</v>
      </c>
      <c r="BL57" s="121">
        <v>0.1</v>
      </c>
      <c r="BM57" s="121">
        <v>0.1</v>
      </c>
      <c r="BN57" s="121">
        <v>0.1</v>
      </c>
      <c r="BO57" s="121">
        <v>0.1</v>
      </c>
      <c r="BP57" s="121">
        <v>0.10000000000000091</v>
      </c>
      <c r="BQ57" s="121">
        <v>0.10000000000000091</v>
      </c>
      <c r="BR57" s="121">
        <v>0.10000000000000091</v>
      </c>
      <c r="BS57" s="121">
        <v>0.10000000000000091</v>
      </c>
      <c r="BT57" s="121">
        <v>0.10000000000000091</v>
      </c>
      <c r="BU57" s="121">
        <v>0.10000000000000091</v>
      </c>
      <c r="BV57" s="121">
        <v>0.10000000000000091</v>
      </c>
      <c r="BW57" s="121">
        <v>0.10000000000000091</v>
      </c>
    </row>
    <row r="58" spans="1:75" x14ac:dyDescent="0.25">
      <c r="A58" s="51">
        <v>55</v>
      </c>
      <c r="B58" s="116">
        <f t="shared" si="3"/>
        <v>0.26478873239436684</v>
      </c>
      <c r="C58" s="120" t="str">
        <f>VLOOKUP(A58,Projects!A:B,2,FALSE)</f>
        <v>T7  Project55</v>
      </c>
      <c r="D58" s="121">
        <v>0.10000000000000091</v>
      </c>
      <c r="E58" s="121">
        <v>0.10000000000000091</v>
      </c>
      <c r="F58" s="121">
        <v>0.10000000000000091</v>
      </c>
      <c r="G58" s="121">
        <v>0.10000000000000091</v>
      </c>
      <c r="H58" s="121">
        <v>0.10000000000000091</v>
      </c>
      <c r="I58" s="121">
        <v>0.10000000000000091</v>
      </c>
      <c r="J58" s="121">
        <v>0.10000000000000091</v>
      </c>
      <c r="K58" s="121">
        <v>0.10000000000000091</v>
      </c>
      <c r="L58" s="121">
        <v>0.10000000000000091</v>
      </c>
      <c r="M58" s="121">
        <v>0.10000000000000091</v>
      </c>
      <c r="N58" s="121">
        <v>0.10000000000000091</v>
      </c>
      <c r="O58" s="121">
        <v>0.10000000000000091</v>
      </c>
      <c r="P58" s="121">
        <v>0.10000000000000091</v>
      </c>
      <c r="Q58" s="121">
        <v>0.10000000000000091</v>
      </c>
      <c r="R58" s="121">
        <v>0.10000000000000091</v>
      </c>
      <c r="S58" s="121">
        <v>0.1</v>
      </c>
      <c r="T58" s="121">
        <v>0.1</v>
      </c>
      <c r="U58" s="121">
        <v>0.1</v>
      </c>
      <c r="V58" s="121">
        <v>0.1</v>
      </c>
      <c r="W58" s="121">
        <v>0.1</v>
      </c>
      <c r="X58" s="121">
        <v>0.1</v>
      </c>
      <c r="Y58" s="121">
        <v>0.1</v>
      </c>
      <c r="Z58" s="121">
        <v>0.1</v>
      </c>
      <c r="AA58" s="121">
        <v>0.1</v>
      </c>
      <c r="AB58" s="121">
        <v>0.1</v>
      </c>
      <c r="AC58" s="121">
        <v>0.1</v>
      </c>
      <c r="AD58" s="121">
        <v>0.99999999999999911</v>
      </c>
      <c r="AE58" s="121">
        <v>0.99999999999999911</v>
      </c>
      <c r="AF58" s="121">
        <v>0.99999999999999911</v>
      </c>
      <c r="AG58" s="121">
        <v>0.99999999999999911</v>
      </c>
      <c r="AH58" s="121">
        <v>0.99999999999999911</v>
      </c>
      <c r="AI58" s="121">
        <v>0.99999999999999911</v>
      </c>
      <c r="AJ58" s="121">
        <v>0.99999999999999911</v>
      </c>
      <c r="AK58" s="121">
        <v>0.99999999999999911</v>
      </c>
      <c r="AL58" s="121">
        <v>0.99999999999999911</v>
      </c>
      <c r="AM58" s="121">
        <v>0.99999999999999911</v>
      </c>
      <c r="AN58" s="121">
        <v>0.99999999999999911</v>
      </c>
      <c r="AO58" s="121">
        <v>0.99999999999999911</v>
      </c>
      <c r="AP58" s="121">
        <v>0.99999999999999911</v>
      </c>
      <c r="AQ58" s="121">
        <v>0.1</v>
      </c>
      <c r="AR58" s="121">
        <v>0.1</v>
      </c>
      <c r="AS58" s="121">
        <v>0.1</v>
      </c>
      <c r="AT58" s="121">
        <v>0.1</v>
      </c>
      <c r="AU58" s="121" t="s">
        <v>352</v>
      </c>
      <c r="AV58" s="121">
        <v>0.1</v>
      </c>
      <c r="AW58" s="121">
        <v>0.1</v>
      </c>
      <c r="AX58" s="121">
        <v>0.1</v>
      </c>
      <c r="AY58" s="121">
        <v>0.1</v>
      </c>
      <c r="AZ58" s="121">
        <v>0.1</v>
      </c>
      <c r="BA58" s="121">
        <v>0.1</v>
      </c>
      <c r="BB58" s="121">
        <v>0.1</v>
      </c>
      <c r="BC58" s="121">
        <v>0.1</v>
      </c>
      <c r="BD58" s="121">
        <v>0.1</v>
      </c>
      <c r="BE58" s="121">
        <v>0.1</v>
      </c>
      <c r="BF58" s="121">
        <v>0.1</v>
      </c>
      <c r="BG58" s="121">
        <v>0.1</v>
      </c>
      <c r="BH58" s="121">
        <v>0.1</v>
      </c>
      <c r="BI58" s="121">
        <v>0.1</v>
      </c>
      <c r="BJ58" s="121">
        <v>0.1</v>
      </c>
      <c r="BK58" s="121">
        <v>0.1</v>
      </c>
      <c r="BL58" s="121">
        <v>0.1</v>
      </c>
      <c r="BM58" s="121">
        <v>0.1</v>
      </c>
      <c r="BN58" s="121">
        <v>0.1</v>
      </c>
      <c r="BO58" s="121">
        <v>0.1</v>
      </c>
      <c r="BP58" s="121">
        <v>0.10000000000000091</v>
      </c>
      <c r="BQ58" s="121">
        <v>0.10000000000000091</v>
      </c>
      <c r="BR58" s="121">
        <v>0.10000000000000091</v>
      </c>
      <c r="BS58" s="121">
        <v>0.10000000000000091</v>
      </c>
      <c r="BT58" s="121">
        <v>0.10000000000000091</v>
      </c>
      <c r="BU58" s="121">
        <v>0.10000000000000091</v>
      </c>
      <c r="BV58" s="121">
        <v>0.10000000000000091</v>
      </c>
      <c r="BW58" s="121">
        <v>0.10000000000000091</v>
      </c>
    </row>
    <row r="59" spans="1:75" x14ac:dyDescent="0.25">
      <c r="A59" s="51">
        <v>56</v>
      </c>
      <c r="B59" s="116">
        <f t="shared" si="3"/>
        <v>0.26478873239436684</v>
      </c>
      <c r="C59" s="120" t="str">
        <f>VLOOKUP(A59,Projects!A:B,2,FALSE)</f>
        <v>T7  Project56</v>
      </c>
      <c r="D59" s="121">
        <v>0.10000000000000091</v>
      </c>
      <c r="E59" s="121">
        <v>0.10000000000000091</v>
      </c>
      <c r="F59" s="121">
        <v>0.10000000000000091</v>
      </c>
      <c r="G59" s="121">
        <v>0.10000000000000091</v>
      </c>
      <c r="H59" s="121">
        <v>0.10000000000000091</v>
      </c>
      <c r="I59" s="121">
        <v>0.10000000000000091</v>
      </c>
      <c r="J59" s="121">
        <v>0.10000000000000091</v>
      </c>
      <c r="K59" s="121">
        <v>0.10000000000000091</v>
      </c>
      <c r="L59" s="121">
        <v>0.10000000000000091</v>
      </c>
      <c r="M59" s="121">
        <v>0.10000000000000091</v>
      </c>
      <c r="N59" s="121">
        <v>0.10000000000000091</v>
      </c>
      <c r="O59" s="121">
        <v>0.10000000000000091</v>
      </c>
      <c r="P59" s="121">
        <v>0.10000000000000091</v>
      </c>
      <c r="Q59" s="121">
        <v>0.10000000000000091</v>
      </c>
      <c r="R59" s="121">
        <v>0.10000000000000091</v>
      </c>
      <c r="S59" s="121">
        <v>0.1</v>
      </c>
      <c r="T59" s="121">
        <v>0.1</v>
      </c>
      <c r="U59" s="121">
        <v>0.1</v>
      </c>
      <c r="V59" s="121">
        <v>0.1</v>
      </c>
      <c r="W59" s="121">
        <v>0.1</v>
      </c>
      <c r="X59" s="121">
        <v>0.1</v>
      </c>
      <c r="Y59" s="121">
        <v>0.1</v>
      </c>
      <c r="Z59" s="121">
        <v>0.1</v>
      </c>
      <c r="AA59" s="121">
        <v>0.1</v>
      </c>
      <c r="AB59" s="121">
        <v>0.1</v>
      </c>
      <c r="AC59" s="121">
        <v>0.1</v>
      </c>
      <c r="AD59" s="121">
        <v>0.99999999999999911</v>
      </c>
      <c r="AE59" s="121">
        <v>0.99999999999999911</v>
      </c>
      <c r="AF59" s="121">
        <v>0.99999999999999911</v>
      </c>
      <c r="AG59" s="121">
        <v>0.99999999999999911</v>
      </c>
      <c r="AH59" s="121">
        <v>0.99999999999999911</v>
      </c>
      <c r="AI59" s="121">
        <v>0.99999999999999911</v>
      </c>
      <c r="AJ59" s="121">
        <v>0.99999999999999911</v>
      </c>
      <c r="AK59" s="121">
        <v>0.99999999999999911</v>
      </c>
      <c r="AL59" s="121">
        <v>0.99999999999999911</v>
      </c>
      <c r="AM59" s="121">
        <v>0.99999999999999911</v>
      </c>
      <c r="AN59" s="121">
        <v>0.99999999999999911</v>
      </c>
      <c r="AO59" s="121">
        <v>0.99999999999999911</v>
      </c>
      <c r="AP59" s="121">
        <v>0.99999999999999911</v>
      </c>
      <c r="AQ59" s="121">
        <v>0.1</v>
      </c>
      <c r="AR59" s="121">
        <v>0.1</v>
      </c>
      <c r="AS59" s="121">
        <v>0.1</v>
      </c>
      <c r="AT59" s="121">
        <v>0.1</v>
      </c>
      <c r="AU59" s="121">
        <v>0.1</v>
      </c>
      <c r="AV59" s="121">
        <v>0.1</v>
      </c>
      <c r="AW59" s="121" t="s">
        <v>352</v>
      </c>
      <c r="AX59" s="121">
        <v>0.1</v>
      </c>
      <c r="AY59" s="121">
        <v>0.1</v>
      </c>
      <c r="AZ59" s="121">
        <v>0.1</v>
      </c>
      <c r="BA59" s="121">
        <v>0.1</v>
      </c>
      <c r="BB59" s="121">
        <v>0.1</v>
      </c>
      <c r="BC59" s="121">
        <v>0.1</v>
      </c>
      <c r="BD59" s="121">
        <v>0.1</v>
      </c>
      <c r="BE59" s="121">
        <v>0.1</v>
      </c>
      <c r="BF59" s="121">
        <v>0.1</v>
      </c>
      <c r="BG59" s="121">
        <v>0.1</v>
      </c>
      <c r="BH59" s="121">
        <v>0.1</v>
      </c>
      <c r="BI59" s="121">
        <v>0.1</v>
      </c>
      <c r="BJ59" s="121">
        <v>0.1</v>
      </c>
      <c r="BK59" s="121">
        <v>0.1</v>
      </c>
      <c r="BL59" s="121">
        <v>0.1</v>
      </c>
      <c r="BM59" s="121">
        <v>0.1</v>
      </c>
      <c r="BN59" s="121">
        <v>0.1</v>
      </c>
      <c r="BO59" s="121">
        <v>0.1</v>
      </c>
      <c r="BP59" s="121">
        <v>0.10000000000000091</v>
      </c>
      <c r="BQ59" s="121">
        <v>0.10000000000000091</v>
      </c>
      <c r="BR59" s="121">
        <v>0.10000000000000091</v>
      </c>
      <c r="BS59" s="121">
        <v>0.10000000000000091</v>
      </c>
      <c r="BT59" s="121">
        <v>0.10000000000000091</v>
      </c>
      <c r="BU59" s="121">
        <v>0.10000000000000091</v>
      </c>
      <c r="BV59" s="121">
        <v>0.10000000000000091</v>
      </c>
      <c r="BW59" s="121">
        <v>0.10000000000000091</v>
      </c>
    </row>
    <row r="60" spans="1:75" x14ac:dyDescent="0.25">
      <c r="A60" s="51">
        <v>57</v>
      </c>
      <c r="B60" s="116">
        <f t="shared" si="3"/>
        <v>0.26478873239436684</v>
      </c>
      <c r="C60" s="120" t="str">
        <f>VLOOKUP(A60,Projects!A:B,2,FALSE)</f>
        <v>T7  Project57</v>
      </c>
      <c r="D60" s="121">
        <v>0.10000000000000091</v>
      </c>
      <c r="E60" s="121">
        <v>0.10000000000000091</v>
      </c>
      <c r="F60" s="121">
        <v>0.10000000000000091</v>
      </c>
      <c r="G60" s="121">
        <v>0.10000000000000091</v>
      </c>
      <c r="H60" s="121">
        <v>0.10000000000000091</v>
      </c>
      <c r="I60" s="121">
        <v>0.10000000000000091</v>
      </c>
      <c r="J60" s="121">
        <v>0.10000000000000091</v>
      </c>
      <c r="K60" s="121">
        <v>0.10000000000000091</v>
      </c>
      <c r="L60" s="121">
        <v>0.10000000000000091</v>
      </c>
      <c r="M60" s="121">
        <v>0.10000000000000091</v>
      </c>
      <c r="N60" s="121">
        <v>0.10000000000000091</v>
      </c>
      <c r="O60" s="121">
        <v>0.10000000000000091</v>
      </c>
      <c r="P60" s="121">
        <v>0.10000000000000091</v>
      </c>
      <c r="Q60" s="121">
        <v>0.10000000000000091</v>
      </c>
      <c r="R60" s="121">
        <v>0.10000000000000091</v>
      </c>
      <c r="S60" s="121">
        <v>0.1</v>
      </c>
      <c r="T60" s="121">
        <v>0.1</v>
      </c>
      <c r="U60" s="121">
        <v>0.1</v>
      </c>
      <c r="V60" s="121">
        <v>0.1</v>
      </c>
      <c r="W60" s="121">
        <v>0.1</v>
      </c>
      <c r="X60" s="121">
        <v>0.1</v>
      </c>
      <c r="Y60" s="121">
        <v>0.1</v>
      </c>
      <c r="Z60" s="121">
        <v>0.1</v>
      </c>
      <c r="AA60" s="121">
        <v>0.1</v>
      </c>
      <c r="AB60" s="121">
        <v>0.1</v>
      </c>
      <c r="AC60" s="121">
        <v>0.1</v>
      </c>
      <c r="AD60" s="121">
        <v>0.99999999999999911</v>
      </c>
      <c r="AE60" s="121">
        <v>0.99999999999999911</v>
      </c>
      <c r="AF60" s="121">
        <v>0.99999999999999911</v>
      </c>
      <c r="AG60" s="121">
        <v>0.99999999999999911</v>
      </c>
      <c r="AH60" s="121">
        <v>0.99999999999999911</v>
      </c>
      <c r="AI60" s="121">
        <v>0.99999999999999911</v>
      </c>
      <c r="AJ60" s="121">
        <v>0.99999999999999911</v>
      </c>
      <c r="AK60" s="121">
        <v>0.99999999999999911</v>
      </c>
      <c r="AL60" s="121">
        <v>0.99999999999999911</v>
      </c>
      <c r="AM60" s="121">
        <v>0.99999999999999911</v>
      </c>
      <c r="AN60" s="121">
        <v>0.99999999999999911</v>
      </c>
      <c r="AO60" s="121">
        <v>0.99999999999999911</v>
      </c>
      <c r="AP60" s="121">
        <v>0.99999999999999911</v>
      </c>
      <c r="AQ60" s="121">
        <v>0.1</v>
      </c>
      <c r="AR60" s="121">
        <v>0.1</v>
      </c>
      <c r="AS60" s="121">
        <v>0.1</v>
      </c>
      <c r="AT60" s="121" t="s">
        <v>352</v>
      </c>
      <c r="AU60" s="121">
        <v>0.1</v>
      </c>
      <c r="AV60" s="121">
        <v>0.1</v>
      </c>
      <c r="AW60" s="121">
        <v>0.1</v>
      </c>
      <c r="AX60" s="121">
        <v>0.1</v>
      </c>
      <c r="AY60" s="121">
        <v>0.1</v>
      </c>
      <c r="AZ60" s="121">
        <v>0.1</v>
      </c>
      <c r="BA60" s="121">
        <v>0.1</v>
      </c>
      <c r="BB60" s="121">
        <v>0.1</v>
      </c>
      <c r="BC60" s="121">
        <v>0.1</v>
      </c>
      <c r="BD60" s="121">
        <v>0.1</v>
      </c>
      <c r="BE60" s="121">
        <v>0.1</v>
      </c>
      <c r="BF60" s="121">
        <v>0.1</v>
      </c>
      <c r="BG60" s="121">
        <v>0.1</v>
      </c>
      <c r="BH60" s="121">
        <v>0.1</v>
      </c>
      <c r="BI60" s="121">
        <v>0.1</v>
      </c>
      <c r="BJ60" s="121">
        <v>0.1</v>
      </c>
      <c r="BK60" s="121">
        <v>0.1</v>
      </c>
      <c r="BL60" s="121">
        <v>0.1</v>
      </c>
      <c r="BM60" s="121">
        <v>0.1</v>
      </c>
      <c r="BN60" s="121">
        <v>0.1</v>
      </c>
      <c r="BO60" s="121">
        <v>0.1</v>
      </c>
      <c r="BP60" s="121">
        <v>0.10000000000000091</v>
      </c>
      <c r="BQ60" s="121">
        <v>0.10000000000000091</v>
      </c>
      <c r="BR60" s="121">
        <v>0.10000000000000091</v>
      </c>
      <c r="BS60" s="121">
        <v>0.10000000000000091</v>
      </c>
      <c r="BT60" s="121">
        <v>0.10000000000000091</v>
      </c>
      <c r="BU60" s="121">
        <v>0.10000000000000091</v>
      </c>
      <c r="BV60" s="121">
        <v>0.10000000000000091</v>
      </c>
      <c r="BW60" s="121">
        <v>0.10000000000000091</v>
      </c>
    </row>
    <row r="61" spans="1:75" x14ac:dyDescent="0.25">
      <c r="A61" s="51">
        <v>58</v>
      </c>
      <c r="B61" s="116">
        <f t="shared" si="3"/>
        <v>0.26478873239436684</v>
      </c>
      <c r="C61" s="120" t="str">
        <f>VLOOKUP(A61,Projects!A:B,2,FALSE)</f>
        <v>T7  Project58</v>
      </c>
      <c r="D61" s="121">
        <v>0.10000000000000091</v>
      </c>
      <c r="E61" s="121">
        <v>0.10000000000000091</v>
      </c>
      <c r="F61" s="121">
        <v>0.10000000000000091</v>
      </c>
      <c r="G61" s="121">
        <v>0.10000000000000091</v>
      </c>
      <c r="H61" s="121">
        <v>0.10000000000000091</v>
      </c>
      <c r="I61" s="121">
        <v>0.10000000000000091</v>
      </c>
      <c r="J61" s="121">
        <v>0.10000000000000091</v>
      </c>
      <c r="K61" s="121">
        <v>0.10000000000000091</v>
      </c>
      <c r="L61" s="121">
        <v>0.10000000000000091</v>
      </c>
      <c r="M61" s="121" t="s">
        <v>352</v>
      </c>
      <c r="N61" s="121">
        <v>0.10000000000000091</v>
      </c>
      <c r="O61" s="121">
        <v>0.10000000000000091</v>
      </c>
      <c r="P61" s="121">
        <v>0.10000000000000091</v>
      </c>
      <c r="Q61" s="121">
        <v>0.10000000000000091</v>
      </c>
      <c r="R61" s="121">
        <v>0.10000000000000091</v>
      </c>
      <c r="S61" s="121">
        <v>0.1</v>
      </c>
      <c r="T61" s="121">
        <v>0.1</v>
      </c>
      <c r="U61" s="121">
        <v>0.1</v>
      </c>
      <c r="V61" s="121">
        <v>0.1</v>
      </c>
      <c r="W61" s="121">
        <v>0.1</v>
      </c>
      <c r="X61" s="121">
        <v>0.1</v>
      </c>
      <c r="Y61" s="121">
        <v>0.1</v>
      </c>
      <c r="Z61" s="121">
        <v>0.1</v>
      </c>
      <c r="AA61" s="121">
        <v>0.1</v>
      </c>
      <c r="AB61" s="121">
        <v>0.1</v>
      </c>
      <c r="AC61" s="121">
        <v>0.1</v>
      </c>
      <c r="AD61" s="121">
        <v>0.99999999999999911</v>
      </c>
      <c r="AE61" s="121">
        <v>0.99999999999999911</v>
      </c>
      <c r="AF61" s="121">
        <v>0.99999999999999911</v>
      </c>
      <c r="AG61" s="121">
        <v>0.99999999999999911</v>
      </c>
      <c r="AH61" s="121">
        <v>0.99999999999999911</v>
      </c>
      <c r="AI61" s="121">
        <v>0.99999999999999911</v>
      </c>
      <c r="AJ61" s="121">
        <v>0.99999999999999911</v>
      </c>
      <c r="AK61" s="121">
        <v>0.99999999999999911</v>
      </c>
      <c r="AL61" s="121">
        <v>0.99999999999999911</v>
      </c>
      <c r="AM61" s="121">
        <v>0.99999999999999911</v>
      </c>
      <c r="AN61" s="121">
        <v>0.99999999999999911</v>
      </c>
      <c r="AO61" s="121">
        <v>0.99999999999999911</v>
      </c>
      <c r="AP61" s="121">
        <v>0.99999999999999911</v>
      </c>
      <c r="AQ61" s="121">
        <v>0.1</v>
      </c>
      <c r="AR61" s="121">
        <v>0.1</v>
      </c>
      <c r="AS61" s="121">
        <v>0.1</v>
      </c>
      <c r="AT61" s="121">
        <v>0.1</v>
      </c>
      <c r="AU61" s="121">
        <v>0.1</v>
      </c>
      <c r="AV61" s="121">
        <v>0.1</v>
      </c>
      <c r="AW61" s="121">
        <v>0.1</v>
      </c>
      <c r="AX61" s="121">
        <v>0.1</v>
      </c>
      <c r="AY61" s="121">
        <v>0.1</v>
      </c>
      <c r="AZ61" s="121">
        <v>0.1</v>
      </c>
      <c r="BA61" s="121">
        <v>0.1</v>
      </c>
      <c r="BB61" s="121">
        <v>0.1</v>
      </c>
      <c r="BC61" s="121">
        <v>0.1</v>
      </c>
      <c r="BD61" s="121">
        <v>0.1</v>
      </c>
      <c r="BE61" s="121">
        <v>0.1</v>
      </c>
      <c r="BF61" s="121">
        <v>0.1</v>
      </c>
      <c r="BG61" s="121">
        <v>0.1</v>
      </c>
      <c r="BH61" s="121">
        <v>0.1</v>
      </c>
      <c r="BI61" s="121">
        <v>0.1</v>
      </c>
      <c r="BJ61" s="121">
        <v>0.1</v>
      </c>
      <c r="BK61" s="121">
        <v>0.1</v>
      </c>
      <c r="BL61" s="121">
        <v>0.1</v>
      </c>
      <c r="BM61" s="121">
        <v>0.1</v>
      </c>
      <c r="BN61" s="121">
        <v>0.1</v>
      </c>
      <c r="BO61" s="121">
        <v>0.1</v>
      </c>
      <c r="BP61" s="121">
        <v>0.10000000000000091</v>
      </c>
      <c r="BQ61" s="121">
        <v>0.10000000000000091</v>
      </c>
      <c r="BR61" s="121">
        <v>0.10000000000000091</v>
      </c>
      <c r="BS61" s="121">
        <v>0.10000000000000091</v>
      </c>
      <c r="BT61" s="121">
        <v>0.10000000000000091</v>
      </c>
      <c r="BU61" s="121">
        <v>0.10000000000000091</v>
      </c>
      <c r="BV61" s="121">
        <v>0.10000000000000091</v>
      </c>
      <c r="BW61" s="121">
        <v>0.10000000000000091</v>
      </c>
    </row>
    <row r="62" spans="1:75" x14ac:dyDescent="0.25">
      <c r="A62" s="51">
        <v>59</v>
      </c>
      <c r="B62" s="116">
        <f t="shared" si="3"/>
        <v>0.25211267605633847</v>
      </c>
      <c r="C62" s="120" t="str">
        <f>VLOOKUP(A62,Projects!A:B,2,FALSE)</f>
        <v>T7  Project59</v>
      </c>
      <c r="D62" s="121">
        <v>0.10000000000000091</v>
      </c>
      <c r="E62" s="121">
        <v>0.10000000000000091</v>
      </c>
      <c r="F62" s="121">
        <v>0.10000000000000091</v>
      </c>
      <c r="G62" s="121">
        <v>0.10000000000000091</v>
      </c>
      <c r="H62" s="121">
        <v>0.10000000000000091</v>
      </c>
      <c r="I62" s="121">
        <v>0.10000000000000091</v>
      </c>
      <c r="J62" s="121">
        <v>0.10000000000000091</v>
      </c>
      <c r="K62" s="121">
        <v>0.10000000000000091</v>
      </c>
      <c r="L62" s="121">
        <v>0.10000000000000091</v>
      </c>
      <c r="M62" s="121">
        <v>0.10000000000000091</v>
      </c>
      <c r="N62" s="121">
        <v>0.10000000000000091</v>
      </c>
      <c r="O62" s="121">
        <v>0.10000000000000091</v>
      </c>
      <c r="P62" s="121">
        <v>0.10000000000000091</v>
      </c>
      <c r="Q62" s="121">
        <v>0.10000000000000091</v>
      </c>
      <c r="R62" s="121">
        <v>0.10000000000000091</v>
      </c>
      <c r="S62" s="121">
        <v>0.1</v>
      </c>
      <c r="T62" s="121">
        <v>0.1</v>
      </c>
      <c r="U62" s="121">
        <v>0.1</v>
      </c>
      <c r="V62" s="121">
        <v>0.1</v>
      </c>
      <c r="W62" s="121">
        <v>0.1</v>
      </c>
      <c r="X62" s="121">
        <v>0.1</v>
      </c>
      <c r="Y62" s="121">
        <v>0.1</v>
      </c>
      <c r="Z62" s="121">
        <v>0.1</v>
      </c>
      <c r="AA62" s="121">
        <v>0.1</v>
      </c>
      <c r="AB62" s="121">
        <v>0.1</v>
      </c>
      <c r="AC62" s="121">
        <v>0.1</v>
      </c>
      <c r="AD62" s="121" t="s">
        <v>352</v>
      </c>
      <c r="AE62" s="121">
        <v>0.99999999999999911</v>
      </c>
      <c r="AF62" s="121">
        <v>0.99999999999999911</v>
      </c>
      <c r="AG62" s="121">
        <v>0.99999999999999911</v>
      </c>
      <c r="AH62" s="121">
        <v>0.99999999999999911</v>
      </c>
      <c r="AI62" s="121">
        <v>0.99999999999999911</v>
      </c>
      <c r="AJ62" s="121">
        <v>0.99999999999999911</v>
      </c>
      <c r="AK62" s="121">
        <v>0.99999999999999911</v>
      </c>
      <c r="AL62" s="121">
        <v>0.99999999999999911</v>
      </c>
      <c r="AM62" s="121">
        <v>0.99999999999999911</v>
      </c>
      <c r="AN62" s="121">
        <v>0.99999999999999911</v>
      </c>
      <c r="AO62" s="121">
        <v>0.99999999999999911</v>
      </c>
      <c r="AP62" s="121">
        <v>0.99999999999999911</v>
      </c>
      <c r="AQ62" s="121">
        <v>0.1</v>
      </c>
      <c r="AR62" s="121">
        <v>0.1</v>
      </c>
      <c r="AS62" s="121">
        <v>0.1</v>
      </c>
      <c r="AT62" s="121">
        <v>0.1</v>
      </c>
      <c r="AU62" s="121">
        <v>0.1</v>
      </c>
      <c r="AV62" s="121">
        <v>0.1</v>
      </c>
      <c r="AW62" s="121">
        <v>0.1</v>
      </c>
      <c r="AX62" s="121">
        <v>0.1</v>
      </c>
      <c r="AY62" s="121">
        <v>0.1</v>
      </c>
      <c r="AZ62" s="121">
        <v>0.1</v>
      </c>
      <c r="BA62" s="121">
        <v>0.1</v>
      </c>
      <c r="BB62" s="121">
        <v>0.1</v>
      </c>
      <c r="BC62" s="121">
        <v>0.1</v>
      </c>
      <c r="BD62" s="121">
        <v>0.1</v>
      </c>
      <c r="BE62" s="121">
        <v>0.1</v>
      </c>
      <c r="BF62" s="121">
        <v>0.1</v>
      </c>
      <c r="BG62" s="121">
        <v>0.1</v>
      </c>
      <c r="BH62" s="121">
        <v>0.1</v>
      </c>
      <c r="BI62" s="121">
        <v>0.1</v>
      </c>
      <c r="BJ62" s="121">
        <v>0.1</v>
      </c>
      <c r="BK62" s="121">
        <v>0.1</v>
      </c>
      <c r="BL62" s="121">
        <v>0.1</v>
      </c>
      <c r="BM62" s="121">
        <v>0.1</v>
      </c>
      <c r="BN62" s="121">
        <v>0.1</v>
      </c>
      <c r="BO62" s="121">
        <v>0.1</v>
      </c>
      <c r="BP62" s="121">
        <v>0.10000000000000091</v>
      </c>
      <c r="BQ62" s="121">
        <v>0.10000000000000091</v>
      </c>
      <c r="BR62" s="121">
        <v>0.10000000000000091</v>
      </c>
      <c r="BS62" s="121">
        <v>0.10000000000000091</v>
      </c>
      <c r="BT62" s="121">
        <v>0.10000000000000091</v>
      </c>
      <c r="BU62" s="121">
        <v>0.10000000000000091</v>
      </c>
      <c r="BV62" s="121">
        <v>0.10000000000000091</v>
      </c>
      <c r="BW62" s="121">
        <v>0.10000000000000091</v>
      </c>
    </row>
    <row r="63" spans="1:75" x14ac:dyDescent="0.25">
      <c r="A63" s="51">
        <v>60</v>
      </c>
      <c r="B63" s="116">
        <f t="shared" si="3"/>
        <v>0.26478873239436684</v>
      </c>
      <c r="C63" s="120" t="str">
        <f>VLOOKUP(A63,Projects!A:B,2,FALSE)</f>
        <v>T7  Project60</v>
      </c>
      <c r="D63" s="121">
        <v>0.10000000000000091</v>
      </c>
      <c r="E63" s="121">
        <v>0.10000000000000091</v>
      </c>
      <c r="F63" s="121">
        <v>0.10000000000000091</v>
      </c>
      <c r="G63" s="121">
        <v>0.10000000000000091</v>
      </c>
      <c r="H63" s="121">
        <v>0.10000000000000091</v>
      </c>
      <c r="I63" s="121">
        <v>0.10000000000000091</v>
      </c>
      <c r="J63" s="121">
        <v>0.10000000000000091</v>
      </c>
      <c r="K63" s="121">
        <v>0.10000000000000091</v>
      </c>
      <c r="L63" s="121">
        <v>0.10000000000000091</v>
      </c>
      <c r="M63" s="121">
        <v>0.10000000000000091</v>
      </c>
      <c r="N63" s="121">
        <v>0.10000000000000091</v>
      </c>
      <c r="O63" s="121" t="s">
        <v>352</v>
      </c>
      <c r="P63" s="121">
        <v>0.10000000000000091</v>
      </c>
      <c r="Q63" s="121">
        <v>0.10000000000000091</v>
      </c>
      <c r="R63" s="121">
        <v>0.10000000000000091</v>
      </c>
      <c r="S63" s="121">
        <v>0.1</v>
      </c>
      <c r="T63" s="121">
        <v>0.1</v>
      </c>
      <c r="U63" s="121">
        <v>0.1</v>
      </c>
      <c r="V63" s="121">
        <v>0.1</v>
      </c>
      <c r="W63" s="121">
        <v>0.1</v>
      </c>
      <c r="X63" s="121">
        <v>0.1</v>
      </c>
      <c r="Y63" s="121">
        <v>0.1</v>
      </c>
      <c r="Z63" s="121">
        <v>0.1</v>
      </c>
      <c r="AA63" s="121">
        <v>0.1</v>
      </c>
      <c r="AB63" s="121">
        <v>0.1</v>
      </c>
      <c r="AC63" s="121">
        <v>0.1</v>
      </c>
      <c r="AD63" s="121">
        <v>0.99999999999999911</v>
      </c>
      <c r="AE63" s="121">
        <v>0.99999999999999911</v>
      </c>
      <c r="AF63" s="121">
        <v>0.99999999999999911</v>
      </c>
      <c r="AG63" s="121">
        <v>0.99999999999999911</v>
      </c>
      <c r="AH63" s="121">
        <v>0.99999999999999911</v>
      </c>
      <c r="AI63" s="121">
        <v>0.99999999999999911</v>
      </c>
      <c r="AJ63" s="121">
        <v>0.99999999999999911</v>
      </c>
      <c r="AK63" s="121">
        <v>0.99999999999999911</v>
      </c>
      <c r="AL63" s="121">
        <v>0.99999999999999911</v>
      </c>
      <c r="AM63" s="121">
        <v>0.99999999999999911</v>
      </c>
      <c r="AN63" s="121">
        <v>0.99999999999999911</v>
      </c>
      <c r="AO63" s="121">
        <v>0.99999999999999911</v>
      </c>
      <c r="AP63" s="121">
        <v>0.99999999999999911</v>
      </c>
      <c r="AQ63" s="121">
        <v>0.1</v>
      </c>
      <c r="AR63" s="121">
        <v>0.1</v>
      </c>
      <c r="AS63" s="121">
        <v>0.1</v>
      </c>
      <c r="AT63" s="121">
        <v>0.1</v>
      </c>
      <c r="AU63" s="121">
        <v>0.1</v>
      </c>
      <c r="AV63" s="121">
        <v>0.1</v>
      </c>
      <c r="AW63" s="121">
        <v>0.1</v>
      </c>
      <c r="AX63" s="121">
        <v>0.1</v>
      </c>
      <c r="AY63" s="121">
        <v>0.1</v>
      </c>
      <c r="AZ63" s="121">
        <v>0.1</v>
      </c>
      <c r="BA63" s="121">
        <v>0.1</v>
      </c>
      <c r="BB63" s="121">
        <v>0.1</v>
      </c>
      <c r="BC63" s="121">
        <v>0.1</v>
      </c>
      <c r="BD63" s="121">
        <v>0.1</v>
      </c>
      <c r="BE63" s="121">
        <v>0.1</v>
      </c>
      <c r="BF63" s="121">
        <v>0.1</v>
      </c>
      <c r="BG63" s="121">
        <v>0.1</v>
      </c>
      <c r="BH63" s="121">
        <v>0.1</v>
      </c>
      <c r="BI63" s="121">
        <v>0.1</v>
      </c>
      <c r="BJ63" s="121">
        <v>0.1</v>
      </c>
      <c r="BK63" s="121">
        <v>0.1</v>
      </c>
      <c r="BL63" s="121">
        <v>0.1</v>
      </c>
      <c r="BM63" s="121">
        <v>0.1</v>
      </c>
      <c r="BN63" s="121">
        <v>0.1</v>
      </c>
      <c r="BO63" s="121">
        <v>0.1</v>
      </c>
      <c r="BP63" s="121">
        <v>0.10000000000000091</v>
      </c>
      <c r="BQ63" s="121">
        <v>0.10000000000000091</v>
      </c>
      <c r="BR63" s="121">
        <v>0.10000000000000091</v>
      </c>
      <c r="BS63" s="121">
        <v>0.10000000000000091</v>
      </c>
      <c r="BT63" s="121">
        <v>0.10000000000000091</v>
      </c>
      <c r="BU63" s="121">
        <v>0.10000000000000091</v>
      </c>
      <c r="BV63" s="121">
        <v>0.10000000000000091</v>
      </c>
      <c r="BW63" s="121">
        <v>0.10000000000000091</v>
      </c>
    </row>
    <row r="64" spans="1:75" x14ac:dyDescent="0.25">
      <c r="A64" s="51">
        <v>61</v>
      </c>
      <c r="B64" s="116">
        <f t="shared" si="3"/>
        <v>0.25211267605633847</v>
      </c>
      <c r="C64" s="120" t="str">
        <f>VLOOKUP(A64,Projects!A:B,2,FALSE)</f>
        <v>T7  Project61</v>
      </c>
      <c r="D64" s="121">
        <v>0.10000000000000091</v>
      </c>
      <c r="E64" s="121">
        <v>0.10000000000000091</v>
      </c>
      <c r="F64" s="121">
        <v>0.10000000000000091</v>
      </c>
      <c r="G64" s="121">
        <v>0.10000000000000091</v>
      </c>
      <c r="H64" s="121">
        <v>0.10000000000000091</v>
      </c>
      <c r="I64" s="121">
        <v>0.10000000000000091</v>
      </c>
      <c r="J64" s="121">
        <v>0.10000000000000091</v>
      </c>
      <c r="K64" s="121">
        <v>0.10000000000000091</v>
      </c>
      <c r="L64" s="121">
        <v>0.10000000000000091</v>
      </c>
      <c r="M64" s="121">
        <v>0.10000000000000091</v>
      </c>
      <c r="N64" s="121">
        <v>0.10000000000000091</v>
      </c>
      <c r="O64" s="121">
        <v>0.10000000000000091</v>
      </c>
      <c r="P64" s="121">
        <v>0.10000000000000091</v>
      </c>
      <c r="Q64" s="121">
        <v>0.10000000000000091</v>
      </c>
      <c r="R64" s="121">
        <v>0.10000000000000091</v>
      </c>
      <c r="S64" s="121">
        <v>0.1</v>
      </c>
      <c r="T64" s="121">
        <v>0.1</v>
      </c>
      <c r="U64" s="121">
        <v>0.1</v>
      </c>
      <c r="V64" s="121">
        <v>0.1</v>
      </c>
      <c r="W64" s="121">
        <v>0.1</v>
      </c>
      <c r="X64" s="121">
        <v>0.1</v>
      </c>
      <c r="Y64" s="121">
        <v>0.1</v>
      </c>
      <c r="Z64" s="121">
        <v>0.1</v>
      </c>
      <c r="AA64" s="121">
        <v>0.1</v>
      </c>
      <c r="AB64" s="121">
        <v>0.1</v>
      </c>
      <c r="AC64" s="121">
        <v>0.1</v>
      </c>
      <c r="AD64" s="121">
        <v>0.99999999999999911</v>
      </c>
      <c r="AE64" s="121">
        <v>0.99999999999999911</v>
      </c>
      <c r="AF64" s="121">
        <v>0.99999999999999911</v>
      </c>
      <c r="AG64" s="121">
        <v>0.99999999999999911</v>
      </c>
      <c r="AH64" s="121">
        <v>0.99999999999999911</v>
      </c>
      <c r="AI64" s="121">
        <v>0.99999999999999911</v>
      </c>
      <c r="AJ64" s="121">
        <v>0.99999999999999911</v>
      </c>
      <c r="AK64" s="121" t="s">
        <v>352</v>
      </c>
      <c r="AL64" s="121">
        <v>0.99999999999999911</v>
      </c>
      <c r="AM64" s="121">
        <v>0.99999999999999911</v>
      </c>
      <c r="AN64" s="121">
        <v>0.99999999999999911</v>
      </c>
      <c r="AO64" s="121">
        <v>0.99999999999999911</v>
      </c>
      <c r="AP64" s="121">
        <v>0.99999999999999911</v>
      </c>
      <c r="AQ64" s="121">
        <v>0.1</v>
      </c>
      <c r="AR64" s="121">
        <v>0.1</v>
      </c>
      <c r="AS64" s="121">
        <v>0.1</v>
      </c>
      <c r="AT64" s="121">
        <v>0.1</v>
      </c>
      <c r="AU64" s="121">
        <v>0.1</v>
      </c>
      <c r="AV64" s="121">
        <v>0.1</v>
      </c>
      <c r="AW64" s="121">
        <v>0.1</v>
      </c>
      <c r="AX64" s="121">
        <v>0.1</v>
      </c>
      <c r="AY64" s="121">
        <v>0.1</v>
      </c>
      <c r="AZ64" s="121">
        <v>0.1</v>
      </c>
      <c r="BA64" s="121">
        <v>0.1</v>
      </c>
      <c r="BB64" s="121">
        <v>0.1</v>
      </c>
      <c r="BC64" s="121">
        <v>0.1</v>
      </c>
      <c r="BD64" s="121">
        <v>0.1</v>
      </c>
      <c r="BE64" s="121">
        <v>0.1</v>
      </c>
      <c r="BF64" s="121">
        <v>0.1</v>
      </c>
      <c r="BG64" s="121">
        <v>0.1</v>
      </c>
      <c r="BH64" s="121">
        <v>0.1</v>
      </c>
      <c r="BI64" s="121">
        <v>0.1</v>
      </c>
      <c r="BJ64" s="121">
        <v>0.1</v>
      </c>
      <c r="BK64" s="121">
        <v>0.1</v>
      </c>
      <c r="BL64" s="121">
        <v>0.1</v>
      </c>
      <c r="BM64" s="121">
        <v>0.1</v>
      </c>
      <c r="BN64" s="121">
        <v>0.1</v>
      </c>
      <c r="BO64" s="121">
        <v>0.1</v>
      </c>
      <c r="BP64" s="121">
        <v>0.10000000000000091</v>
      </c>
      <c r="BQ64" s="121">
        <v>0.10000000000000091</v>
      </c>
      <c r="BR64" s="121">
        <v>0.10000000000000091</v>
      </c>
      <c r="BS64" s="121">
        <v>0.10000000000000091</v>
      </c>
      <c r="BT64" s="121">
        <v>0.10000000000000091</v>
      </c>
      <c r="BU64" s="121">
        <v>0.10000000000000091</v>
      </c>
      <c r="BV64" s="121">
        <v>0.10000000000000091</v>
      </c>
      <c r="BW64" s="121">
        <v>0.10000000000000091</v>
      </c>
    </row>
    <row r="65" spans="1:75" x14ac:dyDescent="0.25">
      <c r="A65" s="51">
        <v>62</v>
      </c>
      <c r="B65" s="116">
        <f t="shared" si="3"/>
        <v>0.26478873239436684</v>
      </c>
      <c r="C65" s="120" t="str">
        <f>VLOOKUP(A65,Projects!A:B,2,FALSE)</f>
        <v>T7  Project62</v>
      </c>
      <c r="D65" s="121">
        <v>0.10000000000000091</v>
      </c>
      <c r="E65" s="121">
        <v>0.10000000000000091</v>
      </c>
      <c r="F65" s="121">
        <v>0.10000000000000091</v>
      </c>
      <c r="G65" s="121">
        <v>0.10000000000000091</v>
      </c>
      <c r="H65" s="121">
        <v>0.10000000000000091</v>
      </c>
      <c r="I65" s="121">
        <v>0.10000000000000091</v>
      </c>
      <c r="J65" s="121">
        <v>0.10000000000000091</v>
      </c>
      <c r="K65" s="121">
        <v>0.10000000000000091</v>
      </c>
      <c r="L65" s="121">
        <v>0.10000000000000091</v>
      </c>
      <c r="M65" s="121">
        <v>0.10000000000000091</v>
      </c>
      <c r="N65" s="121">
        <v>0.10000000000000091</v>
      </c>
      <c r="O65" s="121">
        <v>0.10000000000000091</v>
      </c>
      <c r="P65" s="121">
        <v>0.10000000000000091</v>
      </c>
      <c r="Q65" s="121">
        <v>0.10000000000000091</v>
      </c>
      <c r="R65" s="121">
        <v>0.10000000000000091</v>
      </c>
      <c r="S65" s="121">
        <v>0.1</v>
      </c>
      <c r="T65" s="121">
        <v>0.1</v>
      </c>
      <c r="U65" s="121">
        <v>0.1</v>
      </c>
      <c r="V65" s="121">
        <v>0.1</v>
      </c>
      <c r="W65" s="121">
        <v>0.1</v>
      </c>
      <c r="X65" s="121">
        <v>0.1</v>
      </c>
      <c r="Y65" s="121" t="s">
        <v>352</v>
      </c>
      <c r="Z65" s="121">
        <v>0.1</v>
      </c>
      <c r="AA65" s="121">
        <v>0.1</v>
      </c>
      <c r="AB65" s="121">
        <v>0.1</v>
      </c>
      <c r="AC65" s="121">
        <v>0.1</v>
      </c>
      <c r="AD65" s="121">
        <v>0.99999999999999911</v>
      </c>
      <c r="AE65" s="121">
        <v>0.99999999999999911</v>
      </c>
      <c r="AF65" s="121">
        <v>0.99999999999999911</v>
      </c>
      <c r="AG65" s="121">
        <v>0.99999999999999911</v>
      </c>
      <c r="AH65" s="121">
        <v>0.99999999999999911</v>
      </c>
      <c r="AI65" s="121">
        <v>0.99999999999999911</v>
      </c>
      <c r="AJ65" s="121">
        <v>0.99999999999999911</v>
      </c>
      <c r="AK65" s="121">
        <v>0.99999999999999911</v>
      </c>
      <c r="AL65" s="121">
        <v>0.99999999999999911</v>
      </c>
      <c r="AM65" s="121">
        <v>0.99999999999999911</v>
      </c>
      <c r="AN65" s="121">
        <v>0.99999999999999911</v>
      </c>
      <c r="AO65" s="121">
        <v>0.99999999999999911</v>
      </c>
      <c r="AP65" s="121">
        <v>0.99999999999999911</v>
      </c>
      <c r="AQ65" s="121">
        <v>0.1</v>
      </c>
      <c r="AR65" s="121">
        <v>0.1</v>
      </c>
      <c r="AS65" s="121">
        <v>0.1</v>
      </c>
      <c r="AT65" s="121">
        <v>0.1</v>
      </c>
      <c r="AU65" s="121">
        <v>0.1</v>
      </c>
      <c r="AV65" s="121">
        <v>0.1</v>
      </c>
      <c r="AW65" s="121">
        <v>0.1</v>
      </c>
      <c r="AX65" s="121">
        <v>0.1</v>
      </c>
      <c r="AY65" s="121">
        <v>0.1</v>
      </c>
      <c r="AZ65" s="121">
        <v>0.1</v>
      </c>
      <c r="BA65" s="121">
        <v>0.1</v>
      </c>
      <c r="BB65" s="121">
        <v>0.1</v>
      </c>
      <c r="BC65" s="121">
        <v>0.1</v>
      </c>
      <c r="BD65" s="121">
        <v>0.1</v>
      </c>
      <c r="BE65" s="121">
        <v>0.1</v>
      </c>
      <c r="BF65" s="121">
        <v>0.1</v>
      </c>
      <c r="BG65" s="121">
        <v>0.1</v>
      </c>
      <c r="BH65" s="121">
        <v>0.1</v>
      </c>
      <c r="BI65" s="121">
        <v>0.1</v>
      </c>
      <c r="BJ65" s="121">
        <v>0.1</v>
      </c>
      <c r="BK65" s="121">
        <v>0.1</v>
      </c>
      <c r="BL65" s="121">
        <v>0.1</v>
      </c>
      <c r="BM65" s="121">
        <v>0.1</v>
      </c>
      <c r="BN65" s="121">
        <v>0.1</v>
      </c>
      <c r="BO65" s="121">
        <v>0.1</v>
      </c>
      <c r="BP65" s="121">
        <v>0.10000000000000091</v>
      </c>
      <c r="BQ65" s="121">
        <v>0.10000000000000091</v>
      </c>
      <c r="BR65" s="121">
        <v>0.10000000000000091</v>
      </c>
      <c r="BS65" s="121">
        <v>0.10000000000000091</v>
      </c>
      <c r="BT65" s="121">
        <v>0.10000000000000091</v>
      </c>
      <c r="BU65" s="121">
        <v>0.10000000000000091</v>
      </c>
      <c r="BV65" s="121">
        <v>0.10000000000000091</v>
      </c>
      <c r="BW65" s="121">
        <v>0.10000000000000091</v>
      </c>
    </row>
    <row r="66" spans="1:75" x14ac:dyDescent="0.25">
      <c r="A66" s="51">
        <v>63</v>
      </c>
      <c r="B66" s="116">
        <f t="shared" si="3"/>
        <v>0.26478873239436684</v>
      </c>
      <c r="C66" s="120" t="str">
        <f>VLOOKUP(A66,Projects!A:B,2,FALSE)</f>
        <v>T7  Project63</v>
      </c>
      <c r="D66" s="121">
        <v>0.10000000000000091</v>
      </c>
      <c r="E66" s="121">
        <v>0.10000000000000091</v>
      </c>
      <c r="F66" s="121">
        <v>0.10000000000000091</v>
      </c>
      <c r="G66" s="121">
        <v>0.10000000000000091</v>
      </c>
      <c r="H66" s="121">
        <v>0.10000000000000091</v>
      </c>
      <c r="I66" s="121">
        <v>0.10000000000000091</v>
      </c>
      <c r="J66" s="121">
        <v>0.10000000000000091</v>
      </c>
      <c r="K66" s="121">
        <v>0.10000000000000091</v>
      </c>
      <c r="L66" s="121">
        <v>0.10000000000000091</v>
      </c>
      <c r="M66" s="121">
        <v>0.10000000000000091</v>
      </c>
      <c r="N66" s="121" t="s">
        <v>352</v>
      </c>
      <c r="O66" s="121">
        <v>0.10000000000000091</v>
      </c>
      <c r="P66" s="121">
        <v>0.10000000000000091</v>
      </c>
      <c r="Q66" s="121">
        <v>0.10000000000000091</v>
      </c>
      <c r="R66" s="121">
        <v>0.10000000000000091</v>
      </c>
      <c r="S66" s="121">
        <v>0.1</v>
      </c>
      <c r="T66" s="121">
        <v>0.1</v>
      </c>
      <c r="U66" s="121">
        <v>0.1</v>
      </c>
      <c r="V66" s="121">
        <v>0.1</v>
      </c>
      <c r="W66" s="121">
        <v>0.1</v>
      </c>
      <c r="X66" s="121">
        <v>0.1</v>
      </c>
      <c r="Y66" s="121">
        <v>0.1</v>
      </c>
      <c r="Z66" s="121">
        <v>0.1</v>
      </c>
      <c r="AA66" s="121">
        <v>0.1</v>
      </c>
      <c r="AB66" s="121">
        <v>0.1</v>
      </c>
      <c r="AC66" s="121">
        <v>0.1</v>
      </c>
      <c r="AD66" s="121">
        <v>0.99999999999999911</v>
      </c>
      <c r="AE66" s="121">
        <v>0.99999999999999911</v>
      </c>
      <c r="AF66" s="121">
        <v>0.99999999999999911</v>
      </c>
      <c r="AG66" s="121">
        <v>0.99999999999999911</v>
      </c>
      <c r="AH66" s="121">
        <v>0.99999999999999911</v>
      </c>
      <c r="AI66" s="121">
        <v>0.99999999999999911</v>
      </c>
      <c r="AJ66" s="121">
        <v>0.99999999999999911</v>
      </c>
      <c r="AK66" s="121">
        <v>0.99999999999999911</v>
      </c>
      <c r="AL66" s="121">
        <v>0.99999999999999911</v>
      </c>
      <c r="AM66" s="121">
        <v>0.99999999999999911</v>
      </c>
      <c r="AN66" s="121">
        <v>0.99999999999999911</v>
      </c>
      <c r="AO66" s="121">
        <v>0.99999999999999911</v>
      </c>
      <c r="AP66" s="121">
        <v>0.99999999999999911</v>
      </c>
      <c r="AQ66" s="121">
        <v>0.1</v>
      </c>
      <c r="AR66" s="121">
        <v>0.1</v>
      </c>
      <c r="AS66" s="121">
        <v>0.1</v>
      </c>
      <c r="AT66" s="121">
        <v>0.1</v>
      </c>
      <c r="AU66" s="121">
        <v>0.1</v>
      </c>
      <c r="AV66" s="121">
        <v>0.1</v>
      </c>
      <c r="AW66" s="121">
        <v>0.1</v>
      </c>
      <c r="AX66" s="121">
        <v>0.1</v>
      </c>
      <c r="AY66" s="121">
        <v>0.1</v>
      </c>
      <c r="AZ66" s="121">
        <v>0.1</v>
      </c>
      <c r="BA66" s="121">
        <v>0.1</v>
      </c>
      <c r="BB66" s="121">
        <v>0.1</v>
      </c>
      <c r="BC66" s="121">
        <v>0.1</v>
      </c>
      <c r="BD66" s="121">
        <v>0.1</v>
      </c>
      <c r="BE66" s="121">
        <v>0.1</v>
      </c>
      <c r="BF66" s="121">
        <v>0.1</v>
      </c>
      <c r="BG66" s="121">
        <v>0.1</v>
      </c>
      <c r="BH66" s="121">
        <v>0.1</v>
      </c>
      <c r="BI66" s="121">
        <v>0.1</v>
      </c>
      <c r="BJ66" s="121">
        <v>0.1</v>
      </c>
      <c r="BK66" s="121">
        <v>0.1</v>
      </c>
      <c r="BL66" s="121">
        <v>0.1</v>
      </c>
      <c r="BM66" s="121">
        <v>0.1</v>
      </c>
      <c r="BN66" s="121">
        <v>0.1</v>
      </c>
      <c r="BO66" s="121">
        <v>0.1</v>
      </c>
      <c r="BP66" s="121">
        <v>0.10000000000000091</v>
      </c>
      <c r="BQ66" s="121">
        <v>0.10000000000000091</v>
      </c>
      <c r="BR66" s="121">
        <v>0.10000000000000091</v>
      </c>
      <c r="BS66" s="121">
        <v>0.10000000000000091</v>
      </c>
      <c r="BT66" s="121">
        <v>0.10000000000000091</v>
      </c>
      <c r="BU66" s="121">
        <v>0.10000000000000091</v>
      </c>
      <c r="BV66" s="121">
        <v>0.10000000000000091</v>
      </c>
      <c r="BW66" s="121">
        <v>0.10000000000000091</v>
      </c>
    </row>
    <row r="67" spans="1:75" x14ac:dyDescent="0.25">
      <c r="A67" s="51">
        <v>64</v>
      </c>
      <c r="B67" s="116">
        <f t="shared" si="3"/>
        <v>0.25211267605633847</v>
      </c>
      <c r="C67" s="120" t="str">
        <f>VLOOKUP(A67,Projects!A:B,2,FALSE)</f>
        <v>T7  Project64</v>
      </c>
      <c r="D67" s="121">
        <v>0.10000000000000091</v>
      </c>
      <c r="E67" s="121">
        <v>0.10000000000000091</v>
      </c>
      <c r="F67" s="121">
        <v>0.10000000000000091</v>
      </c>
      <c r="G67" s="121">
        <v>0.10000000000000091</v>
      </c>
      <c r="H67" s="121">
        <v>0.10000000000000091</v>
      </c>
      <c r="I67" s="121">
        <v>0.10000000000000091</v>
      </c>
      <c r="J67" s="121">
        <v>0.10000000000000091</v>
      </c>
      <c r="K67" s="121">
        <v>0.10000000000000091</v>
      </c>
      <c r="L67" s="121">
        <v>0.10000000000000091</v>
      </c>
      <c r="M67" s="121">
        <v>0.10000000000000091</v>
      </c>
      <c r="N67" s="121">
        <v>0.10000000000000091</v>
      </c>
      <c r="O67" s="121">
        <v>0.10000000000000091</v>
      </c>
      <c r="P67" s="121">
        <v>0.10000000000000091</v>
      </c>
      <c r="Q67" s="121">
        <v>0.10000000000000091</v>
      </c>
      <c r="R67" s="121">
        <v>0.10000000000000091</v>
      </c>
      <c r="S67" s="121">
        <v>0.1</v>
      </c>
      <c r="T67" s="121">
        <v>0.1</v>
      </c>
      <c r="U67" s="121">
        <v>0.1</v>
      </c>
      <c r="V67" s="121">
        <v>0.1</v>
      </c>
      <c r="W67" s="121">
        <v>0.1</v>
      </c>
      <c r="X67" s="121">
        <v>0.1</v>
      </c>
      <c r="Y67" s="121">
        <v>0.1</v>
      </c>
      <c r="Z67" s="121">
        <v>0.1</v>
      </c>
      <c r="AA67" s="121">
        <v>0.1</v>
      </c>
      <c r="AB67" s="121">
        <v>0.1</v>
      </c>
      <c r="AC67" s="121">
        <v>0.1</v>
      </c>
      <c r="AD67" s="121">
        <v>0.99999999999999911</v>
      </c>
      <c r="AE67" s="121" t="s">
        <v>352</v>
      </c>
      <c r="AF67" s="121">
        <v>0.99999999999999911</v>
      </c>
      <c r="AG67" s="121">
        <v>0.99999999999999911</v>
      </c>
      <c r="AH67" s="121">
        <v>0.99999999999999911</v>
      </c>
      <c r="AI67" s="121">
        <v>0.99999999999999911</v>
      </c>
      <c r="AJ67" s="121">
        <v>0.99999999999999911</v>
      </c>
      <c r="AK67" s="121">
        <v>0.99999999999999911</v>
      </c>
      <c r="AL67" s="121">
        <v>0.99999999999999911</v>
      </c>
      <c r="AM67" s="121">
        <v>0.99999999999999911</v>
      </c>
      <c r="AN67" s="121">
        <v>0.99999999999999911</v>
      </c>
      <c r="AO67" s="121">
        <v>0.99999999999999911</v>
      </c>
      <c r="AP67" s="121">
        <v>0.99999999999999911</v>
      </c>
      <c r="AQ67" s="121">
        <v>0.1</v>
      </c>
      <c r="AR67" s="121">
        <v>0.1</v>
      </c>
      <c r="AS67" s="121">
        <v>0.1</v>
      </c>
      <c r="AT67" s="121">
        <v>0.1</v>
      </c>
      <c r="AU67" s="121">
        <v>0.1</v>
      </c>
      <c r="AV67" s="121">
        <v>0.1</v>
      </c>
      <c r="AW67" s="121">
        <v>0.1</v>
      </c>
      <c r="AX67" s="121">
        <v>0.1</v>
      </c>
      <c r="AY67" s="121">
        <v>0.1</v>
      </c>
      <c r="AZ67" s="121">
        <v>0.1</v>
      </c>
      <c r="BA67" s="121">
        <v>0.1</v>
      </c>
      <c r="BB67" s="121">
        <v>0.1</v>
      </c>
      <c r="BC67" s="121">
        <v>0.1</v>
      </c>
      <c r="BD67" s="121">
        <v>0.1</v>
      </c>
      <c r="BE67" s="121">
        <v>0.1</v>
      </c>
      <c r="BF67" s="121">
        <v>0.1</v>
      </c>
      <c r="BG67" s="121">
        <v>0.1</v>
      </c>
      <c r="BH67" s="121">
        <v>0.1</v>
      </c>
      <c r="BI67" s="121">
        <v>0.1</v>
      </c>
      <c r="BJ67" s="121">
        <v>0.1</v>
      </c>
      <c r="BK67" s="121">
        <v>0.1</v>
      </c>
      <c r="BL67" s="121">
        <v>0.1</v>
      </c>
      <c r="BM67" s="121">
        <v>0.1</v>
      </c>
      <c r="BN67" s="121">
        <v>0.1</v>
      </c>
      <c r="BO67" s="121">
        <v>0.1</v>
      </c>
      <c r="BP67" s="121">
        <v>0.10000000000000091</v>
      </c>
      <c r="BQ67" s="121">
        <v>0.10000000000000091</v>
      </c>
      <c r="BR67" s="121">
        <v>0.10000000000000091</v>
      </c>
      <c r="BS67" s="121">
        <v>0.10000000000000091</v>
      </c>
      <c r="BT67" s="121">
        <v>0.10000000000000091</v>
      </c>
      <c r="BU67" s="121">
        <v>0.10000000000000091</v>
      </c>
      <c r="BV67" s="121">
        <v>0.10000000000000091</v>
      </c>
      <c r="BW67" s="121">
        <v>0.10000000000000091</v>
      </c>
    </row>
    <row r="68" spans="1:75" x14ac:dyDescent="0.25">
      <c r="A68" s="51">
        <v>65</v>
      </c>
      <c r="B68" s="116">
        <f t="shared" si="3"/>
        <v>0.26478873239436684</v>
      </c>
      <c r="C68" s="120" t="str">
        <f>VLOOKUP(A68,Projects!A:B,2,FALSE)</f>
        <v>T7  Project65</v>
      </c>
      <c r="D68" s="121">
        <v>0.10000000000000091</v>
      </c>
      <c r="E68" s="121">
        <v>0.10000000000000091</v>
      </c>
      <c r="F68" s="121">
        <v>0.10000000000000091</v>
      </c>
      <c r="G68" s="121">
        <v>0.10000000000000091</v>
      </c>
      <c r="H68" s="121">
        <v>0.10000000000000091</v>
      </c>
      <c r="I68" s="121">
        <v>0.10000000000000091</v>
      </c>
      <c r="J68" s="121">
        <v>0.10000000000000091</v>
      </c>
      <c r="K68" s="121">
        <v>0.10000000000000091</v>
      </c>
      <c r="L68" s="121">
        <v>0.10000000000000091</v>
      </c>
      <c r="M68" s="121">
        <v>0.10000000000000091</v>
      </c>
      <c r="N68" s="121">
        <v>0.10000000000000091</v>
      </c>
      <c r="O68" s="121">
        <v>0.10000000000000091</v>
      </c>
      <c r="P68" s="121">
        <v>0.10000000000000091</v>
      </c>
      <c r="Q68" s="121">
        <v>0.10000000000000091</v>
      </c>
      <c r="R68" s="121">
        <v>0.10000000000000091</v>
      </c>
      <c r="S68" s="121">
        <v>0.1</v>
      </c>
      <c r="T68" s="121">
        <v>0.1</v>
      </c>
      <c r="U68" s="121">
        <v>0.1</v>
      </c>
      <c r="V68" s="121">
        <v>0.1</v>
      </c>
      <c r="W68" s="121">
        <v>0.1</v>
      </c>
      <c r="X68" s="121">
        <v>0.1</v>
      </c>
      <c r="Y68" s="121" t="s">
        <v>352</v>
      </c>
      <c r="Z68" s="121">
        <v>0.1</v>
      </c>
      <c r="AA68" s="121">
        <v>0.1</v>
      </c>
      <c r="AB68" s="121">
        <v>0.1</v>
      </c>
      <c r="AC68" s="121">
        <v>0.1</v>
      </c>
      <c r="AD68" s="121">
        <v>0.99999999999999911</v>
      </c>
      <c r="AE68" s="121">
        <v>0.99999999999999911</v>
      </c>
      <c r="AF68" s="121">
        <v>0.99999999999999911</v>
      </c>
      <c r="AG68" s="121">
        <v>0.99999999999999911</v>
      </c>
      <c r="AH68" s="121">
        <v>0.99999999999999911</v>
      </c>
      <c r="AI68" s="121">
        <v>0.99999999999999911</v>
      </c>
      <c r="AJ68" s="121">
        <v>0.99999999999999911</v>
      </c>
      <c r="AK68" s="121">
        <v>0.99999999999999911</v>
      </c>
      <c r="AL68" s="121">
        <v>0.99999999999999911</v>
      </c>
      <c r="AM68" s="121">
        <v>0.99999999999999911</v>
      </c>
      <c r="AN68" s="121">
        <v>0.99999999999999911</v>
      </c>
      <c r="AO68" s="121">
        <v>0.99999999999999911</v>
      </c>
      <c r="AP68" s="121">
        <v>0.99999999999999911</v>
      </c>
      <c r="AQ68" s="121">
        <v>0.1</v>
      </c>
      <c r="AR68" s="121">
        <v>0.1</v>
      </c>
      <c r="AS68" s="121">
        <v>0.1</v>
      </c>
      <c r="AT68" s="121">
        <v>0.1</v>
      </c>
      <c r="AU68" s="121">
        <v>0.1</v>
      </c>
      <c r="AV68" s="121">
        <v>0.1</v>
      </c>
      <c r="AW68" s="121">
        <v>0.1</v>
      </c>
      <c r="AX68" s="121">
        <v>0.1</v>
      </c>
      <c r="AY68" s="121">
        <v>0.1</v>
      </c>
      <c r="AZ68" s="121">
        <v>0.1</v>
      </c>
      <c r="BA68" s="121">
        <v>0.1</v>
      </c>
      <c r="BB68" s="121">
        <v>0.1</v>
      </c>
      <c r="BC68" s="121">
        <v>0.1</v>
      </c>
      <c r="BD68" s="121">
        <v>0.1</v>
      </c>
      <c r="BE68" s="121">
        <v>0.1</v>
      </c>
      <c r="BF68" s="121">
        <v>0.1</v>
      </c>
      <c r="BG68" s="121">
        <v>0.1</v>
      </c>
      <c r="BH68" s="121">
        <v>0.1</v>
      </c>
      <c r="BI68" s="121">
        <v>0.1</v>
      </c>
      <c r="BJ68" s="121">
        <v>0.1</v>
      </c>
      <c r="BK68" s="121">
        <v>0.1</v>
      </c>
      <c r="BL68" s="121">
        <v>0.1</v>
      </c>
      <c r="BM68" s="121">
        <v>0.1</v>
      </c>
      <c r="BN68" s="121">
        <v>0.1</v>
      </c>
      <c r="BO68" s="121">
        <v>0.1</v>
      </c>
      <c r="BP68" s="121">
        <v>0.10000000000000091</v>
      </c>
      <c r="BQ68" s="121">
        <v>0.10000000000000091</v>
      </c>
      <c r="BR68" s="121">
        <v>0.10000000000000091</v>
      </c>
      <c r="BS68" s="121">
        <v>0.10000000000000091</v>
      </c>
      <c r="BT68" s="121">
        <v>0.10000000000000091</v>
      </c>
      <c r="BU68" s="121">
        <v>0.10000000000000091</v>
      </c>
      <c r="BV68" s="121">
        <v>0.10000000000000091</v>
      </c>
      <c r="BW68" s="121">
        <v>0.10000000000000091</v>
      </c>
    </row>
    <row r="69" spans="1:75" x14ac:dyDescent="0.25">
      <c r="A69" s="51">
        <v>66</v>
      </c>
      <c r="B69" s="116">
        <f t="shared" ref="B69:B132" si="4">IF(COUNTIF(D69:BW69,"&gt;"&amp;0),AVERAGE(D69:BW69),"")</f>
        <v>0.26478873239436684</v>
      </c>
      <c r="C69" s="120" t="str">
        <f>VLOOKUP(A69,Projects!A:B,2,FALSE)</f>
        <v>T7  Project66</v>
      </c>
      <c r="D69" s="121">
        <v>0.10000000000000091</v>
      </c>
      <c r="E69" s="121">
        <v>0.10000000000000091</v>
      </c>
      <c r="F69" s="121">
        <v>0.10000000000000091</v>
      </c>
      <c r="G69" s="121">
        <v>0.10000000000000091</v>
      </c>
      <c r="H69" s="121">
        <v>0.10000000000000091</v>
      </c>
      <c r="I69" s="121">
        <v>0.10000000000000091</v>
      </c>
      <c r="J69" s="121">
        <v>0.10000000000000091</v>
      </c>
      <c r="K69" s="121">
        <v>0.10000000000000091</v>
      </c>
      <c r="L69" s="121">
        <v>0.10000000000000091</v>
      </c>
      <c r="M69" s="121">
        <v>0.10000000000000091</v>
      </c>
      <c r="N69" s="121">
        <v>0.10000000000000091</v>
      </c>
      <c r="O69" s="121">
        <v>0.10000000000000091</v>
      </c>
      <c r="P69" s="121">
        <v>0.10000000000000091</v>
      </c>
      <c r="Q69" s="121">
        <v>0.10000000000000091</v>
      </c>
      <c r="R69" s="121">
        <v>0.10000000000000091</v>
      </c>
      <c r="S69" s="121">
        <v>0.1</v>
      </c>
      <c r="T69" s="121">
        <v>0.1</v>
      </c>
      <c r="U69" s="121">
        <v>0.1</v>
      </c>
      <c r="V69" s="121">
        <v>0.1</v>
      </c>
      <c r="W69" s="121">
        <v>0.1</v>
      </c>
      <c r="X69" s="121">
        <v>0.1</v>
      </c>
      <c r="Y69" s="121">
        <v>0.1</v>
      </c>
      <c r="Z69" s="121">
        <v>0.1</v>
      </c>
      <c r="AA69" s="121">
        <v>0.1</v>
      </c>
      <c r="AB69" s="121">
        <v>0.1</v>
      </c>
      <c r="AC69" s="121">
        <v>0.1</v>
      </c>
      <c r="AD69" s="121">
        <v>0.99999999999999911</v>
      </c>
      <c r="AE69" s="121">
        <v>0.99999999999999911</v>
      </c>
      <c r="AF69" s="121">
        <v>0.99999999999999911</v>
      </c>
      <c r="AG69" s="121">
        <v>0.99999999999999911</v>
      </c>
      <c r="AH69" s="121">
        <v>0.99999999999999911</v>
      </c>
      <c r="AI69" s="121">
        <v>0.99999999999999911</v>
      </c>
      <c r="AJ69" s="121">
        <v>0.99999999999999911</v>
      </c>
      <c r="AK69" s="121">
        <v>0.99999999999999911</v>
      </c>
      <c r="AL69" s="121">
        <v>0.99999999999999911</v>
      </c>
      <c r="AM69" s="121">
        <v>0.99999999999999911</v>
      </c>
      <c r="AN69" s="121">
        <v>0.99999999999999911</v>
      </c>
      <c r="AO69" s="121">
        <v>0.99999999999999911</v>
      </c>
      <c r="AP69" s="121">
        <v>0.99999999999999911</v>
      </c>
      <c r="AQ69" s="121">
        <v>0.1</v>
      </c>
      <c r="AR69" s="121">
        <v>0.1</v>
      </c>
      <c r="AS69" s="121">
        <v>0.1</v>
      </c>
      <c r="AT69" s="121">
        <v>0.1</v>
      </c>
      <c r="AU69" s="121">
        <v>0.1</v>
      </c>
      <c r="AV69" s="121">
        <v>0.1</v>
      </c>
      <c r="AW69" s="121">
        <v>0.1</v>
      </c>
      <c r="AX69" s="121">
        <v>0.1</v>
      </c>
      <c r="AY69" s="121">
        <v>0.1</v>
      </c>
      <c r="AZ69" s="121">
        <v>0.1</v>
      </c>
      <c r="BA69" s="121" t="s">
        <v>352</v>
      </c>
      <c r="BB69" s="121">
        <v>0.1</v>
      </c>
      <c r="BC69" s="121">
        <v>0.1</v>
      </c>
      <c r="BD69" s="121">
        <v>0.1</v>
      </c>
      <c r="BE69" s="121">
        <v>0.1</v>
      </c>
      <c r="BF69" s="121">
        <v>0.1</v>
      </c>
      <c r="BG69" s="121">
        <v>0.1</v>
      </c>
      <c r="BH69" s="121">
        <v>0.1</v>
      </c>
      <c r="BI69" s="121">
        <v>0.1</v>
      </c>
      <c r="BJ69" s="121">
        <v>0.1</v>
      </c>
      <c r="BK69" s="121">
        <v>0.1</v>
      </c>
      <c r="BL69" s="121">
        <v>0.1</v>
      </c>
      <c r="BM69" s="121">
        <v>0.1</v>
      </c>
      <c r="BN69" s="121">
        <v>0.1</v>
      </c>
      <c r="BO69" s="121">
        <v>0.1</v>
      </c>
      <c r="BP69" s="121">
        <v>0.10000000000000091</v>
      </c>
      <c r="BQ69" s="121">
        <v>0.10000000000000091</v>
      </c>
      <c r="BR69" s="121">
        <v>0.10000000000000091</v>
      </c>
      <c r="BS69" s="121">
        <v>0.10000000000000091</v>
      </c>
      <c r="BT69" s="121">
        <v>0.10000000000000091</v>
      </c>
      <c r="BU69" s="121">
        <v>0.10000000000000091</v>
      </c>
      <c r="BV69" s="121">
        <v>0.10000000000000091</v>
      </c>
      <c r="BW69" s="121">
        <v>0.10000000000000091</v>
      </c>
    </row>
    <row r="70" spans="1:75" x14ac:dyDescent="0.25">
      <c r="A70" s="51">
        <v>67</v>
      </c>
      <c r="B70" s="116">
        <f t="shared" si="4"/>
        <v>0.25211267605633847</v>
      </c>
      <c r="C70" s="120" t="str">
        <f>VLOOKUP(A70,Projects!A:B,2,FALSE)</f>
        <v>T7  Project67</v>
      </c>
      <c r="D70" s="121">
        <v>0.10000000000000091</v>
      </c>
      <c r="E70" s="121">
        <v>0.10000000000000091</v>
      </c>
      <c r="F70" s="121">
        <v>0.10000000000000091</v>
      </c>
      <c r="G70" s="121">
        <v>0.10000000000000091</v>
      </c>
      <c r="H70" s="121">
        <v>0.10000000000000091</v>
      </c>
      <c r="I70" s="121">
        <v>0.10000000000000091</v>
      </c>
      <c r="J70" s="121">
        <v>0.10000000000000091</v>
      </c>
      <c r="K70" s="121">
        <v>0.10000000000000091</v>
      </c>
      <c r="L70" s="121">
        <v>0.10000000000000091</v>
      </c>
      <c r="M70" s="121">
        <v>0.10000000000000091</v>
      </c>
      <c r="N70" s="121">
        <v>0.10000000000000091</v>
      </c>
      <c r="O70" s="121">
        <v>0.10000000000000091</v>
      </c>
      <c r="P70" s="121">
        <v>0.10000000000000091</v>
      </c>
      <c r="Q70" s="121">
        <v>0.10000000000000091</v>
      </c>
      <c r="R70" s="121">
        <v>0.10000000000000091</v>
      </c>
      <c r="S70" s="121">
        <v>0.1</v>
      </c>
      <c r="T70" s="121">
        <v>0.1</v>
      </c>
      <c r="U70" s="121">
        <v>0.1</v>
      </c>
      <c r="V70" s="121">
        <v>0.1</v>
      </c>
      <c r="W70" s="121">
        <v>0.1</v>
      </c>
      <c r="X70" s="121">
        <v>0.1</v>
      </c>
      <c r="Y70" s="121">
        <v>0.1</v>
      </c>
      <c r="Z70" s="121">
        <v>0.1</v>
      </c>
      <c r="AA70" s="121">
        <v>0.1</v>
      </c>
      <c r="AB70" s="121">
        <v>0.1</v>
      </c>
      <c r="AC70" s="121">
        <v>0.1</v>
      </c>
      <c r="AD70" s="121">
        <v>0.99999999999999911</v>
      </c>
      <c r="AE70" s="121">
        <v>0.99999999999999911</v>
      </c>
      <c r="AF70" s="121">
        <v>0.99999999999999911</v>
      </c>
      <c r="AG70" s="121">
        <v>0.99999999999999911</v>
      </c>
      <c r="AH70" s="121">
        <v>0.99999999999999911</v>
      </c>
      <c r="AI70" s="121">
        <v>0.99999999999999911</v>
      </c>
      <c r="AJ70" s="121">
        <v>0.99999999999999911</v>
      </c>
      <c r="AK70" s="121" t="s">
        <v>352</v>
      </c>
      <c r="AL70" s="121">
        <v>0.99999999999999911</v>
      </c>
      <c r="AM70" s="121">
        <v>0.99999999999999911</v>
      </c>
      <c r="AN70" s="121">
        <v>0.99999999999999911</v>
      </c>
      <c r="AO70" s="121">
        <v>0.99999999999999911</v>
      </c>
      <c r="AP70" s="121">
        <v>0.99999999999999911</v>
      </c>
      <c r="AQ70" s="121">
        <v>0.1</v>
      </c>
      <c r="AR70" s="121">
        <v>0.1</v>
      </c>
      <c r="AS70" s="121">
        <v>0.1</v>
      </c>
      <c r="AT70" s="121">
        <v>0.1</v>
      </c>
      <c r="AU70" s="121">
        <v>0.1</v>
      </c>
      <c r="AV70" s="121">
        <v>0.1</v>
      </c>
      <c r="AW70" s="121">
        <v>0.1</v>
      </c>
      <c r="AX70" s="121">
        <v>0.1</v>
      </c>
      <c r="AY70" s="121">
        <v>0.1</v>
      </c>
      <c r="AZ70" s="121">
        <v>0.1</v>
      </c>
      <c r="BA70" s="121">
        <v>0.1</v>
      </c>
      <c r="BB70" s="121">
        <v>0.1</v>
      </c>
      <c r="BC70" s="121">
        <v>0.1</v>
      </c>
      <c r="BD70" s="121">
        <v>0.1</v>
      </c>
      <c r="BE70" s="121">
        <v>0.1</v>
      </c>
      <c r="BF70" s="121">
        <v>0.1</v>
      </c>
      <c r="BG70" s="121">
        <v>0.1</v>
      </c>
      <c r="BH70" s="121">
        <v>0.1</v>
      </c>
      <c r="BI70" s="121">
        <v>0.1</v>
      </c>
      <c r="BJ70" s="121">
        <v>0.1</v>
      </c>
      <c r="BK70" s="121">
        <v>0.1</v>
      </c>
      <c r="BL70" s="121">
        <v>0.1</v>
      </c>
      <c r="BM70" s="121">
        <v>0.1</v>
      </c>
      <c r="BN70" s="121">
        <v>0.1</v>
      </c>
      <c r="BO70" s="121">
        <v>0.1</v>
      </c>
      <c r="BP70" s="121">
        <v>0.10000000000000091</v>
      </c>
      <c r="BQ70" s="121">
        <v>0.10000000000000091</v>
      </c>
      <c r="BR70" s="121">
        <v>0.10000000000000091</v>
      </c>
      <c r="BS70" s="121">
        <v>0.10000000000000091</v>
      </c>
      <c r="BT70" s="121">
        <v>0.10000000000000091</v>
      </c>
      <c r="BU70" s="121">
        <v>0.10000000000000091</v>
      </c>
      <c r="BV70" s="121">
        <v>0.10000000000000091</v>
      </c>
      <c r="BW70" s="121">
        <v>0.10000000000000091</v>
      </c>
    </row>
    <row r="71" spans="1:75" x14ac:dyDescent="0.25">
      <c r="A71" s="51">
        <v>68</v>
      </c>
      <c r="B71" s="116">
        <f t="shared" si="4"/>
        <v>0.26478873239436684</v>
      </c>
      <c r="C71" s="120" t="str">
        <f>VLOOKUP(A71,Projects!A:B,2,FALSE)</f>
        <v>T7  Project68</v>
      </c>
      <c r="D71" s="121">
        <v>0.10000000000000091</v>
      </c>
      <c r="E71" s="121">
        <v>0.10000000000000091</v>
      </c>
      <c r="F71" s="121">
        <v>0.10000000000000091</v>
      </c>
      <c r="G71" s="121">
        <v>0.10000000000000091</v>
      </c>
      <c r="H71" s="121">
        <v>0.10000000000000091</v>
      </c>
      <c r="I71" s="121">
        <v>0.10000000000000091</v>
      </c>
      <c r="J71" s="121">
        <v>0.10000000000000091</v>
      </c>
      <c r="K71" s="121">
        <v>0.10000000000000091</v>
      </c>
      <c r="L71" s="121">
        <v>0.10000000000000091</v>
      </c>
      <c r="M71" s="121">
        <v>0.10000000000000091</v>
      </c>
      <c r="N71" s="121">
        <v>0.10000000000000091</v>
      </c>
      <c r="O71" s="121">
        <v>0.10000000000000091</v>
      </c>
      <c r="P71" s="121">
        <v>0.10000000000000091</v>
      </c>
      <c r="Q71" s="121">
        <v>0.10000000000000091</v>
      </c>
      <c r="R71" s="121">
        <v>0.10000000000000091</v>
      </c>
      <c r="S71" s="121">
        <v>0.1</v>
      </c>
      <c r="T71" s="121">
        <v>0.1</v>
      </c>
      <c r="U71" s="121">
        <v>0.1</v>
      </c>
      <c r="V71" s="121">
        <v>0.1</v>
      </c>
      <c r="W71" s="121">
        <v>0.1</v>
      </c>
      <c r="X71" s="121">
        <v>0.1</v>
      </c>
      <c r="Y71" s="121">
        <v>0.1</v>
      </c>
      <c r="Z71" s="121">
        <v>0.1</v>
      </c>
      <c r="AA71" s="121">
        <v>0.1</v>
      </c>
      <c r="AB71" s="121">
        <v>0.1</v>
      </c>
      <c r="AC71" s="121">
        <v>0.1</v>
      </c>
      <c r="AD71" s="121">
        <v>0.99999999999999911</v>
      </c>
      <c r="AE71" s="121">
        <v>0.99999999999999911</v>
      </c>
      <c r="AF71" s="121">
        <v>0.99999999999999911</v>
      </c>
      <c r="AG71" s="121">
        <v>0.99999999999999911</v>
      </c>
      <c r="AH71" s="121">
        <v>0.99999999999999911</v>
      </c>
      <c r="AI71" s="121">
        <v>0.99999999999999911</v>
      </c>
      <c r="AJ71" s="121">
        <v>0.99999999999999911</v>
      </c>
      <c r="AK71" s="121">
        <v>0.99999999999999911</v>
      </c>
      <c r="AL71" s="121">
        <v>0.99999999999999911</v>
      </c>
      <c r="AM71" s="121">
        <v>0.99999999999999911</v>
      </c>
      <c r="AN71" s="121">
        <v>0.99999999999999911</v>
      </c>
      <c r="AO71" s="121">
        <v>0.99999999999999911</v>
      </c>
      <c r="AP71" s="121">
        <v>0.99999999999999911</v>
      </c>
      <c r="AQ71" s="121">
        <v>0.1</v>
      </c>
      <c r="AR71" s="121">
        <v>0.1</v>
      </c>
      <c r="AS71" s="121">
        <v>0.1</v>
      </c>
      <c r="AT71" s="121">
        <v>0.1</v>
      </c>
      <c r="AU71" s="121">
        <v>0.1</v>
      </c>
      <c r="AV71" s="121">
        <v>0.1</v>
      </c>
      <c r="AW71" s="121">
        <v>0.1</v>
      </c>
      <c r="AX71" s="121">
        <v>0.1</v>
      </c>
      <c r="AY71" s="121">
        <v>0.1</v>
      </c>
      <c r="AZ71" s="121">
        <v>0.1</v>
      </c>
      <c r="BA71" s="121">
        <v>0.1</v>
      </c>
      <c r="BB71" s="121" t="s">
        <v>352</v>
      </c>
      <c r="BC71" s="121">
        <v>0.1</v>
      </c>
      <c r="BD71" s="121">
        <v>0.1</v>
      </c>
      <c r="BE71" s="121">
        <v>0.1</v>
      </c>
      <c r="BF71" s="121">
        <v>0.1</v>
      </c>
      <c r="BG71" s="121">
        <v>0.1</v>
      </c>
      <c r="BH71" s="121">
        <v>0.1</v>
      </c>
      <c r="BI71" s="121">
        <v>0.1</v>
      </c>
      <c r="BJ71" s="121">
        <v>0.1</v>
      </c>
      <c r="BK71" s="121">
        <v>0.1</v>
      </c>
      <c r="BL71" s="121">
        <v>0.1</v>
      </c>
      <c r="BM71" s="121">
        <v>0.1</v>
      </c>
      <c r="BN71" s="121">
        <v>0.1</v>
      </c>
      <c r="BO71" s="121">
        <v>0.1</v>
      </c>
      <c r="BP71" s="121">
        <v>0.10000000000000091</v>
      </c>
      <c r="BQ71" s="121">
        <v>0.10000000000000091</v>
      </c>
      <c r="BR71" s="121">
        <v>0.10000000000000091</v>
      </c>
      <c r="BS71" s="121">
        <v>0.10000000000000091</v>
      </c>
      <c r="BT71" s="121">
        <v>0.10000000000000091</v>
      </c>
      <c r="BU71" s="121">
        <v>0.10000000000000091</v>
      </c>
      <c r="BV71" s="121">
        <v>0.10000000000000091</v>
      </c>
      <c r="BW71" s="121">
        <v>0.10000000000000091</v>
      </c>
    </row>
    <row r="72" spans="1:75" x14ac:dyDescent="0.25">
      <c r="A72" s="51">
        <v>69</v>
      </c>
      <c r="B72" s="116">
        <f t="shared" si="4"/>
        <v>0.26478873239436684</v>
      </c>
      <c r="C72" s="120" t="str">
        <f>VLOOKUP(A72,Projects!A:B,2,FALSE)</f>
        <v>T7  Project69</v>
      </c>
      <c r="D72" s="121">
        <v>0.10000000000000091</v>
      </c>
      <c r="E72" s="121">
        <v>0.10000000000000091</v>
      </c>
      <c r="F72" s="121">
        <v>0.10000000000000091</v>
      </c>
      <c r="G72" s="121">
        <v>0.10000000000000091</v>
      </c>
      <c r="H72" s="121">
        <v>0.10000000000000091</v>
      </c>
      <c r="I72" s="121">
        <v>0.10000000000000091</v>
      </c>
      <c r="J72" s="121">
        <v>0.10000000000000091</v>
      </c>
      <c r="K72" s="121">
        <v>0.10000000000000091</v>
      </c>
      <c r="L72" s="121">
        <v>0.10000000000000091</v>
      </c>
      <c r="M72" s="121">
        <v>0.10000000000000091</v>
      </c>
      <c r="N72" s="121">
        <v>0.10000000000000091</v>
      </c>
      <c r="O72" s="121">
        <v>0.10000000000000091</v>
      </c>
      <c r="P72" s="121">
        <v>0.10000000000000091</v>
      </c>
      <c r="Q72" s="121">
        <v>0.10000000000000091</v>
      </c>
      <c r="R72" s="121">
        <v>0.10000000000000091</v>
      </c>
      <c r="S72" s="121">
        <v>0.1</v>
      </c>
      <c r="T72" s="121">
        <v>0.1</v>
      </c>
      <c r="U72" s="121">
        <v>0.1</v>
      </c>
      <c r="V72" s="121">
        <v>0.1</v>
      </c>
      <c r="W72" s="121">
        <v>0.1</v>
      </c>
      <c r="X72" s="121">
        <v>0.1</v>
      </c>
      <c r="Y72" s="121">
        <v>0.1</v>
      </c>
      <c r="Z72" s="121">
        <v>0.1</v>
      </c>
      <c r="AA72" s="121">
        <v>0.1</v>
      </c>
      <c r="AB72" s="121">
        <v>0.1</v>
      </c>
      <c r="AC72" s="121">
        <v>0.1</v>
      </c>
      <c r="AD72" s="121">
        <v>0.99999999999999911</v>
      </c>
      <c r="AE72" s="121">
        <v>0.99999999999999911</v>
      </c>
      <c r="AF72" s="121">
        <v>0.99999999999999911</v>
      </c>
      <c r="AG72" s="121">
        <v>0.99999999999999911</v>
      </c>
      <c r="AH72" s="121">
        <v>0.99999999999999911</v>
      </c>
      <c r="AI72" s="121">
        <v>0.99999999999999911</v>
      </c>
      <c r="AJ72" s="121">
        <v>0.99999999999999911</v>
      </c>
      <c r="AK72" s="121">
        <v>0.99999999999999911</v>
      </c>
      <c r="AL72" s="121">
        <v>0.99999999999999911</v>
      </c>
      <c r="AM72" s="121">
        <v>0.99999999999999911</v>
      </c>
      <c r="AN72" s="121">
        <v>0.99999999999999911</v>
      </c>
      <c r="AO72" s="121">
        <v>0.99999999999999911</v>
      </c>
      <c r="AP72" s="121">
        <v>0.99999999999999911</v>
      </c>
      <c r="AQ72" s="121">
        <v>0.1</v>
      </c>
      <c r="AR72" s="121">
        <v>0.1</v>
      </c>
      <c r="AS72" s="121">
        <v>0.1</v>
      </c>
      <c r="AT72" s="121">
        <v>0.1</v>
      </c>
      <c r="AU72" s="121">
        <v>0.1</v>
      </c>
      <c r="AV72" s="121">
        <v>0.1</v>
      </c>
      <c r="AW72" s="121">
        <v>0.1</v>
      </c>
      <c r="AX72" s="121">
        <v>0.1</v>
      </c>
      <c r="AY72" s="121">
        <v>0.1</v>
      </c>
      <c r="AZ72" s="121">
        <v>0.1</v>
      </c>
      <c r="BA72" s="121" t="s">
        <v>352</v>
      </c>
      <c r="BB72" s="121">
        <v>0.1</v>
      </c>
      <c r="BC72" s="121">
        <v>0.1</v>
      </c>
      <c r="BD72" s="121">
        <v>0.1</v>
      </c>
      <c r="BE72" s="121">
        <v>0.1</v>
      </c>
      <c r="BF72" s="121">
        <v>0.1</v>
      </c>
      <c r="BG72" s="121">
        <v>0.1</v>
      </c>
      <c r="BH72" s="121">
        <v>0.1</v>
      </c>
      <c r="BI72" s="121">
        <v>0.1</v>
      </c>
      <c r="BJ72" s="121">
        <v>0.1</v>
      </c>
      <c r="BK72" s="121">
        <v>0.1</v>
      </c>
      <c r="BL72" s="121">
        <v>0.1</v>
      </c>
      <c r="BM72" s="121">
        <v>0.1</v>
      </c>
      <c r="BN72" s="121">
        <v>0.1</v>
      </c>
      <c r="BO72" s="121">
        <v>0.1</v>
      </c>
      <c r="BP72" s="121">
        <v>0.10000000000000091</v>
      </c>
      <c r="BQ72" s="121">
        <v>0.10000000000000091</v>
      </c>
      <c r="BR72" s="121">
        <v>0.10000000000000091</v>
      </c>
      <c r="BS72" s="121">
        <v>0.10000000000000091</v>
      </c>
      <c r="BT72" s="121">
        <v>0.10000000000000091</v>
      </c>
      <c r="BU72" s="121">
        <v>0.10000000000000091</v>
      </c>
      <c r="BV72" s="121">
        <v>0.10000000000000091</v>
      </c>
      <c r="BW72" s="121">
        <v>0.10000000000000091</v>
      </c>
    </row>
    <row r="73" spans="1:75" x14ac:dyDescent="0.25">
      <c r="A73" s="51">
        <v>70</v>
      </c>
      <c r="B73" s="116">
        <f t="shared" si="4"/>
        <v>0.26478873239436684</v>
      </c>
      <c r="C73" s="120" t="str">
        <f>VLOOKUP(A73,Projects!A:B,2,FALSE)</f>
        <v>T7  Project70</v>
      </c>
      <c r="D73" s="121">
        <v>0.10000000000000091</v>
      </c>
      <c r="E73" s="121">
        <v>0.10000000000000091</v>
      </c>
      <c r="F73" s="121">
        <v>0.10000000000000091</v>
      </c>
      <c r="G73" s="121">
        <v>0.10000000000000091</v>
      </c>
      <c r="H73" s="121">
        <v>0.10000000000000091</v>
      </c>
      <c r="I73" s="121">
        <v>0.10000000000000091</v>
      </c>
      <c r="J73" s="121">
        <v>0.10000000000000091</v>
      </c>
      <c r="K73" s="121">
        <v>0.10000000000000091</v>
      </c>
      <c r="L73" s="121">
        <v>0.10000000000000091</v>
      </c>
      <c r="M73" s="121">
        <v>0.10000000000000091</v>
      </c>
      <c r="N73" s="121">
        <v>0.10000000000000091</v>
      </c>
      <c r="O73" s="121">
        <v>0.10000000000000091</v>
      </c>
      <c r="P73" s="121">
        <v>0.10000000000000091</v>
      </c>
      <c r="Q73" s="121">
        <v>0.10000000000000091</v>
      </c>
      <c r="R73" s="121">
        <v>0.10000000000000091</v>
      </c>
      <c r="S73" s="121">
        <v>0.1</v>
      </c>
      <c r="T73" s="121">
        <v>0.1</v>
      </c>
      <c r="U73" s="121">
        <v>0.1</v>
      </c>
      <c r="V73" s="121">
        <v>0.1</v>
      </c>
      <c r="W73" s="121">
        <v>0.1</v>
      </c>
      <c r="X73" s="121">
        <v>0.1</v>
      </c>
      <c r="Y73" s="121">
        <v>0.1</v>
      </c>
      <c r="Z73" s="121">
        <v>0.1</v>
      </c>
      <c r="AA73" s="121">
        <v>0.1</v>
      </c>
      <c r="AB73" s="121">
        <v>0.1</v>
      </c>
      <c r="AC73" s="121">
        <v>0.1</v>
      </c>
      <c r="AD73" s="121">
        <v>0.99999999999999911</v>
      </c>
      <c r="AE73" s="121">
        <v>0.99999999999999911</v>
      </c>
      <c r="AF73" s="121">
        <v>0.99999999999999911</v>
      </c>
      <c r="AG73" s="121">
        <v>0.99999999999999911</v>
      </c>
      <c r="AH73" s="121">
        <v>0.99999999999999911</v>
      </c>
      <c r="AI73" s="121">
        <v>0.99999999999999911</v>
      </c>
      <c r="AJ73" s="121">
        <v>0.99999999999999911</v>
      </c>
      <c r="AK73" s="121">
        <v>0.99999999999999911</v>
      </c>
      <c r="AL73" s="121">
        <v>0.99999999999999911</v>
      </c>
      <c r="AM73" s="121">
        <v>0.99999999999999911</v>
      </c>
      <c r="AN73" s="121">
        <v>0.99999999999999911</v>
      </c>
      <c r="AO73" s="121">
        <v>0.99999999999999911</v>
      </c>
      <c r="AP73" s="121">
        <v>0.99999999999999911</v>
      </c>
      <c r="AQ73" s="121">
        <v>0.1</v>
      </c>
      <c r="AR73" s="121" t="s">
        <v>352</v>
      </c>
      <c r="AS73" s="121">
        <v>0.1</v>
      </c>
      <c r="AT73" s="121">
        <v>0.1</v>
      </c>
      <c r="AU73" s="121">
        <v>0.1</v>
      </c>
      <c r="AV73" s="121">
        <v>0.1</v>
      </c>
      <c r="AW73" s="121">
        <v>0.1</v>
      </c>
      <c r="AX73" s="121">
        <v>0.1</v>
      </c>
      <c r="AY73" s="121">
        <v>0.1</v>
      </c>
      <c r="AZ73" s="121">
        <v>0.1</v>
      </c>
      <c r="BA73" s="121">
        <v>0.1</v>
      </c>
      <c r="BB73" s="121">
        <v>0.1</v>
      </c>
      <c r="BC73" s="121">
        <v>0.1</v>
      </c>
      <c r="BD73" s="121">
        <v>0.1</v>
      </c>
      <c r="BE73" s="121">
        <v>0.1</v>
      </c>
      <c r="BF73" s="121">
        <v>0.1</v>
      </c>
      <c r="BG73" s="121">
        <v>0.1</v>
      </c>
      <c r="BH73" s="121">
        <v>0.1</v>
      </c>
      <c r="BI73" s="121">
        <v>0.1</v>
      </c>
      <c r="BJ73" s="121">
        <v>0.1</v>
      </c>
      <c r="BK73" s="121">
        <v>0.1</v>
      </c>
      <c r="BL73" s="121">
        <v>0.1</v>
      </c>
      <c r="BM73" s="121">
        <v>0.1</v>
      </c>
      <c r="BN73" s="121">
        <v>0.1</v>
      </c>
      <c r="BO73" s="121">
        <v>0.1</v>
      </c>
      <c r="BP73" s="121">
        <v>0.10000000000000091</v>
      </c>
      <c r="BQ73" s="121">
        <v>0.10000000000000091</v>
      </c>
      <c r="BR73" s="121">
        <v>0.10000000000000091</v>
      </c>
      <c r="BS73" s="121">
        <v>0.10000000000000091</v>
      </c>
      <c r="BT73" s="121">
        <v>0.10000000000000091</v>
      </c>
      <c r="BU73" s="121">
        <v>0.10000000000000091</v>
      </c>
      <c r="BV73" s="121">
        <v>0.10000000000000091</v>
      </c>
      <c r="BW73" s="121">
        <v>0.10000000000000091</v>
      </c>
    </row>
    <row r="74" spans="1:75" x14ac:dyDescent="0.25">
      <c r="A74" s="51">
        <v>71</v>
      </c>
      <c r="B74" s="116">
        <f t="shared" si="4"/>
        <v>0.26478873239436684</v>
      </c>
      <c r="C74" s="120" t="str">
        <f>VLOOKUP(A74,Projects!A:B,2,FALSE)</f>
        <v>T7  Project71</v>
      </c>
      <c r="D74" s="121">
        <v>0.10000000000000091</v>
      </c>
      <c r="E74" s="121">
        <v>0.10000000000000091</v>
      </c>
      <c r="F74" s="121">
        <v>0.10000000000000091</v>
      </c>
      <c r="G74" s="121">
        <v>0.10000000000000091</v>
      </c>
      <c r="H74" s="121">
        <v>0.10000000000000091</v>
      </c>
      <c r="I74" s="121">
        <v>0.10000000000000091</v>
      </c>
      <c r="J74" s="121">
        <v>0.10000000000000091</v>
      </c>
      <c r="K74" s="121">
        <v>0.10000000000000091</v>
      </c>
      <c r="L74" s="121">
        <v>0.10000000000000091</v>
      </c>
      <c r="M74" s="121">
        <v>0.10000000000000091</v>
      </c>
      <c r="N74" s="121">
        <v>0.10000000000000091</v>
      </c>
      <c r="O74" s="121">
        <v>0.10000000000000091</v>
      </c>
      <c r="P74" s="121">
        <v>0.10000000000000091</v>
      </c>
      <c r="Q74" s="121">
        <v>0.10000000000000091</v>
      </c>
      <c r="R74" s="121">
        <v>0.10000000000000091</v>
      </c>
      <c r="S74" s="121">
        <v>0.1</v>
      </c>
      <c r="T74" s="121">
        <v>0.1</v>
      </c>
      <c r="U74" s="121">
        <v>0.1</v>
      </c>
      <c r="V74" s="121" t="s">
        <v>352</v>
      </c>
      <c r="W74" s="121">
        <v>0.1</v>
      </c>
      <c r="X74" s="121">
        <v>0.1</v>
      </c>
      <c r="Y74" s="121">
        <v>0.1</v>
      </c>
      <c r="Z74" s="121">
        <v>0.1</v>
      </c>
      <c r="AA74" s="121">
        <v>0.1</v>
      </c>
      <c r="AB74" s="121">
        <v>0.1</v>
      </c>
      <c r="AC74" s="121">
        <v>0.1</v>
      </c>
      <c r="AD74" s="121">
        <v>0.99999999999999911</v>
      </c>
      <c r="AE74" s="121">
        <v>0.99999999999999911</v>
      </c>
      <c r="AF74" s="121">
        <v>0.99999999999999911</v>
      </c>
      <c r="AG74" s="121">
        <v>0.99999999999999911</v>
      </c>
      <c r="AH74" s="121">
        <v>0.99999999999999911</v>
      </c>
      <c r="AI74" s="121">
        <v>0.99999999999999911</v>
      </c>
      <c r="AJ74" s="121">
        <v>0.99999999999999911</v>
      </c>
      <c r="AK74" s="121">
        <v>0.99999999999999911</v>
      </c>
      <c r="AL74" s="121">
        <v>0.99999999999999911</v>
      </c>
      <c r="AM74" s="121">
        <v>0.99999999999999911</v>
      </c>
      <c r="AN74" s="121">
        <v>0.99999999999999911</v>
      </c>
      <c r="AO74" s="121">
        <v>0.99999999999999911</v>
      </c>
      <c r="AP74" s="121">
        <v>0.99999999999999911</v>
      </c>
      <c r="AQ74" s="121">
        <v>0.1</v>
      </c>
      <c r="AR74" s="121">
        <v>0.1</v>
      </c>
      <c r="AS74" s="121">
        <v>0.1</v>
      </c>
      <c r="AT74" s="121">
        <v>0.1</v>
      </c>
      <c r="AU74" s="121">
        <v>0.1</v>
      </c>
      <c r="AV74" s="121">
        <v>0.1</v>
      </c>
      <c r="AW74" s="121">
        <v>0.1</v>
      </c>
      <c r="AX74" s="121">
        <v>0.1</v>
      </c>
      <c r="AY74" s="121">
        <v>0.1</v>
      </c>
      <c r="AZ74" s="121">
        <v>0.1</v>
      </c>
      <c r="BA74" s="121">
        <v>0.1</v>
      </c>
      <c r="BB74" s="121">
        <v>0.1</v>
      </c>
      <c r="BC74" s="121">
        <v>0.1</v>
      </c>
      <c r="BD74" s="121">
        <v>0.1</v>
      </c>
      <c r="BE74" s="121">
        <v>0.1</v>
      </c>
      <c r="BF74" s="121">
        <v>0.1</v>
      </c>
      <c r="BG74" s="121">
        <v>0.1</v>
      </c>
      <c r="BH74" s="121">
        <v>0.1</v>
      </c>
      <c r="BI74" s="121">
        <v>0.1</v>
      </c>
      <c r="BJ74" s="121">
        <v>0.1</v>
      </c>
      <c r="BK74" s="121">
        <v>0.1</v>
      </c>
      <c r="BL74" s="121">
        <v>0.1</v>
      </c>
      <c r="BM74" s="121">
        <v>0.1</v>
      </c>
      <c r="BN74" s="121">
        <v>0.1</v>
      </c>
      <c r="BO74" s="121">
        <v>0.1</v>
      </c>
      <c r="BP74" s="121">
        <v>0.10000000000000091</v>
      </c>
      <c r="BQ74" s="121">
        <v>0.10000000000000091</v>
      </c>
      <c r="BR74" s="121">
        <v>0.10000000000000091</v>
      </c>
      <c r="BS74" s="121">
        <v>0.10000000000000091</v>
      </c>
      <c r="BT74" s="121">
        <v>0.10000000000000091</v>
      </c>
      <c r="BU74" s="121">
        <v>0.10000000000000091</v>
      </c>
      <c r="BV74" s="121">
        <v>0.10000000000000091</v>
      </c>
      <c r="BW74" s="121">
        <v>0.10000000000000091</v>
      </c>
    </row>
    <row r="75" spans="1:75" x14ac:dyDescent="0.25">
      <c r="A75" s="51">
        <v>72</v>
      </c>
      <c r="B75" s="116">
        <f t="shared" si="4"/>
        <v>0.25211267605633847</v>
      </c>
      <c r="C75" s="120" t="str">
        <f>VLOOKUP(A75,Projects!A:B,2,FALSE)</f>
        <v>T7  Project72</v>
      </c>
      <c r="D75" s="121">
        <v>0.10000000000000091</v>
      </c>
      <c r="E75" s="121">
        <v>0.10000000000000091</v>
      </c>
      <c r="F75" s="121">
        <v>0.10000000000000091</v>
      </c>
      <c r="G75" s="121">
        <v>0.10000000000000091</v>
      </c>
      <c r="H75" s="121">
        <v>0.10000000000000091</v>
      </c>
      <c r="I75" s="121">
        <v>0.10000000000000091</v>
      </c>
      <c r="J75" s="121">
        <v>0.10000000000000091</v>
      </c>
      <c r="K75" s="121">
        <v>0.10000000000000091</v>
      </c>
      <c r="L75" s="121">
        <v>0.10000000000000091</v>
      </c>
      <c r="M75" s="121">
        <v>0.10000000000000091</v>
      </c>
      <c r="N75" s="121">
        <v>0.10000000000000091</v>
      </c>
      <c r="O75" s="121">
        <v>0.10000000000000091</v>
      </c>
      <c r="P75" s="121">
        <v>0.10000000000000091</v>
      </c>
      <c r="Q75" s="121">
        <v>0.10000000000000091</v>
      </c>
      <c r="R75" s="121">
        <v>0.10000000000000091</v>
      </c>
      <c r="S75" s="121">
        <v>0.1</v>
      </c>
      <c r="T75" s="121">
        <v>0.1</v>
      </c>
      <c r="U75" s="121">
        <v>0.1</v>
      </c>
      <c r="V75" s="121">
        <v>0.1</v>
      </c>
      <c r="W75" s="121">
        <v>0.1</v>
      </c>
      <c r="X75" s="121">
        <v>0.1</v>
      </c>
      <c r="Y75" s="121">
        <v>0.1</v>
      </c>
      <c r="Z75" s="121">
        <v>0.1</v>
      </c>
      <c r="AA75" s="121">
        <v>0.1</v>
      </c>
      <c r="AB75" s="121">
        <v>0.1</v>
      </c>
      <c r="AC75" s="121">
        <v>0.1</v>
      </c>
      <c r="AD75" s="121">
        <v>0.99999999999999911</v>
      </c>
      <c r="AE75" s="121">
        <v>0.99999999999999911</v>
      </c>
      <c r="AF75" s="121">
        <v>0.99999999999999911</v>
      </c>
      <c r="AG75" s="121">
        <v>0.99999999999999911</v>
      </c>
      <c r="AH75" s="121">
        <v>0.99999999999999911</v>
      </c>
      <c r="AI75" s="121">
        <v>0.99999999999999911</v>
      </c>
      <c r="AJ75" s="121">
        <v>0.99999999999999911</v>
      </c>
      <c r="AK75" s="121">
        <v>0.99999999999999911</v>
      </c>
      <c r="AL75" s="121">
        <v>0.99999999999999911</v>
      </c>
      <c r="AM75" s="121">
        <v>0.99999999999999911</v>
      </c>
      <c r="AN75" s="121" t="s">
        <v>352</v>
      </c>
      <c r="AO75" s="121">
        <v>0.99999999999999911</v>
      </c>
      <c r="AP75" s="121">
        <v>0.99999999999999911</v>
      </c>
      <c r="AQ75" s="121">
        <v>0.1</v>
      </c>
      <c r="AR75" s="121">
        <v>0.1</v>
      </c>
      <c r="AS75" s="121">
        <v>0.1</v>
      </c>
      <c r="AT75" s="121">
        <v>0.1</v>
      </c>
      <c r="AU75" s="121">
        <v>0.1</v>
      </c>
      <c r="AV75" s="121">
        <v>0.1</v>
      </c>
      <c r="AW75" s="121">
        <v>0.1</v>
      </c>
      <c r="AX75" s="121">
        <v>0.1</v>
      </c>
      <c r="AY75" s="121">
        <v>0.1</v>
      </c>
      <c r="AZ75" s="121">
        <v>0.1</v>
      </c>
      <c r="BA75" s="121">
        <v>0.1</v>
      </c>
      <c r="BB75" s="121">
        <v>0.1</v>
      </c>
      <c r="BC75" s="121">
        <v>0.1</v>
      </c>
      <c r="BD75" s="121">
        <v>0.1</v>
      </c>
      <c r="BE75" s="121">
        <v>0.1</v>
      </c>
      <c r="BF75" s="121">
        <v>0.1</v>
      </c>
      <c r="BG75" s="121">
        <v>0.1</v>
      </c>
      <c r="BH75" s="121">
        <v>0.1</v>
      </c>
      <c r="BI75" s="121">
        <v>0.1</v>
      </c>
      <c r="BJ75" s="121">
        <v>0.1</v>
      </c>
      <c r="BK75" s="121">
        <v>0.1</v>
      </c>
      <c r="BL75" s="121">
        <v>0.1</v>
      </c>
      <c r="BM75" s="121">
        <v>0.1</v>
      </c>
      <c r="BN75" s="121">
        <v>0.1</v>
      </c>
      <c r="BO75" s="121">
        <v>0.1</v>
      </c>
      <c r="BP75" s="121">
        <v>0.10000000000000091</v>
      </c>
      <c r="BQ75" s="121">
        <v>0.10000000000000091</v>
      </c>
      <c r="BR75" s="121">
        <v>0.10000000000000091</v>
      </c>
      <c r="BS75" s="121">
        <v>0.10000000000000091</v>
      </c>
      <c r="BT75" s="121">
        <v>0.10000000000000091</v>
      </c>
      <c r="BU75" s="121">
        <v>0.10000000000000091</v>
      </c>
      <c r="BV75" s="121">
        <v>0.10000000000000091</v>
      </c>
      <c r="BW75" s="121">
        <v>0.10000000000000091</v>
      </c>
    </row>
    <row r="76" spans="1:75" x14ac:dyDescent="0.25">
      <c r="A76" s="51">
        <v>73</v>
      </c>
      <c r="B76" s="116">
        <f t="shared" si="4"/>
        <v>0.26478873239436684</v>
      </c>
      <c r="C76" s="120" t="str">
        <f>VLOOKUP(A76,Projects!A:B,2,FALSE)</f>
        <v>T7  Project73</v>
      </c>
      <c r="D76" s="121">
        <v>0.10000000000000091</v>
      </c>
      <c r="E76" s="121">
        <v>0.10000000000000091</v>
      </c>
      <c r="F76" s="121">
        <v>0.10000000000000091</v>
      </c>
      <c r="G76" s="121">
        <v>0.10000000000000091</v>
      </c>
      <c r="H76" s="121" t="s">
        <v>352</v>
      </c>
      <c r="I76" s="121">
        <v>0.10000000000000091</v>
      </c>
      <c r="J76" s="121">
        <v>0.10000000000000091</v>
      </c>
      <c r="K76" s="121">
        <v>0.10000000000000091</v>
      </c>
      <c r="L76" s="121">
        <v>0.10000000000000091</v>
      </c>
      <c r="M76" s="121">
        <v>0.10000000000000091</v>
      </c>
      <c r="N76" s="121">
        <v>0.10000000000000091</v>
      </c>
      <c r="O76" s="121">
        <v>0.10000000000000091</v>
      </c>
      <c r="P76" s="121">
        <v>0.10000000000000091</v>
      </c>
      <c r="Q76" s="121">
        <v>0.10000000000000091</v>
      </c>
      <c r="R76" s="121">
        <v>0.10000000000000091</v>
      </c>
      <c r="S76" s="121">
        <v>0.1</v>
      </c>
      <c r="T76" s="121">
        <v>0.1</v>
      </c>
      <c r="U76" s="121">
        <v>0.1</v>
      </c>
      <c r="V76" s="121">
        <v>0.1</v>
      </c>
      <c r="W76" s="121">
        <v>0.1</v>
      </c>
      <c r="X76" s="121">
        <v>0.1</v>
      </c>
      <c r="Y76" s="121">
        <v>0.1</v>
      </c>
      <c r="Z76" s="121">
        <v>0.1</v>
      </c>
      <c r="AA76" s="121">
        <v>0.1</v>
      </c>
      <c r="AB76" s="121">
        <v>0.1</v>
      </c>
      <c r="AC76" s="121">
        <v>0.1</v>
      </c>
      <c r="AD76" s="121">
        <v>0.99999999999999911</v>
      </c>
      <c r="AE76" s="121">
        <v>0.99999999999999911</v>
      </c>
      <c r="AF76" s="121">
        <v>0.99999999999999911</v>
      </c>
      <c r="AG76" s="121">
        <v>0.99999999999999911</v>
      </c>
      <c r="AH76" s="121">
        <v>0.99999999999999911</v>
      </c>
      <c r="AI76" s="121">
        <v>0.99999999999999911</v>
      </c>
      <c r="AJ76" s="121">
        <v>0.99999999999999911</v>
      </c>
      <c r="AK76" s="121">
        <v>0.99999999999999911</v>
      </c>
      <c r="AL76" s="121">
        <v>0.99999999999999911</v>
      </c>
      <c r="AM76" s="121">
        <v>0.99999999999999911</v>
      </c>
      <c r="AN76" s="121">
        <v>0.99999999999999911</v>
      </c>
      <c r="AO76" s="121">
        <v>0.99999999999999911</v>
      </c>
      <c r="AP76" s="121">
        <v>0.99999999999999911</v>
      </c>
      <c r="AQ76" s="121">
        <v>0.1</v>
      </c>
      <c r="AR76" s="121">
        <v>0.1</v>
      </c>
      <c r="AS76" s="121">
        <v>0.1</v>
      </c>
      <c r="AT76" s="121">
        <v>0.1</v>
      </c>
      <c r="AU76" s="121">
        <v>0.1</v>
      </c>
      <c r="AV76" s="121">
        <v>0.1</v>
      </c>
      <c r="AW76" s="121">
        <v>0.1</v>
      </c>
      <c r="AX76" s="121">
        <v>0.1</v>
      </c>
      <c r="AY76" s="121">
        <v>0.1</v>
      </c>
      <c r="AZ76" s="121">
        <v>0.1</v>
      </c>
      <c r="BA76" s="121">
        <v>0.1</v>
      </c>
      <c r="BB76" s="121">
        <v>0.1</v>
      </c>
      <c r="BC76" s="121">
        <v>0.1</v>
      </c>
      <c r="BD76" s="121">
        <v>0.1</v>
      </c>
      <c r="BE76" s="121">
        <v>0.1</v>
      </c>
      <c r="BF76" s="121">
        <v>0.1</v>
      </c>
      <c r="BG76" s="121">
        <v>0.1</v>
      </c>
      <c r="BH76" s="121">
        <v>0.1</v>
      </c>
      <c r="BI76" s="121">
        <v>0.1</v>
      </c>
      <c r="BJ76" s="121">
        <v>0.1</v>
      </c>
      <c r="BK76" s="121">
        <v>0.1</v>
      </c>
      <c r="BL76" s="121">
        <v>0.1</v>
      </c>
      <c r="BM76" s="121">
        <v>0.1</v>
      </c>
      <c r="BN76" s="121">
        <v>0.1</v>
      </c>
      <c r="BO76" s="121">
        <v>0.1</v>
      </c>
      <c r="BP76" s="121">
        <v>0.10000000000000091</v>
      </c>
      <c r="BQ76" s="121">
        <v>0.10000000000000091</v>
      </c>
      <c r="BR76" s="121">
        <v>0.10000000000000091</v>
      </c>
      <c r="BS76" s="121">
        <v>0.10000000000000091</v>
      </c>
      <c r="BT76" s="121">
        <v>0.10000000000000091</v>
      </c>
      <c r="BU76" s="121">
        <v>0.10000000000000091</v>
      </c>
      <c r="BV76" s="121">
        <v>0.10000000000000091</v>
      </c>
      <c r="BW76" s="121">
        <v>0.10000000000000091</v>
      </c>
    </row>
    <row r="77" spans="1:75" x14ac:dyDescent="0.25">
      <c r="A77" s="51">
        <v>74</v>
      </c>
      <c r="B77" s="116">
        <f t="shared" si="4"/>
        <v>0.26478873239436684</v>
      </c>
      <c r="C77" s="120" t="str">
        <f>VLOOKUP(A77,Projects!A:B,2,FALSE)</f>
        <v>T7  Project74</v>
      </c>
      <c r="D77" s="121">
        <v>0.10000000000000091</v>
      </c>
      <c r="E77" s="121">
        <v>0.10000000000000091</v>
      </c>
      <c r="F77" s="121">
        <v>0.10000000000000091</v>
      </c>
      <c r="G77" s="121">
        <v>0.10000000000000091</v>
      </c>
      <c r="H77" s="121">
        <v>0.10000000000000091</v>
      </c>
      <c r="I77" s="121">
        <v>0.10000000000000091</v>
      </c>
      <c r="J77" s="121">
        <v>0.10000000000000091</v>
      </c>
      <c r="K77" s="121">
        <v>0.10000000000000091</v>
      </c>
      <c r="L77" s="121">
        <v>0.10000000000000091</v>
      </c>
      <c r="M77" s="121">
        <v>0.10000000000000091</v>
      </c>
      <c r="N77" s="121">
        <v>0.10000000000000091</v>
      </c>
      <c r="O77" s="121">
        <v>0.10000000000000091</v>
      </c>
      <c r="P77" s="121">
        <v>0.10000000000000091</v>
      </c>
      <c r="Q77" s="121">
        <v>0.10000000000000091</v>
      </c>
      <c r="R77" s="121">
        <v>0.10000000000000091</v>
      </c>
      <c r="S77" s="121">
        <v>0.1</v>
      </c>
      <c r="T77" s="121">
        <v>0.1</v>
      </c>
      <c r="U77" s="121">
        <v>0.1</v>
      </c>
      <c r="V77" s="121">
        <v>0.1</v>
      </c>
      <c r="W77" s="121">
        <v>0.1</v>
      </c>
      <c r="X77" s="121">
        <v>0.1</v>
      </c>
      <c r="Y77" s="121">
        <v>0.1</v>
      </c>
      <c r="Z77" s="121">
        <v>0.1</v>
      </c>
      <c r="AA77" s="121">
        <v>0.1</v>
      </c>
      <c r="AB77" s="121">
        <v>0.1</v>
      </c>
      <c r="AC77" s="121" t="s">
        <v>352</v>
      </c>
      <c r="AD77" s="121">
        <v>0.99999999999999911</v>
      </c>
      <c r="AE77" s="121">
        <v>0.99999999999999911</v>
      </c>
      <c r="AF77" s="121">
        <v>0.99999999999999911</v>
      </c>
      <c r="AG77" s="121">
        <v>0.99999999999999911</v>
      </c>
      <c r="AH77" s="121">
        <v>0.99999999999999911</v>
      </c>
      <c r="AI77" s="121">
        <v>0.99999999999999911</v>
      </c>
      <c r="AJ77" s="121">
        <v>0.99999999999999911</v>
      </c>
      <c r="AK77" s="121">
        <v>0.99999999999999911</v>
      </c>
      <c r="AL77" s="121">
        <v>0.99999999999999911</v>
      </c>
      <c r="AM77" s="121">
        <v>0.99999999999999911</v>
      </c>
      <c r="AN77" s="121">
        <v>0.99999999999999911</v>
      </c>
      <c r="AO77" s="121">
        <v>0.99999999999999911</v>
      </c>
      <c r="AP77" s="121">
        <v>0.99999999999999911</v>
      </c>
      <c r="AQ77" s="121">
        <v>0.1</v>
      </c>
      <c r="AR77" s="121">
        <v>0.1</v>
      </c>
      <c r="AS77" s="121">
        <v>0.1</v>
      </c>
      <c r="AT77" s="121">
        <v>0.1</v>
      </c>
      <c r="AU77" s="121">
        <v>0.1</v>
      </c>
      <c r="AV77" s="121">
        <v>0.1</v>
      </c>
      <c r="AW77" s="121">
        <v>0.1</v>
      </c>
      <c r="AX77" s="121">
        <v>0.1</v>
      </c>
      <c r="AY77" s="121">
        <v>0.1</v>
      </c>
      <c r="AZ77" s="121">
        <v>0.1</v>
      </c>
      <c r="BA77" s="121">
        <v>0.1</v>
      </c>
      <c r="BB77" s="121">
        <v>0.1</v>
      </c>
      <c r="BC77" s="121">
        <v>0.1</v>
      </c>
      <c r="BD77" s="121">
        <v>0.1</v>
      </c>
      <c r="BE77" s="121">
        <v>0.1</v>
      </c>
      <c r="BF77" s="121">
        <v>0.1</v>
      </c>
      <c r="BG77" s="121">
        <v>0.1</v>
      </c>
      <c r="BH77" s="121">
        <v>0.1</v>
      </c>
      <c r="BI77" s="121">
        <v>0.1</v>
      </c>
      <c r="BJ77" s="121">
        <v>0.1</v>
      </c>
      <c r="BK77" s="121">
        <v>0.1</v>
      </c>
      <c r="BL77" s="121">
        <v>0.1</v>
      </c>
      <c r="BM77" s="121">
        <v>0.1</v>
      </c>
      <c r="BN77" s="121">
        <v>0.1</v>
      </c>
      <c r="BO77" s="121">
        <v>0.1</v>
      </c>
      <c r="BP77" s="121">
        <v>0.10000000000000091</v>
      </c>
      <c r="BQ77" s="121">
        <v>0.10000000000000091</v>
      </c>
      <c r="BR77" s="121">
        <v>0.10000000000000091</v>
      </c>
      <c r="BS77" s="121">
        <v>0.10000000000000091</v>
      </c>
      <c r="BT77" s="121">
        <v>0.10000000000000091</v>
      </c>
      <c r="BU77" s="121">
        <v>0.10000000000000091</v>
      </c>
      <c r="BV77" s="121">
        <v>0.10000000000000091</v>
      </c>
      <c r="BW77" s="121">
        <v>0.10000000000000091</v>
      </c>
    </row>
    <row r="78" spans="1:75" x14ac:dyDescent="0.25">
      <c r="A78" s="51">
        <v>75</v>
      </c>
      <c r="B78" s="116">
        <f t="shared" si="4"/>
        <v>0.25211267605633847</v>
      </c>
      <c r="C78" s="120" t="str">
        <f>VLOOKUP(A78,Projects!A:B,2,FALSE)</f>
        <v>T7  Project75</v>
      </c>
      <c r="D78" s="121">
        <v>0.10000000000000091</v>
      </c>
      <c r="E78" s="121">
        <v>0.10000000000000091</v>
      </c>
      <c r="F78" s="121">
        <v>0.10000000000000091</v>
      </c>
      <c r="G78" s="121">
        <v>0.10000000000000091</v>
      </c>
      <c r="H78" s="121">
        <v>0.10000000000000091</v>
      </c>
      <c r="I78" s="121">
        <v>0.10000000000000091</v>
      </c>
      <c r="J78" s="121">
        <v>0.10000000000000091</v>
      </c>
      <c r="K78" s="121">
        <v>0.10000000000000091</v>
      </c>
      <c r="L78" s="121">
        <v>0.10000000000000091</v>
      </c>
      <c r="M78" s="121">
        <v>0.10000000000000091</v>
      </c>
      <c r="N78" s="121">
        <v>0.10000000000000091</v>
      </c>
      <c r="O78" s="121">
        <v>0.10000000000000091</v>
      </c>
      <c r="P78" s="121">
        <v>0.10000000000000091</v>
      </c>
      <c r="Q78" s="121">
        <v>0.10000000000000091</v>
      </c>
      <c r="R78" s="121">
        <v>0.10000000000000091</v>
      </c>
      <c r="S78" s="121">
        <v>0.1</v>
      </c>
      <c r="T78" s="121">
        <v>0.1</v>
      </c>
      <c r="U78" s="121">
        <v>0.1</v>
      </c>
      <c r="V78" s="121">
        <v>0.1</v>
      </c>
      <c r="W78" s="121">
        <v>0.1</v>
      </c>
      <c r="X78" s="121">
        <v>0.1</v>
      </c>
      <c r="Y78" s="121">
        <v>0.1</v>
      </c>
      <c r="Z78" s="121">
        <v>0.1</v>
      </c>
      <c r="AA78" s="121">
        <v>0.1</v>
      </c>
      <c r="AB78" s="121">
        <v>0.1</v>
      </c>
      <c r="AC78" s="121">
        <v>0.1</v>
      </c>
      <c r="AD78" s="121">
        <v>0.99999999999999911</v>
      </c>
      <c r="AE78" s="121">
        <v>0.99999999999999911</v>
      </c>
      <c r="AF78" s="121">
        <v>0.99999999999999911</v>
      </c>
      <c r="AG78" s="121">
        <v>0.99999999999999911</v>
      </c>
      <c r="AH78" s="121">
        <v>0.99999999999999911</v>
      </c>
      <c r="AI78" s="121">
        <v>0.99999999999999911</v>
      </c>
      <c r="AJ78" s="121">
        <v>0.99999999999999911</v>
      </c>
      <c r="AK78" s="121">
        <v>0.99999999999999911</v>
      </c>
      <c r="AL78" s="121">
        <v>0.99999999999999911</v>
      </c>
      <c r="AM78" s="121">
        <v>0.99999999999999911</v>
      </c>
      <c r="AN78" s="121">
        <v>0.99999999999999911</v>
      </c>
      <c r="AO78" s="121">
        <v>0.99999999999999911</v>
      </c>
      <c r="AP78" s="121" t="s">
        <v>352</v>
      </c>
      <c r="AQ78" s="121">
        <v>0.1</v>
      </c>
      <c r="AR78" s="121">
        <v>0.1</v>
      </c>
      <c r="AS78" s="121">
        <v>0.1</v>
      </c>
      <c r="AT78" s="121">
        <v>0.1</v>
      </c>
      <c r="AU78" s="121">
        <v>0.1</v>
      </c>
      <c r="AV78" s="121">
        <v>0.1</v>
      </c>
      <c r="AW78" s="121">
        <v>0.1</v>
      </c>
      <c r="AX78" s="121">
        <v>0.1</v>
      </c>
      <c r="AY78" s="121">
        <v>0.1</v>
      </c>
      <c r="AZ78" s="121">
        <v>0.1</v>
      </c>
      <c r="BA78" s="121">
        <v>0.1</v>
      </c>
      <c r="BB78" s="121">
        <v>0.1</v>
      </c>
      <c r="BC78" s="121">
        <v>0.1</v>
      </c>
      <c r="BD78" s="121">
        <v>0.1</v>
      </c>
      <c r="BE78" s="121">
        <v>0.1</v>
      </c>
      <c r="BF78" s="121">
        <v>0.1</v>
      </c>
      <c r="BG78" s="121">
        <v>0.1</v>
      </c>
      <c r="BH78" s="121">
        <v>0.1</v>
      </c>
      <c r="BI78" s="121">
        <v>0.1</v>
      </c>
      <c r="BJ78" s="121">
        <v>0.1</v>
      </c>
      <c r="BK78" s="121">
        <v>0.1</v>
      </c>
      <c r="BL78" s="121">
        <v>0.1</v>
      </c>
      <c r="BM78" s="121">
        <v>0.1</v>
      </c>
      <c r="BN78" s="121">
        <v>0.1</v>
      </c>
      <c r="BO78" s="121">
        <v>0.1</v>
      </c>
      <c r="BP78" s="121">
        <v>0.10000000000000091</v>
      </c>
      <c r="BQ78" s="121">
        <v>0.10000000000000091</v>
      </c>
      <c r="BR78" s="121">
        <v>0.10000000000000091</v>
      </c>
      <c r="BS78" s="121">
        <v>0.10000000000000091</v>
      </c>
      <c r="BT78" s="121">
        <v>0.10000000000000091</v>
      </c>
      <c r="BU78" s="121">
        <v>0.10000000000000091</v>
      </c>
      <c r="BV78" s="121">
        <v>0.10000000000000091</v>
      </c>
      <c r="BW78" s="121">
        <v>0.10000000000000091</v>
      </c>
    </row>
    <row r="79" spans="1:75" x14ac:dyDescent="0.25">
      <c r="A79" s="51">
        <v>76</v>
      </c>
      <c r="B79" s="116">
        <f t="shared" si="4"/>
        <v>0.25211267605633847</v>
      </c>
      <c r="C79" s="120" t="str">
        <f>VLOOKUP(A79,Projects!A:B,2,FALSE)</f>
        <v>T7  Project76</v>
      </c>
      <c r="D79" s="121">
        <v>0.10000000000000091</v>
      </c>
      <c r="E79" s="121">
        <v>0.10000000000000091</v>
      </c>
      <c r="F79" s="121">
        <v>0.10000000000000091</v>
      </c>
      <c r="G79" s="121">
        <v>0.10000000000000091</v>
      </c>
      <c r="H79" s="121">
        <v>0.10000000000000091</v>
      </c>
      <c r="I79" s="121">
        <v>0.10000000000000091</v>
      </c>
      <c r="J79" s="121">
        <v>0.10000000000000091</v>
      </c>
      <c r="K79" s="121">
        <v>0.10000000000000091</v>
      </c>
      <c r="L79" s="121">
        <v>0.10000000000000091</v>
      </c>
      <c r="M79" s="121">
        <v>0.10000000000000091</v>
      </c>
      <c r="N79" s="121">
        <v>0.10000000000000091</v>
      </c>
      <c r="O79" s="121">
        <v>0.10000000000000091</v>
      </c>
      <c r="P79" s="121">
        <v>0.10000000000000091</v>
      </c>
      <c r="Q79" s="121">
        <v>0.10000000000000091</v>
      </c>
      <c r="R79" s="121">
        <v>0.10000000000000091</v>
      </c>
      <c r="S79" s="121">
        <v>0.1</v>
      </c>
      <c r="T79" s="121">
        <v>0.1</v>
      </c>
      <c r="U79" s="121">
        <v>0.1</v>
      </c>
      <c r="V79" s="121">
        <v>0.1</v>
      </c>
      <c r="W79" s="121">
        <v>0.1</v>
      </c>
      <c r="X79" s="121">
        <v>0.1</v>
      </c>
      <c r="Y79" s="121">
        <v>0.1</v>
      </c>
      <c r="Z79" s="121">
        <v>0.1</v>
      </c>
      <c r="AA79" s="121">
        <v>0.1</v>
      </c>
      <c r="AB79" s="121">
        <v>0.1</v>
      </c>
      <c r="AC79" s="121">
        <v>0.1</v>
      </c>
      <c r="AD79" s="121">
        <v>0.99999999999999911</v>
      </c>
      <c r="AE79" s="121">
        <v>0.99999999999999911</v>
      </c>
      <c r="AF79" s="121">
        <v>0.99999999999999911</v>
      </c>
      <c r="AG79" s="121">
        <v>0.99999999999999911</v>
      </c>
      <c r="AH79" s="121">
        <v>0.99999999999999911</v>
      </c>
      <c r="AI79" s="121">
        <v>0.99999999999999911</v>
      </c>
      <c r="AJ79" s="121">
        <v>0.99999999999999911</v>
      </c>
      <c r="AK79" s="121">
        <v>0.99999999999999911</v>
      </c>
      <c r="AL79" s="121">
        <v>0.99999999999999911</v>
      </c>
      <c r="AM79" s="121">
        <v>0.99999999999999911</v>
      </c>
      <c r="AN79" s="121">
        <v>0.99999999999999911</v>
      </c>
      <c r="AO79" s="121" t="s">
        <v>352</v>
      </c>
      <c r="AP79" s="121">
        <v>0.99999999999999911</v>
      </c>
      <c r="AQ79" s="121">
        <v>0.1</v>
      </c>
      <c r="AR79" s="121">
        <v>0.1</v>
      </c>
      <c r="AS79" s="121">
        <v>0.1</v>
      </c>
      <c r="AT79" s="121">
        <v>0.1</v>
      </c>
      <c r="AU79" s="121">
        <v>0.1</v>
      </c>
      <c r="AV79" s="121">
        <v>0.1</v>
      </c>
      <c r="AW79" s="121">
        <v>0.1</v>
      </c>
      <c r="AX79" s="121">
        <v>0.1</v>
      </c>
      <c r="AY79" s="121">
        <v>0.1</v>
      </c>
      <c r="AZ79" s="121">
        <v>0.1</v>
      </c>
      <c r="BA79" s="121">
        <v>0.1</v>
      </c>
      <c r="BB79" s="121">
        <v>0.1</v>
      </c>
      <c r="BC79" s="121">
        <v>0.1</v>
      </c>
      <c r="BD79" s="121">
        <v>0.1</v>
      </c>
      <c r="BE79" s="121">
        <v>0.1</v>
      </c>
      <c r="BF79" s="121">
        <v>0.1</v>
      </c>
      <c r="BG79" s="121">
        <v>0.1</v>
      </c>
      <c r="BH79" s="121">
        <v>0.1</v>
      </c>
      <c r="BI79" s="121">
        <v>0.1</v>
      </c>
      <c r="BJ79" s="121">
        <v>0.1</v>
      </c>
      <c r="BK79" s="121">
        <v>0.1</v>
      </c>
      <c r="BL79" s="121">
        <v>0.1</v>
      </c>
      <c r="BM79" s="121">
        <v>0.1</v>
      </c>
      <c r="BN79" s="121">
        <v>0.1</v>
      </c>
      <c r="BO79" s="121">
        <v>0.1</v>
      </c>
      <c r="BP79" s="121">
        <v>0.10000000000000091</v>
      </c>
      <c r="BQ79" s="121">
        <v>0.10000000000000091</v>
      </c>
      <c r="BR79" s="121">
        <v>0.10000000000000091</v>
      </c>
      <c r="BS79" s="121">
        <v>0.10000000000000091</v>
      </c>
      <c r="BT79" s="121">
        <v>0.10000000000000091</v>
      </c>
      <c r="BU79" s="121">
        <v>0.10000000000000091</v>
      </c>
      <c r="BV79" s="121">
        <v>0.10000000000000091</v>
      </c>
      <c r="BW79" s="121">
        <v>0.10000000000000091</v>
      </c>
    </row>
    <row r="80" spans="1:75" x14ac:dyDescent="0.25">
      <c r="A80" s="51">
        <v>77</v>
      </c>
      <c r="B80" s="116">
        <f t="shared" si="4"/>
        <v>0.26478873239436684</v>
      </c>
      <c r="C80" s="120" t="str">
        <f>VLOOKUP(A80,Projects!A:B,2,FALSE)</f>
        <v>T7  Project77</v>
      </c>
      <c r="D80" s="121">
        <v>0.10000000000000091</v>
      </c>
      <c r="E80" s="121">
        <v>0.10000000000000091</v>
      </c>
      <c r="F80" s="121">
        <v>0.10000000000000091</v>
      </c>
      <c r="G80" s="121">
        <v>0.10000000000000091</v>
      </c>
      <c r="H80" s="121">
        <v>0.10000000000000091</v>
      </c>
      <c r="I80" s="121">
        <v>0.10000000000000091</v>
      </c>
      <c r="J80" s="121">
        <v>0.10000000000000091</v>
      </c>
      <c r="K80" s="121">
        <v>0.10000000000000091</v>
      </c>
      <c r="L80" s="121">
        <v>0.10000000000000091</v>
      </c>
      <c r="M80" s="121">
        <v>0.10000000000000091</v>
      </c>
      <c r="N80" s="121">
        <v>0.10000000000000091</v>
      </c>
      <c r="O80" s="121">
        <v>0.10000000000000091</v>
      </c>
      <c r="P80" s="121">
        <v>0.10000000000000091</v>
      </c>
      <c r="Q80" s="121">
        <v>0.10000000000000091</v>
      </c>
      <c r="R80" s="121">
        <v>0.10000000000000091</v>
      </c>
      <c r="S80" s="121">
        <v>0.1</v>
      </c>
      <c r="T80" s="121">
        <v>0.1</v>
      </c>
      <c r="U80" s="121">
        <v>0.1</v>
      </c>
      <c r="V80" s="121">
        <v>0.1</v>
      </c>
      <c r="W80" s="121">
        <v>0.1</v>
      </c>
      <c r="X80" s="121">
        <v>0.1</v>
      </c>
      <c r="Y80" s="121">
        <v>0.1</v>
      </c>
      <c r="Z80" s="121">
        <v>0.1</v>
      </c>
      <c r="AA80" s="121">
        <v>0.1</v>
      </c>
      <c r="AB80" s="121">
        <v>0.1</v>
      </c>
      <c r="AC80" s="121">
        <v>0.1</v>
      </c>
      <c r="AD80" s="121">
        <v>0.99999999999999911</v>
      </c>
      <c r="AE80" s="121">
        <v>0.99999999999999911</v>
      </c>
      <c r="AF80" s="121">
        <v>0.99999999999999911</v>
      </c>
      <c r="AG80" s="121">
        <v>0.99999999999999911</v>
      </c>
      <c r="AH80" s="121">
        <v>0.99999999999999911</v>
      </c>
      <c r="AI80" s="121">
        <v>0.99999999999999911</v>
      </c>
      <c r="AJ80" s="121">
        <v>0.99999999999999911</v>
      </c>
      <c r="AK80" s="121">
        <v>0.99999999999999911</v>
      </c>
      <c r="AL80" s="121">
        <v>0.99999999999999911</v>
      </c>
      <c r="AM80" s="121">
        <v>0.99999999999999911</v>
      </c>
      <c r="AN80" s="121">
        <v>0.99999999999999911</v>
      </c>
      <c r="AO80" s="121">
        <v>0.99999999999999911</v>
      </c>
      <c r="AP80" s="121">
        <v>0.99999999999999911</v>
      </c>
      <c r="AQ80" s="121">
        <v>0.1</v>
      </c>
      <c r="AR80" s="121">
        <v>0.1</v>
      </c>
      <c r="AS80" s="121">
        <v>0.1</v>
      </c>
      <c r="AT80" s="121">
        <v>0.1</v>
      </c>
      <c r="AU80" s="121">
        <v>0.1</v>
      </c>
      <c r="AV80" s="121">
        <v>0.1</v>
      </c>
      <c r="AW80" s="121">
        <v>0.1</v>
      </c>
      <c r="AX80" s="121">
        <v>0.1</v>
      </c>
      <c r="AY80" s="121">
        <v>0.1</v>
      </c>
      <c r="AZ80" s="121">
        <v>0.1</v>
      </c>
      <c r="BA80" s="121">
        <v>0.1</v>
      </c>
      <c r="BB80" s="121">
        <v>0.1</v>
      </c>
      <c r="BC80" s="121">
        <v>0.1</v>
      </c>
      <c r="BD80" s="121" t="s">
        <v>352</v>
      </c>
      <c r="BE80" s="121">
        <v>0.1</v>
      </c>
      <c r="BF80" s="121">
        <v>0.1</v>
      </c>
      <c r="BG80" s="121">
        <v>0.1</v>
      </c>
      <c r="BH80" s="121">
        <v>0.1</v>
      </c>
      <c r="BI80" s="121">
        <v>0.1</v>
      </c>
      <c r="BJ80" s="121">
        <v>0.1</v>
      </c>
      <c r="BK80" s="121">
        <v>0.1</v>
      </c>
      <c r="BL80" s="121">
        <v>0.1</v>
      </c>
      <c r="BM80" s="121">
        <v>0.1</v>
      </c>
      <c r="BN80" s="121">
        <v>0.1</v>
      </c>
      <c r="BO80" s="121">
        <v>0.1</v>
      </c>
      <c r="BP80" s="121">
        <v>0.10000000000000091</v>
      </c>
      <c r="BQ80" s="121">
        <v>0.10000000000000091</v>
      </c>
      <c r="BR80" s="121">
        <v>0.10000000000000091</v>
      </c>
      <c r="BS80" s="121">
        <v>0.10000000000000091</v>
      </c>
      <c r="BT80" s="121">
        <v>0.10000000000000091</v>
      </c>
      <c r="BU80" s="121">
        <v>0.10000000000000091</v>
      </c>
      <c r="BV80" s="121">
        <v>0.10000000000000091</v>
      </c>
      <c r="BW80" s="121">
        <v>0.10000000000000091</v>
      </c>
    </row>
    <row r="81" spans="1:75" x14ac:dyDescent="0.25">
      <c r="A81" s="51">
        <v>78</v>
      </c>
      <c r="B81" s="116">
        <f t="shared" si="4"/>
        <v>0.25211267605633847</v>
      </c>
      <c r="C81" s="120" t="str">
        <f>VLOOKUP(A81,Projects!A:B,2,FALSE)</f>
        <v>T7  Project78</v>
      </c>
      <c r="D81" s="121">
        <v>0.10000000000000091</v>
      </c>
      <c r="E81" s="121">
        <v>0.10000000000000091</v>
      </c>
      <c r="F81" s="121">
        <v>0.10000000000000091</v>
      </c>
      <c r="G81" s="121">
        <v>0.10000000000000091</v>
      </c>
      <c r="H81" s="121">
        <v>0.10000000000000091</v>
      </c>
      <c r="I81" s="121">
        <v>0.10000000000000091</v>
      </c>
      <c r="J81" s="121">
        <v>0.10000000000000091</v>
      </c>
      <c r="K81" s="121">
        <v>0.10000000000000091</v>
      </c>
      <c r="L81" s="121">
        <v>0.10000000000000091</v>
      </c>
      <c r="M81" s="121">
        <v>0.10000000000000091</v>
      </c>
      <c r="N81" s="121">
        <v>0.10000000000000091</v>
      </c>
      <c r="O81" s="121">
        <v>0.10000000000000091</v>
      </c>
      <c r="P81" s="121">
        <v>0.10000000000000091</v>
      </c>
      <c r="Q81" s="121">
        <v>0.10000000000000091</v>
      </c>
      <c r="R81" s="121">
        <v>0.10000000000000091</v>
      </c>
      <c r="S81" s="121">
        <v>0.1</v>
      </c>
      <c r="T81" s="121">
        <v>0.1</v>
      </c>
      <c r="U81" s="121">
        <v>0.1</v>
      </c>
      <c r="V81" s="121">
        <v>0.1</v>
      </c>
      <c r="W81" s="121">
        <v>0.1</v>
      </c>
      <c r="X81" s="121">
        <v>0.1</v>
      </c>
      <c r="Y81" s="121">
        <v>0.1</v>
      </c>
      <c r="Z81" s="121">
        <v>0.1</v>
      </c>
      <c r="AA81" s="121">
        <v>0.1</v>
      </c>
      <c r="AB81" s="121">
        <v>0.1</v>
      </c>
      <c r="AC81" s="121">
        <v>0.1</v>
      </c>
      <c r="AD81" s="121">
        <v>0.99999999999999911</v>
      </c>
      <c r="AE81" s="121">
        <v>0.99999999999999911</v>
      </c>
      <c r="AF81" s="121">
        <v>0.99999999999999911</v>
      </c>
      <c r="AG81" s="121">
        <v>0.99999999999999911</v>
      </c>
      <c r="AH81" s="121">
        <v>0.99999999999999911</v>
      </c>
      <c r="AI81" s="121">
        <v>0.99999999999999911</v>
      </c>
      <c r="AJ81" s="121">
        <v>0.99999999999999911</v>
      </c>
      <c r="AK81" s="121">
        <v>0.99999999999999911</v>
      </c>
      <c r="AL81" s="121">
        <v>0.99999999999999911</v>
      </c>
      <c r="AM81" s="121">
        <v>0.99999999999999911</v>
      </c>
      <c r="AN81" s="121">
        <v>0.99999999999999911</v>
      </c>
      <c r="AO81" s="121">
        <v>0.99999999999999911</v>
      </c>
      <c r="AP81" s="121" t="s">
        <v>352</v>
      </c>
      <c r="AQ81" s="121">
        <v>0.1</v>
      </c>
      <c r="AR81" s="121">
        <v>0.1</v>
      </c>
      <c r="AS81" s="121">
        <v>0.1</v>
      </c>
      <c r="AT81" s="121">
        <v>0.1</v>
      </c>
      <c r="AU81" s="121">
        <v>0.1</v>
      </c>
      <c r="AV81" s="121">
        <v>0.1</v>
      </c>
      <c r="AW81" s="121">
        <v>0.1</v>
      </c>
      <c r="AX81" s="121">
        <v>0.1</v>
      </c>
      <c r="AY81" s="121">
        <v>0.1</v>
      </c>
      <c r="AZ81" s="121">
        <v>0.1</v>
      </c>
      <c r="BA81" s="121">
        <v>0.1</v>
      </c>
      <c r="BB81" s="121">
        <v>0.1</v>
      </c>
      <c r="BC81" s="121">
        <v>0.1</v>
      </c>
      <c r="BD81" s="121">
        <v>0.1</v>
      </c>
      <c r="BE81" s="121">
        <v>0.1</v>
      </c>
      <c r="BF81" s="121">
        <v>0.1</v>
      </c>
      <c r="BG81" s="121">
        <v>0.1</v>
      </c>
      <c r="BH81" s="121">
        <v>0.1</v>
      </c>
      <c r="BI81" s="121">
        <v>0.1</v>
      </c>
      <c r="BJ81" s="121">
        <v>0.1</v>
      </c>
      <c r="BK81" s="121">
        <v>0.1</v>
      </c>
      <c r="BL81" s="121">
        <v>0.1</v>
      </c>
      <c r="BM81" s="121">
        <v>0.1</v>
      </c>
      <c r="BN81" s="121">
        <v>0.1</v>
      </c>
      <c r="BO81" s="121">
        <v>0.1</v>
      </c>
      <c r="BP81" s="121">
        <v>0.10000000000000091</v>
      </c>
      <c r="BQ81" s="121">
        <v>0.10000000000000091</v>
      </c>
      <c r="BR81" s="121">
        <v>0.10000000000000091</v>
      </c>
      <c r="BS81" s="121">
        <v>0.10000000000000091</v>
      </c>
      <c r="BT81" s="121">
        <v>0.10000000000000091</v>
      </c>
      <c r="BU81" s="121">
        <v>0.10000000000000091</v>
      </c>
      <c r="BV81" s="121">
        <v>0.10000000000000091</v>
      </c>
      <c r="BW81" s="121">
        <v>0.10000000000000091</v>
      </c>
    </row>
    <row r="82" spans="1:75" x14ac:dyDescent="0.25">
      <c r="A82" s="51">
        <v>79</v>
      </c>
      <c r="B82" s="116">
        <f t="shared" si="4"/>
        <v>0.25211267605633847</v>
      </c>
      <c r="C82" s="120" t="str">
        <f>VLOOKUP(A82,Projects!A:B,2,FALSE)</f>
        <v>T7  Project79</v>
      </c>
      <c r="D82" s="121">
        <v>0.10000000000000091</v>
      </c>
      <c r="E82" s="121">
        <v>0.10000000000000091</v>
      </c>
      <c r="F82" s="121">
        <v>0.10000000000000091</v>
      </c>
      <c r="G82" s="121">
        <v>0.10000000000000091</v>
      </c>
      <c r="H82" s="121">
        <v>0.10000000000000091</v>
      </c>
      <c r="I82" s="121">
        <v>0.10000000000000091</v>
      </c>
      <c r="J82" s="121">
        <v>0.10000000000000091</v>
      </c>
      <c r="K82" s="121">
        <v>0.10000000000000091</v>
      </c>
      <c r="L82" s="121">
        <v>0.10000000000000091</v>
      </c>
      <c r="M82" s="121">
        <v>0.10000000000000091</v>
      </c>
      <c r="N82" s="121">
        <v>0.10000000000000091</v>
      </c>
      <c r="O82" s="121">
        <v>0.10000000000000091</v>
      </c>
      <c r="P82" s="121">
        <v>0.10000000000000091</v>
      </c>
      <c r="Q82" s="121">
        <v>0.10000000000000091</v>
      </c>
      <c r="R82" s="121">
        <v>0.10000000000000091</v>
      </c>
      <c r="S82" s="121">
        <v>0.1</v>
      </c>
      <c r="T82" s="121">
        <v>0.1</v>
      </c>
      <c r="U82" s="121">
        <v>0.1</v>
      </c>
      <c r="V82" s="121">
        <v>0.1</v>
      </c>
      <c r="W82" s="121">
        <v>0.1</v>
      </c>
      <c r="X82" s="121">
        <v>0.1</v>
      </c>
      <c r="Y82" s="121">
        <v>0.1</v>
      </c>
      <c r="Z82" s="121">
        <v>0.1</v>
      </c>
      <c r="AA82" s="121">
        <v>0.1</v>
      </c>
      <c r="AB82" s="121">
        <v>0.1</v>
      </c>
      <c r="AC82" s="121">
        <v>0.1</v>
      </c>
      <c r="AD82" s="121">
        <v>0.99999999999999911</v>
      </c>
      <c r="AE82" s="121">
        <v>0.99999999999999911</v>
      </c>
      <c r="AF82" s="121">
        <v>0.99999999999999911</v>
      </c>
      <c r="AG82" s="121">
        <v>0.99999999999999911</v>
      </c>
      <c r="AH82" s="121" t="s">
        <v>352</v>
      </c>
      <c r="AI82" s="121">
        <v>0.99999999999999911</v>
      </c>
      <c r="AJ82" s="121">
        <v>0.99999999999999911</v>
      </c>
      <c r="AK82" s="121">
        <v>0.99999999999999911</v>
      </c>
      <c r="AL82" s="121">
        <v>0.99999999999999911</v>
      </c>
      <c r="AM82" s="121">
        <v>0.99999999999999911</v>
      </c>
      <c r="AN82" s="121">
        <v>0.99999999999999911</v>
      </c>
      <c r="AO82" s="121">
        <v>0.99999999999999911</v>
      </c>
      <c r="AP82" s="121">
        <v>0.99999999999999911</v>
      </c>
      <c r="AQ82" s="121">
        <v>0.1</v>
      </c>
      <c r="AR82" s="121">
        <v>0.1</v>
      </c>
      <c r="AS82" s="121">
        <v>0.1</v>
      </c>
      <c r="AT82" s="121">
        <v>0.1</v>
      </c>
      <c r="AU82" s="121">
        <v>0.1</v>
      </c>
      <c r="AV82" s="121">
        <v>0.1</v>
      </c>
      <c r="AW82" s="121">
        <v>0.1</v>
      </c>
      <c r="AX82" s="121">
        <v>0.1</v>
      </c>
      <c r="AY82" s="121">
        <v>0.1</v>
      </c>
      <c r="AZ82" s="121">
        <v>0.1</v>
      </c>
      <c r="BA82" s="121">
        <v>0.1</v>
      </c>
      <c r="BB82" s="121">
        <v>0.1</v>
      </c>
      <c r="BC82" s="121">
        <v>0.1</v>
      </c>
      <c r="BD82" s="121">
        <v>0.1</v>
      </c>
      <c r="BE82" s="121">
        <v>0.1</v>
      </c>
      <c r="BF82" s="121">
        <v>0.1</v>
      </c>
      <c r="BG82" s="121">
        <v>0.1</v>
      </c>
      <c r="BH82" s="121">
        <v>0.1</v>
      </c>
      <c r="BI82" s="121">
        <v>0.1</v>
      </c>
      <c r="BJ82" s="121">
        <v>0.1</v>
      </c>
      <c r="BK82" s="121">
        <v>0.1</v>
      </c>
      <c r="BL82" s="121">
        <v>0.1</v>
      </c>
      <c r="BM82" s="121">
        <v>0.1</v>
      </c>
      <c r="BN82" s="121">
        <v>0.1</v>
      </c>
      <c r="BO82" s="121">
        <v>0.1</v>
      </c>
      <c r="BP82" s="121">
        <v>0.10000000000000091</v>
      </c>
      <c r="BQ82" s="121">
        <v>0.10000000000000091</v>
      </c>
      <c r="BR82" s="121">
        <v>0.10000000000000091</v>
      </c>
      <c r="BS82" s="121">
        <v>0.10000000000000091</v>
      </c>
      <c r="BT82" s="121">
        <v>0.10000000000000091</v>
      </c>
      <c r="BU82" s="121">
        <v>0.10000000000000091</v>
      </c>
      <c r="BV82" s="121">
        <v>0.10000000000000091</v>
      </c>
      <c r="BW82" s="121">
        <v>0.10000000000000091</v>
      </c>
    </row>
    <row r="83" spans="1:75" x14ac:dyDescent="0.25">
      <c r="A83" s="51">
        <v>80</v>
      </c>
      <c r="B83" s="116">
        <f t="shared" si="4"/>
        <v>0.26478873239436684</v>
      </c>
      <c r="C83" s="120" t="str">
        <f>VLOOKUP(A83,Projects!A:B,2,FALSE)</f>
        <v>T7  Project80</v>
      </c>
      <c r="D83" s="121">
        <v>0.10000000000000091</v>
      </c>
      <c r="E83" s="121">
        <v>0.10000000000000091</v>
      </c>
      <c r="F83" s="121">
        <v>0.10000000000000091</v>
      </c>
      <c r="G83" s="121">
        <v>0.10000000000000091</v>
      </c>
      <c r="H83" s="121" t="s">
        <v>352</v>
      </c>
      <c r="I83" s="121">
        <v>0.10000000000000091</v>
      </c>
      <c r="J83" s="121">
        <v>0.10000000000000091</v>
      </c>
      <c r="K83" s="121">
        <v>0.10000000000000091</v>
      </c>
      <c r="L83" s="121">
        <v>0.10000000000000091</v>
      </c>
      <c r="M83" s="121">
        <v>0.10000000000000091</v>
      </c>
      <c r="N83" s="121">
        <v>0.10000000000000091</v>
      </c>
      <c r="O83" s="121">
        <v>0.10000000000000091</v>
      </c>
      <c r="P83" s="121">
        <v>0.10000000000000091</v>
      </c>
      <c r="Q83" s="121">
        <v>0.10000000000000091</v>
      </c>
      <c r="R83" s="121">
        <v>0.10000000000000091</v>
      </c>
      <c r="S83" s="121">
        <v>0.1</v>
      </c>
      <c r="T83" s="121">
        <v>0.1</v>
      </c>
      <c r="U83" s="121">
        <v>0.1</v>
      </c>
      <c r="V83" s="121">
        <v>0.1</v>
      </c>
      <c r="W83" s="121">
        <v>0.1</v>
      </c>
      <c r="X83" s="121">
        <v>0.1</v>
      </c>
      <c r="Y83" s="121">
        <v>0.1</v>
      </c>
      <c r="Z83" s="121">
        <v>0.1</v>
      </c>
      <c r="AA83" s="121">
        <v>0.1</v>
      </c>
      <c r="AB83" s="121">
        <v>0.1</v>
      </c>
      <c r="AC83" s="121">
        <v>0.1</v>
      </c>
      <c r="AD83" s="121">
        <v>0.99999999999999911</v>
      </c>
      <c r="AE83" s="121">
        <v>0.99999999999999911</v>
      </c>
      <c r="AF83" s="121">
        <v>0.99999999999999911</v>
      </c>
      <c r="AG83" s="121">
        <v>0.99999999999999911</v>
      </c>
      <c r="AH83" s="121">
        <v>0.99999999999999911</v>
      </c>
      <c r="AI83" s="121">
        <v>0.99999999999999911</v>
      </c>
      <c r="AJ83" s="121">
        <v>0.99999999999999911</v>
      </c>
      <c r="AK83" s="121">
        <v>0.99999999999999911</v>
      </c>
      <c r="AL83" s="121">
        <v>0.99999999999999911</v>
      </c>
      <c r="AM83" s="121">
        <v>0.99999999999999911</v>
      </c>
      <c r="AN83" s="121">
        <v>0.99999999999999911</v>
      </c>
      <c r="AO83" s="121">
        <v>0.99999999999999911</v>
      </c>
      <c r="AP83" s="121">
        <v>0.99999999999999911</v>
      </c>
      <c r="AQ83" s="121">
        <v>0.1</v>
      </c>
      <c r="AR83" s="121">
        <v>0.1</v>
      </c>
      <c r="AS83" s="121">
        <v>0.1</v>
      </c>
      <c r="AT83" s="121">
        <v>0.1</v>
      </c>
      <c r="AU83" s="121">
        <v>0.1</v>
      </c>
      <c r="AV83" s="121">
        <v>0.1</v>
      </c>
      <c r="AW83" s="121">
        <v>0.1</v>
      </c>
      <c r="AX83" s="121">
        <v>0.1</v>
      </c>
      <c r="AY83" s="121">
        <v>0.1</v>
      </c>
      <c r="AZ83" s="121">
        <v>0.1</v>
      </c>
      <c r="BA83" s="121">
        <v>0.1</v>
      </c>
      <c r="BB83" s="121">
        <v>0.1</v>
      </c>
      <c r="BC83" s="121">
        <v>0.1</v>
      </c>
      <c r="BD83" s="121">
        <v>0.1</v>
      </c>
      <c r="BE83" s="121">
        <v>0.1</v>
      </c>
      <c r="BF83" s="121">
        <v>0.1</v>
      </c>
      <c r="BG83" s="121">
        <v>0.1</v>
      </c>
      <c r="BH83" s="121">
        <v>0.1</v>
      </c>
      <c r="BI83" s="121">
        <v>0.1</v>
      </c>
      <c r="BJ83" s="121">
        <v>0.1</v>
      </c>
      <c r="BK83" s="121">
        <v>0.1</v>
      </c>
      <c r="BL83" s="121">
        <v>0.1</v>
      </c>
      <c r="BM83" s="121">
        <v>0.1</v>
      </c>
      <c r="BN83" s="121">
        <v>0.1</v>
      </c>
      <c r="BO83" s="121">
        <v>0.1</v>
      </c>
      <c r="BP83" s="121">
        <v>0.10000000000000091</v>
      </c>
      <c r="BQ83" s="121">
        <v>0.10000000000000091</v>
      </c>
      <c r="BR83" s="121">
        <v>0.10000000000000091</v>
      </c>
      <c r="BS83" s="121">
        <v>0.10000000000000091</v>
      </c>
      <c r="BT83" s="121">
        <v>0.10000000000000091</v>
      </c>
      <c r="BU83" s="121">
        <v>0.10000000000000091</v>
      </c>
      <c r="BV83" s="121">
        <v>0.10000000000000091</v>
      </c>
      <c r="BW83" s="121">
        <v>0.10000000000000091</v>
      </c>
    </row>
    <row r="84" spans="1:75" x14ac:dyDescent="0.25">
      <c r="A84" s="51">
        <v>81</v>
      </c>
      <c r="B84" s="116">
        <f t="shared" si="4"/>
        <v>0.26478873239436684</v>
      </c>
      <c r="C84" s="120" t="str">
        <f>VLOOKUP(A84,Projects!A:B,2,FALSE)</f>
        <v>T7  Project81</v>
      </c>
      <c r="D84" s="121">
        <v>0.10000000000000091</v>
      </c>
      <c r="E84" s="121">
        <v>0.10000000000000091</v>
      </c>
      <c r="F84" s="121">
        <v>0.10000000000000091</v>
      </c>
      <c r="G84" s="121">
        <v>0.10000000000000091</v>
      </c>
      <c r="H84" s="121">
        <v>0.10000000000000091</v>
      </c>
      <c r="I84" s="121">
        <v>0.10000000000000091</v>
      </c>
      <c r="J84" s="121">
        <v>0.10000000000000091</v>
      </c>
      <c r="K84" s="121">
        <v>0.10000000000000091</v>
      </c>
      <c r="L84" s="121">
        <v>0.10000000000000091</v>
      </c>
      <c r="M84" s="121">
        <v>0.10000000000000091</v>
      </c>
      <c r="N84" s="121">
        <v>0.10000000000000091</v>
      </c>
      <c r="O84" s="121">
        <v>0.10000000000000091</v>
      </c>
      <c r="P84" s="121">
        <v>0.10000000000000091</v>
      </c>
      <c r="Q84" s="121">
        <v>0.10000000000000091</v>
      </c>
      <c r="R84" s="121">
        <v>0.10000000000000091</v>
      </c>
      <c r="S84" s="121">
        <v>0.1</v>
      </c>
      <c r="T84" s="121">
        <v>0.1</v>
      </c>
      <c r="U84" s="121">
        <v>0.1</v>
      </c>
      <c r="V84" s="121">
        <v>0.1</v>
      </c>
      <c r="W84" s="121">
        <v>0.1</v>
      </c>
      <c r="X84" s="121">
        <v>0.1</v>
      </c>
      <c r="Y84" s="121">
        <v>0.1</v>
      </c>
      <c r="Z84" s="121">
        <v>0.1</v>
      </c>
      <c r="AA84" s="121">
        <v>0.1</v>
      </c>
      <c r="AB84" s="121">
        <v>0.1</v>
      </c>
      <c r="AC84" s="121">
        <v>0.1</v>
      </c>
      <c r="AD84" s="121">
        <v>0.99999999999999911</v>
      </c>
      <c r="AE84" s="121">
        <v>0.99999999999999911</v>
      </c>
      <c r="AF84" s="121">
        <v>0.99999999999999911</v>
      </c>
      <c r="AG84" s="121">
        <v>0.99999999999999911</v>
      </c>
      <c r="AH84" s="121">
        <v>0.99999999999999911</v>
      </c>
      <c r="AI84" s="121">
        <v>0.99999999999999911</v>
      </c>
      <c r="AJ84" s="121">
        <v>0.99999999999999911</v>
      </c>
      <c r="AK84" s="121">
        <v>0.99999999999999911</v>
      </c>
      <c r="AL84" s="121">
        <v>0.99999999999999911</v>
      </c>
      <c r="AM84" s="121">
        <v>0.99999999999999911</v>
      </c>
      <c r="AN84" s="121">
        <v>0.99999999999999911</v>
      </c>
      <c r="AO84" s="121">
        <v>0.99999999999999911</v>
      </c>
      <c r="AP84" s="121">
        <v>0.99999999999999911</v>
      </c>
      <c r="AQ84" s="121">
        <v>0.1</v>
      </c>
      <c r="AR84" s="121">
        <v>0.1</v>
      </c>
      <c r="AS84" s="121">
        <v>0.1</v>
      </c>
      <c r="AT84" s="121">
        <v>0.1</v>
      </c>
      <c r="AU84" s="121">
        <v>0.1</v>
      </c>
      <c r="AV84" s="121">
        <v>0.1</v>
      </c>
      <c r="AW84" s="121">
        <v>0.1</v>
      </c>
      <c r="AX84" s="121">
        <v>0.1</v>
      </c>
      <c r="AY84" s="121" t="s">
        <v>352</v>
      </c>
      <c r="AZ84" s="121">
        <v>0.1</v>
      </c>
      <c r="BA84" s="121">
        <v>0.1</v>
      </c>
      <c r="BB84" s="121">
        <v>0.1</v>
      </c>
      <c r="BC84" s="121">
        <v>0.1</v>
      </c>
      <c r="BD84" s="121">
        <v>0.1</v>
      </c>
      <c r="BE84" s="121">
        <v>0.1</v>
      </c>
      <c r="BF84" s="121">
        <v>0.1</v>
      </c>
      <c r="BG84" s="121">
        <v>0.1</v>
      </c>
      <c r="BH84" s="121">
        <v>0.1</v>
      </c>
      <c r="BI84" s="121">
        <v>0.1</v>
      </c>
      <c r="BJ84" s="121">
        <v>0.1</v>
      </c>
      <c r="BK84" s="121">
        <v>0.1</v>
      </c>
      <c r="BL84" s="121">
        <v>0.1</v>
      </c>
      <c r="BM84" s="121">
        <v>0.1</v>
      </c>
      <c r="BN84" s="121">
        <v>0.1</v>
      </c>
      <c r="BO84" s="121">
        <v>0.1</v>
      </c>
      <c r="BP84" s="121">
        <v>0.10000000000000091</v>
      </c>
      <c r="BQ84" s="121">
        <v>0.10000000000000091</v>
      </c>
      <c r="BR84" s="121">
        <v>0.10000000000000091</v>
      </c>
      <c r="BS84" s="121">
        <v>0.10000000000000091</v>
      </c>
      <c r="BT84" s="121">
        <v>0.10000000000000091</v>
      </c>
      <c r="BU84" s="121">
        <v>0.10000000000000091</v>
      </c>
      <c r="BV84" s="121">
        <v>0.10000000000000091</v>
      </c>
      <c r="BW84" s="121">
        <v>0.10000000000000091</v>
      </c>
    </row>
    <row r="85" spans="1:75" x14ac:dyDescent="0.25">
      <c r="A85" s="51">
        <v>82</v>
      </c>
      <c r="B85" s="116">
        <f t="shared" si="4"/>
        <v>0.26478873239436684</v>
      </c>
      <c r="C85" s="120" t="str">
        <f>VLOOKUP(A85,Projects!A:B,2,FALSE)</f>
        <v>T7  Project82</v>
      </c>
      <c r="D85" s="121">
        <v>0.10000000000000091</v>
      </c>
      <c r="E85" s="121">
        <v>0.10000000000000091</v>
      </c>
      <c r="F85" s="121">
        <v>0.10000000000000091</v>
      </c>
      <c r="G85" s="121">
        <v>0.10000000000000091</v>
      </c>
      <c r="H85" s="121">
        <v>0.10000000000000091</v>
      </c>
      <c r="I85" s="121">
        <v>0.10000000000000091</v>
      </c>
      <c r="J85" s="121">
        <v>0.10000000000000091</v>
      </c>
      <c r="K85" s="121">
        <v>0.10000000000000091</v>
      </c>
      <c r="L85" s="121">
        <v>0.10000000000000091</v>
      </c>
      <c r="M85" s="121">
        <v>0.10000000000000091</v>
      </c>
      <c r="N85" s="121">
        <v>0.10000000000000091</v>
      </c>
      <c r="O85" s="121">
        <v>0.10000000000000091</v>
      </c>
      <c r="P85" s="121">
        <v>0.10000000000000091</v>
      </c>
      <c r="Q85" s="121">
        <v>0.10000000000000091</v>
      </c>
      <c r="R85" s="121" t="s">
        <v>352</v>
      </c>
      <c r="S85" s="121">
        <v>0.1</v>
      </c>
      <c r="T85" s="121">
        <v>0.1</v>
      </c>
      <c r="U85" s="121">
        <v>0.1</v>
      </c>
      <c r="V85" s="121">
        <v>0.1</v>
      </c>
      <c r="W85" s="121">
        <v>0.1</v>
      </c>
      <c r="X85" s="121">
        <v>0.1</v>
      </c>
      <c r="Y85" s="121">
        <v>0.1</v>
      </c>
      <c r="Z85" s="121">
        <v>0.1</v>
      </c>
      <c r="AA85" s="121">
        <v>0.1</v>
      </c>
      <c r="AB85" s="121">
        <v>0.1</v>
      </c>
      <c r="AC85" s="121">
        <v>0.1</v>
      </c>
      <c r="AD85" s="121">
        <v>0.99999999999999911</v>
      </c>
      <c r="AE85" s="121">
        <v>0.99999999999999911</v>
      </c>
      <c r="AF85" s="121">
        <v>0.99999999999999911</v>
      </c>
      <c r="AG85" s="121">
        <v>0.99999999999999911</v>
      </c>
      <c r="AH85" s="121">
        <v>0.99999999999999911</v>
      </c>
      <c r="AI85" s="121">
        <v>0.99999999999999911</v>
      </c>
      <c r="AJ85" s="121">
        <v>0.99999999999999911</v>
      </c>
      <c r="AK85" s="121">
        <v>0.99999999999999911</v>
      </c>
      <c r="AL85" s="121">
        <v>0.99999999999999911</v>
      </c>
      <c r="AM85" s="121">
        <v>0.99999999999999911</v>
      </c>
      <c r="AN85" s="121">
        <v>0.99999999999999911</v>
      </c>
      <c r="AO85" s="121">
        <v>0.99999999999999911</v>
      </c>
      <c r="AP85" s="121">
        <v>0.99999999999999911</v>
      </c>
      <c r="AQ85" s="121">
        <v>0.1</v>
      </c>
      <c r="AR85" s="121">
        <v>0.1</v>
      </c>
      <c r="AS85" s="121">
        <v>0.1</v>
      </c>
      <c r="AT85" s="121">
        <v>0.1</v>
      </c>
      <c r="AU85" s="121">
        <v>0.1</v>
      </c>
      <c r="AV85" s="121">
        <v>0.1</v>
      </c>
      <c r="AW85" s="121">
        <v>0.1</v>
      </c>
      <c r="AX85" s="121">
        <v>0.1</v>
      </c>
      <c r="AY85" s="121">
        <v>0.1</v>
      </c>
      <c r="AZ85" s="121">
        <v>0.1</v>
      </c>
      <c r="BA85" s="121">
        <v>0.1</v>
      </c>
      <c r="BB85" s="121">
        <v>0.1</v>
      </c>
      <c r="BC85" s="121">
        <v>0.1</v>
      </c>
      <c r="BD85" s="121">
        <v>0.1</v>
      </c>
      <c r="BE85" s="121">
        <v>0.1</v>
      </c>
      <c r="BF85" s="121">
        <v>0.1</v>
      </c>
      <c r="BG85" s="121">
        <v>0.1</v>
      </c>
      <c r="BH85" s="121">
        <v>0.1</v>
      </c>
      <c r="BI85" s="121">
        <v>0.1</v>
      </c>
      <c r="BJ85" s="121">
        <v>0.1</v>
      </c>
      <c r="BK85" s="121">
        <v>0.1</v>
      </c>
      <c r="BL85" s="121">
        <v>0.1</v>
      </c>
      <c r="BM85" s="121">
        <v>0.1</v>
      </c>
      <c r="BN85" s="121">
        <v>0.1</v>
      </c>
      <c r="BO85" s="121">
        <v>0.1</v>
      </c>
      <c r="BP85" s="121">
        <v>0.10000000000000091</v>
      </c>
      <c r="BQ85" s="121">
        <v>0.10000000000000091</v>
      </c>
      <c r="BR85" s="121">
        <v>0.10000000000000091</v>
      </c>
      <c r="BS85" s="121">
        <v>0.10000000000000091</v>
      </c>
      <c r="BT85" s="121">
        <v>0.10000000000000091</v>
      </c>
      <c r="BU85" s="121">
        <v>0.10000000000000091</v>
      </c>
      <c r="BV85" s="121">
        <v>0.10000000000000091</v>
      </c>
      <c r="BW85" s="121">
        <v>0.10000000000000091</v>
      </c>
    </row>
    <row r="86" spans="1:75" x14ac:dyDescent="0.25">
      <c r="A86" s="51">
        <v>83</v>
      </c>
      <c r="B86" s="116">
        <f t="shared" si="4"/>
        <v>0.26478873239436684</v>
      </c>
      <c r="C86" s="120" t="str">
        <f>VLOOKUP(A86,Projects!A:B,2,FALSE)</f>
        <v>T7  Project83</v>
      </c>
      <c r="D86" s="121">
        <v>0.10000000000000091</v>
      </c>
      <c r="E86" s="121">
        <v>0.10000000000000091</v>
      </c>
      <c r="F86" s="121">
        <v>0.10000000000000091</v>
      </c>
      <c r="G86" s="121">
        <v>0.10000000000000091</v>
      </c>
      <c r="H86" s="121">
        <v>0.10000000000000091</v>
      </c>
      <c r="I86" s="121">
        <v>0.10000000000000091</v>
      </c>
      <c r="J86" s="121">
        <v>0.10000000000000091</v>
      </c>
      <c r="K86" s="121">
        <v>0.10000000000000091</v>
      </c>
      <c r="L86" s="121">
        <v>0.10000000000000091</v>
      </c>
      <c r="M86" s="121">
        <v>0.10000000000000091</v>
      </c>
      <c r="N86" s="121">
        <v>0.10000000000000091</v>
      </c>
      <c r="O86" s="121">
        <v>0.10000000000000091</v>
      </c>
      <c r="P86" s="121">
        <v>0.10000000000000091</v>
      </c>
      <c r="Q86" s="121">
        <v>0.10000000000000091</v>
      </c>
      <c r="R86" s="121" t="s">
        <v>352</v>
      </c>
      <c r="S86" s="121">
        <v>0.1</v>
      </c>
      <c r="T86" s="121">
        <v>0.1</v>
      </c>
      <c r="U86" s="121">
        <v>0.1</v>
      </c>
      <c r="V86" s="121">
        <v>0.1</v>
      </c>
      <c r="W86" s="121">
        <v>0.1</v>
      </c>
      <c r="X86" s="121">
        <v>0.1</v>
      </c>
      <c r="Y86" s="121">
        <v>0.1</v>
      </c>
      <c r="Z86" s="121">
        <v>0.1</v>
      </c>
      <c r="AA86" s="121">
        <v>0.1</v>
      </c>
      <c r="AB86" s="121">
        <v>0.1</v>
      </c>
      <c r="AC86" s="121">
        <v>0.1</v>
      </c>
      <c r="AD86" s="121">
        <v>0.99999999999999911</v>
      </c>
      <c r="AE86" s="121">
        <v>0.99999999999999911</v>
      </c>
      <c r="AF86" s="121">
        <v>0.99999999999999911</v>
      </c>
      <c r="AG86" s="121">
        <v>0.99999999999999911</v>
      </c>
      <c r="AH86" s="121">
        <v>0.99999999999999911</v>
      </c>
      <c r="AI86" s="121">
        <v>0.99999999999999911</v>
      </c>
      <c r="AJ86" s="121">
        <v>0.99999999999999911</v>
      </c>
      <c r="AK86" s="121">
        <v>0.99999999999999911</v>
      </c>
      <c r="AL86" s="121">
        <v>0.99999999999999911</v>
      </c>
      <c r="AM86" s="121">
        <v>0.99999999999999911</v>
      </c>
      <c r="AN86" s="121">
        <v>0.99999999999999911</v>
      </c>
      <c r="AO86" s="121">
        <v>0.99999999999999911</v>
      </c>
      <c r="AP86" s="121">
        <v>0.99999999999999911</v>
      </c>
      <c r="AQ86" s="121">
        <v>0.1</v>
      </c>
      <c r="AR86" s="121">
        <v>0.1</v>
      </c>
      <c r="AS86" s="121">
        <v>0.1</v>
      </c>
      <c r="AT86" s="121">
        <v>0.1</v>
      </c>
      <c r="AU86" s="121">
        <v>0.1</v>
      </c>
      <c r="AV86" s="121">
        <v>0.1</v>
      </c>
      <c r="AW86" s="121">
        <v>0.1</v>
      </c>
      <c r="AX86" s="121">
        <v>0.1</v>
      </c>
      <c r="AY86" s="121">
        <v>0.1</v>
      </c>
      <c r="AZ86" s="121">
        <v>0.1</v>
      </c>
      <c r="BA86" s="121">
        <v>0.1</v>
      </c>
      <c r="BB86" s="121">
        <v>0.1</v>
      </c>
      <c r="BC86" s="121">
        <v>0.1</v>
      </c>
      <c r="BD86" s="121">
        <v>0.1</v>
      </c>
      <c r="BE86" s="121">
        <v>0.1</v>
      </c>
      <c r="BF86" s="121">
        <v>0.1</v>
      </c>
      <c r="BG86" s="121">
        <v>0.1</v>
      </c>
      <c r="BH86" s="121">
        <v>0.1</v>
      </c>
      <c r="BI86" s="121">
        <v>0.1</v>
      </c>
      <c r="BJ86" s="121">
        <v>0.1</v>
      </c>
      <c r="BK86" s="121">
        <v>0.1</v>
      </c>
      <c r="BL86" s="121">
        <v>0.1</v>
      </c>
      <c r="BM86" s="121">
        <v>0.1</v>
      </c>
      <c r="BN86" s="121">
        <v>0.1</v>
      </c>
      <c r="BO86" s="121">
        <v>0.1</v>
      </c>
      <c r="BP86" s="121">
        <v>0.10000000000000091</v>
      </c>
      <c r="BQ86" s="121">
        <v>0.10000000000000091</v>
      </c>
      <c r="BR86" s="121">
        <v>0.10000000000000091</v>
      </c>
      <c r="BS86" s="121">
        <v>0.10000000000000091</v>
      </c>
      <c r="BT86" s="121">
        <v>0.10000000000000091</v>
      </c>
      <c r="BU86" s="121">
        <v>0.10000000000000091</v>
      </c>
      <c r="BV86" s="121">
        <v>0.10000000000000091</v>
      </c>
      <c r="BW86" s="121">
        <v>0.10000000000000091</v>
      </c>
    </row>
    <row r="87" spans="1:75" x14ac:dyDescent="0.25">
      <c r="A87" s="51">
        <v>84</v>
      </c>
      <c r="B87" s="116">
        <f t="shared" si="4"/>
        <v>0.26478873239436684</v>
      </c>
      <c r="C87" s="120" t="str">
        <f>VLOOKUP(A87,Projects!A:B,2,FALSE)</f>
        <v>T7  Project84</v>
      </c>
      <c r="D87" s="121">
        <v>0.10000000000000091</v>
      </c>
      <c r="E87" s="121">
        <v>0.10000000000000091</v>
      </c>
      <c r="F87" s="121" t="s">
        <v>352</v>
      </c>
      <c r="G87" s="121">
        <v>0.10000000000000091</v>
      </c>
      <c r="H87" s="121">
        <v>0.10000000000000091</v>
      </c>
      <c r="I87" s="121">
        <v>0.10000000000000091</v>
      </c>
      <c r="J87" s="121">
        <v>0.10000000000000091</v>
      </c>
      <c r="K87" s="121">
        <v>0.10000000000000091</v>
      </c>
      <c r="L87" s="121">
        <v>0.10000000000000091</v>
      </c>
      <c r="M87" s="121">
        <v>0.10000000000000091</v>
      </c>
      <c r="N87" s="121">
        <v>0.10000000000000091</v>
      </c>
      <c r="O87" s="121">
        <v>0.10000000000000091</v>
      </c>
      <c r="P87" s="121">
        <v>0.10000000000000091</v>
      </c>
      <c r="Q87" s="121">
        <v>0.10000000000000091</v>
      </c>
      <c r="R87" s="121">
        <v>0.10000000000000091</v>
      </c>
      <c r="S87" s="121">
        <v>0.1</v>
      </c>
      <c r="T87" s="121">
        <v>0.1</v>
      </c>
      <c r="U87" s="121">
        <v>0.1</v>
      </c>
      <c r="V87" s="121">
        <v>0.1</v>
      </c>
      <c r="W87" s="121">
        <v>0.1</v>
      </c>
      <c r="X87" s="121">
        <v>0.1</v>
      </c>
      <c r="Y87" s="121">
        <v>0.1</v>
      </c>
      <c r="Z87" s="121">
        <v>0.1</v>
      </c>
      <c r="AA87" s="121">
        <v>0.1</v>
      </c>
      <c r="AB87" s="121">
        <v>0.1</v>
      </c>
      <c r="AC87" s="121">
        <v>0.1</v>
      </c>
      <c r="AD87" s="121">
        <v>0.99999999999999911</v>
      </c>
      <c r="AE87" s="121">
        <v>0.99999999999999911</v>
      </c>
      <c r="AF87" s="121">
        <v>0.99999999999999911</v>
      </c>
      <c r="AG87" s="121">
        <v>0.99999999999999911</v>
      </c>
      <c r="AH87" s="121">
        <v>0.99999999999999911</v>
      </c>
      <c r="AI87" s="121">
        <v>0.99999999999999911</v>
      </c>
      <c r="AJ87" s="121">
        <v>0.99999999999999911</v>
      </c>
      <c r="AK87" s="121">
        <v>0.99999999999999911</v>
      </c>
      <c r="AL87" s="121">
        <v>0.99999999999999911</v>
      </c>
      <c r="AM87" s="121">
        <v>0.99999999999999911</v>
      </c>
      <c r="AN87" s="121">
        <v>0.99999999999999911</v>
      </c>
      <c r="AO87" s="121">
        <v>0.99999999999999911</v>
      </c>
      <c r="AP87" s="121">
        <v>0.99999999999999911</v>
      </c>
      <c r="AQ87" s="121">
        <v>0.1</v>
      </c>
      <c r="AR87" s="121">
        <v>0.1</v>
      </c>
      <c r="AS87" s="121">
        <v>0.1</v>
      </c>
      <c r="AT87" s="121">
        <v>0.1</v>
      </c>
      <c r="AU87" s="121">
        <v>0.1</v>
      </c>
      <c r="AV87" s="121">
        <v>0.1</v>
      </c>
      <c r="AW87" s="121">
        <v>0.1</v>
      </c>
      <c r="AX87" s="121">
        <v>0.1</v>
      </c>
      <c r="AY87" s="121">
        <v>0.1</v>
      </c>
      <c r="AZ87" s="121">
        <v>0.1</v>
      </c>
      <c r="BA87" s="121">
        <v>0.1</v>
      </c>
      <c r="BB87" s="121">
        <v>0.1</v>
      </c>
      <c r="BC87" s="121">
        <v>0.1</v>
      </c>
      <c r="BD87" s="121">
        <v>0.1</v>
      </c>
      <c r="BE87" s="121">
        <v>0.1</v>
      </c>
      <c r="BF87" s="121">
        <v>0.1</v>
      </c>
      <c r="BG87" s="121">
        <v>0.1</v>
      </c>
      <c r="BH87" s="121">
        <v>0.1</v>
      </c>
      <c r="BI87" s="121">
        <v>0.1</v>
      </c>
      <c r="BJ87" s="121">
        <v>0.1</v>
      </c>
      <c r="BK87" s="121">
        <v>0.1</v>
      </c>
      <c r="BL87" s="121">
        <v>0.1</v>
      </c>
      <c r="BM87" s="121">
        <v>0.1</v>
      </c>
      <c r="BN87" s="121">
        <v>0.1</v>
      </c>
      <c r="BO87" s="121">
        <v>0.1</v>
      </c>
      <c r="BP87" s="121">
        <v>0.10000000000000091</v>
      </c>
      <c r="BQ87" s="121">
        <v>0.10000000000000091</v>
      </c>
      <c r="BR87" s="121">
        <v>0.10000000000000091</v>
      </c>
      <c r="BS87" s="121">
        <v>0.10000000000000091</v>
      </c>
      <c r="BT87" s="121">
        <v>0.10000000000000091</v>
      </c>
      <c r="BU87" s="121">
        <v>0.10000000000000091</v>
      </c>
      <c r="BV87" s="121">
        <v>0.10000000000000091</v>
      </c>
      <c r="BW87" s="121">
        <v>0.10000000000000091</v>
      </c>
    </row>
    <row r="88" spans="1:75" x14ac:dyDescent="0.25">
      <c r="A88" s="51">
        <v>85</v>
      </c>
      <c r="B88" s="116">
        <f t="shared" si="4"/>
        <v>0.25211267605633847</v>
      </c>
      <c r="C88" s="120" t="str">
        <f>VLOOKUP(A88,Projects!A:B,2,FALSE)</f>
        <v>T7  Project85</v>
      </c>
      <c r="D88" s="121">
        <v>0.10000000000000091</v>
      </c>
      <c r="E88" s="121">
        <v>0.10000000000000091</v>
      </c>
      <c r="F88" s="121">
        <v>0.10000000000000091</v>
      </c>
      <c r="G88" s="121">
        <v>0.10000000000000091</v>
      </c>
      <c r="H88" s="121">
        <v>0.10000000000000091</v>
      </c>
      <c r="I88" s="121">
        <v>0.10000000000000091</v>
      </c>
      <c r="J88" s="121">
        <v>0.10000000000000091</v>
      </c>
      <c r="K88" s="121">
        <v>0.10000000000000091</v>
      </c>
      <c r="L88" s="121">
        <v>0.10000000000000091</v>
      </c>
      <c r="M88" s="121">
        <v>0.10000000000000091</v>
      </c>
      <c r="N88" s="121">
        <v>0.10000000000000091</v>
      </c>
      <c r="O88" s="121">
        <v>0.10000000000000091</v>
      </c>
      <c r="P88" s="121">
        <v>0.10000000000000091</v>
      </c>
      <c r="Q88" s="121">
        <v>0.10000000000000091</v>
      </c>
      <c r="R88" s="121">
        <v>0.10000000000000091</v>
      </c>
      <c r="S88" s="121">
        <v>0.1</v>
      </c>
      <c r="T88" s="121">
        <v>0.1</v>
      </c>
      <c r="U88" s="121">
        <v>0.1</v>
      </c>
      <c r="V88" s="121">
        <v>0.1</v>
      </c>
      <c r="W88" s="121">
        <v>0.1</v>
      </c>
      <c r="X88" s="121">
        <v>0.1</v>
      </c>
      <c r="Y88" s="121">
        <v>0.1</v>
      </c>
      <c r="Z88" s="121">
        <v>0.1</v>
      </c>
      <c r="AA88" s="121">
        <v>0.1</v>
      </c>
      <c r="AB88" s="121">
        <v>0.1</v>
      </c>
      <c r="AC88" s="121">
        <v>0.1</v>
      </c>
      <c r="AD88" s="121">
        <v>0.99999999999999911</v>
      </c>
      <c r="AE88" s="121">
        <v>0.99999999999999911</v>
      </c>
      <c r="AF88" s="121">
        <v>0.99999999999999911</v>
      </c>
      <c r="AG88" s="121">
        <v>0.99999999999999911</v>
      </c>
      <c r="AH88" s="121">
        <v>0.99999999999999911</v>
      </c>
      <c r="AI88" s="121">
        <v>0.99999999999999911</v>
      </c>
      <c r="AJ88" s="121">
        <v>0.99999999999999911</v>
      </c>
      <c r="AK88" s="121">
        <v>0.99999999999999911</v>
      </c>
      <c r="AL88" s="121">
        <v>0.99999999999999911</v>
      </c>
      <c r="AM88" s="121">
        <v>0.99999999999999911</v>
      </c>
      <c r="AN88" s="121">
        <v>0.99999999999999911</v>
      </c>
      <c r="AO88" s="121">
        <v>0.99999999999999911</v>
      </c>
      <c r="AP88" s="121" t="s">
        <v>352</v>
      </c>
      <c r="AQ88" s="121">
        <v>0.1</v>
      </c>
      <c r="AR88" s="121">
        <v>0.1</v>
      </c>
      <c r="AS88" s="121">
        <v>0.1</v>
      </c>
      <c r="AT88" s="121">
        <v>0.1</v>
      </c>
      <c r="AU88" s="121">
        <v>0.1</v>
      </c>
      <c r="AV88" s="121">
        <v>0.1</v>
      </c>
      <c r="AW88" s="121">
        <v>0.1</v>
      </c>
      <c r="AX88" s="121">
        <v>0.1</v>
      </c>
      <c r="AY88" s="121">
        <v>0.1</v>
      </c>
      <c r="AZ88" s="121">
        <v>0.1</v>
      </c>
      <c r="BA88" s="121">
        <v>0.1</v>
      </c>
      <c r="BB88" s="121">
        <v>0.1</v>
      </c>
      <c r="BC88" s="121">
        <v>0.1</v>
      </c>
      <c r="BD88" s="121">
        <v>0.1</v>
      </c>
      <c r="BE88" s="121">
        <v>0.1</v>
      </c>
      <c r="BF88" s="121">
        <v>0.1</v>
      </c>
      <c r="BG88" s="121">
        <v>0.1</v>
      </c>
      <c r="BH88" s="121">
        <v>0.1</v>
      </c>
      <c r="BI88" s="121">
        <v>0.1</v>
      </c>
      <c r="BJ88" s="121">
        <v>0.1</v>
      </c>
      <c r="BK88" s="121">
        <v>0.1</v>
      </c>
      <c r="BL88" s="121">
        <v>0.1</v>
      </c>
      <c r="BM88" s="121">
        <v>0.1</v>
      </c>
      <c r="BN88" s="121">
        <v>0.1</v>
      </c>
      <c r="BO88" s="121">
        <v>0.1</v>
      </c>
      <c r="BP88" s="121">
        <v>0.10000000000000091</v>
      </c>
      <c r="BQ88" s="121">
        <v>0.10000000000000091</v>
      </c>
      <c r="BR88" s="121">
        <v>0.10000000000000091</v>
      </c>
      <c r="BS88" s="121">
        <v>0.10000000000000091</v>
      </c>
      <c r="BT88" s="121">
        <v>0.10000000000000091</v>
      </c>
      <c r="BU88" s="121">
        <v>0.10000000000000091</v>
      </c>
      <c r="BV88" s="121">
        <v>0.10000000000000091</v>
      </c>
      <c r="BW88" s="121">
        <v>0.10000000000000091</v>
      </c>
    </row>
    <row r="89" spans="1:75" x14ac:dyDescent="0.25">
      <c r="A89" s="51">
        <v>86</v>
      </c>
      <c r="B89" s="116">
        <f t="shared" si="4"/>
        <v>0.26478873239436684</v>
      </c>
      <c r="C89" s="120" t="str">
        <f>VLOOKUP(A89,Projects!A:B,2,FALSE)</f>
        <v>T7  Project86</v>
      </c>
      <c r="D89" s="121">
        <v>0.10000000000000091</v>
      </c>
      <c r="E89" s="121">
        <v>0.10000000000000091</v>
      </c>
      <c r="F89" s="121">
        <v>0.10000000000000091</v>
      </c>
      <c r="G89" s="121">
        <v>0.10000000000000091</v>
      </c>
      <c r="H89" s="121">
        <v>0.10000000000000091</v>
      </c>
      <c r="I89" s="121">
        <v>0.10000000000000091</v>
      </c>
      <c r="J89" s="121">
        <v>0.10000000000000091</v>
      </c>
      <c r="K89" s="121">
        <v>0.10000000000000091</v>
      </c>
      <c r="L89" s="121">
        <v>0.10000000000000091</v>
      </c>
      <c r="M89" s="121">
        <v>0.10000000000000091</v>
      </c>
      <c r="N89" s="121">
        <v>0.10000000000000091</v>
      </c>
      <c r="O89" s="121">
        <v>0.10000000000000091</v>
      </c>
      <c r="P89" s="121">
        <v>0.10000000000000091</v>
      </c>
      <c r="Q89" s="121">
        <v>0.10000000000000091</v>
      </c>
      <c r="R89" s="121">
        <v>0.10000000000000091</v>
      </c>
      <c r="S89" s="121">
        <v>0.1</v>
      </c>
      <c r="T89" s="121">
        <v>0.1</v>
      </c>
      <c r="U89" s="121">
        <v>0.1</v>
      </c>
      <c r="V89" s="121">
        <v>0.1</v>
      </c>
      <c r="W89" s="121">
        <v>0.1</v>
      </c>
      <c r="X89" s="121">
        <v>0.1</v>
      </c>
      <c r="Y89" s="121">
        <v>0.1</v>
      </c>
      <c r="Z89" s="121">
        <v>0.1</v>
      </c>
      <c r="AA89" s="121">
        <v>0.1</v>
      </c>
      <c r="AB89" s="121">
        <v>0.1</v>
      </c>
      <c r="AC89" s="121">
        <v>0.1</v>
      </c>
      <c r="AD89" s="121">
        <v>0.99999999999999911</v>
      </c>
      <c r="AE89" s="121">
        <v>0.99999999999999911</v>
      </c>
      <c r="AF89" s="121">
        <v>0.99999999999999911</v>
      </c>
      <c r="AG89" s="121">
        <v>0.99999999999999911</v>
      </c>
      <c r="AH89" s="121">
        <v>0.99999999999999911</v>
      </c>
      <c r="AI89" s="121">
        <v>0.99999999999999911</v>
      </c>
      <c r="AJ89" s="121">
        <v>0.99999999999999911</v>
      </c>
      <c r="AK89" s="121">
        <v>0.99999999999999911</v>
      </c>
      <c r="AL89" s="121">
        <v>0.99999999999999911</v>
      </c>
      <c r="AM89" s="121">
        <v>0.99999999999999911</v>
      </c>
      <c r="AN89" s="121">
        <v>0.99999999999999911</v>
      </c>
      <c r="AO89" s="121">
        <v>0.99999999999999911</v>
      </c>
      <c r="AP89" s="121">
        <v>0.99999999999999911</v>
      </c>
      <c r="AQ89" s="121">
        <v>0.1</v>
      </c>
      <c r="AR89" s="121">
        <v>0.1</v>
      </c>
      <c r="AS89" s="121">
        <v>0.1</v>
      </c>
      <c r="AT89" s="121">
        <v>0.1</v>
      </c>
      <c r="AU89" s="121">
        <v>0.1</v>
      </c>
      <c r="AV89" s="121">
        <v>0.1</v>
      </c>
      <c r="AW89" s="121">
        <v>0.1</v>
      </c>
      <c r="AX89" s="121">
        <v>0.1</v>
      </c>
      <c r="AY89" s="121" t="s">
        <v>352</v>
      </c>
      <c r="AZ89" s="121">
        <v>0.1</v>
      </c>
      <c r="BA89" s="121">
        <v>0.1</v>
      </c>
      <c r="BB89" s="121">
        <v>0.1</v>
      </c>
      <c r="BC89" s="121">
        <v>0.1</v>
      </c>
      <c r="BD89" s="121">
        <v>0.1</v>
      </c>
      <c r="BE89" s="121">
        <v>0.1</v>
      </c>
      <c r="BF89" s="121">
        <v>0.1</v>
      </c>
      <c r="BG89" s="121">
        <v>0.1</v>
      </c>
      <c r="BH89" s="121">
        <v>0.1</v>
      </c>
      <c r="BI89" s="121">
        <v>0.1</v>
      </c>
      <c r="BJ89" s="121">
        <v>0.1</v>
      </c>
      <c r="BK89" s="121">
        <v>0.1</v>
      </c>
      <c r="BL89" s="121">
        <v>0.1</v>
      </c>
      <c r="BM89" s="121">
        <v>0.1</v>
      </c>
      <c r="BN89" s="121">
        <v>0.1</v>
      </c>
      <c r="BO89" s="121">
        <v>0.1</v>
      </c>
      <c r="BP89" s="121">
        <v>0.10000000000000091</v>
      </c>
      <c r="BQ89" s="121">
        <v>0.10000000000000091</v>
      </c>
      <c r="BR89" s="121">
        <v>0.10000000000000091</v>
      </c>
      <c r="BS89" s="121">
        <v>0.10000000000000091</v>
      </c>
      <c r="BT89" s="121">
        <v>0.10000000000000091</v>
      </c>
      <c r="BU89" s="121">
        <v>0.10000000000000091</v>
      </c>
      <c r="BV89" s="121">
        <v>0.10000000000000091</v>
      </c>
      <c r="BW89" s="121">
        <v>0.10000000000000091</v>
      </c>
    </row>
    <row r="90" spans="1:75" x14ac:dyDescent="0.25">
      <c r="A90" s="51">
        <v>87</v>
      </c>
      <c r="B90" s="116">
        <f t="shared" si="4"/>
        <v>0.26478873239436684</v>
      </c>
      <c r="C90" s="120" t="str">
        <f>VLOOKUP(A90,Projects!A:B,2,FALSE)</f>
        <v>T7  Project87</v>
      </c>
      <c r="D90" s="121">
        <v>0.10000000000000091</v>
      </c>
      <c r="E90" s="121">
        <v>0.10000000000000091</v>
      </c>
      <c r="F90" s="121">
        <v>0.10000000000000091</v>
      </c>
      <c r="G90" s="121" t="s">
        <v>352</v>
      </c>
      <c r="H90" s="121">
        <v>0.10000000000000091</v>
      </c>
      <c r="I90" s="121">
        <v>0.10000000000000091</v>
      </c>
      <c r="J90" s="121">
        <v>0.10000000000000091</v>
      </c>
      <c r="K90" s="121">
        <v>0.10000000000000091</v>
      </c>
      <c r="L90" s="121">
        <v>0.10000000000000091</v>
      </c>
      <c r="M90" s="121">
        <v>0.10000000000000091</v>
      </c>
      <c r="N90" s="121">
        <v>0.10000000000000091</v>
      </c>
      <c r="O90" s="121">
        <v>0.10000000000000091</v>
      </c>
      <c r="P90" s="121">
        <v>0.10000000000000091</v>
      </c>
      <c r="Q90" s="121">
        <v>0.10000000000000091</v>
      </c>
      <c r="R90" s="121">
        <v>0.10000000000000091</v>
      </c>
      <c r="S90" s="121">
        <v>0.1</v>
      </c>
      <c r="T90" s="121">
        <v>0.1</v>
      </c>
      <c r="U90" s="121">
        <v>0.1</v>
      </c>
      <c r="V90" s="121">
        <v>0.1</v>
      </c>
      <c r="W90" s="121">
        <v>0.1</v>
      </c>
      <c r="X90" s="121">
        <v>0.1</v>
      </c>
      <c r="Y90" s="121">
        <v>0.1</v>
      </c>
      <c r="Z90" s="121">
        <v>0.1</v>
      </c>
      <c r="AA90" s="121">
        <v>0.1</v>
      </c>
      <c r="AB90" s="121">
        <v>0.1</v>
      </c>
      <c r="AC90" s="121">
        <v>0.1</v>
      </c>
      <c r="AD90" s="121">
        <v>0.99999999999999911</v>
      </c>
      <c r="AE90" s="121">
        <v>0.99999999999999911</v>
      </c>
      <c r="AF90" s="121">
        <v>0.99999999999999911</v>
      </c>
      <c r="AG90" s="121">
        <v>0.99999999999999911</v>
      </c>
      <c r="AH90" s="121">
        <v>0.99999999999999911</v>
      </c>
      <c r="AI90" s="121">
        <v>0.99999999999999911</v>
      </c>
      <c r="AJ90" s="121">
        <v>0.99999999999999911</v>
      </c>
      <c r="AK90" s="121">
        <v>0.99999999999999911</v>
      </c>
      <c r="AL90" s="121">
        <v>0.99999999999999911</v>
      </c>
      <c r="AM90" s="121">
        <v>0.99999999999999911</v>
      </c>
      <c r="AN90" s="121">
        <v>0.99999999999999911</v>
      </c>
      <c r="AO90" s="121">
        <v>0.99999999999999911</v>
      </c>
      <c r="AP90" s="121">
        <v>0.99999999999999911</v>
      </c>
      <c r="AQ90" s="121">
        <v>0.1</v>
      </c>
      <c r="AR90" s="121">
        <v>0.1</v>
      </c>
      <c r="AS90" s="121">
        <v>0.1</v>
      </c>
      <c r="AT90" s="121">
        <v>0.1</v>
      </c>
      <c r="AU90" s="121">
        <v>0.1</v>
      </c>
      <c r="AV90" s="121">
        <v>0.1</v>
      </c>
      <c r="AW90" s="121">
        <v>0.1</v>
      </c>
      <c r="AX90" s="121">
        <v>0.1</v>
      </c>
      <c r="AY90" s="121">
        <v>0.1</v>
      </c>
      <c r="AZ90" s="121">
        <v>0.1</v>
      </c>
      <c r="BA90" s="121">
        <v>0.1</v>
      </c>
      <c r="BB90" s="121">
        <v>0.1</v>
      </c>
      <c r="BC90" s="121">
        <v>0.1</v>
      </c>
      <c r="BD90" s="121">
        <v>0.1</v>
      </c>
      <c r="BE90" s="121">
        <v>0.1</v>
      </c>
      <c r="BF90" s="121">
        <v>0.1</v>
      </c>
      <c r="BG90" s="121">
        <v>0.1</v>
      </c>
      <c r="BH90" s="121">
        <v>0.1</v>
      </c>
      <c r="BI90" s="121">
        <v>0.1</v>
      </c>
      <c r="BJ90" s="121">
        <v>0.1</v>
      </c>
      <c r="BK90" s="121">
        <v>0.1</v>
      </c>
      <c r="BL90" s="121">
        <v>0.1</v>
      </c>
      <c r="BM90" s="121">
        <v>0.1</v>
      </c>
      <c r="BN90" s="121">
        <v>0.1</v>
      </c>
      <c r="BO90" s="121">
        <v>0.1</v>
      </c>
      <c r="BP90" s="121">
        <v>0.10000000000000091</v>
      </c>
      <c r="BQ90" s="121">
        <v>0.10000000000000091</v>
      </c>
      <c r="BR90" s="121">
        <v>0.10000000000000091</v>
      </c>
      <c r="BS90" s="121">
        <v>0.10000000000000091</v>
      </c>
      <c r="BT90" s="121">
        <v>0.10000000000000091</v>
      </c>
      <c r="BU90" s="121">
        <v>0.10000000000000091</v>
      </c>
      <c r="BV90" s="121">
        <v>0.10000000000000091</v>
      </c>
      <c r="BW90" s="121">
        <v>0.10000000000000091</v>
      </c>
    </row>
    <row r="91" spans="1:75" x14ac:dyDescent="0.25">
      <c r="A91" s="51">
        <v>88</v>
      </c>
      <c r="B91" s="116">
        <f t="shared" si="4"/>
        <v>0.12535211267605659</v>
      </c>
      <c r="C91" s="120" t="str">
        <f>VLOOKUP(A91,Projects!A:B,2,FALSE)</f>
        <v>T8  Project88</v>
      </c>
      <c r="D91" s="121">
        <v>0.10000000000000091</v>
      </c>
      <c r="E91" s="121">
        <v>0.10000000000000091</v>
      </c>
      <c r="F91" s="121">
        <v>0.10000000000000091</v>
      </c>
      <c r="G91" s="121">
        <v>0.10000000000000091</v>
      </c>
      <c r="H91" s="121">
        <v>0.10000000000000091</v>
      </c>
      <c r="I91" s="121">
        <v>0.10000000000000091</v>
      </c>
      <c r="J91" s="121">
        <v>0.10000000000000091</v>
      </c>
      <c r="K91" s="121">
        <v>0.10000000000000091</v>
      </c>
      <c r="L91" s="121">
        <v>0.10000000000000091</v>
      </c>
      <c r="M91" s="121">
        <v>0.10000000000000091</v>
      </c>
      <c r="N91" s="121">
        <v>0.10000000000000091</v>
      </c>
      <c r="O91" s="121">
        <v>0.10000000000000091</v>
      </c>
      <c r="P91" s="121">
        <v>0.10000000000000091</v>
      </c>
      <c r="Q91" s="121">
        <v>0.10000000000000091</v>
      </c>
      <c r="R91" s="121">
        <v>0.10000000000000091</v>
      </c>
      <c r="S91" s="121">
        <v>0.1</v>
      </c>
      <c r="T91" s="121">
        <v>0.1</v>
      </c>
      <c r="U91" s="121">
        <v>0.1</v>
      </c>
      <c r="V91" s="121">
        <v>0.1</v>
      </c>
      <c r="W91" s="121">
        <v>0.1</v>
      </c>
      <c r="X91" s="121">
        <v>0.1</v>
      </c>
      <c r="Y91" s="121">
        <v>0.1</v>
      </c>
      <c r="Z91" s="121">
        <v>0.1</v>
      </c>
      <c r="AA91" s="121">
        <v>0.1</v>
      </c>
      <c r="AB91" s="121">
        <v>0.1</v>
      </c>
      <c r="AC91" s="121">
        <v>0.1</v>
      </c>
      <c r="AD91" s="121">
        <v>0.1</v>
      </c>
      <c r="AE91" s="121">
        <v>0.1</v>
      </c>
      <c r="AF91" s="121">
        <v>0.1</v>
      </c>
      <c r="AG91" s="121">
        <v>0.1</v>
      </c>
      <c r="AH91" s="121">
        <v>0.1</v>
      </c>
      <c r="AI91" s="121" t="s">
        <v>352</v>
      </c>
      <c r="AJ91" s="121">
        <v>0.1</v>
      </c>
      <c r="AK91" s="121">
        <v>0.1</v>
      </c>
      <c r="AL91" s="121">
        <v>0.1</v>
      </c>
      <c r="AM91" s="121">
        <v>0.1</v>
      </c>
      <c r="AN91" s="121">
        <v>0.1</v>
      </c>
      <c r="AO91" s="121">
        <v>0.1</v>
      </c>
      <c r="AP91" s="121">
        <v>0.1</v>
      </c>
      <c r="AQ91" s="121">
        <v>0.99999999999999911</v>
      </c>
      <c r="AR91" s="121">
        <v>0.99999999999999911</v>
      </c>
      <c r="AS91" s="121">
        <v>0.1</v>
      </c>
      <c r="AT91" s="121">
        <v>0.1</v>
      </c>
      <c r="AU91" s="121">
        <v>0.1</v>
      </c>
      <c r="AV91" s="121">
        <v>0.1</v>
      </c>
      <c r="AW91" s="121">
        <v>0.1</v>
      </c>
      <c r="AX91" s="121">
        <v>0.1</v>
      </c>
      <c r="AY91" s="121">
        <v>0.1</v>
      </c>
      <c r="AZ91" s="121">
        <v>0.1</v>
      </c>
      <c r="BA91" s="121">
        <v>0.1</v>
      </c>
      <c r="BB91" s="121">
        <v>0.1</v>
      </c>
      <c r="BC91" s="121">
        <v>0.1</v>
      </c>
      <c r="BD91" s="121">
        <v>0.1</v>
      </c>
      <c r="BE91" s="121">
        <v>0.1</v>
      </c>
      <c r="BF91" s="121">
        <v>0.1</v>
      </c>
      <c r="BG91" s="121">
        <v>0.1</v>
      </c>
      <c r="BH91" s="121">
        <v>0.1</v>
      </c>
      <c r="BI91" s="121">
        <v>0.1</v>
      </c>
      <c r="BJ91" s="121">
        <v>0.1</v>
      </c>
      <c r="BK91" s="121">
        <v>0.1</v>
      </c>
      <c r="BL91" s="121">
        <v>0.1</v>
      </c>
      <c r="BM91" s="121">
        <v>0.1</v>
      </c>
      <c r="BN91" s="121">
        <v>0.1</v>
      </c>
      <c r="BO91" s="121">
        <v>0.1</v>
      </c>
      <c r="BP91" s="121">
        <v>0.10000000000000091</v>
      </c>
      <c r="BQ91" s="121">
        <v>0.10000000000000091</v>
      </c>
      <c r="BR91" s="121">
        <v>0.10000000000000091</v>
      </c>
      <c r="BS91" s="121">
        <v>0.10000000000000091</v>
      </c>
      <c r="BT91" s="121">
        <v>0.10000000000000091</v>
      </c>
      <c r="BU91" s="121">
        <v>0.10000000000000091</v>
      </c>
      <c r="BV91" s="121">
        <v>0.10000000000000091</v>
      </c>
      <c r="BW91" s="121">
        <v>0.10000000000000091</v>
      </c>
    </row>
    <row r="92" spans="1:75" x14ac:dyDescent="0.25">
      <c r="A92" s="51">
        <v>89</v>
      </c>
      <c r="B92" s="116">
        <f t="shared" si="4"/>
        <v>0.12535211267605659</v>
      </c>
      <c r="C92" s="120" t="str">
        <f>VLOOKUP(A92,Projects!A:B,2,FALSE)</f>
        <v>T8  Project89</v>
      </c>
      <c r="D92" s="121">
        <v>0.10000000000000091</v>
      </c>
      <c r="E92" s="121">
        <v>0.10000000000000091</v>
      </c>
      <c r="F92" s="121">
        <v>0.10000000000000091</v>
      </c>
      <c r="G92" s="121">
        <v>0.10000000000000091</v>
      </c>
      <c r="H92" s="121">
        <v>0.10000000000000091</v>
      </c>
      <c r="I92" s="121">
        <v>0.10000000000000091</v>
      </c>
      <c r="J92" s="121">
        <v>0.10000000000000091</v>
      </c>
      <c r="K92" s="121">
        <v>0.10000000000000091</v>
      </c>
      <c r="L92" s="121">
        <v>0.10000000000000091</v>
      </c>
      <c r="M92" s="121">
        <v>0.10000000000000091</v>
      </c>
      <c r="N92" s="121">
        <v>0.10000000000000091</v>
      </c>
      <c r="O92" s="121">
        <v>0.10000000000000091</v>
      </c>
      <c r="P92" s="121">
        <v>0.10000000000000091</v>
      </c>
      <c r="Q92" s="121">
        <v>0.10000000000000091</v>
      </c>
      <c r="R92" s="121">
        <v>0.10000000000000091</v>
      </c>
      <c r="S92" s="121">
        <v>0.1</v>
      </c>
      <c r="T92" s="121">
        <v>0.1</v>
      </c>
      <c r="U92" s="121">
        <v>0.1</v>
      </c>
      <c r="V92" s="121">
        <v>0.1</v>
      </c>
      <c r="W92" s="121">
        <v>0.1</v>
      </c>
      <c r="X92" s="121">
        <v>0.1</v>
      </c>
      <c r="Y92" s="121">
        <v>0.1</v>
      </c>
      <c r="Z92" s="121">
        <v>0.1</v>
      </c>
      <c r="AA92" s="121">
        <v>0.1</v>
      </c>
      <c r="AB92" s="121">
        <v>0.1</v>
      </c>
      <c r="AC92" s="121">
        <v>0.1</v>
      </c>
      <c r="AD92" s="121">
        <v>0.1</v>
      </c>
      <c r="AE92" s="121">
        <v>0.1</v>
      </c>
      <c r="AF92" s="121">
        <v>0.1</v>
      </c>
      <c r="AG92" s="121">
        <v>0.1</v>
      </c>
      <c r="AH92" s="121">
        <v>0.1</v>
      </c>
      <c r="AI92" s="121">
        <v>0.1</v>
      </c>
      <c r="AJ92" s="121">
        <v>0.1</v>
      </c>
      <c r="AK92" s="121">
        <v>0.1</v>
      </c>
      <c r="AL92" s="121">
        <v>0.1</v>
      </c>
      <c r="AM92" s="121">
        <v>0.1</v>
      </c>
      <c r="AN92" s="121">
        <v>0.1</v>
      </c>
      <c r="AO92" s="121">
        <v>0.1</v>
      </c>
      <c r="AP92" s="121">
        <v>0.1</v>
      </c>
      <c r="AQ92" s="121">
        <v>0.99999999999999911</v>
      </c>
      <c r="AR92" s="121">
        <v>0.99999999999999911</v>
      </c>
      <c r="AS92" s="121">
        <v>0.1</v>
      </c>
      <c r="AT92" s="121">
        <v>0.1</v>
      </c>
      <c r="AU92" s="121">
        <v>0.1</v>
      </c>
      <c r="AV92" s="121">
        <v>0.1</v>
      </c>
      <c r="AW92" s="121">
        <v>0.1</v>
      </c>
      <c r="AX92" s="121">
        <v>0.1</v>
      </c>
      <c r="AY92" s="121">
        <v>0.1</v>
      </c>
      <c r="AZ92" s="121">
        <v>0.1</v>
      </c>
      <c r="BA92" s="121" t="s">
        <v>352</v>
      </c>
      <c r="BB92" s="121">
        <v>0.1</v>
      </c>
      <c r="BC92" s="121">
        <v>0.1</v>
      </c>
      <c r="BD92" s="121">
        <v>0.1</v>
      </c>
      <c r="BE92" s="121">
        <v>0.1</v>
      </c>
      <c r="BF92" s="121">
        <v>0.1</v>
      </c>
      <c r="BG92" s="121">
        <v>0.1</v>
      </c>
      <c r="BH92" s="121">
        <v>0.1</v>
      </c>
      <c r="BI92" s="121">
        <v>0.1</v>
      </c>
      <c r="BJ92" s="121">
        <v>0.1</v>
      </c>
      <c r="BK92" s="121">
        <v>0.1</v>
      </c>
      <c r="BL92" s="121">
        <v>0.1</v>
      </c>
      <c r="BM92" s="121">
        <v>0.1</v>
      </c>
      <c r="BN92" s="121">
        <v>0.1</v>
      </c>
      <c r="BO92" s="121">
        <v>0.1</v>
      </c>
      <c r="BP92" s="121">
        <v>0.10000000000000091</v>
      </c>
      <c r="BQ92" s="121">
        <v>0.10000000000000091</v>
      </c>
      <c r="BR92" s="121">
        <v>0.10000000000000091</v>
      </c>
      <c r="BS92" s="121">
        <v>0.10000000000000091</v>
      </c>
      <c r="BT92" s="121">
        <v>0.10000000000000091</v>
      </c>
      <c r="BU92" s="121">
        <v>0.10000000000000091</v>
      </c>
      <c r="BV92" s="121">
        <v>0.10000000000000091</v>
      </c>
      <c r="BW92" s="121">
        <v>0.10000000000000091</v>
      </c>
    </row>
    <row r="93" spans="1:75" x14ac:dyDescent="0.25">
      <c r="A93" s="51">
        <v>90</v>
      </c>
      <c r="B93" s="116">
        <f t="shared" si="4"/>
        <v>0.12535211267605656</v>
      </c>
      <c r="C93" s="120" t="str">
        <f>VLOOKUP(A93,Projects!A:B,2,FALSE)</f>
        <v>T8  Project90</v>
      </c>
      <c r="D93" s="121">
        <v>0.10000000000000091</v>
      </c>
      <c r="E93" s="121">
        <v>0.10000000000000091</v>
      </c>
      <c r="F93" s="121">
        <v>0.10000000000000091</v>
      </c>
      <c r="G93" s="121">
        <v>0.10000000000000091</v>
      </c>
      <c r="H93" s="121">
        <v>0.10000000000000091</v>
      </c>
      <c r="I93" s="121">
        <v>0.10000000000000091</v>
      </c>
      <c r="J93" s="121">
        <v>0.10000000000000091</v>
      </c>
      <c r="K93" s="121">
        <v>0.10000000000000091</v>
      </c>
      <c r="L93" s="121">
        <v>0.10000000000000091</v>
      </c>
      <c r="M93" s="121">
        <v>0.10000000000000091</v>
      </c>
      <c r="N93" s="121">
        <v>0.10000000000000091</v>
      </c>
      <c r="O93" s="121" t="s">
        <v>352</v>
      </c>
      <c r="P93" s="121">
        <v>0.10000000000000091</v>
      </c>
      <c r="Q93" s="121">
        <v>0.10000000000000091</v>
      </c>
      <c r="R93" s="121">
        <v>0.10000000000000091</v>
      </c>
      <c r="S93" s="121">
        <v>0.1</v>
      </c>
      <c r="T93" s="121">
        <v>0.1</v>
      </c>
      <c r="U93" s="121">
        <v>0.1</v>
      </c>
      <c r="V93" s="121">
        <v>0.1</v>
      </c>
      <c r="W93" s="121">
        <v>0.1</v>
      </c>
      <c r="X93" s="121">
        <v>0.1</v>
      </c>
      <c r="Y93" s="121">
        <v>0.1</v>
      </c>
      <c r="Z93" s="121">
        <v>0.1</v>
      </c>
      <c r="AA93" s="121">
        <v>0.1</v>
      </c>
      <c r="AB93" s="121">
        <v>0.1</v>
      </c>
      <c r="AC93" s="121">
        <v>0.1</v>
      </c>
      <c r="AD93" s="121">
        <v>0.1</v>
      </c>
      <c r="AE93" s="121">
        <v>0.1</v>
      </c>
      <c r="AF93" s="121">
        <v>0.1</v>
      </c>
      <c r="AG93" s="121">
        <v>0.1</v>
      </c>
      <c r="AH93" s="121">
        <v>0.1</v>
      </c>
      <c r="AI93" s="121">
        <v>0.1</v>
      </c>
      <c r="AJ93" s="121">
        <v>0.1</v>
      </c>
      <c r="AK93" s="121">
        <v>0.1</v>
      </c>
      <c r="AL93" s="121">
        <v>0.1</v>
      </c>
      <c r="AM93" s="121">
        <v>0.1</v>
      </c>
      <c r="AN93" s="121">
        <v>0.1</v>
      </c>
      <c r="AO93" s="121">
        <v>0.1</v>
      </c>
      <c r="AP93" s="121">
        <v>0.1</v>
      </c>
      <c r="AQ93" s="121">
        <v>0.99999999999999911</v>
      </c>
      <c r="AR93" s="121">
        <v>0.99999999999999911</v>
      </c>
      <c r="AS93" s="121">
        <v>0.1</v>
      </c>
      <c r="AT93" s="121">
        <v>0.1</v>
      </c>
      <c r="AU93" s="121">
        <v>0.1</v>
      </c>
      <c r="AV93" s="121">
        <v>0.1</v>
      </c>
      <c r="AW93" s="121">
        <v>0.1</v>
      </c>
      <c r="AX93" s="121">
        <v>0.1</v>
      </c>
      <c r="AY93" s="121">
        <v>0.1</v>
      </c>
      <c r="AZ93" s="121">
        <v>0.1</v>
      </c>
      <c r="BA93" s="121">
        <v>0.1</v>
      </c>
      <c r="BB93" s="121">
        <v>0.1</v>
      </c>
      <c r="BC93" s="121">
        <v>0.1</v>
      </c>
      <c r="BD93" s="121">
        <v>0.1</v>
      </c>
      <c r="BE93" s="121">
        <v>0.1</v>
      </c>
      <c r="BF93" s="121">
        <v>0.1</v>
      </c>
      <c r="BG93" s="121">
        <v>0.1</v>
      </c>
      <c r="BH93" s="121">
        <v>0.1</v>
      </c>
      <c r="BI93" s="121">
        <v>0.1</v>
      </c>
      <c r="BJ93" s="121">
        <v>0.1</v>
      </c>
      <c r="BK93" s="121">
        <v>0.1</v>
      </c>
      <c r="BL93" s="121">
        <v>0.1</v>
      </c>
      <c r="BM93" s="121">
        <v>0.1</v>
      </c>
      <c r="BN93" s="121">
        <v>0.1</v>
      </c>
      <c r="BO93" s="121">
        <v>0.1</v>
      </c>
      <c r="BP93" s="121">
        <v>0.10000000000000091</v>
      </c>
      <c r="BQ93" s="121">
        <v>0.10000000000000091</v>
      </c>
      <c r="BR93" s="121">
        <v>0.10000000000000091</v>
      </c>
      <c r="BS93" s="121">
        <v>0.10000000000000091</v>
      </c>
      <c r="BT93" s="121">
        <v>0.10000000000000091</v>
      </c>
      <c r="BU93" s="121">
        <v>0.10000000000000091</v>
      </c>
      <c r="BV93" s="121">
        <v>0.10000000000000091</v>
      </c>
      <c r="BW93" s="121">
        <v>0.10000000000000091</v>
      </c>
    </row>
    <row r="94" spans="1:75" x14ac:dyDescent="0.25">
      <c r="A94" s="51">
        <v>91</v>
      </c>
      <c r="B94" s="116">
        <f t="shared" si="4"/>
        <v>0.12535211267605659</v>
      </c>
      <c r="C94" s="120" t="str">
        <f>VLOOKUP(A94,Projects!A:B,2,FALSE)</f>
        <v>T8  Project91</v>
      </c>
      <c r="D94" s="121">
        <v>0.10000000000000091</v>
      </c>
      <c r="E94" s="121">
        <v>0.10000000000000091</v>
      </c>
      <c r="F94" s="121">
        <v>0.10000000000000091</v>
      </c>
      <c r="G94" s="121">
        <v>0.10000000000000091</v>
      </c>
      <c r="H94" s="121">
        <v>0.10000000000000091</v>
      </c>
      <c r="I94" s="121">
        <v>0.10000000000000091</v>
      </c>
      <c r="J94" s="121">
        <v>0.10000000000000091</v>
      </c>
      <c r="K94" s="121">
        <v>0.10000000000000091</v>
      </c>
      <c r="L94" s="121">
        <v>0.10000000000000091</v>
      </c>
      <c r="M94" s="121">
        <v>0.10000000000000091</v>
      </c>
      <c r="N94" s="121">
        <v>0.10000000000000091</v>
      </c>
      <c r="O94" s="121">
        <v>0.10000000000000091</v>
      </c>
      <c r="P94" s="121">
        <v>0.10000000000000091</v>
      </c>
      <c r="Q94" s="121">
        <v>0.10000000000000091</v>
      </c>
      <c r="R94" s="121">
        <v>0.10000000000000091</v>
      </c>
      <c r="S94" s="121">
        <v>0.1</v>
      </c>
      <c r="T94" s="121">
        <v>0.1</v>
      </c>
      <c r="U94" s="121">
        <v>0.1</v>
      </c>
      <c r="V94" s="121">
        <v>0.1</v>
      </c>
      <c r="W94" s="121">
        <v>0.1</v>
      </c>
      <c r="X94" s="121">
        <v>0.1</v>
      </c>
      <c r="Y94" s="121">
        <v>0.1</v>
      </c>
      <c r="Z94" s="121">
        <v>0.1</v>
      </c>
      <c r="AA94" s="121">
        <v>0.1</v>
      </c>
      <c r="AB94" s="121">
        <v>0.1</v>
      </c>
      <c r="AC94" s="121">
        <v>0.1</v>
      </c>
      <c r="AD94" s="121" t="s">
        <v>352</v>
      </c>
      <c r="AE94" s="121">
        <v>0.1</v>
      </c>
      <c r="AF94" s="121">
        <v>0.1</v>
      </c>
      <c r="AG94" s="121">
        <v>0.1</v>
      </c>
      <c r="AH94" s="121">
        <v>0.1</v>
      </c>
      <c r="AI94" s="121">
        <v>0.1</v>
      </c>
      <c r="AJ94" s="121">
        <v>0.1</v>
      </c>
      <c r="AK94" s="121">
        <v>0.1</v>
      </c>
      <c r="AL94" s="121">
        <v>0.1</v>
      </c>
      <c r="AM94" s="121">
        <v>0.1</v>
      </c>
      <c r="AN94" s="121">
        <v>0.1</v>
      </c>
      <c r="AO94" s="121">
        <v>0.1</v>
      </c>
      <c r="AP94" s="121">
        <v>0.1</v>
      </c>
      <c r="AQ94" s="121">
        <v>0.99999999999999911</v>
      </c>
      <c r="AR94" s="121">
        <v>0.99999999999999911</v>
      </c>
      <c r="AS94" s="121">
        <v>0.1</v>
      </c>
      <c r="AT94" s="121">
        <v>0.1</v>
      </c>
      <c r="AU94" s="121">
        <v>0.1</v>
      </c>
      <c r="AV94" s="121">
        <v>0.1</v>
      </c>
      <c r="AW94" s="121">
        <v>0.1</v>
      </c>
      <c r="AX94" s="121">
        <v>0.1</v>
      </c>
      <c r="AY94" s="121">
        <v>0.1</v>
      </c>
      <c r="AZ94" s="121">
        <v>0.1</v>
      </c>
      <c r="BA94" s="121">
        <v>0.1</v>
      </c>
      <c r="BB94" s="121">
        <v>0.1</v>
      </c>
      <c r="BC94" s="121">
        <v>0.1</v>
      </c>
      <c r="BD94" s="121">
        <v>0.1</v>
      </c>
      <c r="BE94" s="121">
        <v>0.1</v>
      </c>
      <c r="BF94" s="121">
        <v>0.1</v>
      </c>
      <c r="BG94" s="121">
        <v>0.1</v>
      </c>
      <c r="BH94" s="121">
        <v>0.1</v>
      </c>
      <c r="BI94" s="121">
        <v>0.1</v>
      </c>
      <c r="BJ94" s="121">
        <v>0.1</v>
      </c>
      <c r="BK94" s="121">
        <v>0.1</v>
      </c>
      <c r="BL94" s="121">
        <v>0.1</v>
      </c>
      <c r="BM94" s="121">
        <v>0.1</v>
      </c>
      <c r="BN94" s="121">
        <v>0.1</v>
      </c>
      <c r="BO94" s="121">
        <v>0.1</v>
      </c>
      <c r="BP94" s="121">
        <v>0.10000000000000091</v>
      </c>
      <c r="BQ94" s="121">
        <v>0.10000000000000091</v>
      </c>
      <c r="BR94" s="121">
        <v>0.10000000000000091</v>
      </c>
      <c r="BS94" s="121">
        <v>0.10000000000000091</v>
      </c>
      <c r="BT94" s="121">
        <v>0.10000000000000091</v>
      </c>
      <c r="BU94" s="121">
        <v>0.10000000000000091</v>
      </c>
      <c r="BV94" s="121">
        <v>0.10000000000000091</v>
      </c>
      <c r="BW94" s="121">
        <v>0.10000000000000091</v>
      </c>
    </row>
    <row r="95" spans="1:75" x14ac:dyDescent="0.25">
      <c r="A95" s="51">
        <v>92</v>
      </c>
      <c r="B95" s="116">
        <f t="shared" si="4"/>
        <v>0.15070422535211289</v>
      </c>
      <c r="C95" s="120" t="str">
        <f>VLOOKUP(A95,Projects!A:B,2,FALSE)</f>
        <v>T9  Project92</v>
      </c>
      <c r="D95" s="121">
        <v>0.10000000000000091</v>
      </c>
      <c r="E95" s="121">
        <v>0.10000000000000091</v>
      </c>
      <c r="F95" s="121">
        <v>0.10000000000000091</v>
      </c>
      <c r="G95" s="121">
        <v>0.10000000000000091</v>
      </c>
      <c r="H95" s="121" t="s">
        <v>352</v>
      </c>
      <c r="I95" s="121">
        <v>0.10000000000000091</v>
      </c>
      <c r="J95" s="121">
        <v>0.10000000000000091</v>
      </c>
      <c r="K95" s="121">
        <v>0.10000000000000091</v>
      </c>
      <c r="L95" s="121">
        <v>0.10000000000000091</v>
      </c>
      <c r="M95" s="121">
        <v>0.10000000000000091</v>
      </c>
      <c r="N95" s="121">
        <v>0.10000000000000091</v>
      </c>
      <c r="O95" s="121">
        <v>0.10000000000000091</v>
      </c>
      <c r="P95" s="121">
        <v>0.10000000000000091</v>
      </c>
      <c r="Q95" s="121">
        <v>0.10000000000000091</v>
      </c>
      <c r="R95" s="121">
        <v>0.10000000000000091</v>
      </c>
      <c r="S95" s="121">
        <v>0.1</v>
      </c>
      <c r="T95" s="121">
        <v>0.1</v>
      </c>
      <c r="U95" s="121">
        <v>0.1</v>
      </c>
      <c r="V95" s="121">
        <v>0.1</v>
      </c>
      <c r="W95" s="121">
        <v>0.1</v>
      </c>
      <c r="X95" s="121">
        <v>0.1</v>
      </c>
      <c r="Y95" s="121">
        <v>0.1</v>
      </c>
      <c r="Z95" s="121">
        <v>0.1</v>
      </c>
      <c r="AA95" s="121">
        <v>0.1</v>
      </c>
      <c r="AB95" s="121">
        <v>0.1</v>
      </c>
      <c r="AC95" s="121">
        <v>0.1</v>
      </c>
      <c r="AD95" s="121">
        <v>0.1</v>
      </c>
      <c r="AE95" s="121">
        <v>0.1</v>
      </c>
      <c r="AF95" s="121">
        <v>0.1</v>
      </c>
      <c r="AG95" s="121">
        <v>0.1</v>
      </c>
      <c r="AH95" s="121">
        <v>0.1</v>
      </c>
      <c r="AI95" s="121">
        <v>0.1</v>
      </c>
      <c r="AJ95" s="121">
        <v>0.1</v>
      </c>
      <c r="AK95" s="121">
        <v>0.1</v>
      </c>
      <c r="AL95" s="121">
        <v>0.1</v>
      </c>
      <c r="AM95" s="121">
        <v>0.1</v>
      </c>
      <c r="AN95" s="121">
        <v>0.1</v>
      </c>
      <c r="AO95" s="121">
        <v>0.1</v>
      </c>
      <c r="AP95" s="121">
        <v>0.1</v>
      </c>
      <c r="AQ95" s="121">
        <v>0.1</v>
      </c>
      <c r="AR95" s="121">
        <v>0.1</v>
      </c>
      <c r="AS95" s="121">
        <v>0.99999999999999911</v>
      </c>
      <c r="AT95" s="121">
        <v>0.99999999999999911</v>
      </c>
      <c r="AU95" s="121">
        <v>0.99999999999999911</v>
      </c>
      <c r="AV95" s="121">
        <v>0.99999999999999911</v>
      </c>
      <c r="AW95" s="121">
        <v>0.1</v>
      </c>
      <c r="AX95" s="121">
        <v>0.1</v>
      </c>
      <c r="AY95" s="121">
        <v>0.1</v>
      </c>
      <c r="AZ95" s="121">
        <v>0.1</v>
      </c>
      <c r="BA95" s="121">
        <v>0.1</v>
      </c>
      <c r="BB95" s="121">
        <v>0.1</v>
      </c>
      <c r="BC95" s="121">
        <v>0.1</v>
      </c>
      <c r="BD95" s="121">
        <v>0.1</v>
      </c>
      <c r="BE95" s="121">
        <v>0.1</v>
      </c>
      <c r="BF95" s="121">
        <v>0.1</v>
      </c>
      <c r="BG95" s="121">
        <v>0.1</v>
      </c>
      <c r="BH95" s="121">
        <v>0.1</v>
      </c>
      <c r="BI95" s="121">
        <v>0.1</v>
      </c>
      <c r="BJ95" s="121">
        <v>0.1</v>
      </c>
      <c r="BK95" s="121">
        <v>0.1</v>
      </c>
      <c r="BL95" s="121">
        <v>0.1</v>
      </c>
      <c r="BM95" s="121">
        <v>0.1</v>
      </c>
      <c r="BN95" s="121">
        <v>0.1</v>
      </c>
      <c r="BO95" s="121">
        <v>0.1</v>
      </c>
      <c r="BP95" s="121">
        <v>0.10000000000000091</v>
      </c>
      <c r="BQ95" s="121">
        <v>0.10000000000000091</v>
      </c>
      <c r="BR95" s="121">
        <v>0.10000000000000091</v>
      </c>
      <c r="BS95" s="121">
        <v>0.10000000000000091</v>
      </c>
      <c r="BT95" s="121">
        <v>0.10000000000000091</v>
      </c>
      <c r="BU95" s="121">
        <v>0.10000000000000091</v>
      </c>
      <c r="BV95" s="121">
        <v>0.10000000000000091</v>
      </c>
      <c r="BW95" s="121">
        <v>0.10000000000000091</v>
      </c>
    </row>
    <row r="96" spans="1:75" x14ac:dyDescent="0.25">
      <c r="A96" s="51">
        <v>93</v>
      </c>
      <c r="B96" s="116">
        <f t="shared" si="4"/>
        <v>0.15070422535211292</v>
      </c>
      <c r="C96" s="120" t="str">
        <f>VLOOKUP(A96,Projects!A:B,2,FALSE)</f>
        <v>T9  Project93</v>
      </c>
      <c r="D96" s="121">
        <v>0.10000000000000091</v>
      </c>
      <c r="E96" s="121">
        <v>0.10000000000000091</v>
      </c>
      <c r="F96" s="121">
        <v>0.10000000000000091</v>
      </c>
      <c r="G96" s="121">
        <v>0.10000000000000091</v>
      </c>
      <c r="H96" s="121">
        <v>0.10000000000000091</v>
      </c>
      <c r="I96" s="121">
        <v>0.10000000000000091</v>
      </c>
      <c r="J96" s="121">
        <v>0.10000000000000091</v>
      </c>
      <c r="K96" s="121">
        <v>0.10000000000000091</v>
      </c>
      <c r="L96" s="121">
        <v>0.10000000000000091</v>
      </c>
      <c r="M96" s="121">
        <v>0.10000000000000091</v>
      </c>
      <c r="N96" s="121">
        <v>0.10000000000000091</v>
      </c>
      <c r="O96" s="121">
        <v>0.10000000000000091</v>
      </c>
      <c r="P96" s="121">
        <v>0.10000000000000091</v>
      </c>
      <c r="Q96" s="121">
        <v>0.10000000000000091</v>
      </c>
      <c r="R96" s="121">
        <v>0.10000000000000091</v>
      </c>
      <c r="S96" s="121">
        <v>0.1</v>
      </c>
      <c r="T96" s="121">
        <v>0.1</v>
      </c>
      <c r="U96" s="121">
        <v>0.1</v>
      </c>
      <c r="V96" s="121">
        <v>0.1</v>
      </c>
      <c r="W96" s="121">
        <v>0.1</v>
      </c>
      <c r="X96" s="121">
        <v>0.1</v>
      </c>
      <c r="Y96" s="121">
        <v>0.1</v>
      </c>
      <c r="Z96" s="121">
        <v>0.1</v>
      </c>
      <c r="AA96" s="121">
        <v>0.1</v>
      </c>
      <c r="AB96" s="121">
        <v>0.1</v>
      </c>
      <c r="AC96" s="121">
        <v>0.1</v>
      </c>
      <c r="AD96" s="121">
        <v>0.1</v>
      </c>
      <c r="AE96" s="121">
        <v>0.1</v>
      </c>
      <c r="AF96" s="121">
        <v>0.1</v>
      </c>
      <c r="AG96" s="121">
        <v>0.1</v>
      </c>
      <c r="AH96" s="121">
        <v>0.1</v>
      </c>
      <c r="AI96" s="121">
        <v>0.1</v>
      </c>
      <c r="AJ96" s="121">
        <v>0.1</v>
      </c>
      <c r="AK96" s="121">
        <v>0.1</v>
      </c>
      <c r="AL96" s="121">
        <v>0.1</v>
      </c>
      <c r="AM96" s="121">
        <v>0.1</v>
      </c>
      <c r="AN96" s="121">
        <v>0.1</v>
      </c>
      <c r="AO96" s="121">
        <v>0.1</v>
      </c>
      <c r="AP96" s="121">
        <v>0.1</v>
      </c>
      <c r="AQ96" s="121">
        <v>0.1</v>
      </c>
      <c r="AR96" s="121">
        <v>0.1</v>
      </c>
      <c r="AS96" s="121">
        <v>0.99999999999999911</v>
      </c>
      <c r="AT96" s="121">
        <v>0.99999999999999911</v>
      </c>
      <c r="AU96" s="121">
        <v>0.99999999999999911</v>
      </c>
      <c r="AV96" s="121">
        <v>0.99999999999999911</v>
      </c>
      <c r="AW96" s="121">
        <v>0.1</v>
      </c>
      <c r="AX96" s="121">
        <v>0.1</v>
      </c>
      <c r="AY96" s="121">
        <v>0.1</v>
      </c>
      <c r="AZ96" s="121">
        <v>0.1</v>
      </c>
      <c r="BA96" s="121">
        <v>0.1</v>
      </c>
      <c r="BB96" s="121">
        <v>0.1</v>
      </c>
      <c r="BC96" s="121">
        <v>0.1</v>
      </c>
      <c r="BD96" s="121">
        <v>0.1</v>
      </c>
      <c r="BE96" s="121">
        <v>0.1</v>
      </c>
      <c r="BF96" s="121">
        <v>0.1</v>
      </c>
      <c r="BG96" s="121">
        <v>0.1</v>
      </c>
      <c r="BH96" s="121">
        <v>0.1</v>
      </c>
      <c r="BI96" s="121" t="s">
        <v>352</v>
      </c>
      <c r="BJ96" s="121">
        <v>0.1</v>
      </c>
      <c r="BK96" s="121">
        <v>0.1</v>
      </c>
      <c r="BL96" s="121">
        <v>0.1</v>
      </c>
      <c r="BM96" s="121">
        <v>0.1</v>
      </c>
      <c r="BN96" s="121">
        <v>0.1</v>
      </c>
      <c r="BO96" s="121">
        <v>0.1</v>
      </c>
      <c r="BP96" s="121">
        <v>0.10000000000000091</v>
      </c>
      <c r="BQ96" s="121">
        <v>0.10000000000000091</v>
      </c>
      <c r="BR96" s="121">
        <v>0.10000000000000091</v>
      </c>
      <c r="BS96" s="121">
        <v>0.10000000000000091</v>
      </c>
      <c r="BT96" s="121">
        <v>0.10000000000000091</v>
      </c>
      <c r="BU96" s="121">
        <v>0.10000000000000091</v>
      </c>
      <c r="BV96" s="121">
        <v>0.10000000000000091</v>
      </c>
      <c r="BW96" s="121">
        <v>0.10000000000000091</v>
      </c>
    </row>
    <row r="97" spans="1:75" x14ac:dyDescent="0.25">
      <c r="A97" s="51">
        <v>94</v>
      </c>
      <c r="B97" s="116">
        <f t="shared" si="4"/>
        <v>0.15070422535211292</v>
      </c>
      <c r="C97" s="120" t="str">
        <f>VLOOKUP(A97,Projects!A:B,2,FALSE)</f>
        <v>T9  Project94</v>
      </c>
      <c r="D97" s="121">
        <v>0.10000000000000091</v>
      </c>
      <c r="E97" s="121">
        <v>0.10000000000000091</v>
      </c>
      <c r="F97" s="121">
        <v>0.10000000000000091</v>
      </c>
      <c r="G97" s="121">
        <v>0.10000000000000091</v>
      </c>
      <c r="H97" s="121">
        <v>0.10000000000000091</v>
      </c>
      <c r="I97" s="121">
        <v>0.10000000000000091</v>
      </c>
      <c r="J97" s="121">
        <v>0.10000000000000091</v>
      </c>
      <c r="K97" s="121">
        <v>0.10000000000000091</v>
      </c>
      <c r="L97" s="121">
        <v>0.10000000000000091</v>
      </c>
      <c r="M97" s="121">
        <v>0.10000000000000091</v>
      </c>
      <c r="N97" s="121">
        <v>0.10000000000000091</v>
      </c>
      <c r="O97" s="121">
        <v>0.10000000000000091</v>
      </c>
      <c r="P97" s="121">
        <v>0.10000000000000091</v>
      </c>
      <c r="Q97" s="121">
        <v>0.10000000000000091</v>
      </c>
      <c r="R97" s="121">
        <v>0.10000000000000091</v>
      </c>
      <c r="S97" s="121">
        <v>0.1</v>
      </c>
      <c r="T97" s="121">
        <v>0.1</v>
      </c>
      <c r="U97" s="121">
        <v>0.1</v>
      </c>
      <c r="V97" s="121">
        <v>0.1</v>
      </c>
      <c r="W97" s="121">
        <v>0.1</v>
      </c>
      <c r="X97" s="121">
        <v>0.1</v>
      </c>
      <c r="Y97" s="121">
        <v>0.1</v>
      </c>
      <c r="Z97" s="121">
        <v>0.1</v>
      </c>
      <c r="AA97" s="121">
        <v>0.1</v>
      </c>
      <c r="AB97" s="121">
        <v>0.1</v>
      </c>
      <c r="AC97" s="121">
        <v>0.1</v>
      </c>
      <c r="AD97" s="121">
        <v>0.1</v>
      </c>
      <c r="AE97" s="121">
        <v>0.1</v>
      </c>
      <c r="AF97" s="121">
        <v>0.1</v>
      </c>
      <c r="AG97" s="121">
        <v>0.1</v>
      </c>
      <c r="AH97" s="121">
        <v>0.1</v>
      </c>
      <c r="AI97" s="121">
        <v>0.1</v>
      </c>
      <c r="AJ97" s="121">
        <v>0.1</v>
      </c>
      <c r="AK97" s="121">
        <v>0.1</v>
      </c>
      <c r="AL97" s="121">
        <v>0.1</v>
      </c>
      <c r="AM97" s="121">
        <v>0.1</v>
      </c>
      <c r="AN97" s="121">
        <v>0.1</v>
      </c>
      <c r="AO97" s="121">
        <v>0.1</v>
      </c>
      <c r="AP97" s="121">
        <v>0.1</v>
      </c>
      <c r="AQ97" s="121">
        <v>0.1</v>
      </c>
      <c r="AR97" s="121">
        <v>0.1</v>
      </c>
      <c r="AS97" s="121">
        <v>0.99999999999999911</v>
      </c>
      <c r="AT97" s="121">
        <v>0.99999999999999911</v>
      </c>
      <c r="AU97" s="121">
        <v>0.99999999999999911</v>
      </c>
      <c r="AV97" s="121">
        <v>0.99999999999999911</v>
      </c>
      <c r="AW97" s="121">
        <v>0.1</v>
      </c>
      <c r="AX97" s="121">
        <v>0.1</v>
      </c>
      <c r="AY97" s="121">
        <v>0.1</v>
      </c>
      <c r="AZ97" s="121" t="s">
        <v>352</v>
      </c>
      <c r="BA97" s="121">
        <v>0.1</v>
      </c>
      <c r="BB97" s="121">
        <v>0.1</v>
      </c>
      <c r="BC97" s="121">
        <v>0.1</v>
      </c>
      <c r="BD97" s="121">
        <v>0.1</v>
      </c>
      <c r="BE97" s="121">
        <v>0.1</v>
      </c>
      <c r="BF97" s="121">
        <v>0.1</v>
      </c>
      <c r="BG97" s="121">
        <v>0.1</v>
      </c>
      <c r="BH97" s="121">
        <v>0.1</v>
      </c>
      <c r="BI97" s="121">
        <v>0.1</v>
      </c>
      <c r="BJ97" s="121">
        <v>0.1</v>
      </c>
      <c r="BK97" s="121">
        <v>0.1</v>
      </c>
      <c r="BL97" s="121">
        <v>0.1</v>
      </c>
      <c r="BM97" s="121">
        <v>0.1</v>
      </c>
      <c r="BN97" s="121">
        <v>0.1</v>
      </c>
      <c r="BO97" s="121">
        <v>0.1</v>
      </c>
      <c r="BP97" s="121">
        <v>0.10000000000000091</v>
      </c>
      <c r="BQ97" s="121">
        <v>0.10000000000000091</v>
      </c>
      <c r="BR97" s="121">
        <v>0.10000000000000091</v>
      </c>
      <c r="BS97" s="121">
        <v>0.10000000000000091</v>
      </c>
      <c r="BT97" s="121">
        <v>0.10000000000000091</v>
      </c>
      <c r="BU97" s="121">
        <v>0.10000000000000091</v>
      </c>
      <c r="BV97" s="121">
        <v>0.10000000000000091</v>
      </c>
      <c r="BW97" s="121">
        <v>0.10000000000000091</v>
      </c>
    </row>
    <row r="98" spans="1:75" x14ac:dyDescent="0.25">
      <c r="A98" s="51">
        <v>95</v>
      </c>
      <c r="B98" s="116">
        <f t="shared" si="4"/>
        <v>0.13802816901408477</v>
      </c>
      <c r="C98" s="120" t="str">
        <f>VLOOKUP(A98,Projects!A:B,2,FALSE)</f>
        <v>T9  Project95</v>
      </c>
      <c r="D98" s="121">
        <v>0.10000000000000091</v>
      </c>
      <c r="E98" s="121">
        <v>0.10000000000000091</v>
      </c>
      <c r="F98" s="121">
        <v>0.10000000000000091</v>
      </c>
      <c r="G98" s="121">
        <v>0.10000000000000091</v>
      </c>
      <c r="H98" s="121">
        <v>0.10000000000000091</v>
      </c>
      <c r="I98" s="121">
        <v>0.10000000000000091</v>
      </c>
      <c r="J98" s="121">
        <v>0.10000000000000091</v>
      </c>
      <c r="K98" s="121">
        <v>0.10000000000000091</v>
      </c>
      <c r="L98" s="121">
        <v>0.10000000000000091</v>
      </c>
      <c r="M98" s="121">
        <v>0.10000000000000091</v>
      </c>
      <c r="N98" s="121">
        <v>0.10000000000000091</v>
      </c>
      <c r="O98" s="121">
        <v>0.10000000000000091</v>
      </c>
      <c r="P98" s="121">
        <v>0.10000000000000091</v>
      </c>
      <c r="Q98" s="121">
        <v>0.10000000000000091</v>
      </c>
      <c r="R98" s="121">
        <v>0.10000000000000091</v>
      </c>
      <c r="S98" s="121">
        <v>0.1</v>
      </c>
      <c r="T98" s="121">
        <v>0.1</v>
      </c>
      <c r="U98" s="121">
        <v>0.1</v>
      </c>
      <c r="V98" s="121">
        <v>0.1</v>
      </c>
      <c r="W98" s="121">
        <v>0.1</v>
      </c>
      <c r="X98" s="121">
        <v>0.1</v>
      </c>
      <c r="Y98" s="121">
        <v>0.1</v>
      </c>
      <c r="Z98" s="121">
        <v>0.1</v>
      </c>
      <c r="AA98" s="121">
        <v>0.1</v>
      </c>
      <c r="AB98" s="121">
        <v>0.1</v>
      </c>
      <c r="AC98" s="121">
        <v>0.1</v>
      </c>
      <c r="AD98" s="121">
        <v>0.1</v>
      </c>
      <c r="AE98" s="121">
        <v>0.1</v>
      </c>
      <c r="AF98" s="121">
        <v>0.1</v>
      </c>
      <c r="AG98" s="121">
        <v>0.1</v>
      </c>
      <c r="AH98" s="121">
        <v>0.1</v>
      </c>
      <c r="AI98" s="121">
        <v>0.1</v>
      </c>
      <c r="AJ98" s="121">
        <v>0.1</v>
      </c>
      <c r="AK98" s="121">
        <v>0.1</v>
      </c>
      <c r="AL98" s="121">
        <v>0.1</v>
      </c>
      <c r="AM98" s="121">
        <v>0.1</v>
      </c>
      <c r="AN98" s="121">
        <v>0.1</v>
      </c>
      <c r="AO98" s="121">
        <v>0.1</v>
      </c>
      <c r="AP98" s="121">
        <v>0.1</v>
      </c>
      <c r="AQ98" s="121">
        <v>0.1</v>
      </c>
      <c r="AR98" s="121">
        <v>0.1</v>
      </c>
      <c r="AS98" s="121">
        <v>0.99999999999999911</v>
      </c>
      <c r="AT98" s="121" t="s">
        <v>352</v>
      </c>
      <c r="AU98" s="121">
        <v>0.99999999999999911</v>
      </c>
      <c r="AV98" s="121">
        <v>0.99999999999999911</v>
      </c>
      <c r="AW98" s="121">
        <v>0.1</v>
      </c>
      <c r="AX98" s="121">
        <v>0.1</v>
      </c>
      <c r="AY98" s="121">
        <v>0.1</v>
      </c>
      <c r="AZ98" s="121">
        <v>0.1</v>
      </c>
      <c r="BA98" s="121">
        <v>0.1</v>
      </c>
      <c r="BB98" s="121">
        <v>0.1</v>
      </c>
      <c r="BC98" s="121">
        <v>0.1</v>
      </c>
      <c r="BD98" s="121">
        <v>0.1</v>
      </c>
      <c r="BE98" s="121">
        <v>0.1</v>
      </c>
      <c r="BF98" s="121">
        <v>0.1</v>
      </c>
      <c r="BG98" s="121">
        <v>0.1</v>
      </c>
      <c r="BH98" s="121">
        <v>0.1</v>
      </c>
      <c r="BI98" s="121">
        <v>0.1</v>
      </c>
      <c r="BJ98" s="121">
        <v>0.1</v>
      </c>
      <c r="BK98" s="121">
        <v>0.1</v>
      </c>
      <c r="BL98" s="121">
        <v>0.1</v>
      </c>
      <c r="BM98" s="121">
        <v>0.1</v>
      </c>
      <c r="BN98" s="121">
        <v>0.1</v>
      </c>
      <c r="BO98" s="121">
        <v>0.1</v>
      </c>
      <c r="BP98" s="121">
        <v>0.10000000000000091</v>
      </c>
      <c r="BQ98" s="121">
        <v>0.10000000000000091</v>
      </c>
      <c r="BR98" s="121">
        <v>0.10000000000000091</v>
      </c>
      <c r="BS98" s="121">
        <v>0.10000000000000091</v>
      </c>
      <c r="BT98" s="121">
        <v>0.10000000000000091</v>
      </c>
      <c r="BU98" s="121">
        <v>0.10000000000000091</v>
      </c>
      <c r="BV98" s="121">
        <v>0.10000000000000091</v>
      </c>
      <c r="BW98" s="121">
        <v>0.10000000000000091</v>
      </c>
    </row>
    <row r="99" spans="1:75" x14ac:dyDescent="0.25">
      <c r="A99" s="51">
        <v>96</v>
      </c>
      <c r="B99" s="116">
        <f t="shared" si="4"/>
        <v>0.13802816901408477</v>
      </c>
      <c r="C99" s="120" t="str">
        <f>VLOOKUP(A99,Projects!A:B,2,FALSE)</f>
        <v>T9  Project96</v>
      </c>
      <c r="D99" s="121">
        <v>0.10000000000000091</v>
      </c>
      <c r="E99" s="121">
        <v>0.10000000000000091</v>
      </c>
      <c r="F99" s="121">
        <v>0.10000000000000091</v>
      </c>
      <c r="G99" s="121">
        <v>0.10000000000000091</v>
      </c>
      <c r="H99" s="121">
        <v>0.10000000000000091</v>
      </c>
      <c r="I99" s="121">
        <v>0.10000000000000091</v>
      </c>
      <c r="J99" s="121">
        <v>0.10000000000000091</v>
      </c>
      <c r="K99" s="121">
        <v>0.10000000000000091</v>
      </c>
      <c r="L99" s="121">
        <v>0.10000000000000091</v>
      </c>
      <c r="M99" s="121">
        <v>0.10000000000000091</v>
      </c>
      <c r="N99" s="121">
        <v>0.10000000000000091</v>
      </c>
      <c r="O99" s="121">
        <v>0.10000000000000091</v>
      </c>
      <c r="P99" s="121">
        <v>0.10000000000000091</v>
      </c>
      <c r="Q99" s="121">
        <v>0.10000000000000091</v>
      </c>
      <c r="R99" s="121">
        <v>0.10000000000000091</v>
      </c>
      <c r="S99" s="121">
        <v>0.1</v>
      </c>
      <c r="T99" s="121">
        <v>0.1</v>
      </c>
      <c r="U99" s="121">
        <v>0.1</v>
      </c>
      <c r="V99" s="121">
        <v>0.1</v>
      </c>
      <c r="W99" s="121">
        <v>0.1</v>
      </c>
      <c r="X99" s="121">
        <v>0.1</v>
      </c>
      <c r="Y99" s="121">
        <v>0.1</v>
      </c>
      <c r="Z99" s="121">
        <v>0.1</v>
      </c>
      <c r="AA99" s="121">
        <v>0.1</v>
      </c>
      <c r="AB99" s="121">
        <v>0.1</v>
      </c>
      <c r="AC99" s="121">
        <v>0.1</v>
      </c>
      <c r="AD99" s="121">
        <v>0.1</v>
      </c>
      <c r="AE99" s="121">
        <v>0.1</v>
      </c>
      <c r="AF99" s="121">
        <v>0.1</v>
      </c>
      <c r="AG99" s="121">
        <v>0.1</v>
      </c>
      <c r="AH99" s="121">
        <v>0.1</v>
      </c>
      <c r="AI99" s="121">
        <v>0.1</v>
      </c>
      <c r="AJ99" s="121">
        <v>0.1</v>
      </c>
      <c r="AK99" s="121">
        <v>0.1</v>
      </c>
      <c r="AL99" s="121">
        <v>0.1</v>
      </c>
      <c r="AM99" s="121">
        <v>0.1</v>
      </c>
      <c r="AN99" s="121">
        <v>0.1</v>
      </c>
      <c r="AO99" s="121">
        <v>0.1</v>
      </c>
      <c r="AP99" s="121">
        <v>0.1</v>
      </c>
      <c r="AQ99" s="121">
        <v>0.1</v>
      </c>
      <c r="AR99" s="121">
        <v>0.1</v>
      </c>
      <c r="AS99" s="121">
        <v>0.99999999999999911</v>
      </c>
      <c r="AT99" s="121">
        <v>0.99999999999999911</v>
      </c>
      <c r="AU99" s="121" t="s">
        <v>352</v>
      </c>
      <c r="AV99" s="121">
        <v>0.99999999999999911</v>
      </c>
      <c r="AW99" s="121">
        <v>0.1</v>
      </c>
      <c r="AX99" s="121">
        <v>0.1</v>
      </c>
      <c r="AY99" s="121">
        <v>0.1</v>
      </c>
      <c r="AZ99" s="121">
        <v>0.1</v>
      </c>
      <c r="BA99" s="121">
        <v>0.1</v>
      </c>
      <c r="BB99" s="121">
        <v>0.1</v>
      </c>
      <c r="BC99" s="121">
        <v>0.1</v>
      </c>
      <c r="BD99" s="121">
        <v>0.1</v>
      </c>
      <c r="BE99" s="121">
        <v>0.1</v>
      </c>
      <c r="BF99" s="121">
        <v>0.1</v>
      </c>
      <c r="BG99" s="121">
        <v>0.1</v>
      </c>
      <c r="BH99" s="121">
        <v>0.1</v>
      </c>
      <c r="BI99" s="121">
        <v>0.1</v>
      </c>
      <c r="BJ99" s="121">
        <v>0.1</v>
      </c>
      <c r="BK99" s="121">
        <v>0.1</v>
      </c>
      <c r="BL99" s="121">
        <v>0.1</v>
      </c>
      <c r="BM99" s="121">
        <v>0.1</v>
      </c>
      <c r="BN99" s="121">
        <v>0.1</v>
      </c>
      <c r="BO99" s="121">
        <v>0.1</v>
      </c>
      <c r="BP99" s="121">
        <v>0.10000000000000091</v>
      </c>
      <c r="BQ99" s="121">
        <v>0.10000000000000091</v>
      </c>
      <c r="BR99" s="121">
        <v>0.10000000000000091</v>
      </c>
      <c r="BS99" s="121">
        <v>0.10000000000000091</v>
      </c>
      <c r="BT99" s="121">
        <v>0.10000000000000091</v>
      </c>
      <c r="BU99" s="121">
        <v>0.10000000000000091</v>
      </c>
      <c r="BV99" s="121">
        <v>0.10000000000000091</v>
      </c>
      <c r="BW99" s="121">
        <v>0.10000000000000091</v>
      </c>
    </row>
    <row r="100" spans="1:75" x14ac:dyDescent="0.25">
      <c r="A100" s="51">
        <v>97</v>
      </c>
      <c r="B100" s="116">
        <f t="shared" si="4"/>
        <v>0.15070422535211292</v>
      </c>
      <c r="C100" s="120" t="str">
        <f>VLOOKUP(A100,Projects!A:B,2,FALSE)</f>
        <v>T9  Project97</v>
      </c>
      <c r="D100" s="121">
        <v>0.10000000000000091</v>
      </c>
      <c r="E100" s="121">
        <v>0.10000000000000091</v>
      </c>
      <c r="F100" s="121">
        <v>0.10000000000000091</v>
      </c>
      <c r="G100" s="121">
        <v>0.10000000000000091</v>
      </c>
      <c r="H100" s="121">
        <v>0.10000000000000091</v>
      </c>
      <c r="I100" s="121">
        <v>0.10000000000000091</v>
      </c>
      <c r="J100" s="121">
        <v>0.10000000000000091</v>
      </c>
      <c r="K100" s="121">
        <v>0.10000000000000091</v>
      </c>
      <c r="L100" s="121">
        <v>0.10000000000000091</v>
      </c>
      <c r="M100" s="121">
        <v>0.10000000000000091</v>
      </c>
      <c r="N100" s="121">
        <v>0.10000000000000091</v>
      </c>
      <c r="O100" s="121">
        <v>0.10000000000000091</v>
      </c>
      <c r="P100" s="121">
        <v>0.10000000000000091</v>
      </c>
      <c r="Q100" s="121">
        <v>0.10000000000000091</v>
      </c>
      <c r="R100" s="121">
        <v>0.10000000000000091</v>
      </c>
      <c r="S100" s="121">
        <v>0.1</v>
      </c>
      <c r="T100" s="121">
        <v>0.1</v>
      </c>
      <c r="U100" s="121">
        <v>0.1</v>
      </c>
      <c r="V100" s="121">
        <v>0.1</v>
      </c>
      <c r="W100" s="121" t="s">
        <v>352</v>
      </c>
      <c r="X100" s="121">
        <v>0.1</v>
      </c>
      <c r="Y100" s="121">
        <v>0.1</v>
      </c>
      <c r="Z100" s="121">
        <v>0.1</v>
      </c>
      <c r="AA100" s="121">
        <v>0.1</v>
      </c>
      <c r="AB100" s="121">
        <v>0.1</v>
      </c>
      <c r="AC100" s="121">
        <v>0.1</v>
      </c>
      <c r="AD100" s="121">
        <v>0.1</v>
      </c>
      <c r="AE100" s="121">
        <v>0.1</v>
      </c>
      <c r="AF100" s="121">
        <v>0.1</v>
      </c>
      <c r="AG100" s="121">
        <v>0.1</v>
      </c>
      <c r="AH100" s="121">
        <v>0.1</v>
      </c>
      <c r="AI100" s="121">
        <v>0.1</v>
      </c>
      <c r="AJ100" s="121">
        <v>0.1</v>
      </c>
      <c r="AK100" s="121">
        <v>0.1</v>
      </c>
      <c r="AL100" s="121">
        <v>0.1</v>
      </c>
      <c r="AM100" s="121">
        <v>0.1</v>
      </c>
      <c r="AN100" s="121">
        <v>0.1</v>
      </c>
      <c r="AO100" s="121">
        <v>0.1</v>
      </c>
      <c r="AP100" s="121">
        <v>0.1</v>
      </c>
      <c r="AQ100" s="121">
        <v>0.1</v>
      </c>
      <c r="AR100" s="121">
        <v>0.1</v>
      </c>
      <c r="AS100" s="121">
        <v>0.99999999999999911</v>
      </c>
      <c r="AT100" s="121">
        <v>0.99999999999999911</v>
      </c>
      <c r="AU100" s="121">
        <v>0.99999999999999911</v>
      </c>
      <c r="AV100" s="121">
        <v>0.99999999999999911</v>
      </c>
      <c r="AW100" s="121">
        <v>0.1</v>
      </c>
      <c r="AX100" s="121">
        <v>0.1</v>
      </c>
      <c r="AY100" s="121">
        <v>0.1</v>
      </c>
      <c r="AZ100" s="121">
        <v>0.1</v>
      </c>
      <c r="BA100" s="121">
        <v>0.1</v>
      </c>
      <c r="BB100" s="121">
        <v>0.1</v>
      </c>
      <c r="BC100" s="121">
        <v>0.1</v>
      </c>
      <c r="BD100" s="121">
        <v>0.1</v>
      </c>
      <c r="BE100" s="121">
        <v>0.1</v>
      </c>
      <c r="BF100" s="121">
        <v>0.1</v>
      </c>
      <c r="BG100" s="121">
        <v>0.1</v>
      </c>
      <c r="BH100" s="121">
        <v>0.1</v>
      </c>
      <c r="BI100" s="121">
        <v>0.1</v>
      </c>
      <c r="BJ100" s="121">
        <v>0.1</v>
      </c>
      <c r="BK100" s="121">
        <v>0.1</v>
      </c>
      <c r="BL100" s="121">
        <v>0.1</v>
      </c>
      <c r="BM100" s="121">
        <v>0.1</v>
      </c>
      <c r="BN100" s="121">
        <v>0.1</v>
      </c>
      <c r="BO100" s="121">
        <v>0.1</v>
      </c>
      <c r="BP100" s="121">
        <v>0.10000000000000091</v>
      </c>
      <c r="BQ100" s="121">
        <v>0.10000000000000091</v>
      </c>
      <c r="BR100" s="121">
        <v>0.10000000000000091</v>
      </c>
      <c r="BS100" s="121">
        <v>0.10000000000000091</v>
      </c>
      <c r="BT100" s="121">
        <v>0.10000000000000091</v>
      </c>
      <c r="BU100" s="121">
        <v>0.10000000000000091</v>
      </c>
      <c r="BV100" s="121">
        <v>0.10000000000000091</v>
      </c>
      <c r="BW100" s="121">
        <v>0.10000000000000091</v>
      </c>
    </row>
    <row r="101" spans="1:75" x14ac:dyDescent="0.25">
      <c r="A101" s="51">
        <v>98</v>
      </c>
      <c r="B101" s="116">
        <f t="shared" si="4"/>
        <v>0.15070422535211289</v>
      </c>
      <c r="C101" s="120" t="str">
        <f>VLOOKUP(A101,Projects!A:B,2,FALSE)</f>
        <v>T9  Project98</v>
      </c>
      <c r="D101" s="121">
        <v>0.10000000000000091</v>
      </c>
      <c r="E101" s="121">
        <v>0.10000000000000091</v>
      </c>
      <c r="F101" s="121">
        <v>0.10000000000000091</v>
      </c>
      <c r="G101" s="121">
        <v>0.10000000000000091</v>
      </c>
      <c r="H101" s="121">
        <v>0.10000000000000091</v>
      </c>
      <c r="I101" s="121">
        <v>0.10000000000000091</v>
      </c>
      <c r="J101" s="121">
        <v>0.10000000000000091</v>
      </c>
      <c r="K101" s="121">
        <v>0.10000000000000091</v>
      </c>
      <c r="L101" s="121">
        <v>0.10000000000000091</v>
      </c>
      <c r="M101" s="121" t="s">
        <v>352</v>
      </c>
      <c r="N101" s="121">
        <v>0.10000000000000091</v>
      </c>
      <c r="O101" s="121">
        <v>0.10000000000000091</v>
      </c>
      <c r="P101" s="121">
        <v>0.10000000000000091</v>
      </c>
      <c r="Q101" s="121">
        <v>0.10000000000000091</v>
      </c>
      <c r="R101" s="121">
        <v>0.10000000000000091</v>
      </c>
      <c r="S101" s="121">
        <v>0.1</v>
      </c>
      <c r="T101" s="121">
        <v>0.1</v>
      </c>
      <c r="U101" s="121">
        <v>0.1</v>
      </c>
      <c r="V101" s="121">
        <v>0.1</v>
      </c>
      <c r="W101" s="121">
        <v>0.1</v>
      </c>
      <c r="X101" s="121">
        <v>0.1</v>
      </c>
      <c r="Y101" s="121">
        <v>0.1</v>
      </c>
      <c r="Z101" s="121">
        <v>0.1</v>
      </c>
      <c r="AA101" s="121">
        <v>0.1</v>
      </c>
      <c r="AB101" s="121">
        <v>0.1</v>
      </c>
      <c r="AC101" s="121">
        <v>0.1</v>
      </c>
      <c r="AD101" s="121">
        <v>0.1</v>
      </c>
      <c r="AE101" s="121">
        <v>0.1</v>
      </c>
      <c r="AF101" s="121">
        <v>0.1</v>
      </c>
      <c r="AG101" s="121">
        <v>0.1</v>
      </c>
      <c r="AH101" s="121">
        <v>0.1</v>
      </c>
      <c r="AI101" s="121">
        <v>0.1</v>
      </c>
      <c r="AJ101" s="121">
        <v>0.1</v>
      </c>
      <c r="AK101" s="121">
        <v>0.1</v>
      </c>
      <c r="AL101" s="121">
        <v>0.1</v>
      </c>
      <c r="AM101" s="121">
        <v>0.1</v>
      </c>
      <c r="AN101" s="121">
        <v>0.1</v>
      </c>
      <c r="AO101" s="121">
        <v>0.1</v>
      </c>
      <c r="AP101" s="121">
        <v>0.1</v>
      </c>
      <c r="AQ101" s="121">
        <v>0.1</v>
      </c>
      <c r="AR101" s="121">
        <v>0.1</v>
      </c>
      <c r="AS101" s="121">
        <v>0.99999999999999911</v>
      </c>
      <c r="AT101" s="121">
        <v>0.99999999999999911</v>
      </c>
      <c r="AU101" s="121">
        <v>0.99999999999999911</v>
      </c>
      <c r="AV101" s="121">
        <v>0.99999999999999911</v>
      </c>
      <c r="AW101" s="121">
        <v>0.1</v>
      </c>
      <c r="AX101" s="121">
        <v>0.1</v>
      </c>
      <c r="AY101" s="121">
        <v>0.1</v>
      </c>
      <c r="AZ101" s="121">
        <v>0.1</v>
      </c>
      <c r="BA101" s="121">
        <v>0.1</v>
      </c>
      <c r="BB101" s="121">
        <v>0.1</v>
      </c>
      <c r="BC101" s="121">
        <v>0.1</v>
      </c>
      <c r="BD101" s="121">
        <v>0.1</v>
      </c>
      <c r="BE101" s="121">
        <v>0.1</v>
      </c>
      <c r="BF101" s="121">
        <v>0.1</v>
      </c>
      <c r="BG101" s="121">
        <v>0.1</v>
      </c>
      <c r="BH101" s="121">
        <v>0.1</v>
      </c>
      <c r="BI101" s="121">
        <v>0.1</v>
      </c>
      <c r="BJ101" s="121">
        <v>0.1</v>
      </c>
      <c r="BK101" s="121">
        <v>0.1</v>
      </c>
      <c r="BL101" s="121">
        <v>0.1</v>
      </c>
      <c r="BM101" s="121">
        <v>0.1</v>
      </c>
      <c r="BN101" s="121">
        <v>0.1</v>
      </c>
      <c r="BO101" s="121">
        <v>0.1</v>
      </c>
      <c r="BP101" s="121">
        <v>0.10000000000000091</v>
      </c>
      <c r="BQ101" s="121">
        <v>0.10000000000000091</v>
      </c>
      <c r="BR101" s="121">
        <v>0.10000000000000091</v>
      </c>
      <c r="BS101" s="121">
        <v>0.10000000000000091</v>
      </c>
      <c r="BT101" s="121">
        <v>0.10000000000000091</v>
      </c>
      <c r="BU101" s="121">
        <v>0.10000000000000091</v>
      </c>
      <c r="BV101" s="121">
        <v>0.10000000000000091</v>
      </c>
      <c r="BW101" s="121">
        <v>0.10000000000000091</v>
      </c>
    </row>
    <row r="102" spans="1:75" x14ac:dyDescent="0.25">
      <c r="A102" s="51">
        <v>99</v>
      </c>
      <c r="B102" s="116">
        <f t="shared" si="4"/>
        <v>0.15070422535211292</v>
      </c>
      <c r="C102" s="120" t="str">
        <f>VLOOKUP(A102,Projects!A:B,2,FALSE)</f>
        <v>T9  Project99</v>
      </c>
      <c r="D102" s="121">
        <v>0.10000000000000091</v>
      </c>
      <c r="E102" s="121">
        <v>0.10000000000000091</v>
      </c>
      <c r="F102" s="121">
        <v>0.10000000000000091</v>
      </c>
      <c r="G102" s="121">
        <v>0.10000000000000091</v>
      </c>
      <c r="H102" s="121">
        <v>0.10000000000000091</v>
      </c>
      <c r="I102" s="121">
        <v>0.10000000000000091</v>
      </c>
      <c r="J102" s="121">
        <v>0.10000000000000091</v>
      </c>
      <c r="K102" s="121">
        <v>0.10000000000000091</v>
      </c>
      <c r="L102" s="121">
        <v>0.10000000000000091</v>
      </c>
      <c r="M102" s="121">
        <v>0.10000000000000091</v>
      </c>
      <c r="N102" s="121">
        <v>0.10000000000000091</v>
      </c>
      <c r="O102" s="121">
        <v>0.10000000000000091</v>
      </c>
      <c r="P102" s="121">
        <v>0.10000000000000091</v>
      </c>
      <c r="Q102" s="121">
        <v>0.10000000000000091</v>
      </c>
      <c r="R102" s="121">
        <v>0.10000000000000091</v>
      </c>
      <c r="S102" s="121">
        <v>0.1</v>
      </c>
      <c r="T102" s="121">
        <v>0.1</v>
      </c>
      <c r="U102" s="121">
        <v>0.1</v>
      </c>
      <c r="V102" s="121">
        <v>0.1</v>
      </c>
      <c r="W102" s="121">
        <v>0.1</v>
      </c>
      <c r="X102" s="121">
        <v>0.1</v>
      </c>
      <c r="Y102" s="121">
        <v>0.1</v>
      </c>
      <c r="Z102" s="121">
        <v>0.1</v>
      </c>
      <c r="AA102" s="121">
        <v>0.1</v>
      </c>
      <c r="AB102" s="121">
        <v>0.1</v>
      </c>
      <c r="AC102" s="121">
        <v>0.1</v>
      </c>
      <c r="AD102" s="121">
        <v>0.1</v>
      </c>
      <c r="AE102" s="121">
        <v>0.1</v>
      </c>
      <c r="AF102" s="121">
        <v>0.1</v>
      </c>
      <c r="AG102" s="121">
        <v>0.1</v>
      </c>
      <c r="AH102" s="121">
        <v>0.1</v>
      </c>
      <c r="AI102" s="121">
        <v>0.1</v>
      </c>
      <c r="AJ102" s="121">
        <v>0.1</v>
      </c>
      <c r="AK102" s="121">
        <v>0.1</v>
      </c>
      <c r="AL102" s="121">
        <v>0.1</v>
      </c>
      <c r="AM102" s="121">
        <v>0.1</v>
      </c>
      <c r="AN102" s="121">
        <v>0.1</v>
      </c>
      <c r="AO102" s="121">
        <v>0.1</v>
      </c>
      <c r="AP102" s="121">
        <v>0.1</v>
      </c>
      <c r="AQ102" s="121">
        <v>0.1</v>
      </c>
      <c r="AR102" s="121">
        <v>0.1</v>
      </c>
      <c r="AS102" s="121">
        <v>0.99999999999999911</v>
      </c>
      <c r="AT102" s="121">
        <v>0.99999999999999911</v>
      </c>
      <c r="AU102" s="121">
        <v>0.99999999999999911</v>
      </c>
      <c r="AV102" s="121">
        <v>0.99999999999999911</v>
      </c>
      <c r="AW102" s="121">
        <v>0.1</v>
      </c>
      <c r="AX102" s="121">
        <v>0.1</v>
      </c>
      <c r="AY102" s="121">
        <v>0.1</v>
      </c>
      <c r="AZ102" s="121">
        <v>0.1</v>
      </c>
      <c r="BA102" s="121">
        <v>0.1</v>
      </c>
      <c r="BB102" s="121">
        <v>0.1</v>
      </c>
      <c r="BC102" s="121">
        <v>0.1</v>
      </c>
      <c r="BD102" s="121" t="s">
        <v>352</v>
      </c>
      <c r="BE102" s="121">
        <v>0.1</v>
      </c>
      <c r="BF102" s="121">
        <v>0.1</v>
      </c>
      <c r="BG102" s="121">
        <v>0.1</v>
      </c>
      <c r="BH102" s="121">
        <v>0.1</v>
      </c>
      <c r="BI102" s="121">
        <v>0.1</v>
      </c>
      <c r="BJ102" s="121">
        <v>0.1</v>
      </c>
      <c r="BK102" s="121">
        <v>0.1</v>
      </c>
      <c r="BL102" s="121">
        <v>0.1</v>
      </c>
      <c r="BM102" s="121">
        <v>0.1</v>
      </c>
      <c r="BN102" s="121">
        <v>0.1</v>
      </c>
      <c r="BO102" s="121">
        <v>0.1</v>
      </c>
      <c r="BP102" s="121">
        <v>0.10000000000000091</v>
      </c>
      <c r="BQ102" s="121">
        <v>0.10000000000000091</v>
      </c>
      <c r="BR102" s="121">
        <v>0.10000000000000091</v>
      </c>
      <c r="BS102" s="121">
        <v>0.10000000000000091</v>
      </c>
      <c r="BT102" s="121">
        <v>0.10000000000000091</v>
      </c>
      <c r="BU102" s="121">
        <v>0.10000000000000091</v>
      </c>
      <c r="BV102" s="121">
        <v>0.10000000000000091</v>
      </c>
      <c r="BW102" s="121">
        <v>0.10000000000000091</v>
      </c>
    </row>
    <row r="103" spans="1:75" x14ac:dyDescent="0.25">
      <c r="A103" s="51">
        <v>100</v>
      </c>
      <c r="B103" s="116">
        <f t="shared" si="4"/>
        <v>0.20140845070422558</v>
      </c>
      <c r="C103" s="120" t="str">
        <f>VLOOKUP(A103,Projects!A:B,2,FALSE)</f>
        <v>T10 Project100</v>
      </c>
      <c r="D103" s="121">
        <v>0.10000000000000091</v>
      </c>
      <c r="E103" s="121">
        <v>0.10000000000000091</v>
      </c>
      <c r="F103" s="121">
        <v>0.10000000000000091</v>
      </c>
      <c r="G103" s="121">
        <v>0.10000000000000091</v>
      </c>
      <c r="H103" s="121">
        <v>0.10000000000000091</v>
      </c>
      <c r="I103" s="121">
        <v>0.10000000000000091</v>
      </c>
      <c r="J103" s="121">
        <v>0.10000000000000091</v>
      </c>
      <c r="K103" s="121">
        <v>0.10000000000000091</v>
      </c>
      <c r="L103" s="121">
        <v>0.10000000000000091</v>
      </c>
      <c r="M103" s="121">
        <v>0.10000000000000091</v>
      </c>
      <c r="N103" s="121" t="s">
        <v>352</v>
      </c>
      <c r="O103" s="121">
        <v>0.10000000000000091</v>
      </c>
      <c r="P103" s="121">
        <v>0.10000000000000091</v>
      </c>
      <c r="Q103" s="121">
        <v>0.10000000000000091</v>
      </c>
      <c r="R103" s="121">
        <v>0.10000000000000091</v>
      </c>
      <c r="S103" s="121">
        <v>0.1</v>
      </c>
      <c r="T103" s="121">
        <v>0.1</v>
      </c>
      <c r="U103" s="121">
        <v>0.1</v>
      </c>
      <c r="V103" s="121">
        <v>0.1</v>
      </c>
      <c r="W103" s="121">
        <v>0.1</v>
      </c>
      <c r="X103" s="121">
        <v>0.1</v>
      </c>
      <c r="Y103" s="121">
        <v>0.1</v>
      </c>
      <c r="Z103" s="121">
        <v>0.1</v>
      </c>
      <c r="AA103" s="121">
        <v>0.1</v>
      </c>
      <c r="AB103" s="121">
        <v>0.1</v>
      </c>
      <c r="AC103" s="121">
        <v>0.1</v>
      </c>
      <c r="AD103" s="121">
        <v>0.1</v>
      </c>
      <c r="AE103" s="121">
        <v>0.1</v>
      </c>
      <c r="AF103" s="121">
        <v>0.1</v>
      </c>
      <c r="AG103" s="121">
        <v>0.1</v>
      </c>
      <c r="AH103" s="121">
        <v>0.1</v>
      </c>
      <c r="AI103" s="121">
        <v>0.1</v>
      </c>
      <c r="AJ103" s="121">
        <v>0.1</v>
      </c>
      <c r="AK103" s="121">
        <v>0.1</v>
      </c>
      <c r="AL103" s="121">
        <v>0.1</v>
      </c>
      <c r="AM103" s="121">
        <v>0.1</v>
      </c>
      <c r="AN103" s="121">
        <v>0.1</v>
      </c>
      <c r="AO103" s="121">
        <v>0.1</v>
      </c>
      <c r="AP103" s="121">
        <v>0.1</v>
      </c>
      <c r="AQ103" s="121">
        <v>0.1</v>
      </c>
      <c r="AR103" s="121">
        <v>0.1</v>
      </c>
      <c r="AS103" s="121">
        <v>0.1</v>
      </c>
      <c r="AT103" s="121">
        <v>0.1</v>
      </c>
      <c r="AU103" s="121">
        <v>0.1</v>
      </c>
      <c r="AV103" s="121">
        <v>0.1</v>
      </c>
      <c r="AW103" s="121">
        <v>0.99999999999999911</v>
      </c>
      <c r="AX103" s="121">
        <v>0.99999999999999911</v>
      </c>
      <c r="AY103" s="121">
        <v>0.99999999999999911</v>
      </c>
      <c r="AZ103" s="121">
        <v>0.99999999999999911</v>
      </c>
      <c r="BA103" s="121">
        <v>0.99999999999999911</v>
      </c>
      <c r="BB103" s="121">
        <v>0.99999999999999911</v>
      </c>
      <c r="BC103" s="121">
        <v>0.99999999999999911</v>
      </c>
      <c r="BD103" s="121">
        <v>0.99999999999999911</v>
      </c>
      <c r="BE103" s="121">
        <v>0.1</v>
      </c>
      <c r="BF103" s="121">
        <v>0.1</v>
      </c>
      <c r="BG103" s="121">
        <v>0.1</v>
      </c>
      <c r="BH103" s="121">
        <v>0.1</v>
      </c>
      <c r="BI103" s="121">
        <v>0.1</v>
      </c>
      <c r="BJ103" s="121">
        <v>0.1</v>
      </c>
      <c r="BK103" s="121">
        <v>0.1</v>
      </c>
      <c r="BL103" s="121">
        <v>0.1</v>
      </c>
      <c r="BM103" s="121">
        <v>0.1</v>
      </c>
      <c r="BN103" s="121">
        <v>0.1</v>
      </c>
      <c r="BO103" s="121">
        <v>0.1</v>
      </c>
      <c r="BP103" s="121">
        <v>0.10000000000000091</v>
      </c>
      <c r="BQ103" s="121">
        <v>0.10000000000000091</v>
      </c>
      <c r="BR103" s="121">
        <v>0.10000000000000091</v>
      </c>
      <c r="BS103" s="121">
        <v>0.10000000000000091</v>
      </c>
      <c r="BT103" s="121">
        <v>0.10000000000000091</v>
      </c>
      <c r="BU103" s="121">
        <v>0.10000000000000091</v>
      </c>
      <c r="BV103" s="121">
        <v>0.10000000000000091</v>
      </c>
      <c r="BW103" s="121">
        <v>0.10000000000000091</v>
      </c>
    </row>
    <row r="104" spans="1:75" x14ac:dyDescent="0.25">
      <c r="A104" s="51">
        <v>101</v>
      </c>
      <c r="B104" s="116">
        <f t="shared" si="4"/>
        <v>0.20140845070422558</v>
      </c>
      <c r="C104" s="120" t="str">
        <f>VLOOKUP(A104,Projects!A:B,2,FALSE)</f>
        <v>T10 Project101</v>
      </c>
      <c r="D104" s="121">
        <v>0.10000000000000091</v>
      </c>
      <c r="E104" s="121">
        <v>0.10000000000000091</v>
      </c>
      <c r="F104" s="121">
        <v>0.10000000000000091</v>
      </c>
      <c r="G104" s="121">
        <v>0.10000000000000091</v>
      </c>
      <c r="H104" s="121">
        <v>0.10000000000000091</v>
      </c>
      <c r="I104" s="121">
        <v>0.10000000000000091</v>
      </c>
      <c r="J104" s="121">
        <v>0.10000000000000091</v>
      </c>
      <c r="K104" s="121">
        <v>0.10000000000000091</v>
      </c>
      <c r="L104" s="121">
        <v>0.10000000000000091</v>
      </c>
      <c r="M104" s="121">
        <v>0.10000000000000091</v>
      </c>
      <c r="N104" s="121">
        <v>0.10000000000000091</v>
      </c>
      <c r="O104" s="121">
        <v>0.10000000000000091</v>
      </c>
      <c r="P104" s="121">
        <v>0.10000000000000091</v>
      </c>
      <c r="Q104" s="121">
        <v>0.10000000000000091</v>
      </c>
      <c r="R104" s="121">
        <v>0.10000000000000091</v>
      </c>
      <c r="S104" s="121">
        <v>0.1</v>
      </c>
      <c r="T104" s="121">
        <v>0.1</v>
      </c>
      <c r="U104" s="121">
        <v>0.1</v>
      </c>
      <c r="V104" s="121">
        <v>0.1</v>
      </c>
      <c r="W104" s="121">
        <v>0.1</v>
      </c>
      <c r="X104" s="121">
        <v>0.1</v>
      </c>
      <c r="Y104" s="121">
        <v>0.1</v>
      </c>
      <c r="Z104" s="121">
        <v>0.1</v>
      </c>
      <c r="AA104" s="121">
        <v>0.1</v>
      </c>
      <c r="AB104" s="121">
        <v>0.1</v>
      </c>
      <c r="AC104" s="121">
        <v>0.1</v>
      </c>
      <c r="AD104" s="121">
        <v>0.1</v>
      </c>
      <c r="AE104" s="121">
        <v>0.1</v>
      </c>
      <c r="AF104" s="121">
        <v>0.1</v>
      </c>
      <c r="AG104" s="121">
        <v>0.1</v>
      </c>
      <c r="AH104" s="121">
        <v>0.1</v>
      </c>
      <c r="AI104" s="121">
        <v>0.1</v>
      </c>
      <c r="AJ104" s="121">
        <v>0.1</v>
      </c>
      <c r="AK104" s="121">
        <v>0.1</v>
      </c>
      <c r="AL104" s="121" t="s">
        <v>352</v>
      </c>
      <c r="AM104" s="121">
        <v>0.1</v>
      </c>
      <c r="AN104" s="121">
        <v>0.1</v>
      </c>
      <c r="AO104" s="121">
        <v>0.1</v>
      </c>
      <c r="AP104" s="121">
        <v>0.1</v>
      </c>
      <c r="AQ104" s="121">
        <v>0.1</v>
      </c>
      <c r="AR104" s="121">
        <v>0.1</v>
      </c>
      <c r="AS104" s="121">
        <v>0.1</v>
      </c>
      <c r="AT104" s="121">
        <v>0.1</v>
      </c>
      <c r="AU104" s="121">
        <v>0.1</v>
      </c>
      <c r="AV104" s="121">
        <v>0.1</v>
      </c>
      <c r="AW104" s="121">
        <v>0.99999999999999911</v>
      </c>
      <c r="AX104" s="121">
        <v>0.99999999999999911</v>
      </c>
      <c r="AY104" s="121">
        <v>0.99999999999999911</v>
      </c>
      <c r="AZ104" s="121">
        <v>0.99999999999999911</v>
      </c>
      <c r="BA104" s="121">
        <v>0.99999999999999911</v>
      </c>
      <c r="BB104" s="121">
        <v>0.99999999999999911</v>
      </c>
      <c r="BC104" s="121">
        <v>0.99999999999999911</v>
      </c>
      <c r="BD104" s="121">
        <v>0.99999999999999911</v>
      </c>
      <c r="BE104" s="121">
        <v>0.1</v>
      </c>
      <c r="BF104" s="121">
        <v>0.1</v>
      </c>
      <c r="BG104" s="121">
        <v>0.1</v>
      </c>
      <c r="BH104" s="121">
        <v>0.1</v>
      </c>
      <c r="BI104" s="121">
        <v>0.1</v>
      </c>
      <c r="BJ104" s="121">
        <v>0.1</v>
      </c>
      <c r="BK104" s="121">
        <v>0.1</v>
      </c>
      <c r="BL104" s="121">
        <v>0.1</v>
      </c>
      <c r="BM104" s="121">
        <v>0.1</v>
      </c>
      <c r="BN104" s="121">
        <v>0.1</v>
      </c>
      <c r="BO104" s="121">
        <v>0.1</v>
      </c>
      <c r="BP104" s="121">
        <v>0.10000000000000091</v>
      </c>
      <c r="BQ104" s="121">
        <v>0.10000000000000091</v>
      </c>
      <c r="BR104" s="121">
        <v>0.10000000000000091</v>
      </c>
      <c r="BS104" s="121">
        <v>0.10000000000000091</v>
      </c>
      <c r="BT104" s="121">
        <v>0.10000000000000091</v>
      </c>
      <c r="BU104" s="121">
        <v>0.10000000000000091</v>
      </c>
      <c r="BV104" s="121">
        <v>0.10000000000000091</v>
      </c>
      <c r="BW104" s="121">
        <v>0.10000000000000091</v>
      </c>
    </row>
    <row r="105" spans="1:75" x14ac:dyDescent="0.25">
      <c r="A105" s="51">
        <v>102</v>
      </c>
      <c r="B105" s="116">
        <f t="shared" si="4"/>
        <v>0.20140845070422558</v>
      </c>
      <c r="C105" s="120" t="str">
        <f>VLOOKUP(A105,Projects!A:B,2,FALSE)</f>
        <v>T10 Project102</v>
      </c>
      <c r="D105" s="121">
        <v>0.10000000000000091</v>
      </c>
      <c r="E105" s="121">
        <v>0.10000000000000091</v>
      </c>
      <c r="F105" s="121">
        <v>0.10000000000000091</v>
      </c>
      <c r="G105" s="121">
        <v>0.10000000000000091</v>
      </c>
      <c r="H105" s="121">
        <v>0.10000000000000091</v>
      </c>
      <c r="I105" s="121">
        <v>0.10000000000000091</v>
      </c>
      <c r="J105" s="121">
        <v>0.10000000000000091</v>
      </c>
      <c r="K105" s="121">
        <v>0.10000000000000091</v>
      </c>
      <c r="L105" s="121">
        <v>0.10000000000000091</v>
      </c>
      <c r="M105" s="121">
        <v>0.10000000000000091</v>
      </c>
      <c r="N105" s="121">
        <v>0.10000000000000091</v>
      </c>
      <c r="O105" s="121">
        <v>0.10000000000000091</v>
      </c>
      <c r="P105" s="121">
        <v>0.10000000000000091</v>
      </c>
      <c r="Q105" s="121">
        <v>0.10000000000000091</v>
      </c>
      <c r="R105" s="121">
        <v>0.10000000000000091</v>
      </c>
      <c r="S105" s="121">
        <v>0.1</v>
      </c>
      <c r="T105" s="121">
        <v>0.1</v>
      </c>
      <c r="U105" s="121">
        <v>0.1</v>
      </c>
      <c r="V105" s="121">
        <v>0.1</v>
      </c>
      <c r="W105" s="121">
        <v>0.1</v>
      </c>
      <c r="X105" s="121">
        <v>0.1</v>
      </c>
      <c r="Y105" s="121">
        <v>0.1</v>
      </c>
      <c r="Z105" s="121">
        <v>0.1</v>
      </c>
      <c r="AA105" s="121">
        <v>0.1</v>
      </c>
      <c r="AB105" s="121">
        <v>0.1</v>
      </c>
      <c r="AC105" s="121">
        <v>0.1</v>
      </c>
      <c r="AD105" s="121">
        <v>0.1</v>
      </c>
      <c r="AE105" s="121">
        <v>0.1</v>
      </c>
      <c r="AF105" s="121">
        <v>0.1</v>
      </c>
      <c r="AG105" s="121">
        <v>0.1</v>
      </c>
      <c r="AH105" s="121" t="s">
        <v>352</v>
      </c>
      <c r="AI105" s="121">
        <v>0.1</v>
      </c>
      <c r="AJ105" s="121">
        <v>0.1</v>
      </c>
      <c r="AK105" s="121">
        <v>0.1</v>
      </c>
      <c r="AL105" s="121">
        <v>0.1</v>
      </c>
      <c r="AM105" s="121">
        <v>0.1</v>
      </c>
      <c r="AN105" s="121">
        <v>0.1</v>
      </c>
      <c r="AO105" s="121">
        <v>0.1</v>
      </c>
      <c r="AP105" s="121">
        <v>0.1</v>
      </c>
      <c r="AQ105" s="121">
        <v>0.1</v>
      </c>
      <c r="AR105" s="121">
        <v>0.1</v>
      </c>
      <c r="AS105" s="121">
        <v>0.1</v>
      </c>
      <c r="AT105" s="121">
        <v>0.1</v>
      </c>
      <c r="AU105" s="121">
        <v>0.1</v>
      </c>
      <c r="AV105" s="121">
        <v>0.1</v>
      </c>
      <c r="AW105" s="121">
        <v>0.99999999999999911</v>
      </c>
      <c r="AX105" s="121">
        <v>0.99999999999999911</v>
      </c>
      <c r="AY105" s="121">
        <v>0.99999999999999911</v>
      </c>
      <c r="AZ105" s="121">
        <v>0.99999999999999911</v>
      </c>
      <c r="BA105" s="121">
        <v>0.99999999999999911</v>
      </c>
      <c r="BB105" s="121">
        <v>0.99999999999999911</v>
      </c>
      <c r="BC105" s="121">
        <v>0.99999999999999911</v>
      </c>
      <c r="BD105" s="121">
        <v>0.99999999999999911</v>
      </c>
      <c r="BE105" s="121">
        <v>0.1</v>
      </c>
      <c r="BF105" s="121">
        <v>0.1</v>
      </c>
      <c r="BG105" s="121">
        <v>0.1</v>
      </c>
      <c r="BH105" s="121">
        <v>0.1</v>
      </c>
      <c r="BI105" s="121">
        <v>0.1</v>
      </c>
      <c r="BJ105" s="121">
        <v>0.1</v>
      </c>
      <c r="BK105" s="121">
        <v>0.1</v>
      </c>
      <c r="BL105" s="121">
        <v>0.1</v>
      </c>
      <c r="BM105" s="121">
        <v>0.1</v>
      </c>
      <c r="BN105" s="121">
        <v>0.1</v>
      </c>
      <c r="BO105" s="121">
        <v>0.1</v>
      </c>
      <c r="BP105" s="121">
        <v>0.10000000000000091</v>
      </c>
      <c r="BQ105" s="121">
        <v>0.10000000000000091</v>
      </c>
      <c r="BR105" s="121">
        <v>0.10000000000000091</v>
      </c>
      <c r="BS105" s="121">
        <v>0.10000000000000091</v>
      </c>
      <c r="BT105" s="121">
        <v>0.10000000000000091</v>
      </c>
      <c r="BU105" s="121">
        <v>0.10000000000000091</v>
      </c>
      <c r="BV105" s="121">
        <v>0.10000000000000091</v>
      </c>
      <c r="BW105" s="121">
        <v>0.10000000000000091</v>
      </c>
    </row>
    <row r="106" spans="1:75" x14ac:dyDescent="0.25">
      <c r="A106" s="51">
        <v>103</v>
      </c>
      <c r="B106" s="116">
        <f t="shared" si="4"/>
        <v>0.18873239436619743</v>
      </c>
      <c r="C106" s="120" t="str">
        <f>VLOOKUP(A106,Projects!A:B,2,FALSE)</f>
        <v>T10 Project103</v>
      </c>
      <c r="D106" s="121">
        <v>0.10000000000000091</v>
      </c>
      <c r="E106" s="121">
        <v>0.10000000000000091</v>
      </c>
      <c r="F106" s="121">
        <v>0.10000000000000091</v>
      </c>
      <c r="G106" s="121">
        <v>0.10000000000000091</v>
      </c>
      <c r="H106" s="121">
        <v>0.10000000000000091</v>
      </c>
      <c r="I106" s="121">
        <v>0.10000000000000091</v>
      </c>
      <c r="J106" s="121">
        <v>0.10000000000000091</v>
      </c>
      <c r="K106" s="121">
        <v>0.10000000000000091</v>
      </c>
      <c r="L106" s="121">
        <v>0.10000000000000091</v>
      </c>
      <c r="M106" s="121">
        <v>0.10000000000000091</v>
      </c>
      <c r="N106" s="121">
        <v>0.10000000000000091</v>
      </c>
      <c r="O106" s="121">
        <v>0.10000000000000091</v>
      </c>
      <c r="P106" s="121">
        <v>0.10000000000000091</v>
      </c>
      <c r="Q106" s="121">
        <v>0.10000000000000091</v>
      </c>
      <c r="R106" s="121">
        <v>0.10000000000000091</v>
      </c>
      <c r="S106" s="121">
        <v>0.1</v>
      </c>
      <c r="T106" s="121">
        <v>0.1</v>
      </c>
      <c r="U106" s="121">
        <v>0.1</v>
      </c>
      <c r="V106" s="121">
        <v>0.1</v>
      </c>
      <c r="W106" s="121">
        <v>0.1</v>
      </c>
      <c r="X106" s="121">
        <v>0.1</v>
      </c>
      <c r="Y106" s="121">
        <v>0.1</v>
      </c>
      <c r="Z106" s="121">
        <v>0.1</v>
      </c>
      <c r="AA106" s="121">
        <v>0.1</v>
      </c>
      <c r="AB106" s="121">
        <v>0.1</v>
      </c>
      <c r="AC106" s="121">
        <v>0.1</v>
      </c>
      <c r="AD106" s="121">
        <v>0.1</v>
      </c>
      <c r="AE106" s="121">
        <v>0.1</v>
      </c>
      <c r="AF106" s="121">
        <v>0.1</v>
      </c>
      <c r="AG106" s="121">
        <v>0.1</v>
      </c>
      <c r="AH106" s="121">
        <v>0.1</v>
      </c>
      <c r="AI106" s="121">
        <v>0.1</v>
      </c>
      <c r="AJ106" s="121">
        <v>0.1</v>
      </c>
      <c r="AK106" s="121">
        <v>0.1</v>
      </c>
      <c r="AL106" s="121">
        <v>0.1</v>
      </c>
      <c r="AM106" s="121">
        <v>0.1</v>
      </c>
      <c r="AN106" s="121">
        <v>0.1</v>
      </c>
      <c r="AO106" s="121">
        <v>0.1</v>
      </c>
      <c r="AP106" s="121">
        <v>0.1</v>
      </c>
      <c r="AQ106" s="121">
        <v>0.1</v>
      </c>
      <c r="AR106" s="121">
        <v>0.1</v>
      </c>
      <c r="AS106" s="121">
        <v>0.1</v>
      </c>
      <c r="AT106" s="121">
        <v>0.1</v>
      </c>
      <c r="AU106" s="121">
        <v>0.1</v>
      </c>
      <c r="AV106" s="121">
        <v>0.1</v>
      </c>
      <c r="AW106" s="121">
        <v>0.99999999999999911</v>
      </c>
      <c r="AX106" s="121">
        <v>0.99999999999999911</v>
      </c>
      <c r="AY106" s="121">
        <v>0.99999999999999911</v>
      </c>
      <c r="AZ106" s="121">
        <v>0.99999999999999911</v>
      </c>
      <c r="BA106" s="121" t="s">
        <v>352</v>
      </c>
      <c r="BB106" s="121">
        <v>0.99999999999999911</v>
      </c>
      <c r="BC106" s="121">
        <v>0.99999999999999911</v>
      </c>
      <c r="BD106" s="121">
        <v>0.99999999999999911</v>
      </c>
      <c r="BE106" s="121">
        <v>0.1</v>
      </c>
      <c r="BF106" s="121">
        <v>0.1</v>
      </c>
      <c r="BG106" s="121">
        <v>0.1</v>
      </c>
      <c r="BH106" s="121">
        <v>0.1</v>
      </c>
      <c r="BI106" s="121">
        <v>0.1</v>
      </c>
      <c r="BJ106" s="121">
        <v>0.1</v>
      </c>
      <c r="BK106" s="121">
        <v>0.1</v>
      </c>
      <c r="BL106" s="121">
        <v>0.1</v>
      </c>
      <c r="BM106" s="121">
        <v>0.1</v>
      </c>
      <c r="BN106" s="121">
        <v>0.1</v>
      </c>
      <c r="BO106" s="121">
        <v>0.1</v>
      </c>
      <c r="BP106" s="121">
        <v>0.10000000000000091</v>
      </c>
      <c r="BQ106" s="121">
        <v>0.10000000000000091</v>
      </c>
      <c r="BR106" s="121">
        <v>0.10000000000000091</v>
      </c>
      <c r="BS106" s="121">
        <v>0.10000000000000091</v>
      </c>
      <c r="BT106" s="121">
        <v>0.10000000000000091</v>
      </c>
      <c r="BU106" s="121">
        <v>0.10000000000000091</v>
      </c>
      <c r="BV106" s="121">
        <v>0.10000000000000091</v>
      </c>
      <c r="BW106" s="121">
        <v>0.10000000000000091</v>
      </c>
    </row>
    <row r="107" spans="1:75" x14ac:dyDescent="0.25">
      <c r="A107" s="51">
        <v>104</v>
      </c>
      <c r="B107" s="116">
        <f t="shared" si="4"/>
        <v>0.20140845070422561</v>
      </c>
      <c r="C107" s="120" t="str">
        <f>VLOOKUP(A107,Projects!A:B,2,FALSE)</f>
        <v>T10 Project104</v>
      </c>
      <c r="D107" s="121">
        <v>0.10000000000000091</v>
      </c>
      <c r="E107" s="121">
        <v>0.10000000000000091</v>
      </c>
      <c r="F107" s="121">
        <v>0.10000000000000091</v>
      </c>
      <c r="G107" s="121">
        <v>0.10000000000000091</v>
      </c>
      <c r="H107" s="121">
        <v>0.10000000000000091</v>
      </c>
      <c r="I107" s="121">
        <v>0.10000000000000091</v>
      </c>
      <c r="J107" s="121">
        <v>0.10000000000000091</v>
      </c>
      <c r="K107" s="121">
        <v>0.10000000000000091</v>
      </c>
      <c r="L107" s="121">
        <v>0.10000000000000091</v>
      </c>
      <c r="M107" s="121">
        <v>0.10000000000000091</v>
      </c>
      <c r="N107" s="121">
        <v>0.10000000000000091</v>
      </c>
      <c r="O107" s="121">
        <v>0.10000000000000091</v>
      </c>
      <c r="P107" s="121">
        <v>0.10000000000000091</v>
      </c>
      <c r="Q107" s="121">
        <v>0.10000000000000091</v>
      </c>
      <c r="R107" s="121">
        <v>0.10000000000000091</v>
      </c>
      <c r="S107" s="121">
        <v>0.1</v>
      </c>
      <c r="T107" s="121">
        <v>0.1</v>
      </c>
      <c r="U107" s="121">
        <v>0.1</v>
      </c>
      <c r="V107" s="121">
        <v>0.1</v>
      </c>
      <c r="W107" s="121">
        <v>0.1</v>
      </c>
      <c r="X107" s="121">
        <v>0.1</v>
      </c>
      <c r="Y107" s="121">
        <v>0.1</v>
      </c>
      <c r="Z107" s="121">
        <v>0.1</v>
      </c>
      <c r="AA107" s="121">
        <v>0.1</v>
      </c>
      <c r="AB107" s="121">
        <v>0.1</v>
      </c>
      <c r="AC107" s="121">
        <v>0.1</v>
      </c>
      <c r="AD107" s="121">
        <v>0.1</v>
      </c>
      <c r="AE107" s="121">
        <v>0.1</v>
      </c>
      <c r="AF107" s="121">
        <v>0.1</v>
      </c>
      <c r="AG107" s="121">
        <v>0.1</v>
      </c>
      <c r="AH107" s="121">
        <v>0.1</v>
      </c>
      <c r="AI107" s="121">
        <v>0.1</v>
      </c>
      <c r="AJ107" s="121">
        <v>0.1</v>
      </c>
      <c r="AK107" s="121">
        <v>0.1</v>
      </c>
      <c r="AL107" s="121">
        <v>0.1</v>
      </c>
      <c r="AM107" s="121">
        <v>0.1</v>
      </c>
      <c r="AN107" s="121">
        <v>0.1</v>
      </c>
      <c r="AO107" s="121">
        <v>0.1</v>
      </c>
      <c r="AP107" s="121">
        <v>0.1</v>
      </c>
      <c r="AQ107" s="121">
        <v>0.1</v>
      </c>
      <c r="AR107" s="121">
        <v>0.1</v>
      </c>
      <c r="AS107" s="121">
        <v>0.1</v>
      </c>
      <c r="AT107" s="121">
        <v>0.1</v>
      </c>
      <c r="AU107" s="121">
        <v>0.1</v>
      </c>
      <c r="AV107" s="121">
        <v>0.1</v>
      </c>
      <c r="AW107" s="121">
        <v>0.99999999999999911</v>
      </c>
      <c r="AX107" s="121">
        <v>0.99999999999999911</v>
      </c>
      <c r="AY107" s="121">
        <v>0.99999999999999911</v>
      </c>
      <c r="AZ107" s="121">
        <v>0.99999999999999911</v>
      </c>
      <c r="BA107" s="121">
        <v>0.99999999999999911</v>
      </c>
      <c r="BB107" s="121">
        <v>0.99999999999999911</v>
      </c>
      <c r="BC107" s="121">
        <v>0.99999999999999911</v>
      </c>
      <c r="BD107" s="121">
        <v>0.99999999999999911</v>
      </c>
      <c r="BE107" s="121">
        <v>0.1</v>
      </c>
      <c r="BF107" s="121">
        <v>0.1</v>
      </c>
      <c r="BG107" s="121">
        <v>0.1</v>
      </c>
      <c r="BH107" s="121">
        <v>0.1</v>
      </c>
      <c r="BI107" s="121" t="s">
        <v>352</v>
      </c>
      <c r="BJ107" s="121">
        <v>0.1</v>
      </c>
      <c r="BK107" s="121">
        <v>0.1</v>
      </c>
      <c r="BL107" s="121">
        <v>0.1</v>
      </c>
      <c r="BM107" s="121">
        <v>0.1</v>
      </c>
      <c r="BN107" s="121">
        <v>0.1</v>
      </c>
      <c r="BO107" s="121">
        <v>0.1</v>
      </c>
      <c r="BP107" s="121">
        <v>0.10000000000000091</v>
      </c>
      <c r="BQ107" s="121">
        <v>0.10000000000000091</v>
      </c>
      <c r="BR107" s="121">
        <v>0.10000000000000091</v>
      </c>
      <c r="BS107" s="121">
        <v>0.10000000000000091</v>
      </c>
      <c r="BT107" s="121">
        <v>0.10000000000000091</v>
      </c>
      <c r="BU107" s="121">
        <v>0.10000000000000091</v>
      </c>
      <c r="BV107" s="121">
        <v>0.10000000000000091</v>
      </c>
      <c r="BW107" s="121">
        <v>0.10000000000000091</v>
      </c>
    </row>
    <row r="108" spans="1:75" x14ac:dyDescent="0.25">
      <c r="A108" s="51">
        <v>105</v>
      </c>
      <c r="B108" s="116">
        <f t="shared" si="4"/>
        <v>0.20140845070422558</v>
      </c>
      <c r="C108" s="120" t="str">
        <f>VLOOKUP(A108,Projects!A:B,2,FALSE)</f>
        <v>T10 Project105</v>
      </c>
      <c r="D108" s="121">
        <v>0.10000000000000091</v>
      </c>
      <c r="E108" s="121">
        <v>0.10000000000000091</v>
      </c>
      <c r="F108" s="121">
        <v>0.10000000000000091</v>
      </c>
      <c r="G108" s="121">
        <v>0.10000000000000091</v>
      </c>
      <c r="H108" s="121" t="s">
        <v>352</v>
      </c>
      <c r="I108" s="121">
        <v>0.10000000000000091</v>
      </c>
      <c r="J108" s="121">
        <v>0.10000000000000091</v>
      </c>
      <c r="K108" s="121">
        <v>0.10000000000000091</v>
      </c>
      <c r="L108" s="121">
        <v>0.10000000000000091</v>
      </c>
      <c r="M108" s="121">
        <v>0.10000000000000091</v>
      </c>
      <c r="N108" s="121">
        <v>0.10000000000000091</v>
      </c>
      <c r="O108" s="121">
        <v>0.10000000000000091</v>
      </c>
      <c r="P108" s="121">
        <v>0.10000000000000091</v>
      </c>
      <c r="Q108" s="121">
        <v>0.10000000000000091</v>
      </c>
      <c r="R108" s="121">
        <v>0.10000000000000091</v>
      </c>
      <c r="S108" s="121">
        <v>0.1</v>
      </c>
      <c r="T108" s="121">
        <v>0.1</v>
      </c>
      <c r="U108" s="121">
        <v>0.1</v>
      </c>
      <c r="V108" s="121">
        <v>0.1</v>
      </c>
      <c r="W108" s="121">
        <v>0.1</v>
      </c>
      <c r="X108" s="121">
        <v>0.1</v>
      </c>
      <c r="Y108" s="121">
        <v>0.1</v>
      </c>
      <c r="Z108" s="121">
        <v>0.1</v>
      </c>
      <c r="AA108" s="121">
        <v>0.1</v>
      </c>
      <c r="AB108" s="121">
        <v>0.1</v>
      </c>
      <c r="AC108" s="121">
        <v>0.1</v>
      </c>
      <c r="AD108" s="121">
        <v>0.1</v>
      </c>
      <c r="AE108" s="121">
        <v>0.1</v>
      </c>
      <c r="AF108" s="121">
        <v>0.1</v>
      </c>
      <c r="AG108" s="121">
        <v>0.1</v>
      </c>
      <c r="AH108" s="121">
        <v>0.1</v>
      </c>
      <c r="AI108" s="121">
        <v>0.1</v>
      </c>
      <c r="AJ108" s="121">
        <v>0.1</v>
      </c>
      <c r="AK108" s="121">
        <v>0.1</v>
      </c>
      <c r="AL108" s="121">
        <v>0.1</v>
      </c>
      <c r="AM108" s="121">
        <v>0.1</v>
      </c>
      <c r="AN108" s="121">
        <v>0.1</v>
      </c>
      <c r="AO108" s="121">
        <v>0.1</v>
      </c>
      <c r="AP108" s="121">
        <v>0.1</v>
      </c>
      <c r="AQ108" s="121">
        <v>0.1</v>
      </c>
      <c r="AR108" s="121">
        <v>0.1</v>
      </c>
      <c r="AS108" s="121">
        <v>0.1</v>
      </c>
      <c r="AT108" s="121">
        <v>0.1</v>
      </c>
      <c r="AU108" s="121">
        <v>0.1</v>
      </c>
      <c r="AV108" s="121">
        <v>0.1</v>
      </c>
      <c r="AW108" s="121">
        <v>0.99999999999999911</v>
      </c>
      <c r="AX108" s="121">
        <v>0.99999999999999911</v>
      </c>
      <c r="AY108" s="121">
        <v>0.99999999999999911</v>
      </c>
      <c r="AZ108" s="121">
        <v>0.99999999999999911</v>
      </c>
      <c r="BA108" s="121">
        <v>0.99999999999999911</v>
      </c>
      <c r="BB108" s="121">
        <v>0.99999999999999911</v>
      </c>
      <c r="BC108" s="121">
        <v>0.99999999999999911</v>
      </c>
      <c r="BD108" s="121">
        <v>0.99999999999999911</v>
      </c>
      <c r="BE108" s="121">
        <v>0.1</v>
      </c>
      <c r="BF108" s="121">
        <v>0.1</v>
      </c>
      <c r="BG108" s="121">
        <v>0.1</v>
      </c>
      <c r="BH108" s="121">
        <v>0.1</v>
      </c>
      <c r="BI108" s="121">
        <v>0.1</v>
      </c>
      <c r="BJ108" s="121">
        <v>0.1</v>
      </c>
      <c r="BK108" s="121">
        <v>0.1</v>
      </c>
      <c r="BL108" s="121">
        <v>0.1</v>
      </c>
      <c r="BM108" s="121">
        <v>0.1</v>
      </c>
      <c r="BN108" s="121">
        <v>0.1</v>
      </c>
      <c r="BO108" s="121">
        <v>0.1</v>
      </c>
      <c r="BP108" s="121">
        <v>0.10000000000000091</v>
      </c>
      <c r="BQ108" s="121">
        <v>0.10000000000000091</v>
      </c>
      <c r="BR108" s="121">
        <v>0.10000000000000091</v>
      </c>
      <c r="BS108" s="121">
        <v>0.10000000000000091</v>
      </c>
      <c r="BT108" s="121">
        <v>0.10000000000000091</v>
      </c>
      <c r="BU108" s="121">
        <v>0.10000000000000091</v>
      </c>
      <c r="BV108" s="121">
        <v>0.10000000000000091</v>
      </c>
      <c r="BW108" s="121">
        <v>0.10000000000000091</v>
      </c>
    </row>
    <row r="109" spans="1:75" x14ac:dyDescent="0.25">
      <c r="A109" s="51">
        <v>106</v>
      </c>
      <c r="B109" s="116">
        <f t="shared" si="4"/>
        <v>0.20140845070422558</v>
      </c>
      <c r="C109" s="120" t="str">
        <f>VLOOKUP(A109,Projects!A:B,2,FALSE)</f>
        <v>T10 Project106</v>
      </c>
      <c r="D109" s="121">
        <v>0.10000000000000091</v>
      </c>
      <c r="E109" s="121">
        <v>0.10000000000000091</v>
      </c>
      <c r="F109" s="121">
        <v>0.10000000000000091</v>
      </c>
      <c r="G109" s="121" t="s">
        <v>352</v>
      </c>
      <c r="H109" s="121">
        <v>0.10000000000000091</v>
      </c>
      <c r="I109" s="121">
        <v>0.10000000000000091</v>
      </c>
      <c r="J109" s="121">
        <v>0.10000000000000091</v>
      </c>
      <c r="K109" s="121">
        <v>0.10000000000000091</v>
      </c>
      <c r="L109" s="121">
        <v>0.10000000000000091</v>
      </c>
      <c r="M109" s="121">
        <v>0.10000000000000091</v>
      </c>
      <c r="N109" s="121">
        <v>0.10000000000000091</v>
      </c>
      <c r="O109" s="121">
        <v>0.10000000000000091</v>
      </c>
      <c r="P109" s="121">
        <v>0.10000000000000091</v>
      </c>
      <c r="Q109" s="121">
        <v>0.10000000000000091</v>
      </c>
      <c r="R109" s="121">
        <v>0.10000000000000091</v>
      </c>
      <c r="S109" s="121">
        <v>0.1</v>
      </c>
      <c r="T109" s="121">
        <v>0.1</v>
      </c>
      <c r="U109" s="121">
        <v>0.1</v>
      </c>
      <c r="V109" s="121">
        <v>0.1</v>
      </c>
      <c r="W109" s="121">
        <v>0.1</v>
      </c>
      <c r="X109" s="121">
        <v>0.1</v>
      </c>
      <c r="Y109" s="121">
        <v>0.1</v>
      </c>
      <c r="Z109" s="121">
        <v>0.1</v>
      </c>
      <c r="AA109" s="121">
        <v>0.1</v>
      </c>
      <c r="AB109" s="121">
        <v>0.1</v>
      </c>
      <c r="AC109" s="121">
        <v>0.1</v>
      </c>
      <c r="AD109" s="121">
        <v>0.1</v>
      </c>
      <c r="AE109" s="121">
        <v>0.1</v>
      </c>
      <c r="AF109" s="121">
        <v>0.1</v>
      </c>
      <c r="AG109" s="121">
        <v>0.1</v>
      </c>
      <c r="AH109" s="121">
        <v>0.1</v>
      </c>
      <c r="AI109" s="121">
        <v>0.1</v>
      </c>
      <c r="AJ109" s="121">
        <v>0.1</v>
      </c>
      <c r="AK109" s="121">
        <v>0.1</v>
      </c>
      <c r="AL109" s="121">
        <v>0.1</v>
      </c>
      <c r="AM109" s="121">
        <v>0.1</v>
      </c>
      <c r="AN109" s="121">
        <v>0.1</v>
      </c>
      <c r="AO109" s="121">
        <v>0.1</v>
      </c>
      <c r="AP109" s="121">
        <v>0.1</v>
      </c>
      <c r="AQ109" s="121">
        <v>0.1</v>
      </c>
      <c r="AR109" s="121">
        <v>0.1</v>
      </c>
      <c r="AS109" s="121">
        <v>0.1</v>
      </c>
      <c r="AT109" s="121">
        <v>0.1</v>
      </c>
      <c r="AU109" s="121">
        <v>0.1</v>
      </c>
      <c r="AV109" s="121">
        <v>0.1</v>
      </c>
      <c r="AW109" s="121">
        <v>0.99999999999999911</v>
      </c>
      <c r="AX109" s="121">
        <v>0.99999999999999911</v>
      </c>
      <c r="AY109" s="121">
        <v>0.99999999999999911</v>
      </c>
      <c r="AZ109" s="121">
        <v>0.99999999999999911</v>
      </c>
      <c r="BA109" s="121">
        <v>0.99999999999999911</v>
      </c>
      <c r="BB109" s="121">
        <v>0.99999999999999911</v>
      </c>
      <c r="BC109" s="121">
        <v>0.99999999999999911</v>
      </c>
      <c r="BD109" s="121">
        <v>0.99999999999999911</v>
      </c>
      <c r="BE109" s="121">
        <v>0.1</v>
      </c>
      <c r="BF109" s="121">
        <v>0.1</v>
      </c>
      <c r="BG109" s="121">
        <v>0.1</v>
      </c>
      <c r="BH109" s="121">
        <v>0.1</v>
      </c>
      <c r="BI109" s="121">
        <v>0.1</v>
      </c>
      <c r="BJ109" s="121">
        <v>0.1</v>
      </c>
      <c r="BK109" s="121">
        <v>0.1</v>
      </c>
      <c r="BL109" s="121">
        <v>0.1</v>
      </c>
      <c r="BM109" s="121">
        <v>0.1</v>
      </c>
      <c r="BN109" s="121">
        <v>0.1</v>
      </c>
      <c r="BO109" s="121">
        <v>0.1</v>
      </c>
      <c r="BP109" s="121">
        <v>0.10000000000000091</v>
      </c>
      <c r="BQ109" s="121">
        <v>0.10000000000000091</v>
      </c>
      <c r="BR109" s="121">
        <v>0.10000000000000091</v>
      </c>
      <c r="BS109" s="121">
        <v>0.10000000000000091</v>
      </c>
      <c r="BT109" s="121">
        <v>0.10000000000000091</v>
      </c>
      <c r="BU109" s="121">
        <v>0.10000000000000091</v>
      </c>
      <c r="BV109" s="121">
        <v>0.10000000000000091</v>
      </c>
      <c r="BW109" s="121">
        <v>0.10000000000000091</v>
      </c>
    </row>
    <row r="110" spans="1:75" x14ac:dyDescent="0.25">
      <c r="A110" s="51">
        <v>107</v>
      </c>
      <c r="B110" s="116">
        <f t="shared" si="4"/>
        <v>0.20140845070422558</v>
      </c>
      <c r="C110" s="120" t="str">
        <f>VLOOKUP(A110,Projects!A:B,2,FALSE)</f>
        <v>T10 Project107</v>
      </c>
      <c r="D110" s="121">
        <v>0.10000000000000091</v>
      </c>
      <c r="E110" s="121">
        <v>0.10000000000000091</v>
      </c>
      <c r="F110" s="121">
        <v>0.10000000000000091</v>
      </c>
      <c r="G110" s="121">
        <v>0.10000000000000091</v>
      </c>
      <c r="H110" s="121">
        <v>0.10000000000000091</v>
      </c>
      <c r="I110" s="121">
        <v>0.10000000000000091</v>
      </c>
      <c r="J110" s="121">
        <v>0.10000000000000091</v>
      </c>
      <c r="K110" s="121">
        <v>0.10000000000000091</v>
      </c>
      <c r="L110" s="121">
        <v>0.10000000000000091</v>
      </c>
      <c r="M110" s="121">
        <v>0.10000000000000091</v>
      </c>
      <c r="N110" s="121">
        <v>0.10000000000000091</v>
      </c>
      <c r="O110" s="121">
        <v>0.10000000000000091</v>
      </c>
      <c r="P110" s="121">
        <v>0.10000000000000091</v>
      </c>
      <c r="Q110" s="121">
        <v>0.10000000000000091</v>
      </c>
      <c r="R110" s="121">
        <v>0.10000000000000091</v>
      </c>
      <c r="S110" s="121">
        <v>0.1</v>
      </c>
      <c r="T110" s="121">
        <v>0.1</v>
      </c>
      <c r="U110" s="121">
        <v>0.1</v>
      </c>
      <c r="V110" s="121">
        <v>0.1</v>
      </c>
      <c r="W110" s="121">
        <v>0.1</v>
      </c>
      <c r="X110" s="121">
        <v>0.1</v>
      </c>
      <c r="Y110" s="121">
        <v>0.1</v>
      </c>
      <c r="Z110" s="121" t="s">
        <v>352</v>
      </c>
      <c r="AA110" s="121">
        <v>0.1</v>
      </c>
      <c r="AB110" s="121">
        <v>0.1</v>
      </c>
      <c r="AC110" s="121">
        <v>0.1</v>
      </c>
      <c r="AD110" s="121">
        <v>0.1</v>
      </c>
      <c r="AE110" s="121">
        <v>0.1</v>
      </c>
      <c r="AF110" s="121">
        <v>0.1</v>
      </c>
      <c r="AG110" s="121">
        <v>0.1</v>
      </c>
      <c r="AH110" s="121">
        <v>0.1</v>
      </c>
      <c r="AI110" s="121">
        <v>0.1</v>
      </c>
      <c r="AJ110" s="121">
        <v>0.1</v>
      </c>
      <c r="AK110" s="121">
        <v>0.1</v>
      </c>
      <c r="AL110" s="121">
        <v>0.1</v>
      </c>
      <c r="AM110" s="121">
        <v>0.1</v>
      </c>
      <c r="AN110" s="121">
        <v>0.1</v>
      </c>
      <c r="AO110" s="121">
        <v>0.1</v>
      </c>
      <c r="AP110" s="121">
        <v>0.1</v>
      </c>
      <c r="AQ110" s="121">
        <v>0.1</v>
      </c>
      <c r="AR110" s="121">
        <v>0.1</v>
      </c>
      <c r="AS110" s="121">
        <v>0.1</v>
      </c>
      <c r="AT110" s="121">
        <v>0.1</v>
      </c>
      <c r="AU110" s="121">
        <v>0.1</v>
      </c>
      <c r="AV110" s="121">
        <v>0.1</v>
      </c>
      <c r="AW110" s="121">
        <v>0.99999999999999911</v>
      </c>
      <c r="AX110" s="121">
        <v>0.99999999999999911</v>
      </c>
      <c r="AY110" s="121">
        <v>0.99999999999999911</v>
      </c>
      <c r="AZ110" s="121">
        <v>0.99999999999999911</v>
      </c>
      <c r="BA110" s="121">
        <v>0.99999999999999911</v>
      </c>
      <c r="BB110" s="121">
        <v>0.99999999999999911</v>
      </c>
      <c r="BC110" s="121">
        <v>0.99999999999999911</v>
      </c>
      <c r="BD110" s="121">
        <v>0.99999999999999911</v>
      </c>
      <c r="BE110" s="121">
        <v>0.1</v>
      </c>
      <c r="BF110" s="121">
        <v>0.1</v>
      </c>
      <c r="BG110" s="121">
        <v>0.1</v>
      </c>
      <c r="BH110" s="121">
        <v>0.1</v>
      </c>
      <c r="BI110" s="121">
        <v>0.1</v>
      </c>
      <c r="BJ110" s="121">
        <v>0.1</v>
      </c>
      <c r="BK110" s="121">
        <v>0.1</v>
      </c>
      <c r="BL110" s="121">
        <v>0.1</v>
      </c>
      <c r="BM110" s="121">
        <v>0.1</v>
      </c>
      <c r="BN110" s="121">
        <v>0.1</v>
      </c>
      <c r="BO110" s="121">
        <v>0.1</v>
      </c>
      <c r="BP110" s="121">
        <v>0.10000000000000091</v>
      </c>
      <c r="BQ110" s="121">
        <v>0.10000000000000091</v>
      </c>
      <c r="BR110" s="121">
        <v>0.10000000000000091</v>
      </c>
      <c r="BS110" s="121">
        <v>0.10000000000000091</v>
      </c>
      <c r="BT110" s="121">
        <v>0.10000000000000091</v>
      </c>
      <c r="BU110" s="121">
        <v>0.10000000000000091</v>
      </c>
      <c r="BV110" s="121">
        <v>0.10000000000000091</v>
      </c>
      <c r="BW110" s="121">
        <v>0.10000000000000091</v>
      </c>
    </row>
    <row r="111" spans="1:75" x14ac:dyDescent="0.25">
      <c r="A111" s="51">
        <v>108</v>
      </c>
      <c r="B111" s="116">
        <f t="shared" si="4"/>
        <v>0.20140845070422558</v>
      </c>
      <c r="C111" s="120" t="str">
        <f>VLOOKUP(A111,Projects!A:B,2,FALSE)</f>
        <v>T10 Project108</v>
      </c>
      <c r="D111" s="121">
        <v>0.10000000000000091</v>
      </c>
      <c r="E111" s="121">
        <v>0.10000000000000091</v>
      </c>
      <c r="F111" s="121">
        <v>0.10000000000000091</v>
      </c>
      <c r="G111" s="121">
        <v>0.10000000000000091</v>
      </c>
      <c r="H111" s="121">
        <v>0.10000000000000091</v>
      </c>
      <c r="I111" s="121">
        <v>0.10000000000000091</v>
      </c>
      <c r="J111" s="121">
        <v>0.10000000000000091</v>
      </c>
      <c r="K111" s="121">
        <v>0.10000000000000091</v>
      </c>
      <c r="L111" s="121">
        <v>0.10000000000000091</v>
      </c>
      <c r="M111" s="121">
        <v>0.10000000000000091</v>
      </c>
      <c r="N111" s="121">
        <v>0.10000000000000091</v>
      </c>
      <c r="O111" s="121">
        <v>0.10000000000000091</v>
      </c>
      <c r="P111" s="121">
        <v>0.10000000000000091</v>
      </c>
      <c r="Q111" s="121">
        <v>0.10000000000000091</v>
      </c>
      <c r="R111" s="121">
        <v>0.10000000000000091</v>
      </c>
      <c r="S111" s="121">
        <v>0.1</v>
      </c>
      <c r="T111" s="121">
        <v>0.1</v>
      </c>
      <c r="U111" s="121">
        <v>0.1</v>
      </c>
      <c r="V111" s="121">
        <v>0.1</v>
      </c>
      <c r="W111" s="121">
        <v>0.1</v>
      </c>
      <c r="X111" s="121">
        <v>0.1</v>
      </c>
      <c r="Y111" s="121">
        <v>0.1</v>
      </c>
      <c r="Z111" s="121">
        <v>0.1</v>
      </c>
      <c r="AA111" s="121">
        <v>0.1</v>
      </c>
      <c r="AB111" s="121">
        <v>0.1</v>
      </c>
      <c r="AC111" s="121">
        <v>0.1</v>
      </c>
      <c r="AD111" s="121">
        <v>0.1</v>
      </c>
      <c r="AE111" s="121">
        <v>0.1</v>
      </c>
      <c r="AF111" s="121" t="s">
        <v>352</v>
      </c>
      <c r="AG111" s="121">
        <v>0.1</v>
      </c>
      <c r="AH111" s="121">
        <v>0.1</v>
      </c>
      <c r="AI111" s="121">
        <v>0.1</v>
      </c>
      <c r="AJ111" s="121">
        <v>0.1</v>
      </c>
      <c r="AK111" s="121">
        <v>0.1</v>
      </c>
      <c r="AL111" s="121">
        <v>0.1</v>
      </c>
      <c r="AM111" s="121">
        <v>0.1</v>
      </c>
      <c r="AN111" s="121">
        <v>0.1</v>
      </c>
      <c r="AO111" s="121">
        <v>0.1</v>
      </c>
      <c r="AP111" s="121">
        <v>0.1</v>
      </c>
      <c r="AQ111" s="121">
        <v>0.1</v>
      </c>
      <c r="AR111" s="121">
        <v>0.1</v>
      </c>
      <c r="AS111" s="121">
        <v>0.1</v>
      </c>
      <c r="AT111" s="121">
        <v>0.1</v>
      </c>
      <c r="AU111" s="121">
        <v>0.1</v>
      </c>
      <c r="AV111" s="121">
        <v>0.1</v>
      </c>
      <c r="AW111" s="121">
        <v>0.99999999999999911</v>
      </c>
      <c r="AX111" s="121">
        <v>0.99999999999999911</v>
      </c>
      <c r="AY111" s="121">
        <v>0.99999999999999911</v>
      </c>
      <c r="AZ111" s="121">
        <v>0.99999999999999911</v>
      </c>
      <c r="BA111" s="121">
        <v>0.99999999999999911</v>
      </c>
      <c r="BB111" s="121">
        <v>0.99999999999999911</v>
      </c>
      <c r="BC111" s="121">
        <v>0.99999999999999911</v>
      </c>
      <c r="BD111" s="121">
        <v>0.99999999999999911</v>
      </c>
      <c r="BE111" s="121">
        <v>0.1</v>
      </c>
      <c r="BF111" s="121">
        <v>0.1</v>
      </c>
      <c r="BG111" s="121">
        <v>0.1</v>
      </c>
      <c r="BH111" s="121">
        <v>0.1</v>
      </c>
      <c r="BI111" s="121">
        <v>0.1</v>
      </c>
      <c r="BJ111" s="121">
        <v>0.1</v>
      </c>
      <c r="BK111" s="121">
        <v>0.1</v>
      </c>
      <c r="BL111" s="121">
        <v>0.1</v>
      </c>
      <c r="BM111" s="121">
        <v>0.1</v>
      </c>
      <c r="BN111" s="121">
        <v>0.1</v>
      </c>
      <c r="BO111" s="121">
        <v>0.1</v>
      </c>
      <c r="BP111" s="121">
        <v>0.10000000000000091</v>
      </c>
      <c r="BQ111" s="121">
        <v>0.10000000000000091</v>
      </c>
      <c r="BR111" s="121">
        <v>0.10000000000000091</v>
      </c>
      <c r="BS111" s="121">
        <v>0.10000000000000091</v>
      </c>
      <c r="BT111" s="121">
        <v>0.10000000000000091</v>
      </c>
      <c r="BU111" s="121">
        <v>0.10000000000000091</v>
      </c>
      <c r="BV111" s="121">
        <v>0.10000000000000091</v>
      </c>
      <c r="BW111" s="121">
        <v>0.10000000000000091</v>
      </c>
    </row>
    <row r="112" spans="1:75" x14ac:dyDescent="0.25">
      <c r="A112" s="51">
        <v>109</v>
      </c>
      <c r="B112" s="116">
        <f t="shared" si="4"/>
        <v>0.20140845070422558</v>
      </c>
      <c r="C112" s="120" t="str">
        <f>VLOOKUP(A112,Projects!A:B,2,FALSE)</f>
        <v>T10 Project109</v>
      </c>
      <c r="D112" s="121">
        <v>0.10000000000000091</v>
      </c>
      <c r="E112" s="121">
        <v>0.10000000000000091</v>
      </c>
      <c r="F112" s="121">
        <v>0.10000000000000091</v>
      </c>
      <c r="G112" s="121">
        <v>0.10000000000000091</v>
      </c>
      <c r="H112" s="121">
        <v>0.10000000000000091</v>
      </c>
      <c r="I112" s="121">
        <v>0.10000000000000091</v>
      </c>
      <c r="J112" s="121">
        <v>0.10000000000000091</v>
      </c>
      <c r="K112" s="121">
        <v>0.10000000000000091</v>
      </c>
      <c r="L112" s="121">
        <v>0.10000000000000091</v>
      </c>
      <c r="M112" s="121">
        <v>0.10000000000000091</v>
      </c>
      <c r="N112" s="121">
        <v>0.10000000000000091</v>
      </c>
      <c r="O112" s="121">
        <v>0.10000000000000091</v>
      </c>
      <c r="P112" s="121">
        <v>0.10000000000000091</v>
      </c>
      <c r="Q112" s="121">
        <v>0.10000000000000091</v>
      </c>
      <c r="R112" s="121">
        <v>0.10000000000000091</v>
      </c>
      <c r="S112" s="121">
        <v>0.1</v>
      </c>
      <c r="T112" s="121">
        <v>0.1</v>
      </c>
      <c r="U112" s="121">
        <v>0.1</v>
      </c>
      <c r="V112" s="121">
        <v>0.1</v>
      </c>
      <c r="W112" s="121">
        <v>0.1</v>
      </c>
      <c r="X112" s="121">
        <v>0.1</v>
      </c>
      <c r="Y112" s="121">
        <v>0.1</v>
      </c>
      <c r="Z112" s="121" t="s">
        <v>352</v>
      </c>
      <c r="AA112" s="121">
        <v>0.1</v>
      </c>
      <c r="AB112" s="121">
        <v>0.1</v>
      </c>
      <c r="AC112" s="121">
        <v>0.1</v>
      </c>
      <c r="AD112" s="121">
        <v>0.1</v>
      </c>
      <c r="AE112" s="121">
        <v>0.1</v>
      </c>
      <c r="AF112" s="121">
        <v>0.1</v>
      </c>
      <c r="AG112" s="121">
        <v>0.1</v>
      </c>
      <c r="AH112" s="121">
        <v>0.1</v>
      </c>
      <c r="AI112" s="121">
        <v>0.1</v>
      </c>
      <c r="AJ112" s="121">
        <v>0.1</v>
      </c>
      <c r="AK112" s="121">
        <v>0.1</v>
      </c>
      <c r="AL112" s="121">
        <v>0.1</v>
      </c>
      <c r="AM112" s="121">
        <v>0.1</v>
      </c>
      <c r="AN112" s="121">
        <v>0.1</v>
      </c>
      <c r="AO112" s="121">
        <v>0.1</v>
      </c>
      <c r="AP112" s="121">
        <v>0.1</v>
      </c>
      <c r="AQ112" s="121">
        <v>0.1</v>
      </c>
      <c r="AR112" s="121">
        <v>0.1</v>
      </c>
      <c r="AS112" s="121">
        <v>0.1</v>
      </c>
      <c r="AT112" s="121">
        <v>0.1</v>
      </c>
      <c r="AU112" s="121">
        <v>0.1</v>
      </c>
      <c r="AV112" s="121">
        <v>0.1</v>
      </c>
      <c r="AW112" s="121">
        <v>0.99999999999999911</v>
      </c>
      <c r="AX112" s="121">
        <v>0.99999999999999911</v>
      </c>
      <c r="AY112" s="121">
        <v>0.99999999999999911</v>
      </c>
      <c r="AZ112" s="121">
        <v>0.99999999999999911</v>
      </c>
      <c r="BA112" s="121">
        <v>0.99999999999999911</v>
      </c>
      <c r="BB112" s="121">
        <v>0.99999999999999911</v>
      </c>
      <c r="BC112" s="121">
        <v>0.99999999999999911</v>
      </c>
      <c r="BD112" s="121">
        <v>0.99999999999999911</v>
      </c>
      <c r="BE112" s="121">
        <v>0.1</v>
      </c>
      <c r="BF112" s="121">
        <v>0.1</v>
      </c>
      <c r="BG112" s="121">
        <v>0.1</v>
      </c>
      <c r="BH112" s="121">
        <v>0.1</v>
      </c>
      <c r="BI112" s="121">
        <v>0.1</v>
      </c>
      <c r="BJ112" s="121">
        <v>0.1</v>
      </c>
      <c r="BK112" s="121">
        <v>0.1</v>
      </c>
      <c r="BL112" s="121">
        <v>0.1</v>
      </c>
      <c r="BM112" s="121">
        <v>0.1</v>
      </c>
      <c r="BN112" s="121">
        <v>0.1</v>
      </c>
      <c r="BO112" s="121">
        <v>0.1</v>
      </c>
      <c r="BP112" s="121">
        <v>0.10000000000000091</v>
      </c>
      <c r="BQ112" s="121">
        <v>0.10000000000000091</v>
      </c>
      <c r="BR112" s="121">
        <v>0.10000000000000091</v>
      </c>
      <c r="BS112" s="121">
        <v>0.10000000000000091</v>
      </c>
      <c r="BT112" s="121">
        <v>0.10000000000000091</v>
      </c>
      <c r="BU112" s="121">
        <v>0.10000000000000091</v>
      </c>
      <c r="BV112" s="121">
        <v>0.10000000000000091</v>
      </c>
      <c r="BW112" s="121">
        <v>0.10000000000000091</v>
      </c>
    </row>
    <row r="113" spans="1:75" x14ac:dyDescent="0.25">
      <c r="A113" s="51">
        <v>110</v>
      </c>
      <c r="B113" s="116">
        <f t="shared" si="4"/>
        <v>0.20140845070422558</v>
      </c>
      <c r="C113" s="120" t="str">
        <f>VLOOKUP(A113,Projects!A:B,2,FALSE)</f>
        <v>T10 Project110</v>
      </c>
      <c r="D113" s="121">
        <v>0.10000000000000091</v>
      </c>
      <c r="E113" s="121">
        <v>0.10000000000000091</v>
      </c>
      <c r="F113" s="121">
        <v>0.10000000000000091</v>
      </c>
      <c r="G113" s="121">
        <v>0.10000000000000091</v>
      </c>
      <c r="H113" s="121">
        <v>0.10000000000000091</v>
      </c>
      <c r="I113" s="121">
        <v>0.10000000000000091</v>
      </c>
      <c r="J113" s="121">
        <v>0.10000000000000091</v>
      </c>
      <c r="K113" s="121">
        <v>0.10000000000000091</v>
      </c>
      <c r="L113" s="121">
        <v>0.10000000000000091</v>
      </c>
      <c r="M113" s="121">
        <v>0.10000000000000091</v>
      </c>
      <c r="N113" s="121">
        <v>0.10000000000000091</v>
      </c>
      <c r="O113" s="121">
        <v>0.10000000000000091</v>
      </c>
      <c r="P113" s="121">
        <v>0.10000000000000091</v>
      </c>
      <c r="Q113" s="121">
        <v>0.10000000000000091</v>
      </c>
      <c r="R113" s="121">
        <v>0.10000000000000091</v>
      </c>
      <c r="S113" s="121">
        <v>0.1</v>
      </c>
      <c r="T113" s="121">
        <v>0.1</v>
      </c>
      <c r="U113" s="121">
        <v>0.1</v>
      </c>
      <c r="V113" s="121" t="s">
        <v>352</v>
      </c>
      <c r="W113" s="121">
        <v>0.1</v>
      </c>
      <c r="X113" s="121">
        <v>0.1</v>
      </c>
      <c r="Y113" s="121">
        <v>0.1</v>
      </c>
      <c r="Z113" s="121">
        <v>0.1</v>
      </c>
      <c r="AA113" s="121">
        <v>0.1</v>
      </c>
      <c r="AB113" s="121">
        <v>0.1</v>
      </c>
      <c r="AC113" s="121">
        <v>0.1</v>
      </c>
      <c r="AD113" s="121">
        <v>0.1</v>
      </c>
      <c r="AE113" s="121">
        <v>0.1</v>
      </c>
      <c r="AF113" s="121">
        <v>0.1</v>
      </c>
      <c r="AG113" s="121">
        <v>0.1</v>
      </c>
      <c r="AH113" s="121">
        <v>0.1</v>
      </c>
      <c r="AI113" s="121">
        <v>0.1</v>
      </c>
      <c r="AJ113" s="121">
        <v>0.1</v>
      </c>
      <c r="AK113" s="121">
        <v>0.1</v>
      </c>
      <c r="AL113" s="121">
        <v>0.1</v>
      </c>
      <c r="AM113" s="121">
        <v>0.1</v>
      </c>
      <c r="AN113" s="121">
        <v>0.1</v>
      </c>
      <c r="AO113" s="121">
        <v>0.1</v>
      </c>
      <c r="AP113" s="121">
        <v>0.1</v>
      </c>
      <c r="AQ113" s="121">
        <v>0.1</v>
      </c>
      <c r="AR113" s="121">
        <v>0.1</v>
      </c>
      <c r="AS113" s="121">
        <v>0.1</v>
      </c>
      <c r="AT113" s="121">
        <v>0.1</v>
      </c>
      <c r="AU113" s="121">
        <v>0.1</v>
      </c>
      <c r="AV113" s="121">
        <v>0.1</v>
      </c>
      <c r="AW113" s="121">
        <v>0.99999999999999911</v>
      </c>
      <c r="AX113" s="121">
        <v>0.99999999999999911</v>
      </c>
      <c r="AY113" s="121">
        <v>0.99999999999999911</v>
      </c>
      <c r="AZ113" s="121">
        <v>0.99999999999999911</v>
      </c>
      <c r="BA113" s="121">
        <v>0.99999999999999911</v>
      </c>
      <c r="BB113" s="121">
        <v>0.99999999999999911</v>
      </c>
      <c r="BC113" s="121">
        <v>0.99999999999999911</v>
      </c>
      <c r="BD113" s="121">
        <v>0.99999999999999911</v>
      </c>
      <c r="BE113" s="121">
        <v>0.1</v>
      </c>
      <c r="BF113" s="121">
        <v>0.1</v>
      </c>
      <c r="BG113" s="121">
        <v>0.1</v>
      </c>
      <c r="BH113" s="121">
        <v>0.1</v>
      </c>
      <c r="BI113" s="121">
        <v>0.1</v>
      </c>
      <c r="BJ113" s="121">
        <v>0.1</v>
      </c>
      <c r="BK113" s="121">
        <v>0.1</v>
      </c>
      <c r="BL113" s="121">
        <v>0.1</v>
      </c>
      <c r="BM113" s="121">
        <v>0.1</v>
      </c>
      <c r="BN113" s="121">
        <v>0.1</v>
      </c>
      <c r="BO113" s="121">
        <v>0.1</v>
      </c>
      <c r="BP113" s="121">
        <v>0.10000000000000091</v>
      </c>
      <c r="BQ113" s="121">
        <v>0.10000000000000091</v>
      </c>
      <c r="BR113" s="121">
        <v>0.10000000000000091</v>
      </c>
      <c r="BS113" s="121">
        <v>0.10000000000000091</v>
      </c>
      <c r="BT113" s="121">
        <v>0.10000000000000091</v>
      </c>
      <c r="BU113" s="121">
        <v>0.10000000000000091</v>
      </c>
      <c r="BV113" s="121">
        <v>0.10000000000000091</v>
      </c>
      <c r="BW113" s="121">
        <v>0.10000000000000091</v>
      </c>
    </row>
    <row r="114" spans="1:75" x14ac:dyDescent="0.25">
      <c r="A114" s="51">
        <v>111</v>
      </c>
      <c r="B114" s="116">
        <f t="shared" si="4"/>
        <v>0.20140845070422558</v>
      </c>
      <c r="C114" s="120" t="str">
        <f>VLOOKUP(A114,Projects!A:B,2,FALSE)</f>
        <v>T10 Project111</v>
      </c>
      <c r="D114" s="121">
        <v>0.10000000000000091</v>
      </c>
      <c r="E114" s="121">
        <v>0.10000000000000091</v>
      </c>
      <c r="F114" s="121">
        <v>0.10000000000000091</v>
      </c>
      <c r="G114" s="121">
        <v>0.10000000000000091</v>
      </c>
      <c r="H114" s="121">
        <v>0.10000000000000091</v>
      </c>
      <c r="I114" s="121">
        <v>0.10000000000000091</v>
      </c>
      <c r="J114" s="121">
        <v>0.10000000000000091</v>
      </c>
      <c r="K114" s="121">
        <v>0.10000000000000091</v>
      </c>
      <c r="L114" s="121">
        <v>0.10000000000000091</v>
      </c>
      <c r="M114" s="121">
        <v>0.10000000000000091</v>
      </c>
      <c r="N114" s="121">
        <v>0.10000000000000091</v>
      </c>
      <c r="O114" s="121">
        <v>0.10000000000000091</v>
      </c>
      <c r="P114" s="121">
        <v>0.10000000000000091</v>
      </c>
      <c r="Q114" s="121">
        <v>0.10000000000000091</v>
      </c>
      <c r="R114" s="121">
        <v>0.10000000000000091</v>
      </c>
      <c r="S114" s="121">
        <v>0.1</v>
      </c>
      <c r="T114" s="121">
        <v>0.1</v>
      </c>
      <c r="U114" s="121" t="s">
        <v>352</v>
      </c>
      <c r="V114" s="121">
        <v>0.1</v>
      </c>
      <c r="W114" s="121">
        <v>0.1</v>
      </c>
      <c r="X114" s="121">
        <v>0.1</v>
      </c>
      <c r="Y114" s="121">
        <v>0.1</v>
      </c>
      <c r="Z114" s="121">
        <v>0.1</v>
      </c>
      <c r="AA114" s="121">
        <v>0.1</v>
      </c>
      <c r="AB114" s="121">
        <v>0.1</v>
      </c>
      <c r="AC114" s="121">
        <v>0.1</v>
      </c>
      <c r="AD114" s="121">
        <v>0.1</v>
      </c>
      <c r="AE114" s="121">
        <v>0.1</v>
      </c>
      <c r="AF114" s="121">
        <v>0.1</v>
      </c>
      <c r="AG114" s="121">
        <v>0.1</v>
      </c>
      <c r="AH114" s="121">
        <v>0.1</v>
      </c>
      <c r="AI114" s="121">
        <v>0.1</v>
      </c>
      <c r="AJ114" s="121">
        <v>0.1</v>
      </c>
      <c r="AK114" s="121">
        <v>0.1</v>
      </c>
      <c r="AL114" s="121">
        <v>0.1</v>
      </c>
      <c r="AM114" s="121">
        <v>0.1</v>
      </c>
      <c r="AN114" s="121">
        <v>0.1</v>
      </c>
      <c r="AO114" s="121">
        <v>0.1</v>
      </c>
      <c r="AP114" s="121">
        <v>0.1</v>
      </c>
      <c r="AQ114" s="121">
        <v>0.1</v>
      </c>
      <c r="AR114" s="121">
        <v>0.1</v>
      </c>
      <c r="AS114" s="121">
        <v>0.1</v>
      </c>
      <c r="AT114" s="121">
        <v>0.1</v>
      </c>
      <c r="AU114" s="121">
        <v>0.1</v>
      </c>
      <c r="AV114" s="121">
        <v>0.1</v>
      </c>
      <c r="AW114" s="121">
        <v>0.99999999999999911</v>
      </c>
      <c r="AX114" s="121">
        <v>0.99999999999999911</v>
      </c>
      <c r="AY114" s="121">
        <v>0.99999999999999911</v>
      </c>
      <c r="AZ114" s="121">
        <v>0.99999999999999911</v>
      </c>
      <c r="BA114" s="121">
        <v>0.99999999999999911</v>
      </c>
      <c r="BB114" s="121">
        <v>0.99999999999999911</v>
      </c>
      <c r="BC114" s="121">
        <v>0.99999999999999911</v>
      </c>
      <c r="BD114" s="121">
        <v>0.99999999999999911</v>
      </c>
      <c r="BE114" s="121">
        <v>0.1</v>
      </c>
      <c r="BF114" s="121">
        <v>0.1</v>
      </c>
      <c r="BG114" s="121">
        <v>0.1</v>
      </c>
      <c r="BH114" s="121">
        <v>0.1</v>
      </c>
      <c r="BI114" s="121">
        <v>0.1</v>
      </c>
      <c r="BJ114" s="121">
        <v>0.1</v>
      </c>
      <c r="BK114" s="121">
        <v>0.1</v>
      </c>
      <c r="BL114" s="121">
        <v>0.1</v>
      </c>
      <c r="BM114" s="121">
        <v>0.1</v>
      </c>
      <c r="BN114" s="121">
        <v>0.1</v>
      </c>
      <c r="BO114" s="121">
        <v>0.1</v>
      </c>
      <c r="BP114" s="121">
        <v>0.10000000000000091</v>
      </c>
      <c r="BQ114" s="121">
        <v>0.10000000000000091</v>
      </c>
      <c r="BR114" s="121">
        <v>0.10000000000000091</v>
      </c>
      <c r="BS114" s="121">
        <v>0.10000000000000091</v>
      </c>
      <c r="BT114" s="121">
        <v>0.10000000000000091</v>
      </c>
      <c r="BU114" s="121">
        <v>0.10000000000000091</v>
      </c>
      <c r="BV114" s="121">
        <v>0.10000000000000091</v>
      </c>
      <c r="BW114" s="121">
        <v>0.10000000000000091</v>
      </c>
    </row>
    <row r="115" spans="1:75" x14ac:dyDescent="0.25">
      <c r="A115" s="51">
        <v>112</v>
      </c>
      <c r="B115" s="116">
        <f t="shared" si="4"/>
        <v>0.20140845070422558</v>
      </c>
      <c r="C115" s="120" t="str">
        <f>VLOOKUP(A115,Projects!A:B,2,FALSE)</f>
        <v>T10 Project112</v>
      </c>
      <c r="D115" s="121">
        <v>0.10000000000000091</v>
      </c>
      <c r="E115" s="121">
        <v>0.10000000000000091</v>
      </c>
      <c r="F115" s="121">
        <v>0.10000000000000091</v>
      </c>
      <c r="G115" s="121">
        <v>0.10000000000000091</v>
      </c>
      <c r="H115" s="121">
        <v>0.10000000000000091</v>
      </c>
      <c r="I115" s="121">
        <v>0.10000000000000091</v>
      </c>
      <c r="J115" s="121">
        <v>0.10000000000000091</v>
      </c>
      <c r="K115" s="121">
        <v>0.10000000000000091</v>
      </c>
      <c r="L115" s="121">
        <v>0.10000000000000091</v>
      </c>
      <c r="M115" s="121">
        <v>0.10000000000000091</v>
      </c>
      <c r="N115" s="121">
        <v>0.10000000000000091</v>
      </c>
      <c r="O115" s="121">
        <v>0.10000000000000091</v>
      </c>
      <c r="P115" s="121">
        <v>0.10000000000000091</v>
      </c>
      <c r="Q115" s="121">
        <v>0.10000000000000091</v>
      </c>
      <c r="R115" s="121">
        <v>0.10000000000000091</v>
      </c>
      <c r="S115" s="121">
        <v>0.1</v>
      </c>
      <c r="T115" s="121">
        <v>0.1</v>
      </c>
      <c r="U115" s="121">
        <v>0.1</v>
      </c>
      <c r="V115" s="121">
        <v>0.1</v>
      </c>
      <c r="W115" s="121">
        <v>0.1</v>
      </c>
      <c r="X115" s="121">
        <v>0.1</v>
      </c>
      <c r="Y115" s="121">
        <v>0.1</v>
      </c>
      <c r="Z115" s="121">
        <v>0.1</v>
      </c>
      <c r="AA115" s="121">
        <v>0.1</v>
      </c>
      <c r="AB115" s="121">
        <v>0.1</v>
      </c>
      <c r="AC115" s="121">
        <v>0.1</v>
      </c>
      <c r="AD115" s="121">
        <v>0.1</v>
      </c>
      <c r="AE115" s="121">
        <v>0.1</v>
      </c>
      <c r="AF115" s="121" t="s">
        <v>352</v>
      </c>
      <c r="AG115" s="121">
        <v>0.1</v>
      </c>
      <c r="AH115" s="121">
        <v>0.1</v>
      </c>
      <c r="AI115" s="121">
        <v>0.1</v>
      </c>
      <c r="AJ115" s="121">
        <v>0.1</v>
      </c>
      <c r="AK115" s="121">
        <v>0.1</v>
      </c>
      <c r="AL115" s="121">
        <v>0.1</v>
      </c>
      <c r="AM115" s="121">
        <v>0.1</v>
      </c>
      <c r="AN115" s="121">
        <v>0.1</v>
      </c>
      <c r="AO115" s="121">
        <v>0.1</v>
      </c>
      <c r="AP115" s="121">
        <v>0.1</v>
      </c>
      <c r="AQ115" s="121">
        <v>0.1</v>
      </c>
      <c r="AR115" s="121">
        <v>0.1</v>
      </c>
      <c r="AS115" s="121">
        <v>0.1</v>
      </c>
      <c r="AT115" s="121">
        <v>0.1</v>
      </c>
      <c r="AU115" s="121">
        <v>0.1</v>
      </c>
      <c r="AV115" s="121">
        <v>0.1</v>
      </c>
      <c r="AW115" s="121">
        <v>0.99999999999999911</v>
      </c>
      <c r="AX115" s="121">
        <v>0.99999999999999911</v>
      </c>
      <c r="AY115" s="121">
        <v>0.99999999999999911</v>
      </c>
      <c r="AZ115" s="121">
        <v>0.99999999999999911</v>
      </c>
      <c r="BA115" s="121">
        <v>0.99999999999999911</v>
      </c>
      <c r="BB115" s="121">
        <v>0.99999999999999911</v>
      </c>
      <c r="BC115" s="121">
        <v>0.99999999999999911</v>
      </c>
      <c r="BD115" s="121">
        <v>0.99999999999999911</v>
      </c>
      <c r="BE115" s="121">
        <v>0.1</v>
      </c>
      <c r="BF115" s="121">
        <v>0.1</v>
      </c>
      <c r="BG115" s="121">
        <v>0.1</v>
      </c>
      <c r="BH115" s="121">
        <v>0.1</v>
      </c>
      <c r="BI115" s="121">
        <v>0.1</v>
      </c>
      <c r="BJ115" s="121">
        <v>0.1</v>
      </c>
      <c r="BK115" s="121">
        <v>0.1</v>
      </c>
      <c r="BL115" s="121">
        <v>0.1</v>
      </c>
      <c r="BM115" s="121">
        <v>0.1</v>
      </c>
      <c r="BN115" s="121">
        <v>0.1</v>
      </c>
      <c r="BO115" s="121">
        <v>0.1</v>
      </c>
      <c r="BP115" s="121">
        <v>0.10000000000000091</v>
      </c>
      <c r="BQ115" s="121">
        <v>0.10000000000000091</v>
      </c>
      <c r="BR115" s="121">
        <v>0.10000000000000091</v>
      </c>
      <c r="BS115" s="121">
        <v>0.10000000000000091</v>
      </c>
      <c r="BT115" s="121">
        <v>0.10000000000000091</v>
      </c>
      <c r="BU115" s="121">
        <v>0.10000000000000091</v>
      </c>
      <c r="BV115" s="121">
        <v>0.10000000000000091</v>
      </c>
      <c r="BW115" s="121">
        <v>0.10000000000000091</v>
      </c>
    </row>
    <row r="116" spans="1:75" x14ac:dyDescent="0.25">
      <c r="A116" s="51">
        <v>113</v>
      </c>
      <c r="B116" s="116">
        <f t="shared" si="4"/>
        <v>0.20140845070422558</v>
      </c>
      <c r="C116" s="120" t="str">
        <f>VLOOKUP(A116,Projects!A:B,2,FALSE)</f>
        <v>T10 Project113</v>
      </c>
      <c r="D116" s="121">
        <v>0.10000000000000091</v>
      </c>
      <c r="E116" s="121">
        <v>0.10000000000000091</v>
      </c>
      <c r="F116" s="121">
        <v>0.10000000000000091</v>
      </c>
      <c r="G116" s="121">
        <v>0.10000000000000091</v>
      </c>
      <c r="H116" s="121">
        <v>0.10000000000000091</v>
      </c>
      <c r="I116" s="121">
        <v>0.10000000000000091</v>
      </c>
      <c r="J116" s="121">
        <v>0.10000000000000091</v>
      </c>
      <c r="K116" s="121">
        <v>0.10000000000000091</v>
      </c>
      <c r="L116" s="121">
        <v>0.10000000000000091</v>
      </c>
      <c r="M116" s="121">
        <v>0.10000000000000091</v>
      </c>
      <c r="N116" s="121">
        <v>0.10000000000000091</v>
      </c>
      <c r="O116" s="121">
        <v>0.10000000000000091</v>
      </c>
      <c r="P116" s="121">
        <v>0.10000000000000091</v>
      </c>
      <c r="Q116" s="121">
        <v>0.10000000000000091</v>
      </c>
      <c r="R116" s="121">
        <v>0.10000000000000091</v>
      </c>
      <c r="S116" s="121">
        <v>0.1</v>
      </c>
      <c r="T116" s="121">
        <v>0.1</v>
      </c>
      <c r="U116" s="121">
        <v>0.1</v>
      </c>
      <c r="V116" s="121">
        <v>0.1</v>
      </c>
      <c r="W116" s="121">
        <v>0.1</v>
      </c>
      <c r="X116" s="121">
        <v>0.1</v>
      </c>
      <c r="Y116" s="121">
        <v>0.1</v>
      </c>
      <c r="Z116" s="121">
        <v>0.1</v>
      </c>
      <c r="AA116" s="121">
        <v>0.1</v>
      </c>
      <c r="AB116" s="121">
        <v>0.1</v>
      </c>
      <c r="AC116" s="121">
        <v>0.1</v>
      </c>
      <c r="AD116" s="121">
        <v>0.1</v>
      </c>
      <c r="AE116" s="121">
        <v>0.1</v>
      </c>
      <c r="AF116" s="121">
        <v>0.1</v>
      </c>
      <c r="AG116" s="121" t="s">
        <v>352</v>
      </c>
      <c r="AH116" s="121">
        <v>0.1</v>
      </c>
      <c r="AI116" s="121">
        <v>0.1</v>
      </c>
      <c r="AJ116" s="121">
        <v>0.1</v>
      </c>
      <c r="AK116" s="121">
        <v>0.1</v>
      </c>
      <c r="AL116" s="121">
        <v>0.1</v>
      </c>
      <c r="AM116" s="121">
        <v>0.1</v>
      </c>
      <c r="AN116" s="121">
        <v>0.1</v>
      </c>
      <c r="AO116" s="121">
        <v>0.1</v>
      </c>
      <c r="AP116" s="121">
        <v>0.1</v>
      </c>
      <c r="AQ116" s="121">
        <v>0.1</v>
      </c>
      <c r="AR116" s="121">
        <v>0.1</v>
      </c>
      <c r="AS116" s="121">
        <v>0.1</v>
      </c>
      <c r="AT116" s="121">
        <v>0.1</v>
      </c>
      <c r="AU116" s="121">
        <v>0.1</v>
      </c>
      <c r="AV116" s="121">
        <v>0.1</v>
      </c>
      <c r="AW116" s="121">
        <v>0.99999999999999911</v>
      </c>
      <c r="AX116" s="121">
        <v>0.99999999999999911</v>
      </c>
      <c r="AY116" s="121">
        <v>0.99999999999999911</v>
      </c>
      <c r="AZ116" s="121">
        <v>0.99999999999999911</v>
      </c>
      <c r="BA116" s="121">
        <v>0.99999999999999911</v>
      </c>
      <c r="BB116" s="121">
        <v>0.99999999999999911</v>
      </c>
      <c r="BC116" s="121">
        <v>0.99999999999999911</v>
      </c>
      <c r="BD116" s="121">
        <v>0.99999999999999911</v>
      </c>
      <c r="BE116" s="121">
        <v>0.1</v>
      </c>
      <c r="BF116" s="121">
        <v>0.1</v>
      </c>
      <c r="BG116" s="121">
        <v>0.1</v>
      </c>
      <c r="BH116" s="121">
        <v>0.1</v>
      </c>
      <c r="BI116" s="121">
        <v>0.1</v>
      </c>
      <c r="BJ116" s="121">
        <v>0.1</v>
      </c>
      <c r="BK116" s="121">
        <v>0.1</v>
      </c>
      <c r="BL116" s="121">
        <v>0.1</v>
      </c>
      <c r="BM116" s="121">
        <v>0.1</v>
      </c>
      <c r="BN116" s="121">
        <v>0.1</v>
      </c>
      <c r="BO116" s="121">
        <v>0.1</v>
      </c>
      <c r="BP116" s="121">
        <v>0.10000000000000091</v>
      </c>
      <c r="BQ116" s="121">
        <v>0.10000000000000091</v>
      </c>
      <c r="BR116" s="121">
        <v>0.10000000000000091</v>
      </c>
      <c r="BS116" s="121">
        <v>0.10000000000000091</v>
      </c>
      <c r="BT116" s="121">
        <v>0.10000000000000091</v>
      </c>
      <c r="BU116" s="121">
        <v>0.10000000000000091</v>
      </c>
      <c r="BV116" s="121">
        <v>0.10000000000000091</v>
      </c>
      <c r="BW116" s="121">
        <v>0.10000000000000091</v>
      </c>
    </row>
    <row r="117" spans="1:75" x14ac:dyDescent="0.25">
      <c r="A117" s="51">
        <v>114</v>
      </c>
      <c r="B117" s="116">
        <f t="shared" si="4"/>
        <v>0.20140845070422558</v>
      </c>
      <c r="C117" s="120" t="str">
        <f>VLOOKUP(A117,Projects!A:B,2,FALSE)</f>
        <v>T10 Project114</v>
      </c>
      <c r="D117" s="121">
        <v>0.10000000000000091</v>
      </c>
      <c r="E117" s="121">
        <v>0.10000000000000091</v>
      </c>
      <c r="F117" s="121">
        <v>0.10000000000000091</v>
      </c>
      <c r="G117" s="121">
        <v>0.10000000000000091</v>
      </c>
      <c r="H117" s="121">
        <v>0.10000000000000091</v>
      </c>
      <c r="I117" s="121">
        <v>0.10000000000000091</v>
      </c>
      <c r="J117" s="121">
        <v>0.10000000000000091</v>
      </c>
      <c r="K117" s="121">
        <v>0.10000000000000091</v>
      </c>
      <c r="L117" s="121">
        <v>0.10000000000000091</v>
      </c>
      <c r="M117" s="121">
        <v>0.10000000000000091</v>
      </c>
      <c r="N117" s="121">
        <v>0.10000000000000091</v>
      </c>
      <c r="O117" s="121">
        <v>0.10000000000000091</v>
      </c>
      <c r="P117" s="121">
        <v>0.10000000000000091</v>
      </c>
      <c r="Q117" s="121">
        <v>0.10000000000000091</v>
      </c>
      <c r="R117" s="121">
        <v>0.10000000000000091</v>
      </c>
      <c r="S117" s="121">
        <v>0.1</v>
      </c>
      <c r="T117" s="121">
        <v>0.1</v>
      </c>
      <c r="U117" s="121">
        <v>0.1</v>
      </c>
      <c r="V117" s="121">
        <v>0.1</v>
      </c>
      <c r="W117" s="121">
        <v>0.1</v>
      </c>
      <c r="X117" s="121">
        <v>0.1</v>
      </c>
      <c r="Y117" s="121">
        <v>0.1</v>
      </c>
      <c r="Z117" s="121" t="s">
        <v>352</v>
      </c>
      <c r="AA117" s="121">
        <v>0.1</v>
      </c>
      <c r="AB117" s="121">
        <v>0.1</v>
      </c>
      <c r="AC117" s="121">
        <v>0.1</v>
      </c>
      <c r="AD117" s="121">
        <v>0.1</v>
      </c>
      <c r="AE117" s="121">
        <v>0.1</v>
      </c>
      <c r="AF117" s="121">
        <v>0.1</v>
      </c>
      <c r="AG117" s="121">
        <v>0.1</v>
      </c>
      <c r="AH117" s="121">
        <v>0.1</v>
      </c>
      <c r="AI117" s="121">
        <v>0.1</v>
      </c>
      <c r="AJ117" s="121">
        <v>0.1</v>
      </c>
      <c r="AK117" s="121">
        <v>0.1</v>
      </c>
      <c r="AL117" s="121">
        <v>0.1</v>
      </c>
      <c r="AM117" s="121">
        <v>0.1</v>
      </c>
      <c r="AN117" s="121">
        <v>0.1</v>
      </c>
      <c r="AO117" s="121">
        <v>0.1</v>
      </c>
      <c r="AP117" s="121">
        <v>0.1</v>
      </c>
      <c r="AQ117" s="121">
        <v>0.1</v>
      </c>
      <c r="AR117" s="121">
        <v>0.1</v>
      </c>
      <c r="AS117" s="121">
        <v>0.1</v>
      </c>
      <c r="AT117" s="121">
        <v>0.1</v>
      </c>
      <c r="AU117" s="121">
        <v>0.1</v>
      </c>
      <c r="AV117" s="121">
        <v>0.1</v>
      </c>
      <c r="AW117" s="121">
        <v>0.99999999999999911</v>
      </c>
      <c r="AX117" s="121">
        <v>0.99999999999999911</v>
      </c>
      <c r="AY117" s="121">
        <v>0.99999999999999911</v>
      </c>
      <c r="AZ117" s="121">
        <v>0.99999999999999911</v>
      </c>
      <c r="BA117" s="121">
        <v>0.99999999999999911</v>
      </c>
      <c r="BB117" s="121">
        <v>0.99999999999999911</v>
      </c>
      <c r="BC117" s="121">
        <v>0.99999999999999911</v>
      </c>
      <c r="BD117" s="121">
        <v>0.99999999999999911</v>
      </c>
      <c r="BE117" s="121">
        <v>0.1</v>
      </c>
      <c r="BF117" s="121">
        <v>0.1</v>
      </c>
      <c r="BG117" s="121">
        <v>0.1</v>
      </c>
      <c r="BH117" s="121">
        <v>0.1</v>
      </c>
      <c r="BI117" s="121">
        <v>0.1</v>
      </c>
      <c r="BJ117" s="121">
        <v>0.1</v>
      </c>
      <c r="BK117" s="121">
        <v>0.1</v>
      </c>
      <c r="BL117" s="121">
        <v>0.1</v>
      </c>
      <c r="BM117" s="121">
        <v>0.1</v>
      </c>
      <c r="BN117" s="121">
        <v>0.1</v>
      </c>
      <c r="BO117" s="121">
        <v>0.1</v>
      </c>
      <c r="BP117" s="121">
        <v>0.10000000000000091</v>
      </c>
      <c r="BQ117" s="121">
        <v>0.10000000000000091</v>
      </c>
      <c r="BR117" s="121">
        <v>0.10000000000000091</v>
      </c>
      <c r="BS117" s="121">
        <v>0.10000000000000091</v>
      </c>
      <c r="BT117" s="121">
        <v>0.10000000000000091</v>
      </c>
      <c r="BU117" s="121">
        <v>0.10000000000000091</v>
      </c>
      <c r="BV117" s="121">
        <v>0.10000000000000091</v>
      </c>
      <c r="BW117" s="121">
        <v>0.10000000000000091</v>
      </c>
    </row>
    <row r="118" spans="1:75" x14ac:dyDescent="0.25">
      <c r="A118" s="51">
        <v>115</v>
      </c>
      <c r="B118" s="116">
        <f t="shared" si="4"/>
        <v>0.20140845070422558</v>
      </c>
      <c r="C118" s="120" t="str">
        <f>VLOOKUP(A118,Projects!A:B,2,FALSE)</f>
        <v>T10 Project115</v>
      </c>
      <c r="D118" s="121">
        <v>0.10000000000000091</v>
      </c>
      <c r="E118" s="121">
        <v>0.10000000000000091</v>
      </c>
      <c r="F118" s="121">
        <v>0.10000000000000091</v>
      </c>
      <c r="G118" s="121">
        <v>0.10000000000000091</v>
      </c>
      <c r="H118" s="121">
        <v>0.10000000000000091</v>
      </c>
      <c r="I118" s="121">
        <v>0.10000000000000091</v>
      </c>
      <c r="J118" s="121">
        <v>0.10000000000000091</v>
      </c>
      <c r="K118" s="121">
        <v>0.10000000000000091</v>
      </c>
      <c r="L118" s="121">
        <v>0.10000000000000091</v>
      </c>
      <c r="M118" s="121">
        <v>0.10000000000000091</v>
      </c>
      <c r="N118" s="121">
        <v>0.10000000000000091</v>
      </c>
      <c r="O118" s="121">
        <v>0.10000000000000091</v>
      </c>
      <c r="P118" s="121">
        <v>0.10000000000000091</v>
      </c>
      <c r="Q118" s="121">
        <v>0.10000000000000091</v>
      </c>
      <c r="R118" s="121">
        <v>0.10000000000000091</v>
      </c>
      <c r="S118" s="121">
        <v>0.1</v>
      </c>
      <c r="T118" s="121">
        <v>0.1</v>
      </c>
      <c r="U118" s="121" t="s">
        <v>352</v>
      </c>
      <c r="V118" s="121">
        <v>0.1</v>
      </c>
      <c r="W118" s="121">
        <v>0.1</v>
      </c>
      <c r="X118" s="121">
        <v>0.1</v>
      </c>
      <c r="Y118" s="121">
        <v>0.1</v>
      </c>
      <c r="Z118" s="121">
        <v>0.1</v>
      </c>
      <c r="AA118" s="121">
        <v>0.1</v>
      </c>
      <c r="AB118" s="121">
        <v>0.1</v>
      </c>
      <c r="AC118" s="121">
        <v>0.1</v>
      </c>
      <c r="AD118" s="121">
        <v>0.1</v>
      </c>
      <c r="AE118" s="121">
        <v>0.1</v>
      </c>
      <c r="AF118" s="121">
        <v>0.1</v>
      </c>
      <c r="AG118" s="121">
        <v>0.1</v>
      </c>
      <c r="AH118" s="121">
        <v>0.1</v>
      </c>
      <c r="AI118" s="121">
        <v>0.1</v>
      </c>
      <c r="AJ118" s="121">
        <v>0.1</v>
      </c>
      <c r="AK118" s="121">
        <v>0.1</v>
      </c>
      <c r="AL118" s="121">
        <v>0.1</v>
      </c>
      <c r="AM118" s="121">
        <v>0.1</v>
      </c>
      <c r="AN118" s="121">
        <v>0.1</v>
      </c>
      <c r="AO118" s="121">
        <v>0.1</v>
      </c>
      <c r="AP118" s="121">
        <v>0.1</v>
      </c>
      <c r="AQ118" s="121">
        <v>0.1</v>
      </c>
      <c r="AR118" s="121">
        <v>0.1</v>
      </c>
      <c r="AS118" s="121">
        <v>0.1</v>
      </c>
      <c r="AT118" s="121">
        <v>0.1</v>
      </c>
      <c r="AU118" s="121">
        <v>0.1</v>
      </c>
      <c r="AV118" s="121">
        <v>0.1</v>
      </c>
      <c r="AW118" s="121">
        <v>0.99999999999999911</v>
      </c>
      <c r="AX118" s="121">
        <v>0.99999999999999911</v>
      </c>
      <c r="AY118" s="121">
        <v>0.99999999999999911</v>
      </c>
      <c r="AZ118" s="121">
        <v>0.99999999999999911</v>
      </c>
      <c r="BA118" s="121">
        <v>0.99999999999999911</v>
      </c>
      <c r="BB118" s="121">
        <v>0.99999999999999911</v>
      </c>
      <c r="BC118" s="121">
        <v>0.99999999999999911</v>
      </c>
      <c r="BD118" s="121">
        <v>0.99999999999999911</v>
      </c>
      <c r="BE118" s="121">
        <v>0.1</v>
      </c>
      <c r="BF118" s="121">
        <v>0.1</v>
      </c>
      <c r="BG118" s="121">
        <v>0.1</v>
      </c>
      <c r="BH118" s="121">
        <v>0.1</v>
      </c>
      <c r="BI118" s="121">
        <v>0.1</v>
      </c>
      <c r="BJ118" s="121">
        <v>0.1</v>
      </c>
      <c r="BK118" s="121">
        <v>0.1</v>
      </c>
      <c r="BL118" s="121">
        <v>0.1</v>
      </c>
      <c r="BM118" s="121">
        <v>0.1</v>
      </c>
      <c r="BN118" s="121">
        <v>0.1</v>
      </c>
      <c r="BO118" s="121">
        <v>0.1</v>
      </c>
      <c r="BP118" s="121">
        <v>0.10000000000000091</v>
      </c>
      <c r="BQ118" s="121">
        <v>0.10000000000000091</v>
      </c>
      <c r="BR118" s="121">
        <v>0.10000000000000091</v>
      </c>
      <c r="BS118" s="121">
        <v>0.10000000000000091</v>
      </c>
      <c r="BT118" s="121">
        <v>0.10000000000000091</v>
      </c>
      <c r="BU118" s="121">
        <v>0.10000000000000091</v>
      </c>
      <c r="BV118" s="121">
        <v>0.10000000000000091</v>
      </c>
      <c r="BW118" s="121">
        <v>0.10000000000000091</v>
      </c>
    </row>
    <row r="119" spans="1:75" x14ac:dyDescent="0.25">
      <c r="A119" s="51">
        <v>116</v>
      </c>
      <c r="B119" s="116">
        <f t="shared" si="4"/>
        <v>0.20140845070422558</v>
      </c>
      <c r="C119" s="120" t="str">
        <f>VLOOKUP(A119,Projects!A:B,2,FALSE)</f>
        <v>T10 Project116</v>
      </c>
      <c r="D119" s="121">
        <v>0.10000000000000091</v>
      </c>
      <c r="E119" s="121">
        <v>0.10000000000000091</v>
      </c>
      <c r="F119" s="121">
        <v>0.10000000000000091</v>
      </c>
      <c r="G119" s="121">
        <v>0.10000000000000091</v>
      </c>
      <c r="H119" s="121">
        <v>0.10000000000000091</v>
      </c>
      <c r="I119" s="121">
        <v>0.10000000000000091</v>
      </c>
      <c r="J119" s="121">
        <v>0.10000000000000091</v>
      </c>
      <c r="K119" s="121">
        <v>0.10000000000000091</v>
      </c>
      <c r="L119" s="121">
        <v>0.10000000000000091</v>
      </c>
      <c r="M119" s="121">
        <v>0.10000000000000091</v>
      </c>
      <c r="N119" s="121">
        <v>0.10000000000000091</v>
      </c>
      <c r="O119" s="121">
        <v>0.10000000000000091</v>
      </c>
      <c r="P119" s="121">
        <v>0.10000000000000091</v>
      </c>
      <c r="Q119" s="121">
        <v>0.10000000000000091</v>
      </c>
      <c r="R119" s="121">
        <v>0.10000000000000091</v>
      </c>
      <c r="S119" s="121">
        <v>0.1</v>
      </c>
      <c r="T119" s="121">
        <v>0.1</v>
      </c>
      <c r="U119" s="121">
        <v>0.1</v>
      </c>
      <c r="V119" s="121">
        <v>0.1</v>
      </c>
      <c r="W119" s="121">
        <v>0.1</v>
      </c>
      <c r="X119" s="121">
        <v>0.1</v>
      </c>
      <c r="Y119" s="121">
        <v>0.1</v>
      </c>
      <c r="Z119" s="121">
        <v>0.1</v>
      </c>
      <c r="AA119" s="121">
        <v>0.1</v>
      </c>
      <c r="AB119" s="121">
        <v>0.1</v>
      </c>
      <c r="AC119" s="121" t="s">
        <v>352</v>
      </c>
      <c r="AD119" s="121">
        <v>0.1</v>
      </c>
      <c r="AE119" s="121">
        <v>0.1</v>
      </c>
      <c r="AF119" s="121">
        <v>0.1</v>
      </c>
      <c r="AG119" s="121">
        <v>0.1</v>
      </c>
      <c r="AH119" s="121">
        <v>0.1</v>
      </c>
      <c r="AI119" s="121">
        <v>0.1</v>
      </c>
      <c r="AJ119" s="121">
        <v>0.1</v>
      </c>
      <c r="AK119" s="121">
        <v>0.1</v>
      </c>
      <c r="AL119" s="121">
        <v>0.1</v>
      </c>
      <c r="AM119" s="121">
        <v>0.1</v>
      </c>
      <c r="AN119" s="121">
        <v>0.1</v>
      </c>
      <c r="AO119" s="121">
        <v>0.1</v>
      </c>
      <c r="AP119" s="121">
        <v>0.1</v>
      </c>
      <c r="AQ119" s="121">
        <v>0.1</v>
      </c>
      <c r="AR119" s="121">
        <v>0.1</v>
      </c>
      <c r="AS119" s="121">
        <v>0.1</v>
      </c>
      <c r="AT119" s="121">
        <v>0.1</v>
      </c>
      <c r="AU119" s="121">
        <v>0.1</v>
      </c>
      <c r="AV119" s="121">
        <v>0.1</v>
      </c>
      <c r="AW119" s="121">
        <v>0.99999999999999911</v>
      </c>
      <c r="AX119" s="121">
        <v>0.99999999999999911</v>
      </c>
      <c r="AY119" s="121">
        <v>0.99999999999999911</v>
      </c>
      <c r="AZ119" s="121">
        <v>0.99999999999999911</v>
      </c>
      <c r="BA119" s="121">
        <v>0.99999999999999911</v>
      </c>
      <c r="BB119" s="121">
        <v>0.99999999999999911</v>
      </c>
      <c r="BC119" s="121">
        <v>0.99999999999999911</v>
      </c>
      <c r="BD119" s="121">
        <v>0.99999999999999911</v>
      </c>
      <c r="BE119" s="121">
        <v>0.1</v>
      </c>
      <c r="BF119" s="121">
        <v>0.1</v>
      </c>
      <c r="BG119" s="121">
        <v>0.1</v>
      </c>
      <c r="BH119" s="121">
        <v>0.1</v>
      </c>
      <c r="BI119" s="121">
        <v>0.1</v>
      </c>
      <c r="BJ119" s="121">
        <v>0.1</v>
      </c>
      <c r="BK119" s="121">
        <v>0.1</v>
      </c>
      <c r="BL119" s="121">
        <v>0.1</v>
      </c>
      <c r="BM119" s="121">
        <v>0.1</v>
      </c>
      <c r="BN119" s="121">
        <v>0.1</v>
      </c>
      <c r="BO119" s="121">
        <v>0.1</v>
      </c>
      <c r="BP119" s="121">
        <v>0.10000000000000091</v>
      </c>
      <c r="BQ119" s="121">
        <v>0.10000000000000091</v>
      </c>
      <c r="BR119" s="121">
        <v>0.10000000000000091</v>
      </c>
      <c r="BS119" s="121">
        <v>0.10000000000000091</v>
      </c>
      <c r="BT119" s="121">
        <v>0.10000000000000091</v>
      </c>
      <c r="BU119" s="121">
        <v>0.10000000000000091</v>
      </c>
      <c r="BV119" s="121">
        <v>0.10000000000000091</v>
      </c>
      <c r="BW119" s="121">
        <v>0.10000000000000091</v>
      </c>
    </row>
    <row r="120" spans="1:75" x14ac:dyDescent="0.25">
      <c r="A120" s="51">
        <v>117</v>
      </c>
      <c r="B120" s="116">
        <f t="shared" si="4"/>
        <v>0.20140845070422558</v>
      </c>
      <c r="C120" s="120" t="str">
        <f>VLOOKUP(A120,Projects!A:B,2,FALSE)</f>
        <v>T10 Project117</v>
      </c>
      <c r="D120" s="121">
        <v>0.10000000000000091</v>
      </c>
      <c r="E120" s="121">
        <v>0.10000000000000091</v>
      </c>
      <c r="F120" s="121">
        <v>0.10000000000000091</v>
      </c>
      <c r="G120" s="121">
        <v>0.10000000000000091</v>
      </c>
      <c r="H120" s="121">
        <v>0.10000000000000091</v>
      </c>
      <c r="I120" s="121">
        <v>0.10000000000000091</v>
      </c>
      <c r="J120" s="121" t="s">
        <v>352</v>
      </c>
      <c r="K120" s="121">
        <v>0.10000000000000091</v>
      </c>
      <c r="L120" s="121">
        <v>0.10000000000000091</v>
      </c>
      <c r="M120" s="121">
        <v>0.10000000000000091</v>
      </c>
      <c r="N120" s="121">
        <v>0.10000000000000091</v>
      </c>
      <c r="O120" s="121">
        <v>0.10000000000000091</v>
      </c>
      <c r="P120" s="121">
        <v>0.10000000000000091</v>
      </c>
      <c r="Q120" s="121">
        <v>0.10000000000000091</v>
      </c>
      <c r="R120" s="121">
        <v>0.10000000000000091</v>
      </c>
      <c r="S120" s="121">
        <v>0.1</v>
      </c>
      <c r="T120" s="121">
        <v>0.1</v>
      </c>
      <c r="U120" s="121">
        <v>0.1</v>
      </c>
      <c r="V120" s="121">
        <v>0.1</v>
      </c>
      <c r="W120" s="121">
        <v>0.1</v>
      </c>
      <c r="X120" s="121">
        <v>0.1</v>
      </c>
      <c r="Y120" s="121">
        <v>0.1</v>
      </c>
      <c r="Z120" s="121">
        <v>0.1</v>
      </c>
      <c r="AA120" s="121">
        <v>0.1</v>
      </c>
      <c r="AB120" s="121">
        <v>0.1</v>
      </c>
      <c r="AC120" s="121">
        <v>0.1</v>
      </c>
      <c r="AD120" s="121">
        <v>0.1</v>
      </c>
      <c r="AE120" s="121">
        <v>0.1</v>
      </c>
      <c r="AF120" s="121">
        <v>0.1</v>
      </c>
      <c r="AG120" s="121">
        <v>0.1</v>
      </c>
      <c r="AH120" s="121">
        <v>0.1</v>
      </c>
      <c r="AI120" s="121">
        <v>0.1</v>
      </c>
      <c r="AJ120" s="121">
        <v>0.1</v>
      </c>
      <c r="AK120" s="121">
        <v>0.1</v>
      </c>
      <c r="AL120" s="121">
        <v>0.1</v>
      </c>
      <c r="AM120" s="121">
        <v>0.1</v>
      </c>
      <c r="AN120" s="121">
        <v>0.1</v>
      </c>
      <c r="AO120" s="121">
        <v>0.1</v>
      </c>
      <c r="AP120" s="121">
        <v>0.1</v>
      </c>
      <c r="AQ120" s="121">
        <v>0.1</v>
      </c>
      <c r="AR120" s="121">
        <v>0.1</v>
      </c>
      <c r="AS120" s="121">
        <v>0.1</v>
      </c>
      <c r="AT120" s="121">
        <v>0.1</v>
      </c>
      <c r="AU120" s="121">
        <v>0.1</v>
      </c>
      <c r="AV120" s="121">
        <v>0.1</v>
      </c>
      <c r="AW120" s="121">
        <v>0.99999999999999911</v>
      </c>
      <c r="AX120" s="121">
        <v>0.99999999999999911</v>
      </c>
      <c r="AY120" s="121">
        <v>0.99999999999999911</v>
      </c>
      <c r="AZ120" s="121">
        <v>0.99999999999999911</v>
      </c>
      <c r="BA120" s="121">
        <v>0.99999999999999911</v>
      </c>
      <c r="BB120" s="121">
        <v>0.99999999999999911</v>
      </c>
      <c r="BC120" s="121">
        <v>0.99999999999999911</v>
      </c>
      <c r="BD120" s="121">
        <v>0.99999999999999911</v>
      </c>
      <c r="BE120" s="121">
        <v>0.1</v>
      </c>
      <c r="BF120" s="121">
        <v>0.1</v>
      </c>
      <c r="BG120" s="121">
        <v>0.1</v>
      </c>
      <c r="BH120" s="121">
        <v>0.1</v>
      </c>
      <c r="BI120" s="121">
        <v>0.1</v>
      </c>
      <c r="BJ120" s="121">
        <v>0.1</v>
      </c>
      <c r="BK120" s="121">
        <v>0.1</v>
      </c>
      <c r="BL120" s="121">
        <v>0.1</v>
      </c>
      <c r="BM120" s="121">
        <v>0.1</v>
      </c>
      <c r="BN120" s="121">
        <v>0.1</v>
      </c>
      <c r="BO120" s="121">
        <v>0.1</v>
      </c>
      <c r="BP120" s="121">
        <v>0.10000000000000091</v>
      </c>
      <c r="BQ120" s="121">
        <v>0.10000000000000091</v>
      </c>
      <c r="BR120" s="121">
        <v>0.10000000000000091</v>
      </c>
      <c r="BS120" s="121">
        <v>0.10000000000000091</v>
      </c>
      <c r="BT120" s="121">
        <v>0.10000000000000091</v>
      </c>
      <c r="BU120" s="121">
        <v>0.10000000000000091</v>
      </c>
      <c r="BV120" s="121">
        <v>0.10000000000000091</v>
      </c>
      <c r="BW120" s="121">
        <v>0.10000000000000091</v>
      </c>
    </row>
    <row r="121" spans="1:75" x14ac:dyDescent="0.25">
      <c r="A121" s="51">
        <v>118</v>
      </c>
      <c r="B121" s="116">
        <f t="shared" si="4"/>
        <v>0.16338028169014113</v>
      </c>
      <c r="C121" s="120" t="str">
        <f>VLOOKUP(A121,Projects!A:B,2,FALSE)</f>
        <v>T11 Project118</v>
      </c>
      <c r="D121" s="121">
        <v>0.10000000000000091</v>
      </c>
      <c r="E121" s="121">
        <v>0.10000000000000091</v>
      </c>
      <c r="F121" s="121">
        <v>0.10000000000000091</v>
      </c>
      <c r="G121" s="121">
        <v>0.10000000000000091</v>
      </c>
      <c r="H121" s="121">
        <v>0.10000000000000091</v>
      </c>
      <c r="I121" s="121">
        <v>0.10000000000000091</v>
      </c>
      <c r="J121" s="121">
        <v>0.10000000000000091</v>
      </c>
      <c r="K121" s="121">
        <v>0.10000000000000091</v>
      </c>
      <c r="L121" s="121">
        <v>0.10000000000000091</v>
      </c>
      <c r="M121" s="121">
        <v>0.10000000000000091</v>
      </c>
      <c r="N121" s="121">
        <v>0.10000000000000091</v>
      </c>
      <c r="O121" s="121">
        <v>0.10000000000000091</v>
      </c>
      <c r="P121" s="121">
        <v>0.10000000000000091</v>
      </c>
      <c r="Q121" s="121">
        <v>0.10000000000000091</v>
      </c>
      <c r="R121" s="121">
        <v>0.10000000000000091</v>
      </c>
      <c r="S121" s="121">
        <v>0.1</v>
      </c>
      <c r="T121" s="121">
        <v>0.1</v>
      </c>
      <c r="U121" s="121">
        <v>0.1</v>
      </c>
      <c r="V121" s="121">
        <v>0.1</v>
      </c>
      <c r="W121" s="121">
        <v>0.1</v>
      </c>
      <c r="X121" s="121">
        <v>0.1</v>
      </c>
      <c r="Y121" s="121">
        <v>0.1</v>
      </c>
      <c r="Z121" s="121">
        <v>0.1</v>
      </c>
      <c r="AA121" s="121">
        <v>0.1</v>
      </c>
      <c r="AB121" s="121">
        <v>0.1</v>
      </c>
      <c r="AC121" s="121">
        <v>0.1</v>
      </c>
      <c r="AD121" s="121">
        <v>0.1</v>
      </c>
      <c r="AE121" s="121">
        <v>0.1</v>
      </c>
      <c r="AF121" s="121">
        <v>0.1</v>
      </c>
      <c r="AG121" s="121">
        <v>0.1</v>
      </c>
      <c r="AH121" s="121">
        <v>0.1</v>
      </c>
      <c r="AI121" s="121">
        <v>0.1</v>
      </c>
      <c r="AJ121" s="121">
        <v>0.1</v>
      </c>
      <c r="AK121" s="121">
        <v>0.1</v>
      </c>
      <c r="AL121" s="121">
        <v>0.1</v>
      </c>
      <c r="AM121" s="121">
        <v>0.1</v>
      </c>
      <c r="AN121" s="121">
        <v>0.1</v>
      </c>
      <c r="AO121" s="121">
        <v>0.1</v>
      </c>
      <c r="AP121" s="121">
        <v>0.1</v>
      </c>
      <c r="AQ121" s="121">
        <v>0.1</v>
      </c>
      <c r="AR121" s="121">
        <v>0.1</v>
      </c>
      <c r="AS121" s="121" t="s">
        <v>352</v>
      </c>
      <c r="AT121" s="121">
        <v>0.1</v>
      </c>
      <c r="AU121" s="121">
        <v>0.1</v>
      </c>
      <c r="AV121" s="121">
        <v>0.1</v>
      </c>
      <c r="AW121" s="121">
        <v>0.1</v>
      </c>
      <c r="AX121" s="121">
        <v>0.1</v>
      </c>
      <c r="AY121" s="121">
        <v>0.1</v>
      </c>
      <c r="AZ121" s="121">
        <v>0.1</v>
      </c>
      <c r="BA121" s="121">
        <v>0.1</v>
      </c>
      <c r="BB121" s="121">
        <v>0.1</v>
      </c>
      <c r="BC121" s="121">
        <v>0.1</v>
      </c>
      <c r="BD121" s="121">
        <v>0.1</v>
      </c>
      <c r="BE121" s="121">
        <v>1</v>
      </c>
      <c r="BF121" s="121">
        <v>1</v>
      </c>
      <c r="BG121" s="121">
        <v>1</v>
      </c>
      <c r="BH121" s="121">
        <v>1</v>
      </c>
      <c r="BI121" s="121">
        <v>1</v>
      </c>
      <c r="BJ121" s="121">
        <v>0.1</v>
      </c>
      <c r="BK121" s="121">
        <v>0.1</v>
      </c>
      <c r="BL121" s="121">
        <v>0.1</v>
      </c>
      <c r="BM121" s="121">
        <v>0.1</v>
      </c>
      <c r="BN121" s="121">
        <v>0.1</v>
      </c>
      <c r="BO121" s="121">
        <v>0.1</v>
      </c>
      <c r="BP121" s="121">
        <v>0.10000000000000091</v>
      </c>
      <c r="BQ121" s="121">
        <v>0.10000000000000091</v>
      </c>
      <c r="BR121" s="121">
        <v>0.10000000000000091</v>
      </c>
      <c r="BS121" s="121">
        <v>0.10000000000000091</v>
      </c>
      <c r="BT121" s="121">
        <v>0.10000000000000091</v>
      </c>
      <c r="BU121" s="121">
        <v>0.10000000000000091</v>
      </c>
      <c r="BV121" s="121">
        <v>0.10000000000000091</v>
      </c>
      <c r="BW121" s="121">
        <v>0.10000000000000091</v>
      </c>
    </row>
    <row r="122" spans="1:75" x14ac:dyDescent="0.25">
      <c r="A122" s="51">
        <v>119</v>
      </c>
      <c r="B122" s="116">
        <f t="shared" si="4"/>
        <v>0.16338028169014113</v>
      </c>
      <c r="C122" s="120" t="str">
        <f>VLOOKUP(A122,Projects!A:B,2,FALSE)</f>
        <v>T11 Project119</v>
      </c>
      <c r="D122" s="121">
        <v>0.10000000000000091</v>
      </c>
      <c r="E122" s="121">
        <v>0.10000000000000091</v>
      </c>
      <c r="F122" s="121">
        <v>0.10000000000000091</v>
      </c>
      <c r="G122" s="121">
        <v>0.10000000000000091</v>
      </c>
      <c r="H122" s="121">
        <v>0.10000000000000091</v>
      </c>
      <c r="I122" s="121">
        <v>0.10000000000000091</v>
      </c>
      <c r="J122" s="121">
        <v>0.10000000000000091</v>
      </c>
      <c r="K122" s="121">
        <v>0.10000000000000091</v>
      </c>
      <c r="L122" s="121">
        <v>0.10000000000000091</v>
      </c>
      <c r="M122" s="121">
        <v>0.10000000000000091</v>
      </c>
      <c r="N122" s="121">
        <v>0.10000000000000091</v>
      </c>
      <c r="O122" s="121">
        <v>0.10000000000000091</v>
      </c>
      <c r="P122" s="121">
        <v>0.10000000000000091</v>
      </c>
      <c r="Q122" s="121">
        <v>0.10000000000000091</v>
      </c>
      <c r="R122" s="121">
        <v>0.10000000000000091</v>
      </c>
      <c r="S122" s="121">
        <v>0.1</v>
      </c>
      <c r="T122" s="121">
        <v>0.1</v>
      </c>
      <c r="U122" s="121">
        <v>0.1</v>
      </c>
      <c r="V122" s="121">
        <v>0.1</v>
      </c>
      <c r="W122" s="121">
        <v>0.1</v>
      </c>
      <c r="X122" s="121">
        <v>0.1</v>
      </c>
      <c r="Y122" s="121">
        <v>0.1</v>
      </c>
      <c r="Z122" s="121">
        <v>0.1</v>
      </c>
      <c r="AA122" s="121">
        <v>0.1</v>
      </c>
      <c r="AB122" s="121">
        <v>0.1</v>
      </c>
      <c r="AC122" s="121">
        <v>0.1</v>
      </c>
      <c r="AD122" s="121">
        <v>0.1</v>
      </c>
      <c r="AE122" s="121">
        <v>0.1</v>
      </c>
      <c r="AF122" s="121">
        <v>0.1</v>
      </c>
      <c r="AG122" s="121">
        <v>0.1</v>
      </c>
      <c r="AH122" s="121">
        <v>0.1</v>
      </c>
      <c r="AI122" s="121">
        <v>0.1</v>
      </c>
      <c r="AJ122" s="121">
        <v>0.1</v>
      </c>
      <c r="AK122" s="121">
        <v>0.1</v>
      </c>
      <c r="AL122" s="121">
        <v>0.1</v>
      </c>
      <c r="AM122" s="121">
        <v>0.1</v>
      </c>
      <c r="AN122" s="121">
        <v>0.1</v>
      </c>
      <c r="AO122" s="121">
        <v>0.1</v>
      </c>
      <c r="AP122" s="121">
        <v>0.1</v>
      </c>
      <c r="AQ122" s="121">
        <v>0.1</v>
      </c>
      <c r="AR122" s="121">
        <v>0.1</v>
      </c>
      <c r="AS122" s="121">
        <v>0.1</v>
      </c>
      <c r="AT122" s="121">
        <v>0.1</v>
      </c>
      <c r="AU122" s="121">
        <v>0.1</v>
      </c>
      <c r="AV122" s="121">
        <v>0.1</v>
      </c>
      <c r="AW122" s="121">
        <v>0.1</v>
      </c>
      <c r="AX122" s="121">
        <v>0.1</v>
      </c>
      <c r="AY122" s="121">
        <v>0.1</v>
      </c>
      <c r="AZ122" s="121">
        <v>0.1</v>
      </c>
      <c r="BA122" s="121">
        <v>0.1</v>
      </c>
      <c r="BB122" s="121" t="s">
        <v>352</v>
      </c>
      <c r="BC122" s="121">
        <v>0.1</v>
      </c>
      <c r="BD122" s="121">
        <v>0.1</v>
      </c>
      <c r="BE122" s="121">
        <v>1</v>
      </c>
      <c r="BF122" s="121">
        <v>1</v>
      </c>
      <c r="BG122" s="121">
        <v>1</v>
      </c>
      <c r="BH122" s="121">
        <v>1</v>
      </c>
      <c r="BI122" s="121">
        <v>1</v>
      </c>
      <c r="BJ122" s="121">
        <v>0.1</v>
      </c>
      <c r="BK122" s="121">
        <v>0.1</v>
      </c>
      <c r="BL122" s="121">
        <v>0.1</v>
      </c>
      <c r="BM122" s="121">
        <v>0.1</v>
      </c>
      <c r="BN122" s="121">
        <v>0.1</v>
      </c>
      <c r="BO122" s="121">
        <v>0.1</v>
      </c>
      <c r="BP122" s="121">
        <v>0.10000000000000091</v>
      </c>
      <c r="BQ122" s="121">
        <v>0.10000000000000091</v>
      </c>
      <c r="BR122" s="121">
        <v>0.10000000000000091</v>
      </c>
      <c r="BS122" s="121">
        <v>0.10000000000000091</v>
      </c>
      <c r="BT122" s="121">
        <v>0.10000000000000091</v>
      </c>
      <c r="BU122" s="121">
        <v>0.10000000000000091</v>
      </c>
      <c r="BV122" s="121">
        <v>0.10000000000000091</v>
      </c>
      <c r="BW122" s="121">
        <v>0.10000000000000091</v>
      </c>
    </row>
    <row r="123" spans="1:75" x14ac:dyDescent="0.25">
      <c r="A123" s="51">
        <v>120</v>
      </c>
      <c r="B123" s="116">
        <f t="shared" si="4"/>
        <v>0.16338028169014113</v>
      </c>
      <c r="C123" s="120" t="str">
        <f>VLOOKUP(A123,Projects!A:B,2,FALSE)</f>
        <v>T11 Project120</v>
      </c>
      <c r="D123" s="121">
        <v>0.10000000000000091</v>
      </c>
      <c r="E123" s="121">
        <v>0.10000000000000091</v>
      </c>
      <c r="F123" s="121">
        <v>0.10000000000000091</v>
      </c>
      <c r="G123" s="121">
        <v>0.10000000000000091</v>
      </c>
      <c r="H123" s="121">
        <v>0.10000000000000091</v>
      </c>
      <c r="I123" s="121">
        <v>0.10000000000000091</v>
      </c>
      <c r="J123" s="121">
        <v>0.10000000000000091</v>
      </c>
      <c r="K123" s="121">
        <v>0.10000000000000091</v>
      </c>
      <c r="L123" s="121">
        <v>0.10000000000000091</v>
      </c>
      <c r="M123" s="121">
        <v>0.10000000000000091</v>
      </c>
      <c r="N123" s="121">
        <v>0.10000000000000091</v>
      </c>
      <c r="O123" s="121">
        <v>0.10000000000000091</v>
      </c>
      <c r="P123" s="121">
        <v>0.10000000000000091</v>
      </c>
      <c r="Q123" s="121">
        <v>0.10000000000000091</v>
      </c>
      <c r="R123" s="121">
        <v>0.10000000000000091</v>
      </c>
      <c r="S123" s="121">
        <v>0.1</v>
      </c>
      <c r="T123" s="121">
        <v>0.1</v>
      </c>
      <c r="U123" s="121">
        <v>0.1</v>
      </c>
      <c r="V123" s="121">
        <v>0.1</v>
      </c>
      <c r="W123" s="121">
        <v>0.1</v>
      </c>
      <c r="X123" s="121">
        <v>0.1</v>
      </c>
      <c r="Y123" s="121">
        <v>0.1</v>
      </c>
      <c r="Z123" s="121">
        <v>0.1</v>
      </c>
      <c r="AA123" s="121">
        <v>0.1</v>
      </c>
      <c r="AB123" s="121">
        <v>0.1</v>
      </c>
      <c r="AC123" s="121">
        <v>0.1</v>
      </c>
      <c r="AD123" s="121">
        <v>0.1</v>
      </c>
      <c r="AE123" s="121">
        <v>0.1</v>
      </c>
      <c r="AF123" s="121">
        <v>0.1</v>
      </c>
      <c r="AG123" s="121">
        <v>0.1</v>
      </c>
      <c r="AH123" s="121">
        <v>0.1</v>
      </c>
      <c r="AI123" s="121">
        <v>0.1</v>
      </c>
      <c r="AJ123" s="121">
        <v>0.1</v>
      </c>
      <c r="AK123" s="121">
        <v>0.1</v>
      </c>
      <c r="AL123" s="121">
        <v>0.1</v>
      </c>
      <c r="AM123" s="121">
        <v>0.1</v>
      </c>
      <c r="AN123" s="121">
        <v>0.1</v>
      </c>
      <c r="AO123" s="121">
        <v>0.1</v>
      </c>
      <c r="AP123" s="121">
        <v>0.1</v>
      </c>
      <c r="AQ123" s="121">
        <v>0.1</v>
      </c>
      <c r="AR123" s="121">
        <v>0.1</v>
      </c>
      <c r="AS123" s="121">
        <v>0.1</v>
      </c>
      <c r="AT123" s="121">
        <v>0.1</v>
      </c>
      <c r="AU123" s="121">
        <v>0.1</v>
      </c>
      <c r="AV123" s="121">
        <v>0.1</v>
      </c>
      <c r="AW123" s="121">
        <v>0.1</v>
      </c>
      <c r="AX123" s="121" t="s">
        <v>352</v>
      </c>
      <c r="AY123" s="121">
        <v>0.1</v>
      </c>
      <c r="AZ123" s="121">
        <v>0.1</v>
      </c>
      <c r="BA123" s="121">
        <v>0.1</v>
      </c>
      <c r="BB123" s="121">
        <v>0.1</v>
      </c>
      <c r="BC123" s="121">
        <v>0.1</v>
      </c>
      <c r="BD123" s="121">
        <v>0.1</v>
      </c>
      <c r="BE123" s="121">
        <v>1</v>
      </c>
      <c r="BF123" s="121">
        <v>1</v>
      </c>
      <c r="BG123" s="121">
        <v>1</v>
      </c>
      <c r="BH123" s="121">
        <v>1</v>
      </c>
      <c r="BI123" s="121">
        <v>1</v>
      </c>
      <c r="BJ123" s="121">
        <v>0.1</v>
      </c>
      <c r="BK123" s="121">
        <v>0.1</v>
      </c>
      <c r="BL123" s="121">
        <v>0.1</v>
      </c>
      <c r="BM123" s="121">
        <v>0.1</v>
      </c>
      <c r="BN123" s="121">
        <v>0.1</v>
      </c>
      <c r="BO123" s="121">
        <v>0.1</v>
      </c>
      <c r="BP123" s="121">
        <v>0.10000000000000091</v>
      </c>
      <c r="BQ123" s="121">
        <v>0.10000000000000091</v>
      </c>
      <c r="BR123" s="121">
        <v>0.10000000000000091</v>
      </c>
      <c r="BS123" s="121">
        <v>0.10000000000000091</v>
      </c>
      <c r="BT123" s="121">
        <v>0.10000000000000091</v>
      </c>
      <c r="BU123" s="121">
        <v>0.10000000000000091</v>
      </c>
      <c r="BV123" s="121">
        <v>0.10000000000000091</v>
      </c>
      <c r="BW123" s="121">
        <v>0.10000000000000091</v>
      </c>
    </row>
    <row r="124" spans="1:75" x14ac:dyDescent="0.25">
      <c r="A124" s="51">
        <v>121</v>
      </c>
      <c r="B124" s="116">
        <f t="shared" si="4"/>
        <v>0.16338028169014113</v>
      </c>
      <c r="C124" s="120" t="str">
        <f>VLOOKUP(A124,Projects!A:B,2,FALSE)</f>
        <v>T11 Project121</v>
      </c>
      <c r="D124" s="121">
        <v>0.10000000000000091</v>
      </c>
      <c r="E124" s="121">
        <v>0.10000000000000091</v>
      </c>
      <c r="F124" s="121">
        <v>0.10000000000000091</v>
      </c>
      <c r="G124" s="121">
        <v>0.10000000000000091</v>
      </c>
      <c r="H124" s="121">
        <v>0.10000000000000091</v>
      </c>
      <c r="I124" s="121">
        <v>0.10000000000000091</v>
      </c>
      <c r="J124" s="121">
        <v>0.10000000000000091</v>
      </c>
      <c r="K124" s="121">
        <v>0.10000000000000091</v>
      </c>
      <c r="L124" s="121">
        <v>0.10000000000000091</v>
      </c>
      <c r="M124" s="121">
        <v>0.10000000000000091</v>
      </c>
      <c r="N124" s="121">
        <v>0.10000000000000091</v>
      </c>
      <c r="O124" s="121">
        <v>0.10000000000000091</v>
      </c>
      <c r="P124" s="121">
        <v>0.10000000000000091</v>
      </c>
      <c r="Q124" s="121">
        <v>0.10000000000000091</v>
      </c>
      <c r="R124" s="121">
        <v>0.10000000000000091</v>
      </c>
      <c r="S124" s="121">
        <v>0.1</v>
      </c>
      <c r="T124" s="121">
        <v>0.1</v>
      </c>
      <c r="U124" s="121">
        <v>0.1</v>
      </c>
      <c r="V124" s="121">
        <v>0.1</v>
      </c>
      <c r="W124" s="121">
        <v>0.1</v>
      </c>
      <c r="X124" s="121">
        <v>0.1</v>
      </c>
      <c r="Y124" s="121">
        <v>0.1</v>
      </c>
      <c r="Z124" s="121">
        <v>0.1</v>
      </c>
      <c r="AA124" s="121">
        <v>0.1</v>
      </c>
      <c r="AB124" s="121">
        <v>0.1</v>
      </c>
      <c r="AC124" s="121">
        <v>0.1</v>
      </c>
      <c r="AD124" s="121">
        <v>0.1</v>
      </c>
      <c r="AE124" s="121">
        <v>0.1</v>
      </c>
      <c r="AF124" s="121">
        <v>0.1</v>
      </c>
      <c r="AG124" s="121">
        <v>0.1</v>
      </c>
      <c r="AH124" s="121">
        <v>0.1</v>
      </c>
      <c r="AI124" s="121">
        <v>0.1</v>
      </c>
      <c r="AJ124" s="121">
        <v>0.1</v>
      </c>
      <c r="AK124" s="121">
        <v>0.1</v>
      </c>
      <c r="AL124" s="121">
        <v>0.1</v>
      </c>
      <c r="AM124" s="121">
        <v>0.1</v>
      </c>
      <c r="AN124" s="121">
        <v>0.1</v>
      </c>
      <c r="AO124" s="121">
        <v>0.1</v>
      </c>
      <c r="AP124" s="121">
        <v>0.1</v>
      </c>
      <c r="AQ124" s="121">
        <v>0.1</v>
      </c>
      <c r="AR124" s="121">
        <v>0.1</v>
      </c>
      <c r="AS124" s="121">
        <v>0.1</v>
      </c>
      <c r="AT124" s="121">
        <v>0.1</v>
      </c>
      <c r="AU124" s="121">
        <v>0.1</v>
      </c>
      <c r="AV124" s="121">
        <v>0.1</v>
      </c>
      <c r="AW124" s="121">
        <v>0.1</v>
      </c>
      <c r="AX124" s="121" t="s">
        <v>352</v>
      </c>
      <c r="AY124" s="121">
        <v>0.1</v>
      </c>
      <c r="AZ124" s="121">
        <v>0.1</v>
      </c>
      <c r="BA124" s="121">
        <v>0.1</v>
      </c>
      <c r="BB124" s="121">
        <v>0.1</v>
      </c>
      <c r="BC124" s="121">
        <v>0.1</v>
      </c>
      <c r="BD124" s="121">
        <v>0.1</v>
      </c>
      <c r="BE124" s="121">
        <v>1</v>
      </c>
      <c r="BF124" s="121">
        <v>1</v>
      </c>
      <c r="BG124" s="121">
        <v>1</v>
      </c>
      <c r="BH124" s="121">
        <v>1</v>
      </c>
      <c r="BI124" s="121">
        <v>1</v>
      </c>
      <c r="BJ124" s="121">
        <v>0.1</v>
      </c>
      <c r="BK124" s="121">
        <v>0.1</v>
      </c>
      <c r="BL124" s="121">
        <v>0.1</v>
      </c>
      <c r="BM124" s="121">
        <v>0.1</v>
      </c>
      <c r="BN124" s="121">
        <v>0.1</v>
      </c>
      <c r="BO124" s="121">
        <v>0.1</v>
      </c>
      <c r="BP124" s="121">
        <v>0.10000000000000091</v>
      </c>
      <c r="BQ124" s="121">
        <v>0.10000000000000091</v>
      </c>
      <c r="BR124" s="121">
        <v>0.10000000000000091</v>
      </c>
      <c r="BS124" s="121">
        <v>0.10000000000000091</v>
      </c>
      <c r="BT124" s="121">
        <v>0.10000000000000091</v>
      </c>
      <c r="BU124" s="121">
        <v>0.10000000000000091</v>
      </c>
      <c r="BV124" s="121">
        <v>0.10000000000000091</v>
      </c>
      <c r="BW124" s="121">
        <v>0.10000000000000091</v>
      </c>
    </row>
    <row r="125" spans="1:75" x14ac:dyDescent="0.25">
      <c r="A125" s="51">
        <v>122</v>
      </c>
      <c r="B125" s="116">
        <f t="shared" si="4"/>
        <v>0.16338028169014113</v>
      </c>
      <c r="C125" s="120" t="str">
        <f>VLOOKUP(A125,Projects!A:B,2,FALSE)</f>
        <v>T11 Project122</v>
      </c>
      <c r="D125" s="121">
        <v>0.10000000000000091</v>
      </c>
      <c r="E125" s="121">
        <v>0.10000000000000091</v>
      </c>
      <c r="F125" s="121">
        <v>0.10000000000000091</v>
      </c>
      <c r="G125" s="121">
        <v>0.10000000000000091</v>
      </c>
      <c r="H125" s="121">
        <v>0.10000000000000091</v>
      </c>
      <c r="I125" s="121">
        <v>0.10000000000000091</v>
      </c>
      <c r="J125" s="121">
        <v>0.10000000000000091</v>
      </c>
      <c r="K125" s="121">
        <v>0.10000000000000091</v>
      </c>
      <c r="L125" s="121">
        <v>0.10000000000000091</v>
      </c>
      <c r="M125" s="121">
        <v>0.10000000000000091</v>
      </c>
      <c r="N125" s="121">
        <v>0.10000000000000091</v>
      </c>
      <c r="O125" s="121">
        <v>0.10000000000000091</v>
      </c>
      <c r="P125" s="121">
        <v>0.10000000000000091</v>
      </c>
      <c r="Q125" s="121">
        <v>0.10000000000000091</v>
      </c>
      <c r="R125" s="121">
        <v>0.10000000000000091</v>
      </c>
      <c r="S125" s="121">
        <v>0.1</v>
      </c>
      <c r="T125" s="121">
        <v>0.1</v>
      </c>
      <c r="U125" s="121">
        <v>0.1</v>
      </c>
      <c r="V125" s="121">
        <v>0.1</v>
      </c>
      <c r="W125" s="121">
        <v>0.1</v>
      </c>
      <c r="X125" s="121">
        <v>0.1</v>
      </c>
      <c r="Y125" s="121">
        <v>0.1</v>
      </c>
      <c r="Z125" s="121">
        <v>0.1</v>
      </c>
      <c r="AA125" s="121">
        <v>0.1</v>
      </c>
      <c r="AB125" s="121">
        <v>0.1</v>
      </c>
      <c r="AC125" s="121">
        <v>0.1</v>
      </c>
      <c r="AD125" s="121">
        <v>0.1</v>
      </c>
      <c r="AE125" s="121">
        <v>0.1</v>
      </c>
      <c r="AF125" s="121">
        <v>0.1</v>
      </c>
      <c r="AG125" s="121">
        <v>0.1</v>
      </c>
      <c r="AH125" s="121">
        <v>0.1</v>
      </c>
      <c r="AI125" s="121">
        <v>0.1</v>
      </c>
      <c r="AJ125" s="121">
        <v>0.1</v>
      </c>
      <c r="AK125" s="121">
        <v>0.1</v>
      </c>
      <c r="AL125" s="121">
        <v>0.1</v>
      </c>
      <c r="AM125" s="121">
        <v>0.1</v>
      </c>
      <c r="AN125" s="121">
        <v>0.1</v>
      </c>
      <c r="AO125" s="121">
        <v>0.1</v>
      </c>
      <c r="AP125" s="121">
        <v>0.1</v>
      </c>
      <c r="AQ125" s="121">
        <v>0.1</v>
      </c>
      <c r="AR125" s="121" t="s">
        <v>352</v>
      </c>
      <c r="AS125" s="121">
        <v>0.1</v>
      </c>
      <c r="AT125" s="121">
        <v>0.1</v>
      </c>
      <c r="AU125" s="121">
        <v>0.1</v>
      </c>
      <c r="AV125" s="121">
        <v>0.1</v>
      </c>
      <c r="AW125" s="121">
        <v>0.1</v>
      </c>
      <c r="AX125" s="121">
        <v>0.1</v>
      </c>
      <c r="AY125" s="121">
        <v>0.1</v>
      </c>
      <c r="AZ125" s="121">
        <v>0.1</v>
      </c>
      <c r="BA125" s="121">
        <v>0.1</v>
      </c>
      <c r="BB125" s="121">
        <v>0.1</v>
      </c>
      <c r="BC125" s="121">
        <v>0.1</v>
      </c>
      <c r="BD125" s="121">
        <v>0.1</v>
      </c>
      <c r="BE125" s="121">
        <v>1</v>
      </c>
      <c r="BF125" s="121">
        <v>1</v>
      </c>
      <c r="BG125" s="121">
        <v>1</v>
      </c>
      <c r="BH125" s="121">
        <v>1</v>
      </c>
      <c r="BI125" s="121">
        <v>1</v>
      </c>
      <c r="BJ125" s="121">
        <v>0.1</v>
      </c>
      <c r="BK125" s="121">
        <v>0.1</v>
      </c>
      <c r="BL125" s="121">
        <v>0.1</v>
      </c>
      <c r="BM125" s="121">
        <v>0.1</v>
      </c>
      <c r="BN125" s="121">
        <v>0.1</v>
      </c>
      <c r="BO125" s="121">
        <v>0.1</v>
      </c>
      <c r="BP125" s="121">
        <v>0.10000000000000091</v>
      </c>
      <c r="BQ125" s="121">
        <v>0.10000000000000091</v>
      </c>
      <c r="BR125" s="121">
        <v>0.10000000000000091</v>
      </c>
      <c r="BS125" s="121">
        <v>0.10000000000000091</v>
      </c>
      <c r="BT125" s="121">
        <v>0.10000000000000091</v>
      </c>
      <c r="BU125" s="121">
        <v>0.10000000000000091</v>
      </c>
      <c r="BV125" s="121">
        <v>0.10000000000000091</v>
      </c>
      <c r="BW125" s="121">
        <v>0.10000000000000091</v>
      </c>
    </row>
    <row r="126" spans="1:75" x14ac:dyDescent="0.25">
      <c r="A126" s="51">
        <v>123</v>
      </c>
      <c r="B126" s="116">
        <f t="shared" si="4"/>
        <v>0.16338028169014113</v>
      </c>
      <c r="C126" s="120" t="str">
        <f>VLOOKUP(A126,Projects!A:B,2,FALSE)</f>
        <v>T11 Project123</v>
      </c>
      <c r="D126" s="121">
        <v>0.10000000000000091</v>
      </c>
      <c r="E126" s="121">
        <v>0.10000000000000091</v>
      </c>
      <c r="F126" s="121">
        <v>0.10000000000000091</v>
      </c>
      <c r="G126" s="121">
        <v>0.10000000000000091</v>
      </c>
      <c r="H126" s="121">
        <v>0.10000000000000091</v>
      </c>
      <c r="I126" s="121">
        <v>0.10000000000000091</v>
      </c>
      <c r="J126" s="121">
        <v>0.10000000000000091</v>
      </c>
      <c r="K126" s="121">
        <v>0.10000000000000091</v>
      </c>
      <c r="L126" s="121">
        <v>0.10000000000000091</v>
      </c>
      <c r="M126" s="121">
        <v>0.10000000000000091</v>
      </c>
      <c r="N126" s="121">
        <v>0.10000000000000091</v>
      </c>
      <c r="O126" s="121">
        <v>0.10000000000000091</v>
      </c>
      <c r="P126" s="121">
        <v>0.10000000000000091</v>
      </c>
      <c r="Q126" s="121">
        <v>0.10000000000000091</v>
      </c>
      <c r="R126" s="121">
        <v>0.10000000000000091</v>
      </c>
      <c r="S126" s="121">
        <v>0.1</v>
      </c>
      <c r="T126" s="121">
        <v>0.1</v>
      </c>
      <c r="U126" s="121">
        <v>0.1</v>
      </c>
      <c r="V126" s="121">
        <v>0.1</v>
      </c>
      <c r="W126" s="121">
        <v>0.1</v>
      </c>
      <c r="X126" s="121">
        <v>0.1</v>
      </c>
      <c r="Y126" s="121">
        <v>0.1</v>
      </c>
      <c r="Z126" s="121">
        <v>0.1</v>
      </c>
      <c r="AA126" s="121">
        <v>0.1</v>
      </c>
      <c r="AB126" s="121">
        <v>0.1</v>
      </c>
      <c r="AC126" s="121">
        <v>0.1</v>
      </c>
      <c r="AD126" s="121">
        <v>0.1</v>
      </c>
      <c r="AE126" s="121">
        <v>0.1</v>
      </c>
      <c r="AF126" s="121">
        <v>0.1</v>
      </c>
      <c r="AG126" s="121">
        <v>0.1</v>
      </c>
      <c r="AH126" s="121">
        <v>0.1</v>
      </c>
      <c r="AI126" s="121">
        <v>0.1</v>
      </c>
      <c r="AJ126" s="121">
        <v>0.1</v>
      </c>
      <c r="AK126" s="121">
        <v>0.1</v>
      </c>
      <c r="AL126" s="121">
        <v>0.1</v>
      </c>
      <c r="AM126" s="121">
        <v>0.1</v>
      </c>
      <c r="AN126" s="121">
        <v>0.1</v>
      </c>
      <c r="AO126" s="121">
        <v>0.1</v>
      </c>
      <c r="AP126" s="121">
        <v>0.1</v>
      </c>
      <c r="AQ126" s="121">
        <v>0.1</v>
      </c>
      <c r="AR126" s="121">
        <v>0.1</v>
      </c>
      <c r="AS126" s="121">
        <v>0.1</v>
      </c>
      <c r="AT126" s="121">
        <v>0.1</v>
      </c>
      <c r="AU126" s="121">
        <v>0.1</v>
      </c>
      <c r="AV126" s="121">
        <v>0.1</v>
      </c>
      <c r="AW126" s="121">
        <v>0.1</v>
      </c>
      <c r="AX126" s="121">
        <v>0.1</v>
      </c>
      <c r="AY126" s="121">
        <v>0.1</v>
      </c>
      <c r="AZ126" s="121" t="s">
        <v>352</v>
      </c>
      <c r="BA126" s="121">
        <v>0.1</v>
      </c>
      <c r="BB126" s="121">
        <v>0.1</v>
      </c>
      <c r="BC126" s="121">
        <v>0.1</v>
      </c>
      <c r="BD126" s="121">
        <v>0.1</v>
      </c>
      <c r="BE126" s="121">
        <v>1</v>
      </c>
      <c r="BF126" s="121">
        <v>1</v>
      </c>
      <c r="BG126" s="121">
        <v>1</v>
      </c>
      <c r="BH126" s="121">
        <v>1</v>
      </c>
      <c r="BI126" s="121">
        <v>1</v>
      </c>
      <c r="BJ126" s="121">
        <v>0.1</v>
      </c>
      <c r="BK126" s="121">
        <v>0.1</v>
      </c>
      <c r="BL126" s="121">
        <v>0.1</v>
      </c>
      <c r="BM126" s="121">
        <v>0.1</v>
      </c>
      <c r="BN126" s="121">
        <v>0.1</v>
      </c>
      <c r="BO126" s="121">
        <v>0.1</v>
      </c>
      <c r="BP126" s="121">
        <v>0.10000000000000091</v>
      </c>
      <c r="BQ126" s="121">
        <v>0.10000000000000091</v>
      </c>
      <c r="BR126" s="121">
        <v>0.10000000000000091</v>
      </c>
      <c r="BS126" s="121">
        <v>0.10000000000000091</v>
      </c>
      <c r="BT126" s="121">
        <v>0.10000000000000091</v>
      </c>
      <c r="BU126" s="121">
        <v>0.10000000000000091</v>
      </c>
      <c r="BV126" s="121">
        <v>0.10000000000000091</v>
      </c>
      <c r="BW126" s="121">
        <v>0.10000000000000091</v>
      </c>
    </row>
    <row r="127" spans="1:75" x14ac:dyDescent="0.25">
      <c r="A127" s="51">
        <v>124</v>
      </c>
      <c r="B127" s="116">
        <f t="shared" si="4"/>
        <v>0.16338028169014113</v>
      </c>
      <c r="C127" s="120" t="str">
        <f>VLOOKUP(A127,Projects!A:B,2,FALSE)</f>
        <v>T11 Project124</v>
      </c>
      <c r="D127" s="121">
        <v>0.10000000000000091</v>
      </c>
      <c r="E127" s="121">
        <v>0.10000000000000091</v>
      </c>
      <c r="F127" s="121">
        <v>0.10000000000000091</v>
      </c>
      <c r="G127" s="121">
        <v>0.10000000000000091</v>
      </c>
      <c r="H127" s="121">
        <v>0.10000000000000091</v>
      </c>
      <c r="I127" s="121">
        <v>0.10000000000000091</v>
      </c>
      <c r="J127" s="121">
        <v>0.10000000000000091</v>
      </c>
      <c r="K127" s="121">
        <v>0.10000000000000091</v>
      </c>
      <c r="L127" s="121">
        <v>0.10000000000000091</v>
      </c>
      <c r="M127" s="121">
        <v>0.10000000000000091</v>
      </c>
      <c r="N127" s="121">
        <v>0.10000000000000091</v>
      </c>
      <c r="O127" s="121">
        <v>0.10000000000000091</v>
      </c>
      <c r="P127" s="121">
        <v>0.10000000000000091</v>
      </c>
      <c r="Q127" s="121">
        <v>0.10000000000000091</v>
      </c>
      <c r="R127" s="121">
        <v>0.10000000000000091</v>
      </c>
      <c r="S127" s="121">
        <v>0.1</v>
      </c>
      <c r="T127" s="121">
        <v>0.1</v>
      </c>
      <c r="U127" s="121">
        <v>0.1</v>
      </c>
      <c r="V127" s="121">
        <v>0.1</v>
      </c>
      <c r="W127" s="121" t="s">
        <v>352</v>
      </c>
      <c r="X127" s="121">
        <v>0.1</v>
      </c>
      <c r="Y127" s="121">
        <v>0.1</v>
      </c>
      <c r="Z127" s="121">
        <v>0.1</v>
      </c>
      <c r="AA127" s="121">
        <v>0.1</v>
      </c>
      <c r="AB127" s="121">
        <v>0.1</v>
      </c>
      <c r="AC127" s="121">
        <v>0.1</v>
      </c>
      <c r="AD127" s="121">
        <v>0.1</v>
      </c>
      <c r="AE127" s="121">
        <v>0.1</v>
      </c>
      <c r="AF127" s="121">
        <v>0.1</v>
      </c>
      <c r="AG127" s="121">
        <v>0.1</v>
      </c>
      <c r="AH127" s="121">
        <v>0.1</v>
      </c>
      <c r="AI127" s="121">
        <v>0.1</v>
      </c>
      <c r="AJ127" s="121">
        <v>0.1</v>
      </c>
      <c r="AK127" s="121">
        <v>0.1</v>
      </c>
      <c r="AL127" s="121">
        <v>0.1</v>
      </c>
      <c r="AM127" s="121">
        <v>0.1</v>
      </c>
      <c r="AN127" s="121">
        <v>0.1</v>
      </c>
      <c r="AO127" s="121">
        <v>0.1</v>
      </c>
      <c r="AP127" s="121">
        <v>0.1</v>
      </c>
      <c r="AQ127" s="121">
        <v>0.1</v>
      </c>
      <c r="AR127" s="121">
        <v>0.1</v>
      </c>
      <c r="AS127" s="121">
        <v>0.1</v>
      </c>
      <c r="AT127" s="121">
        <v>0.1</v>
      </c>
      <c r="AU127" s="121">
        <v>0.1</v>
      </c>
      <c r="AV127" s="121">
        <v>0.1</v>
      </c>
      <c r="AW127" s="121">
        <v>0.1</v>
      </c>
      <c r="AX127" s="121">
        <v>0.1</v>
      </c>
      <c r="AY127" s="121">
        <v>0.1</v>
      </c>
      <c r="AZ127" s="121">
        <v>0.1</v>
      </c>
      <c r="BA127" s="121">
        <v>0.1</v>
      </c>
      <c r="BB127" s="121">
        <v>0.1</v>
      </c>
      <c r="BC127" s="121">
        <v>0.1</v>
      </c>
      <c r="BD127" s="121">
        <v>0.1</v>
      </c>
      <c r="BE127" s="121">
        <v>1</v>
      </c>
      <c r="BF127" s="121">
        <v>1</v>
      </c>
      <c r="BG127" s="121">
        <v>1</v>
      </c>
      <c r="BH127" s="121">
        <v>1</v>
      </c>
      <c r="BI127" s="121">
        <v>1</v>
      </c>
      <c r="BJ127" s="121">
        <v>0.1</v>
      </c>
      <c r="BK127" s="121">
        <v>0.1</v>
      </c>
      <c r="BL127" s="121">
        <v>0.1</v>
      </c>
      <c r="BM127" s="121">
        <v>0.1</v>
      </c>
      <c r="BN127" s="121">
        <v>0.1</v>
      </c>
      <c r="BO127" s="121">
        <v>0.1</v>
      </c>
      <c r="BP127" s="121">
        <v>0.10000000000000091</v>
      </c>
      <c r="BQ127" s="121">
        <v>0.10000000000000091</v>
      </c>
      <c r="BR127" s="121">
        <v>0.10000000000000091</v>
      </c>
      <c r="BS127" s="121">
        <v>0.10000000000000091</v>
      </c>
      <c r="BT127" s="121">
        <v>0.10000000000000091</v>
      </c>
      <c r="BU127" s="121">
        <v>0.10000000000000091</v>
      </c>
      <c r="BV127" s="121">
        <v>0.10000000000000091</v>
      </c>
      <c r="BW127" s="121">
        <v>0.10000000000000091</v>
      </c>
    </row>
    <row r="128" spans="1:75" x14ac:dyDescent="0.25">
      <c r="A128" s="51">
        <v>125</v>
      </c>
      <c r="B128" s="116">
        <f t="shared" si="4"/>
        <v>0.16338028169014113</v>
      </c>
      <c r="C128" s="120" t="str">
        <f>VLOOKUP(A128,Projects!A:B,2,FALSE)</f>
        <v>T11 Project125</v>
      </c>
      <c r="D128" s="121">
        <v>0.10000000000000091</v>
      </c>
      <c r="E128" s="121">
        <v>0.10000000000000091</v>
      </c>
      <c r="F128" s="121">
        <v>0.10000000000000091</v>
      </c>
      <c r="G128" s="121">
        <v>0.10000000000000091</v>
      </c>
      <c r="H128" s="121">
        <v>0.10000000000000091</v>
      </c>
      <c r="I128" s="121">
        <v>0.10000000000000091</v>
      </c>
      <c r="J128" s="121">
        <v>0.10000000000000091</v>
      </c>
      <c r="K128" s="121">
        <v>0.10000000000000091</v>
      </c>
      <c r="L128" s="121">
        <v>0.10000000000000091</v>
      </c>
      <c r="M128" s="121" t="s">
        <v>352</v>
      </c>
      <c r="N128" s="121">
        <v>0.10000000000000091</v>
      </c>
      <c r="O128" s="121">
        <v>0.10000000000000091</v>
      </c>
      <c r="P128" s="121">
        <v>0.10000000000000091</v>
      </c>
      <c r="Q128" s="121">
        <v>0.10000000000000091</v>
      </c>
      <c r="R128" s="121">
        <v>0.10000000000000091</v>
      </c>
      <c r="S128" s="121">
        <v>0.1</v>
      </c>
      <c r="T128" s="121">
        <v>0.1</v>
      </c>
      <c r="U128" s="121">
        <v>0.1</v>
      </c>
      <c r="V128" s="121">
        <v>0.1</v>
      </c>
      <c r="W128" s="121">
        <v>0.1</v>
      </c>
      <c r="X128" s="121">
        <v>0.1</v>
      </c>
      <c r="Y128" s="121">
        <v>0.1</v>
      </c>
      <c r="Z128" s="121">
        <v>0.1</v>
      </c>
      <c r="AA128" s="121">
        <v>0.1</v>
      </c>
      <c r="AB128" s="121">
        <v>0.1</v>
      </c>
      <c r="AC128" s="121">
        <v>0.1</v>
      </c>
      <c r="AD128" s="121">
        <v>0.1</v>
      </c>
      <c r="AE128" s="121">
        <v>0.1</v>
      </c>
      <c r="AF128" s="121">
        <v>0.1</v>
      </c>
      <c r="AG128" s="121">
        <v>0.1</v>
      </c>
      <c r="AH128" s="121">
        <v>0.1</v>
      </c>
      <c r="AI128" s="121">
        <v>0.1</v>
      </c>
      <c r="AJ128" s="121">
        <v>0.1</v>
      </c>
      <c r="AK128" s="121">
        <v>0.1</v>
      </c>
      <c r="AL128" s="121">
        <v>0.1</v>
      </c>
      <c r="AM128" s="121">
        <v>0.1</v>
      </c>
      <c r="AN128" s="121">
        <v>0.1</v>
      </c>
      <c r="AO128" s="121">
        <v>0.1</v>
      </c>
      <c r="AP128" s="121">
        <v>0.1</v>
      </c>
      <c r="AQ128" s="121">
        <v>0.1</v>
      </c>
      <c r="AR128" s="121">
        <v>0.1</v>
      </c>
      <c r="AS128" s="121">
        <v>0.1</v>
      </c>
      <c r="AT128" s="121">
        <v>0.1</v>
      </c>
      <c r="AU128" s="121">
        <v>0.1</v>
      </c>
      <c r="AV128" s="121">
        <v>0.1</v>
      </c>
      <c r="AW128" s="121">
        <v>0.1</v>
      </c>
      <c r="AX128" s="121">
        <v>0.1</v>
      </c>
      <c r="AY128" s="121">
        <v>0.1</v>
      </c>
      <c r="AZ128" s="121">
        <v>0.1</v>
      </c>
      <c r="BA128" s="121">
        <v>0.1</v>
      </c>
      <c r="BB128" s="121">
        <v>0.1</v>
      </c>
      <c r="BC128" s="121">
        <v>0.1</v>
      </c>
      <c r="BD128" s="121">
        <v>0.1</v>
      </c>
      <c r="BE128" s="121">
        <v>1</v>
      </c>
      <c r="BF128" s="121">
        <v>1</v>
      </c>
      <c r="BG128" s="121">
        <v>1</v>
      </c>
      <c r="BH128" s="121">
        <v>1</v>
      </c>
      <c r="BI128" s="121">
        <v>1</v>
      </c>
      <c r="BJ128" s="121">
        <v>0.1</v>
      </c>
      <c r="BK128" s="121">
        <v>0.1</v>
      </c>
      <c r="BL128" s="121">
        <v>0.1</v>
      </c>
      <c r="BM128" s="121">
        <v>0.1</v>
      </c>
      <c r="BN128" s="121">
        <v>0.1</v>
      </c>
      <c r="BO128" s="121">
        <v>0.1</v>
      </c>
      <c r="BP128" s="121">
        <v>0.10000000000000091</v>
      </c>
      <c r="BQ128" s="121">
        <v>0.10000000000000091</v>
      </c>
      <c r="BR128" s="121">
        <v>0.10000000000000091</v>
      </c>
      <c r="BS128" s="121">
        <v>0.10000000000000091</v>
      </c>
      <c r="BT128" s="121">
        <v>0.10000000000000091</v>
      </c>
      <c r="BU128" s="121">
        <v>0.10000000000000091</v>
      </c>
      <c r="BV128" s="121">
        <v>0.10000000000000091</v>
      </c>
      <c r="BW128" s="121">
        <v>0.10000000000000091</v>
      </c>
    </row>
    <row r="129" spans="1:75" x14ac:dyDescent="0.25">
      <c r="A129" s="51">
        <v>126</v>
      </c>
      <c r="B129" s="116">
        <f t="shared" si="4"/>
        <v>0.16338028169014113</v>
      </c>
      <c r="C129" s="120" t="str">
        <f>VLOOKUP(A129,Projects!A:B,2,FALSE)</f>
        <v>T11 Project126</v>
      </c>
      <c r="D129" s="121">
        <v>0.10000000000000091</v>
      </c>
      <c r="E129" s="121">
        <v>0.10000000000000091</v>
      </c>
      <c r="F129" s="121">
        <v>0.10000000000000091</v>
      </c>
      <c r="G129" s="121">
        <v>0.10000000000000091</v>
      </c>
      <c r="H129" s="121">
        <v>0.10000000000000091</v>
      </c>
      <c r="I129" s="121">
        <v>0.10000000000000091</v>
      </c>
      <c r="J129" s="121">
        <v>0.10000000000000091</v>
      </c>
      <c r="K129" s="121">
        <v>0.10000000000000091</v>
      </c>
      <c r="L129" s="121">
        <v>0.10000000000000091</v>
      </c>
      <c r="M129" s="121">
        <v>0.10000000000000091</v>
      </c>
      <c r="N129" s="121">
        <v>0.10000000000000091</v>
      </c>
      <c r="O129" s="121">
        <v>0.10000000000000091</v>
      </c>
      <c r="P129" s="121">
        <v>0.10000000000000091</v>
      </c>
      <c r="Q129" s="121">
        <v>0.10000000000000091</v>
      </c>
      <c r="R129" s="121">
        <v>0.10000000000000091</v>
      </c>
      <c r="S129" s="121">
        <v>0.1</v>
      </c>
      <c r="T129" s="121">
        <v>0.1</v>
      </c>
      <c r="U129" s="121">
        <v>0.1</v>
      </c>
      <c r="V129" s="121">
        <v>0.1</v>
      </c>
      <c r="W129" s="121">
        <v>0.1</v>
      </c>
      <c r="X129" s="121">
        <v>0.1</v>
      </c>
      <c r="Y129" s="121">
        <v>0.1</v>
      </c>
      <c r="Z129" s="121">
        <v>0.1</v>
      </c>
      <c r="AA129" s="121">
        <v>0.1</v>
      </c>
      <c r="AB129" s="121">
        <v>0.1</v>
      </c>
      <c r="AC129" s="121">
        <v>0.1</v>
      </c>
      <c r="AD129" s="121">
        <v>0.1</v>
      </c>
      <c r="AE129" s="121">
        <v>0.1</v>
      </c>
      <c r="AF129" s="121">
        <v>0.1</v>
      </c>
      <c r="AG129" s="121">
        <v>0.1</v>
      </c>
      <c r="AH129" s="121">
        <v>0.1</v>
      </c>
      <c r="AI129" s="121">
        <v>0.1</v>
      </c>
      <c r="AJ129" s="121">
        <v>0.1</v>
      </c>
      <c r="AK129" s="121">
        <v>0.1</v>
      </c>
      <c r="AL129" s="121">
        <v>0.1</v>
      </c>
      <c r="AM129" s="121">
        <v>0.1</v>
      </c>
      <c r="AN129" s="121">
        <v>0.1</v>
      </c>
      <c r="AO129" s="121">
        <v>0.1</v>
      </c>
      <c r="AP129" s="121">
        <v>0.1</v>
      </c>
      <c r="AQ129" s="121">
        <v>0.1</v>
      </c>
      <c r="AR129" s="121">
        <v>0.1</v>
      </c>
      <c r="AS129" s="121">
        <v>0.1</v>
      </c>
      <c r="AT129" s="121">
        <v>0.1</v>
      </c>
      <c r="AU129" s="121">
        <v>0.1</v>
      </c>
      <c r="AV129" s="121">
        <v>0.1</v>
      </c>
      <c r="AW129" s="121">
        <v>0.1</v>
      </c>
      <c r="AX129" s="121">
        <v>0.1</v>
      </c>
      <c r="AY129" s="121">
        <v>0.1</v>
      </c>
      <c r="AZ129" s="121" t="s">
        <v>352</v>
      </c>
      <c r="BA129" s="121">
        <v>0.1</v>
      </c>
      <c r="BB129" s="121">
        <v>0.1</v>
      </c>
      <c r="BC129" s="121">
        <v>0.1</v>
      </c>
      <c r="BD129" s="121">
        <v>0.1</v>
      </c>
      <c r="BE129" s="121">
        <v>1</v>
      </c>
      <c r="BF129" s="121">
        <v>1</v>
      </c>
      <c r="BG129" s="121">
        <v>1</v>
      </c>
      <c r="BH129" s="121">
        <v>1</v>
      </c>
      <c r="BI129" s="121">
        <v>1</v>
      </c>
      <c r="BJ129" s="121">
        <v>0.1</v>
      </c>
      <c r="BK129" s="121">
        <v>0.1</v>
      </c>
      <c r="BL129" s="121">
        <v>0.1</v>
      </c>
      <c r="BM129" s="121">
        <v>0.1</v>
      </c>
      <c r="BN129" s="121">
        <v>0.1</v>
      </c>
      <c r="BO129" s="121">
        <v>0.1</v>
      </c>
      <c r="BP129" s="121">
        <v>0.10000000000000091</v>
      </c>
      <c r="BQ129" s="121">
        <v>0.10000000000000091</v>
      </c>
      <c r="BR129" s="121">
        <v>0.10000000000000091</v>
      </c>
      <c r="BS129" s="121">
        <v>0.10000000000000091</v>
      </c>
      <c r="BT129" s="121">
        <v>0.10000000000000091</v>
      </c>
      <c r="BU129" s="121">
        <v>0.10000000000000091</v>
      </c>
      <c r="BV129" s="121">
        <v>0.10000000000000091</v>
      </c>
      <c r="BW129" s="121">
        <v>0.10000000000000091</v>
      </c>
    </row>
    <row r="130" spans="1:75" x14ac:dyDescent="0.25">
      <c r="A130" s="51">
        <v>127</v>
      </c>
      <c r="B130" s="116">
        <f t="shared" si="4"/>
        <v>0.15070422535211297</v>
      </c>
      <c r="C130" s="120" t="str">
        <f>VLOOKUP(A130,Projects!A:B,2,FALSE)</f>
        <v>T11 Project127</v>
      </c>
      <c r="D130" s="121">
        <v>0.10000000000000091</v>
      </c>
      <c r="E130" s="121">
        <v>0.10000000000000091</v>
      </c>
      <c r="F130" s="121">
        <v>0.10000000000000091</v>
      </c>
      <c r="G130" s="121">
        <v>0.10000000000000091</v>
      </c>
      <c r="H130" s="121">
        <v>0.10000000000000091</v>
      </c>
      <c r="I130" s="121">
        <v>0.10000000000000091</v>
      </c>
      <c r="J130" s="121">
        <v>0.10000000000000091</v>
      </c>
      <c r="K130" s="121">
        <v>0.10000000000000091</v>
      </c>
      <c r="L130" s="121">
        <v>0.10000000000000091</v>
      </c>
      <c r="M130" s="121">
        <v>0.10000000000000091</v>
      </c>
      <c r="N130" s="121">
        <v>0.10000000000000091</v>
      </c>
      <c r="O130" s="121">
        <v>0.10000000000000091</v>
      </c>
      <c r="P130" s="121">
        <v>0.10000000000000091</v>
      </c>
      <c r="Q130" s="121">
        <v>0.10000000000000091</v>
      </c>
      <c r="R130" s="121">
        <v>0.10000000000000091</v>
      </c>
      <c r="S130" s="121">
        <v>0.1</v>
      </c>
      <c r="T130" s="121">
        <v>0.1</v>
      </c>
      <c r="U130" s="121">
        <v>0.1</v>
      </c>
      <c r="V130" s="121">
        <v>0.1</v>
      </c>
      <c r="W130" s="121">
        <v>0.1</v>
      </c>
      <c r="X130" s="121">
        <v>0.1</v>
      </c>
      <c r="Y130" s="121">
        <v>0.1</v>
      </c>
      <c r="Z130" s="121">
        <v>0.1</v>
      </c>
      <c r="AA130" s="121">
        <v>0.1</v>
      </c>
      <c r="AB130" s="121">
        <v>0.1</v>
      </c>
      <c r="AC130" s="121">
        <v>0.1</v>
      </c>
      <c r="AD130" s="121">
        <v>0.1</v>
      </c>
      <c r="AE130" s="121">
        <v>0.1</v>
      </c>
      <c r="AF130" s="121">
        <v>0.1</v>
      </c>
      <c r="AG130" s="121">
        <v>0.1</v>
      </c>
      <c r="AH130" s="121">
        <v>0.1</v>
      </c>
      <c r="AI130" s="121">
        <v>0.1</v>
      </c>
      <c r="AJ130" s="121">
        <v>0.1</v>
      </c>
      <c r="AK130" s="121">
        <v>0.1</v>
      </c>
      <c r="AL130" s="121">
        <v>0.1</v>
      </c>
      <c r="AM130" s="121">
        <v>0.1</v>
      </c>
      <c r="AN130" s="121">
        <v>0.1</v>
      </c>
      <c r="AO130" s="121">
        <v>0.1</v>
      </c>
      <c r="AP130" s="121">
        <v>0.1</v>
      </c>
      <c r="AQ130" s="121">
        <v>0.1</v>
      </c>
      <c r="AR130" s="121">
        <v>0.1</v>
      </c>
      <c r="AS130" s="121">
        <v>0.1</v>
      </c>
      <c r="AT130" s="121">
        <v>0.1</v>
      </c>
      <c r="AU130" s="121">
        <v>0.1</v>
      </c>
      <c r="AV130" s="121">
        <v>0.1</v>
      </c>
      <c r="AW130" s="121">
        <v>0.1</v>
      </c>
      <c r="AX130" s="121">
        <v>0.1</v>
      </c>
      <c r="AY130" s="121">
        <v>0.1</v>
      </c>
      <c r="AZ130" s="121">
        <v>0.1</v>
      </c>
      <c r="BA130" s="121">
        <v>0.1</v>
      </c>
      <c r="BB130" s="121">
        <v>0.1</v>
      </c>
      <c r="BC130" s="121">
        <v>0.1</v>
      </c>
      <c r="BD130" s="121">
        <v>0.1</v>
      </c>
      <c r="BE130" s="121">
        <v>1</v>
      </c>
      <c r="BF130" s="121" t="s">
        <v>352</v>
      </c>
      <c r="BG130" s="121">
        <v>1</v>
      </c>
      <c r="BH130" s="121">
        <v>1</v>
      </c>
      <c r="BI130" s="121">
        <v>1</v>
      </c>
      <c r="BJ130" s="121">
        <v>0.1</v>
      </c>
      <c r="BK130" s="121">
        <v>0.1</v>
      </c>
      <c r="BL130" s="121">
        <v>0.1</v>
      </c>
      <c r="BM130" s="121">
        <v>0.1</v>
      </c>
      <c r="BN130" s="121">
        <v>0.1</v>
      </c>
      <c r="BO130" s="121">
        <v>0.1</v>
      </c>
      <c r="BP130" s="121">
        <v>0.10000000000000091</v>
      </c>
      <c r="BQ130" s="121">
        <v>0.10000000000000091</v>
      </c>
      <c r="BR130" s="121">
        <v>0.10000000000000091</v>
      </c>
      <c r="BS130" s="121">
        <v>0.10000000000000091</v>
      </c>
      <c r="BT130" s="121">
        <v>0.10000000000000091</v>
      </c>
      <c r="BU130" s="121">
        <v>0.10000000000000091</v>
      </c>
      <c r="BV130" s="121">
        <v>0.10000000000000091</v>
      </c>
      <c r="BW130" s="121">
        <v>0.10000000000000091</v>
      </c>
    </row>
    <row r="131" spans="1:75" x14ac:dyDescent="0.25">
      <c r="A131" s="51">
        <v>128</v>
      </c>
      <c r="B131" s="116">
        <f t="shared" si="4"/>
        <v>0.16338028169014113</v>
      </c>
      <c r="C131" s="120" t="str">
        <f>VLOOKUP(A131,Projects!A:B,2,FALSE)</f>
        <v>T11 Project128</v>
      </c>
      <c r="D131" s="121">
        <v>0.10000000000000091</v>
      </c>
      <c r="E131" s="121">
        <v>0.10000000000000091</v>
      </c>
      <c r="F131" s="121">
        <v>0.10000000000000091</v>
      </c>
      <c r="G131" s="121">
        <v>0.10000000000000091</v>
      </c>
      <c r="H131" s="121">
        <v>0.10000000000000091</v>
      </c>
      <c r="I131" s="121" t="s">
        <v>352</v>
      </c>
      <c r="J131" s="121">
        <v>0.10000000000000091</v>
      </c>
      <c r="K131" s="121">
        <v>0.10000000000000091</v>
      </c>
      <c r="L131" s="121">
        <v>0.10000000000000091</v>
      </c>
      <c r="M131" s="121">
        <v>0.10000000000000091</v>
      </c>
      <c r="N131" s="121">
        <v>0.10000000000000091</v>
      </c>
      <c r="O131" s="121">
        <v>0.10000000000000091</v>
      </c>
      <c r="P131" s="121">
        <v>0.10000000000000091</v>
      </c>
      <c r="Q131" s="121">
        <v>0.10000000000000091</v>
      </c>
      <c r="R131" s="121">
        <v>0.10000000000000091</v>
      </c>
      <c r="S131" s="121">
        <v>0.1</v>
      </c>
      <c r="T131" s="121">
        <v>0.1</v>
      </c>
      <c r="U131" s="121">
        <v>0.1</v>
      </c>
      <c r="V131" s="121">
        <v>0.1</v>
      </c>
      <c r="W131" s="121">
        <v>0.1</v>
      </c>
      <c r="X131" s="121">
        <v>0.1</v>
      </c>
      <c r="Y131" s="121">
        <v>0.1</v>
      </c>
      <c r="Z131" s="121">
        <v>0.1</v>
      </c>
      <c r="AA131" s="121">
        <v>0.1</v>
      </c>
      <c r="AB131" s="121">
        <v>0.1</v>
      </c>
      <c r="AC131" s="121">
        <v>0.1</v>
      </c>
      <c r="AD131" s="121">
        <v>0.1</v>
      </c>
      <c r="AE131" s="121">
        <v>0.1</v>
      </c>
      <c r="AF131" s="121">
        <v>0.1</v>
      </c>
      <c r="AG131" s="121">
        <v>0.1</v>
      </c>
      <c r="AH131" s="121">
        <v>0.1</v>
      </c>
      <c r="AI131" s="121">
        <v>0.1</v>
      </c>
      <c r="AJ131" s="121">
        <v>0.1</v>
      </c>
      <c r="AK131" s="121">
        <v>0.1</v>
      </c>
      <c r="AL131" s="121">
        <v>0.1</v>
      </c>
      <c r="AM131" s="121">
        <v>0.1</v>
      </c>
      <c r="AN131" s="121">
        <v>0.1</v>
      </c>
      <c r="AO131" s="121">
        <v>0.1</v>
      </c>
      <c r="AP131" s="121">
        <v>0.1</v>
      </c>
      <c r="AQ131" s="121">
        <v>0.1</v>
      </c>
      <c r="AR131" s="121">
        <v>0.1</v>
      </c>
      <c r="AS131" s="121">
        <v>0.1</v>
      </c>
      <c r="AT131" s="121">
        <v>0.1</v>
      </c>
      <c r="AU131" s="121">
        <v>0.1</v>
      </c>
      <c r="AV131" s="121">
        <v>0.1</v>
      </c>
      <c r="AW131" s="121">
        <v>0.1</v>
      </c>
      <c r="AX131" s="121">
        <v>0.1</v>
      </c>
      <c r="AY131" s="121">
        <v>0.1</v>
      </c>
      <c r="AZ131" s="121">
        <v>0.1</v>
      </c>
      <c r="BA131" s="121">
        <v>0.1</v>
      </c>
      <c r="BB131" s="121">
        <v>0.1</v>
      </c>
      <c r="BC131" s="121">
        <v>0.1</v>
      </c>
      <c r="BD131" s="121">
        <v>0.1</v>
      </c>
      <c r="BE131" s="121">
        <v>1</v>
      </c>
      <c r="BF131" s="121">
        <v>1</v>
      </c>
      <c r="BG131" s="121">
        <v>1</v>
      </c>
      <c r="BH131" s="121">
        <v>1</v>
      </c>
      <c r="BI131" s="121">
        <v>1</v>
      </c>
      <c r="BJ131" s="121">
        <v>0.1</v>
      </c>
      <c r="BK131" s="121">
        <v>0.1</v>
      </c>
      <c r="BL131" s="121">
        <v>0.1</v>
      </c>
      <c r="BM131" s="121">
        <v>0.1</v>
      </c>
      <c r="BN131" s="121">
        <v>0.1</v>
      </c>
      <c r="BO131" s="121">
        <v>0.1</v>
      </c>
      <c r="BP131" s="121">
        <v>0.10000000000000091</v>
      </c>
      <c r="BQ131" s="121">
        <v>0.10000000000000091</v>
      </c>
      <c r="BR131" s="121">
        <v>0.10000000000000091</v>
      </c>
      <c r="BS131" s="121">
        <v>0.10000000000000091</v>
      </c>
      <c r="BT131" s="121">
        <v>0.10000000000000091</v>
      </c>
      <c r="BU131" s="121">
        <v>0.10000000000000091</v>
      </c>
      <c r="BV131" s="121">
        <v>0.10000000000000091</v>
      </c>
      <c r="BW131" s="121">
        <v>0.10000000000000091</v>
      </c>
    </row>
    <row r="132" spans="1:75" x14ac:dyDescent="0.25">
      <c r="A132" s="51">
        <v>129</v>
      </c>
      <c r="B132" s="116">
        <f t="shared" si="4"/>
        <v>0.16338028169014113</v>
      </c>
      <c r="C132" s="120" t="str">
        <f>VLOOKUP(A132,Projects!A:B,2,FALSE)</f>
        <v>T11 Project129</v>
      </c>
      <c r="D132" s="121">
        <v>0.10000000000000091</v>
      </c>
      <c r="E132" s="121">
        <v>0.10000000000000091</v>
      </c>
      <c r="F132" s="121">
        <v>0.10000000000000091</v>
      </c>
      <c r="G132" s="121">
        <v>0.10000000000000091</v>
      </c>
      <c r="H132" s="121">
        <v>0.10000000000000091</v>
      </c>
      <c r="I132" s="121">
        <v>0.10000000000000091</v>
      </c>
      <c r="J132" s="121">
        <v>0.10000000000000091</v>
      </c>
      <c r="K132" s="121">
        <v>0.10000000000000091</v>
      </c>
      <c r="L132" s="121">
        <v>0.10000000000000091</v>
      </c>
      <c r="M132" s="121">
        <v>0.10000000000000091</v>
      </c>
      <c r="N132" s="121">
        <v>0.10000000000000091</v>
      </c>
      <c r="O132" s="121">
        <v>0.10000000000000091</v>
      </c>
      <c r="P132" s="121">
        <v>0.10000000000000091</v>
      </c>
      <c r="Q132" s="121">
        <v>0.10000000000000091</v>
      </c>
      <c r="R132" s="121">
        <v>0.10000000000000091</v>
      </c>
      <c r="S132" s="121">
        <v>0.1</v>
      </c>
      <c r="T132" s="121">
        <v>0.1</v>
      </c>
      <c r="U132" s="121">
        <v>0.1</v>
      </c>
      <c r="V132" s="121">
        <v>0.1</v>
      </c>
      <c r="W132" s="121">
        <v>0.1</v>
      </c>
      <c r="X132" s="121">
        <v>0.1</v>
      </c>
      <c r="Y132" s="121">
        <v>0.1</v>
      </c>
      <c r="Z132" s="121">
        <v>0.1</v>
      </c>
      <c r="AA132" s="121">
        <v>0.1</v>
      </c>
      <c r="AB132" s="121" t="s">
        <v>352</v>
      </c>
      <c r="AC132" s="121">
        <v>0.1</v>
      </c>
      <c r="AD132" s="121">
        <v>0.1</v>
      </c>
      <c r="AE132" s="121">
        <v>0.1</v>
      </c>
      <c r="AF132" s="121">
        <v>0.1</v>
      </c>
      <c r="AG132" s="121">
        <v>0.1</v>
      </c>
      <c r="AH132" s="121">
        <v>0.1</v>
      </c>
      <c r="AI132" s="121">
        <v>0.1</v>
      </c>
      <c r="AJ132" s="121">
        <v>0.1</v>
      </c>
      <c r="AK132" s="121">
        <v>0.1</v>
      </c>
      <c r="AL132" s="121">
        <v>0.1</v>
      </c>
      <c r="AM132" s="121">
        <v>0.1</v>
      </c>
      <c r="AN132" s="121">
        <v>0.1</v>
      </c>
      <c r="AO132" s="121">
        <v>0.1</v>
      </c>
      <c r="AP132" s="121">
        <v>0.1</v>
      </c>
      <c r="AQ132" s="121">
        <v>0.1</v>
      </c>
      <c r="AR132" s="121">
        <v>0.1</v>
      </c>
      <c r="AS132" s="121">
        <v>0.1</v>
      </c>
      <c r="AT132" s="121">
        <v>0.1</v>
      </c>
      <c r="AU132" s="121">
        <v>0.1</v>
      </c>
      <c r="AV132" s="121">
        <v>0.1</v>
      </c>
      <c r="AW132" s="121">
        <v>0.1</v>
      </c>
      <c r="AX132" s="121">
        <v>0.1</v>
      </c>
      <c r="AY132" s="121">
        <v>0.1</v>
      </c>
      <c r="AZ132" s="121">
        <v>0.1</v>
      </c>
      <c r="BA132" s="121">
        <v>0.1</v>
      </c>
      <c r="BB132" s="121">
        <v>0.1</v>
      </c>
      <c r="BC132" s="121">
        <v>0.1</v>
      </c>
      <c r="BD132" s="121">
        <v>0.1</v>
      </c>
      <c r="BE132" s="121">
        <v>1</v>
      </c>
      <c r="BF132" s="121">
        <v>1</v>
      </c>
      <c r="BG132" s="121">
        <v>1</v>
      </c>
      <c r="BH132" s="121">
        <v>1</v>
      </c>
      <c r="BI132" s="121">
        <v>1</v>
      </c>
      <c r="BJ132" s="121">
        <v>0.1</v>
      </c>
      <c r="BK132" s="121">
        <v>0.1</v>
      </c>
      <c r="BL132" s="121">
        <v>0.1</v>
      </c>
      <c r="BM132" s="121">
        <v>0.1</v>
      </c>
      <c r="BN132" s="121">
        <v>0.1</v>
      </c>
      <c r="BO132" s="121">
        <v>0.1</v>
      </c>
      <c r="BP132" s="121">
        <v>0.10000000000000091</v>
      </c>
      <c r="BQ132" s="121">
        <v>0.10000000000000091</v>
      </c>
      <c r="BR132" s="121">
        <v>0.10000000000000091</v>
      </c>
      <c r="BS132" s="121">
        <v>0.10000000000000091</v>
      </c>
      <c r="BT132" s="121">
        <v>0.10000000000000091</v>
      </c>
      <c r="BU132" s="121">
        <v>0.10000000000000091</v>
      </c>
      <c r="BV132" s="121">
        <v>0.10000000000000091</v>
      </c>
      <c r="BW132" s="121">
        <v>0.10000000000000091</v>
      </c>
    </row>
    <row r="133" spans="1:75" x14ac:dyDescent="0.25">
      <c r="A133" s="51">
        <v>130</v>
      </c>
      <c r="B133" s="116">
        <f t="shared" ref="B133:B160" si="5">IF(COUNTIF(D133:BW133,"&gt;"&amp;0),AVERAGE(D133:BW133),"")</f>
        <v>0.13802816901408474</v>
      </c>
      <c r="C133" s="120" t="str">
        <f>VLOOKUP(A133,Projects!A:B,2,FALSE)</f>
        <v>T12 Project130</v>
      </c>
      <c r="D133" s="121">
        <v>0.10000000000000091</v>
      </c>
      <c r="E133" s="121">
        <v>0.10000000000000091</v>
      </c>
      <c r="F133" s="121">
        <v>0.10000000000000091</v>
      </c>
      <c r="G133" s="121">
        <v>0.10000000000000091</v>
      </c>
      <c r="H133" s="121">
        <v>0.10000000000000091</v>
      </c>
      <c r="I133" s="121">
        <v>0.10000000000000091</v>
      </c>
      <c r="J133" s="121">
        <v>0.10000000000000091</v>
      </c>
      <c r="K133" s="121">
        <v>0.10000000000000091</v>
      </c>
      <c r="L133" s="121">
        <v>0.10000000000000091</v>
      </c>
      <c r="M133" s="121">
        <v>0.10000000000000091</v>
      </c>
      <c r="N133" s="121">
        <v>0.10000000000000091</v>
      </c>
      <c r="O133" s="121">
        <v>0.10000000000000091</v>
      </c>
      <c r="P133" s="121">
        <v>0.10000000000000091</v>
      </c>
      <c r="Q133" s="121">
        <v>0.10000000000000091</v>
      </c>
      <c r="R133" s="121">
        <v>0.10000000000000091</v>
      </c>
      <c r="S133" s="121">
        <v>0.1</v>
      </c>
      <c r="T133" s="121">
        <v>0.1</v>
      </c>
      <c r="U133" s="121">
        <v>0.1</v>
      </c>
      <c r="V133" s="121">
        <v>0.1</v>
      </c>
      <c r="W133" s="121">
        <v>0.1</v>
      </c>
      <c r="X133" s="121">
        <v>0.1</v>
      </c>
      <c r="Y133" s="121">
        <v>0.1</v>
      </c>
      <c r="Z133" s="121">
        <v>0.1</v>
      </c>
      <c r="AA133" s="121">
        <v>0.1</v>
      </c>
      <c r="AB133" s="121">
        <v>0.1</v>
      </c>
      <c r="AC133" s="121">
        <v>0.1</v>
      </c>
      <c r="AD133" s="121">
        <v>0.1</v>
      </c>
      <c r="AE133" s="121">
        <v>0.1</v>
      </c>
      <c r="AF133" s="121">
        <v>0.1</v>
      </c>
      <c r="AG133" s="121">
        <v>0.1</v>
      </c>
      <c r="AH133" s="121">
        <v>0.1</v>
      </c>
      <c r="AI133" s="121">
        <v>0.1</v>
      </c>
      <c r="AJ133" s="121">
        <v>0.1</v>
      </c>
      <c r="AK133" s="121">
        <v>0.1</v>
      </c>
      <c r="AL133" s="121">
        <v>0.1</v>
      </c>
      <c r="AM133" s="121">
        <v>0.1</v>
      </c>
      <c r="AN133" s="121">
        <v>0.1</v>
      </c>
      <c r="AO133" s="121">
        <v>0.1</v>
      </c>
      <c r="AP133" s="121">
        <v>0.1</v>
      </c>
      <c r="AQ133" s="121">
        <v>0.1</v>
      </c>
      <c r="AR133" s="121">
        <v>0.1</v>
      </c>
      <c r="AS133" s="121">
        <v>0.1</v>
      </c>
      <c r="AT133" s="121">
        <v>0.1</v>
      </c>
      <c r="AU133" s="121" t="s">
        <v>352</v>
      </c>
      <c r="AV133" s="121">
        <v>0.1</v>
      </c>
      <c r="AW133" s="121">
        <v>0.1</v>
      </c>
      <c r="AX133" s="121">
        <v>0.1</v>
      </c>
      <c r="AY133" s="121">
        <v>0.1</v>
      </c>
      <c r="AZ133" s="121">
        <v>0.1</v>
      </c>
      <c r="BA133" s="121">
        <v>0.1</v>
      </c>
      <c r="BB133" s="121">
        <v>0.1</v>
      </c>
      <c r="BC133" s="121">
        <v>0.1</v>
      </c>
      <c r="BD133" s="121">
        <v>0.1</v>
      </c>
      <c r="BE133" s="121">
        <v>0.1</v>
      </c>
      <c r="BF133" s="121">
        <v>0.1</v>
      </c>
      <c r="BG133" s="121">
        <v>0.1</v>
      </c>
      <c r="BH133" s="121">
        <v>0.1</v>
      </c>
      <c r="BI133" s="121">
        <v>0.1</v>
      </c>
      <c r="BJ133" s="121">
        <v>0.99999999999999911</v>
      </c>
      <c r="BK133" s="121">
        <v>0.99999999999999911</v>
      </c>
      <c r="BL133" s="121">
        <v>0.99999999999999911</v>
      </c>
      <c r="BM133" s="121">
        <v>0.1</v>
      </c>
      <c r="BN133" s="121">
        <v>0.1</v>
      </c>
      <c r="BO133" s="121">
        <v>0.1</v>
      </c>
      <c r="BP133" s="121">
        <v>0.10000000000000091</v>
      </c>
      <c r="BQ133" s="121">
        <v>0.10000000000000091</v>
      </c>
      <c r="BR133" s="121">
        <v>0.10000000000000091</v>
      </c>
      <c r="BS133" s="121">
        <v>0.10000000000000091</v>
      </c>
      <c r="BT133" s="121">
        <v>0.10000000000000091</v>
      </c>
      <c r="BU133" s="121">
        <v>0.10000000000000091</v>
      </c>
      <c r="BV133" s="121">
        <v>0.10000000000000091</v>
      </c>
      <c r="BW133" s="121">
        <v>0.10000000000000091</v>
      </c>
    </row>
    <row r="134" spans="1:75" x14ac:dyDescent="0.25">
      <c r="A134" s="51">
        <v>131</v>
      </c>
      <c r="B134" s="116">
        <f t="shared" si="5"/>
        <v>0.13802816901408474</v>
      </c>
      <c r="C134" s="120" t="str">
        <f>VLOOKUP(A134,Projects!A:B,2,FALSE)</f>
        <v>T12 Project131</v>
      </c>
      <c r="D134" s="121">
        <v>0.10000000000000091</v>
      </c>
      <c r="E134" s="121">
        <v>0.10000000000000091</v>
      </c>
      <c r="F134" s="121">
        <v>0.10000000000000091</v>
      </c>
      <c r="G134" s="121">
        <v>0.10000000000000091</v>
      </c>
      <c r="H134" s="121">
        <v>0.10000000000000091</v>
      </c>
      <c r="I134" s="121">
        <v>0.10000000000000091</v>
      </c>
      <c r="J134" s="121">
        <v>0.10000000000000091</v>
      </c>
      <c r="K134" s="121">
        <v>0.10000000000000091</v>
      </c>
      <c r="L134" s="121">
        <v>0.10000000000000091</v>
      </c>
      <c r="M134" s="121">
        <v>0.10000000000000091</v>
      </c>
      <c r="N134" s="121">
        <v>0.10000000000000091</v>
      </c>
      <c r="O134" s="121">
        <v>0.10000000000000091</v>
      </c>
      <c r="P134" s="121">
        <v>0.10000000000000091</v>
      </c>
      <c r="Q134" s="121">
        <v>0.10000000000000091</v>
      </c>
      <c r="R134" s="121">
        <v>0.10000000000000091</v>
      </c>
      <c r="S134" s="121">
        <v>0.1</v>
      </c>
      <c r="T134" s="121">
        <v>0.1</v>
      </c>
      <c r="U134" s="121">
        <v>0.1</v>
      </c>
      <c r="V134" s="121">
        <v>0.1</v>
      </c>
      <c r="W134" s="121">
        <v>0.1</v>
      </c>
      <c r="X134" s="121">
        <v>0.1</v>
      </c>
      <c r="Y134" s="121">
        <v>0.1</v>
      </c>
      <c r="Z134" s="121">
        <v>0.1</v>
      </c>
      <c r="AA134" s="121">
        <v>0.1</v>
      </c>
      <c r="AB134" s="121">
        <v>0.1</v>
      </c>
      <c r="AC134" s="121">
        <v>0.1</v>
      </c>
      <c r="AD134" s="121">
        <v>0.1</v>
      </c>
      <c r="AE134" s="121">
        <v>0.1</v>
      </c>
      <c r="AF134" s="121">
        <v>0.1</v>
      </c>
      <c r="AG134" s="121">
        <v>0.1</v>
      </c>
      <c r="AH134" s="121">
        <v>0.1</v>
      </c>
      <c r="AI134" s="121">
        <v>0.1</v>
      </c>
      <c r="AJ134" s="121">
        <v>0.1</v>
      </c>
      <c r="AK134" s="121">
        <v>0.1</v>
      </c>
      <c r="AL134" s="121">
        <v>0.1</v>
      </c>
      <c r="AM134" s="121">
        <v>0.1</v>
      </c>
      <c r="AN134" s="121">
        <v>0.1</v>
      </c>
      <c r="AO134" s="121">
        <v>0.1</v>
      </c>
      <c r="AP134" s="121">
        <v>0.1</v>
      </c>
      <c r="AQ134" s="121">
        <v>0.1</v>
      </c>
      <c r="AR134" s="121">
        <v>0.1</v>
      </c>
      <c r="AS134" s="121">
        <v>0.1</v>
      </c>
      <c r="AT134" s="121">
        <v>0.1</v>
      </c>
      <c r="AU134" s="121">
        <v>0.1</v>
      </c>
      <c r="AV134" s="121">
        <v>0.1</v>
      </c>
      <c r="AW134" s="121">
        <v>0.1</v>
      </c>
      <c r="AX134" s="121">
        <v>0.1</v>
      </c>
      <c r="AY134" s="121">
        <v>0.1</v>
      </c>
      <c r="AZ134" s="121">
        <v>0.1</v>
      </c>
      <c r="BA134" s="121">
        <v>0.1</v>
      </c>
      <c r="BB134" s="121">
        <v>0.1</v>
      </c>
      <c r="BC134" s="121">
        <v>0.1</v>
      </c>
      <c r="BD134" s="121">
        <v>0.1</v>
      </c>
      <c r="BE134" s="121">
        <v>0.1</v>
      </c>
      <c r="BF134" s="121">
        <v>0.1</v>
      </c>
      <c r="BG134" s="121" t="s">
        <v>352</v>
      </c>
      <c r="BH134" s="121">
        <v>0.1</v>
      </c>
      <c r="BI134" s="121">
        <v>0.1</v>
      </c>
      <c r="BJ134" s="121">
        <v>0.99999999999999911</v>
      </c>
      <c r="BK134" s="121">
        <v>0.99999999999999911</v>
      </c>
      <c r="BL134" s="121">
        <v>0.99999999999999911</v>
      </c>
      <c r="BM134" s="121">
        <v>0.1</v>
      </c>
      <c r="BN134" s="121">
        <v>0.1</v>
      </c>
      <c r="BO134" s="121">
        <v>0.1</v>
      </c>
      <c r="BP134" s="121">
        <v>0.10000000000000091</v>
      </c>
      <c r="BQ134" s="121">
        <v>0.10000000000000091</v>
      </c>
      <c r="BR134" s="121">
        <v>0.10000000000000091</v>
      </c>
      <c r="BS134" s="121">
        <v>0.10000000000000091</v>
      </c>
      <c r="BT134" s="121">
        <v>0.10000000000000091</v>
      </c>
      <c r="BU134" s="121">
        <v>0.10000000000000091</v>
      </c>
      <c r="BV134" s="121">
        <v>0.10000000000000091</v>
      </c>
      <c r="BW134" s="121">
        <v>0.10000000000000091</v>
      </c>
    </row>
    <row r="135" spans="1:75" x14ac:dyDescent="0.25">
      <c r="A135" s="51">
        <v>132</v>
      </c>
      <c r="B135" s="116">
        <f t="shared" si="5"/>
        <v>0.13802816901408474</v>
      </c>
      <c r="C135" s="120" t="str">
        <f>VLOOKUP(A135,Projects!A:B,2,FALSE)</f>
        <v>T12 Project132</v>
      </c>
      <c r="D135" s="121">
        <v>0.10000000000000091</v>
      </c>
      <c r="E135" s="121">
        <v>0.10000000000000091</v>
      </c>
      <c r="F135" s="121">
        <v>0.10000000000000091</v>
      </c>
      <c r="G135" s="121">
        <v>0.10000000000000091</v>
      </c>
      <c r="H135" s="121">
        <v>0.10000000000000091</v>
      </c>
      <c r="I135" s="121">
        <v>0.10000000000000091</v>
      </c>
      <c r="J135" s="121">
        <v>0.10000000000000091</v>
      </c>
      <c r="K135" s="121">
        <v>0.10000000000000091</v>
      </c>
      <c r="L135" s="121">
        <v>0.10000000000000091</v>
      </c>
      <c r="M135" s="121">
        <v>0.10000000000000091</v>
      </c>
      <c r="N135" s="121">
        <v>0.10000000000000091</v>
      </c>
      <c r="O135" s="121">
        <v>0.10000000000000091</v>
      </c>
      <c r="P135" s="121">
        <v>0.10000000000000091</v>
      </c>
      <c r="Q135" s="121">
        <v>0.10000000000000091</v>
      </c>
      <c r="R135" s="121">
        <v>0.10000000000000091</v>
      </c>
      <c r="S135" s="121">
        <v>0.1</v>
      </c>
      <c r="T135" s="121">
        <v>0.1</v>
      </c>
      <c r="U135" s="121">
        <v>0.1</v>
      </c>
      <c r="V135" s="121">
        <v>0.1</v>
      </c>
      <c r="W135" s="121">
        <v>0.1</v>
      </c>
      <c r="X135" s="121">
        <v>0.1</v>
      </c>
      <c r="Y135" s="121">
        <v>0.1</v>
      </c>
      <c r="Z135" s="121">
        <v>0.1</v>
      </c>
      <c r="AA135" s="121">
        <v>0.1</v>
      </c>
      <c r="AB135" s="121">
        <v>0.1</v>
      </c>
      <c r="AC135" s="121">
        <v>0.1</v>
      </c>
      <c r="AD135" s="121">
        <v>0.1</v>
      </c>
      <c r="AE135" s="121">
        <v>0.1</v>
      </c>
      <c r="AF135" s="121">
        <v>0.1</v>
      </c>
      <c r="AG135" s="121">
        <v>0.1</v>
      </c>
      <c r="AH135" s="121">
        <v>0.1</v>
      </c>
      <c r="AI135" s="121">
        <v>0.1</v>
      </c>
      <c r="AJ135" s="121">
        <v>0.1</v>
      </c>
      <c r="AK135" s="121">
        <v>0.1</v>
      </c>
      <c r="AL135" s="121">
        <v>0.1</v>
      </c>
      <c r="AM135" s="121">
        <v>0.1</v>
      </c>
      <c r="AN135" s="121">
        <v>0.1</v>
      </c>
      <c r="AO135" s="121">
        <v>0.1</v>
      </c>
      <c r="AP135" s="121">
        <v>0.1</v>
      </c>
      <c r="AQ135" s="121">
        <v>0.1</v>
      </c>
      <c r="AR135" s="121" t="s">
        <v>352</v>
      </c>
      <c r="AS135" s="121">
        <v>0.1</v>
      </c>
      <c r="AT135" s="121">
        <v>0.1</v>
      </c>
      <c r="AU135" s="121">
        <v>0.1</v>
      </c>
      <c r="AV135" s="121">
        <v>0.1</v>
      </c>
      <c r="AW135" s="121">
        <v>0.1</v>
      </c>
      <c r="AX135" s="121">
        <v>0.1</v>
      </c>
      <c r="AY135" s="121">
        <v>0.1</v>
      </c>
      <c r="AZ135" s="121">
        <v>0.1</v>
      </c>
      <c r="BA135" s="121">
        <v>0.1</v>
      </c>
      <c r="BB135" s="121">
        <v>0.1</v>
      </c>
      <c r="BC135" s="121">
        <v>0.1</v>
      </c>
      <c r="BD135" s="121">
        <v>0.1</v>
      </c>
      <c r="BE135" s="121">
        <v>0.1</v>
      </c>
      <c r="BF135" s="121">
        <v>0.1</v>
      </c>
      <c r="BG135" s="121">
        <v>0.1</v>
      </c>
      <c r="BH135" s="121">
        <v>0.1</v>
      </c>
      <c r="BI135" s="121">
        <v>0.1</v>
      </c>
      <c r="BJ135" s="121">
        <v>0.99999999999999911</v>
      </c>
      <c r="BK135" s="121">
        <v>0.99999999999999911</v>
      </c>
      <c r="BL135" s="121">
        <v>0.99999999999999911</v>
      </c>
      <c r="BM135" s="121">
        <v>0.1</v>
      </c>
      <c r="BN135" s="121">
        <v>0.1</v>
      </c>
      <c r="BO135" s="121">
        <v>0.1</v>
      </c>
      <c r="BP135" s="121">
        <v>0.10000000000000091</v>
      </c>
      <c r="BQ135" s="121">
        <v>0.10000000000000091</v>
      </c>
      <c r="BR135" s="121">
        <v>0.10000000000000091</v>
      </c>
      <c r="BS135" s="121">
        <v>0.10000000000000091</v>
      </c>
      <c r="BT135" s="121">
        <v>0.10000000000000091</v>
      </c>
      <c r="BU135" s="121">
        <v>0.10000000000000091</v>
      </c>
      <c r="BV135" s="121">
        <v>0.10000000000000091</v>
      </c>
      <c r="BW135" s="121">
        <v>0.10000000000000091</v>
      </c>
    </row>
    <row r="136" spans="1:75" x14ac:dyDescent="0.25">
      <c r="A136" s="51">
        <v>133</v>
      </c>
      <c r="B136" s="116">
        <f t="shared" si="5"/>
        <v>0.13802816901408474</v>
      </c>
      <c r="C136" s="120" t="str">
        <f>VLOOKUP(A136,Projects!A:B,2,FALSE)</f>
        <v>T12 Project133</v>
      </c>
      <c r="D136" s="121">
        <v>0.10000000000000091</v>
      </c>
      <c r="E136" s="121">
        <v>0.10000000000000091</v>
      </c>
      <c r="F136" s="121">
        <v>0.10000000000000091</v>
      </c>
      <c r="G136" s="121" t="s">
        <v>352</v>
      </c>
      <c r="H136" s="121">
        <v>0.10000000000000091</v>
      </c>
      <c r="I136" s="121">
        <v>0.10000000000000091</v>
      </c>
      <c r="J136" s="121">
        <v>0.10000000000000091</v>
      </c>
      <c r="K136" s="121">
        <v>0.10000000000000091</v>
      </c>
      <c r="L136" s="121">
        <v>0.10000000000000091</v>
      </c>
      <c r="M136" s="121">
        <v>0.10000000000000091</v>
      </c>
      <c r="N136" s="121">
        <v>0.10000000000000091</v>
      </c>
      <c r="O136" s="121">
        <v>0.10000000000000091</v>
      </c>
      <c r="P136" s="121">
        <v>0.10000000000000091</v>
      </c>
      <c r="Q136" s="121">
        <v>0.10000000000000091</v>
      </c>
      <c r="R136" s="121">
        <v>0.10000000000000091</v>
      </c>
      <c r="S136" s="121">
        <v>0.1</v>
      </c>
      <c r="T136" s="121">
        <v>0.1</v>
      </c>
      <c r="U136" s="121">
        <v>0.1</v>
      </c>
      <c r="V136" s="121">
        <v>0.1</v>
      </c>
      <c r="W136" s="121">
        <v>0.1</v>
      </c>
      <c r="X136" s="121">
        <v>0.1</v>
      </c>
      <c r="Y136" s="121">
        <v>0.1</v>
      </c>
      <c r="Z136" s="121">
        <v>0.1</v>
      </c>
      <c r="AA136" s="121">
        <v>0.1</v>
      </c>
      <c r="AB136" s="121">
        <v>0.1</v>
      </c>
      <c r="AC136" s="121">
        <v>0.1</v>
      </c>
      <c r="AD136" s="121">
        <v>0.1</v>
      </c>
      <c r="AE136" s="121">
        <v>0.1</v>
      </c>
      <c r="AF136" s="121">
        <v>0.1</v>
      </c>
      <c r="AG136" s="121">
        <v>0.1</v>
      </c>
      <c r="AH136" s="121">
        <v>0.1</v>
      </c>
      <c r="AI136" s="121">
        <v>0.1</v>
      </c>
      <c r="AJ136" s="121">
        <v>0.1</v>
      </c>
      <c r="AK136" s="121">
        <v>0.1</v>
      </c>
      <c r="AL136" s="121">
        <v>0.1</v>
      </c>
      <c r="AM136" s="121">
        <v>0.1</v>
      </c>
      <c r="AN136" s="121">
        <v>0.1</v>
      </c>
      <c r="AO136" s="121">
        <v>0.1</v>
      </c>
      <c r="AP136" s="121">
        <v>0.1</v>
      </c>
      <c r="AQ136" s="121">
        <v>0.1</v>
      </c>
      <c r="AR136" s="121">
        <v>0.1</v>
      </c>
      <c r="AS136" s="121">
        <v>0.1</v>
      </c>
      <c r="AT136" s="121">
        <v>0.1</v>
      </c>
      <c r="AU136" s="121">
        <v>0.1</v>
      </c>
      <c r="AV136" s="121">
        <v>0.1</v>
      </c>
      <c r="AW136" s="121">
        <v>0.1</v>
      </c>
      <c r="AX136" s="121">
        <v>0.1</v>
      </c>
      <c r="AY136" s="121">
        <v>0.1</v>
      </c>
      <c r="AZ136" s="121">
        <v>0.1</v>
      </c>
      <c r="BA136" s="121">
        <v>0.1</v>
      </c>
      <c r="BB136" s="121">
        <v>0.1</v>
      </c>
      <c r="BC136" s="121">
        <v>0.1</v>
      </c>
      <c r="BD136" s="121">
        <v>0.1</v>
      </c>
      <c r="BE136" s="121">
        <v>0.1</v>
      </c>
      <c r="BF136" s="121">
        <v>0.1</v>
      </c>
      <c r="BG136" s="121">
        <v>0.1</v>
      </c>
      <c r="BH136" s="121">
        <v>0.1</v>
      </c>
      <c r="BI136" s="121">
        <v>0.1</v>
      </c>
      <c r="BJ136" s="121">
        <v>0.99999999999999911</v>
      </c>
      <c r="BK136" s="121">
        <v>0.99999999999999911</v>
      </c>
      <c r="BL136" s="121">
        <v>0.99999999999999911</v>
      </c>
      <c r="BM136" s="121">
        <v>0.1</v>
      </c>
      <c r="BN136" s="121">
        <v>0.1</v>
      </c>
      <c r="BO136" s="121">
        <v>0.1</v>
      </c>
      <c r="BP136" s="121">
        <v>0.10000000000000091</v>
      </c>
      <c r="BQ136" s="121">
        <v>0.10000000000000091</v>
      </c>
      <c r="BR136" s="121">
        <v>0.10000000000000091</v>
      </c>
      <c r="BS136" s="121">
        <v>0.10000000000000091</v>
      </c>
      <c r="BT136" s="121">
        <v>0.10000000000000091</v>
      </c>
      <c r="BU136" s="121">
        <v>0.10000000000000091</v>
      </c>
      <c r="BV136" s="121">
        <v>0.10000000000000091</v>
      </c>
      <c r="BW136" s="121">
        <v>0.10000000000000091</v>
      </c>
    </row>
    <row r="137" spans="1:75" x14ac:dyDescent="0.25">
      <c r="A137" s="51">
        <v>134</v>
      </c>
      <c r="B137" s="116">
        <f t="shared" si="5"/>
        <v>0.13802816901408474</v>
      </c>
      <c r="C137" s="120" t="str">
        <f>VLOOKUP(A137,Projects!A:B,2,FALSE)</f>
        <v>T12 Project134</v>
      </c>
      <c r="D137" s="121">
        <v>0.10000000000000091</v>
      </c>
      <c r="E137" s="121">
        <v>0.10000000000000091</v>
      </c>
      <c r="F137" s="121">
        <v>0.10000000000000091</v>
      </c>
      <c r="G137" s="121">
        <v>0.10000000000000091</v>
      </c>
      <c r="H137" s="121">
        <v>0.10000000000000091</v>
      </c>
      <c r="I137" s="121">
        <v>0.10000000000000091</v>
      </c>
      <c r="J137" s="121">
        <v>0.10000000000000091</v>
      </c>
      <c r="K137" s="121">
        <v>0.10000000000000091</v>
      </c>
      <c r="L137" s="121">
        <v>0.10000000000000091</v>
      </c>
      <c r="M137" s="121">
        <v>0.10000000000000091</v>
      </c>
      <c r="N137" s="121">
        <v>0.10000000000000091</v>
      </c>
      <c r="O137" s="121">
        <v>0.10000000000000091</v>
      </c>
      <c r="P137" s="121">
        <v>0.10000000000000091</v>
      </c>
      <c r="Q137" s="121">
        <v>0.10000000000000091</v>
      </c>
      <c r="R137" s="121">
        <v>0.10000000000000091</v>
      </c>
      <c r="S137" s="121">
        <v>0.1</v>
      </c>
      <c r="T137" s="121">
        <v>0.1</v>
      </c>
      <c r="U137" s="121">
        <v>0.1</v>
      </c>
      <c r="V137" s="121">
        <v>0.1</v>
      </c>
      <c r="W137" s="121">
        <v>0.1</v>
      </c>
      <c r="X137" s="121">
        <v>0.1</v>
      </c>
      <c r="Y137" s="121">
        <v>0.1</v>
      </c>
      <c r="Z137" s="121">
        <v>0.1</v>
      </c>
      <c r="AA137" s="121">
        <v>0.1</v>
      </c>
      <c r="AB137" s="121">
        <v>0.1</v>
      </c>
      <c r="AC137" s="121">
        <v>0.1</v>
      </c>
      <c r="AD137" s="121">
        <v>0.1</v>
      </c>
      <c r="AE137" s="121">
        <v>0.1</v>
      </c>
      <c r="AF137" s="121">
        <v>0.1</v>
      </c>
      <c r="AG137" s="121">
        <v>0.1</v>
      </c>
      <c r="AH137" s="121">
        <v>0.1</v>
      </c>
      <c r="AI137" s="121">
        <v>0.1</v>
      </c>
      <c r="AJ137" s="121">
        <v>0.1</v>
      </c>
      <c r="AK137" s="121">
        <v>0.1</v>
      </c>
      <c r="AL137" s="121">
        <v>0.1</v>
      </c>
      <c r="AM137" s="121">
        <v>0.1</v>
      </c>
      <c r="AN137" s="121">
        <v>0.1</v>
      </c>
      <c r="AO137" s="121">
        <v>0.1</v>
      </c>
      <c r="AP137" s="121">
        <v>0.1</v>
      </c>
      <c r="AQ137" s="121">
        <v>0.1</v>
      </c>
      <c r="AR137" s="121">
        <v>0.1</v>
      </c>
      <c r="AS137" s="121">
        <v>0.1</v>
      </c>
      <c r="AT137" s="121">
        <v>0.1</v>
      </c>
      <c r="AU137" s="121">
        <v>0.1</v>
      </c>
      <c r="AV137" s="121">
        <v>0.1</v>
      </c>
      <c r="AW137" s="121">
        <v>0.1</v>
      </c>
      <c r="AX137" s="121">
        <v>0.1</v>
      </c>
      <c r="AY137" s="121">
        <v>0.1</v>
      </c>
      <c r="AZ137" s="121" t="s">
        <v>352</v>
      </c>
      <c r="BA137" s="121">
        <v>0.1</v>
      </c>
      <c r="BB137" s="121">
        <v>0.1</v>
      </c>
      <c r="BC137" s="121">
        <v>0.1</v>
      </c>
      <c r="BD137" s="121">
        <v>0.1</v>
      </c>
      <c r="BE137" s="121">
        <v>0.1</v>
      </c>
      <c r="BF137" s="121">
        <v>0.1</v>
      </c>
      <c r="BG137" s="121">
        <v>0.1</v>
      </c>
      <c r="BH137" s="121">
        <v>0.1</v>
      </c>
      <c r="BI137" s="121">
        <v>0.1</v>
      </c>
      <c r="BJ137" s="121">
        <v>0.99999999999999911</v>
      </c>
      <c r="BK137" s="121">
        <v>0.99999999999999911</v>
      </c>
      <c r="BL137" s="121">
        <v>0.99999999999999911</v>
      </c>
      <c r="BM137" s="121">
        <v>0.1</v>
      </c>
      <c r="BN137" s="121">
        <v>0.1</v>
      </c>
      <c r="BO137" s="121">
        <v>0.1</v>
      </c>
      <c r="BP137" s="121">
        <v>0.10000000000000091</v>
      </c>
      <c r="BQ137" s="121">
        <v>0.10000000000000091</v>
      </c>
      <c r="BR137" s="121">
        <v>0.10000000000000091</v>
      </c>
      <c r="BS137" s="121">
        <v>0.10000000000000091</v>
      </c>
      <c r="BT137" s="121">
        <v>0.10000000000000091</v>
      </c>
      <c r="BU137" s="121">
        <v>0.10000000000000091</v>
      </c>
      <c r="BV137" s="121">
        <v>0.10000000000000091</v>
      </c>
      <c r="BW137" s="121">
        <v>0.10000000000000091</v>
      </c>
    </row>
    <row r="138" spans="1:75" x14ac:dyDescent="0.25">
      <c r="A138" s="51">
        <v>135</v>
      </c>
      <c r="B138" s="116">
        <f t="shared" si="5"/>
        <v>0.13802816901408474</v>
      </c>
      <c r="C138" s="120" t="str">
        <f>VLOOKUP(A138,Projects!A:B,2,FALSE)</f>
        <v>T12 Project135</v>
      </c>
      <c r="D138" s="121">
        <v>0.10000000000000091</v>
      </c>
      <c r="E138" s="121">
        <v>0.10000000000000091</v>
      </c>
      <c r="F138" s="121">
        <v>0.10000000000000091</v>
      </c>
      <c r="G138" s="121">
        <v>0.10000000000000091</v>
      </c>
      <c r="H138" s="121">
        <v>0.10000000000000091</v>
      </c>
      <c r="I138" s="121">
        <v>0.10000000000000091</v>
      </c>
      <c r="J138" s="121">
        <v>0.10000000000000091</v>
      </c>
      <c r="K138" s="121">
        <v>0.10000000000000091</v>
      </c>
      <c r="L138" s="121">
        <v>0.10000000000000091</v>
      </c>
      <c r="M138" s="121">
        <v>0.10000000000000091</v>
      </c>
      <c r="N138" s="121">
        <v>0.10000000000000091</v>
      </c>
      <c r="O138" s="121">
        <v>0.10000000000000091</v>
      </c>
      <c r="P138" s="121">
        <v>0.10000000000000091</v>
      </c>
      <c r="Q138" s="121">
        <v>0.10000000000000091</v>
      </c>
      <c r="R138" s="121">
        <v>0.10000000000000091</v>
      </c>
      <c r="S138" s="121">
        <v>0.1</v>
      </c>
      <c r="T138" s="121">
        <v>0.1</v>
      </c>
      <c r="U138" s="121">
        <v>0.1</v>
      </c>
      <c r="V138" s="121">
        <v>0.1</v>
      </c>
      <c r="W138" s="121">
        <v>0.1</v>
      </c>
      <c r="X138" s="121">
        <v>0.1</v>
      </c>
      <c r="Y138" s="121">
        <v>0.1</v>
      </c>
      <c r="Z138" s="121">
        <v>0.1</v>
      </c>
      <c r="AA138" s="121">
        <v>0.1</v>
      </c>
      <c r="AB138" s="121">
        <v>0.1</v>
      </c>
      <c r="AC138" s="121">
        <v>0.1</v>
      </c>
      <c r="AD138" s="121">
        <v>0.1</v>
      </c>
      <c r="AE138" s="121">
        <v>0.1</v>
      </c>
      <c r="AF138" s="121">
        <v>0.1</v>
      </c>
      <c r="AG138" s="121">
        <v>0.1</v>
      </c>
      <c r="AH138" s="121">
        <v>0.1</v>
      </c>
      <c r="AI138" s="121">
        <v>0.1</v>
      </c>
      <c r="AJ138" s="121">
        <v>0.1</v>
      </c>
      <c r="AK138" s="121">
        <v>0.1</v>
      </c>
      <c r="AL138" s="121">
        <v>0.1</v>
      </c>
      <c r="AM138" s="121">
        <v>0.1</v>
      </c>
      <c r="AN138" s="121" t="s">
        <v>352</v>
      </c>
      <c r="AO138" s="121">
        <v>0.1</v>
      </c>
      <c r="AP138" s="121">
        <v>0.1</v>
      </c>
      <c r="AQ138" s="121">
        <v>0.1</v>
      </c>
      <c r="AR138" s="121">
        <v>0.1</v>
      </c>
      <c r="AS138" s="121">
        <v>0.1</v>
      </c>
      <c r="AT138" s="121">
        <v>0.1</v>
      </c>
      <c r="AU138" s="121">
        <v>0.1</v>
      </c>
      <c r="AV138" s="121">
        <v>0.1</v>
      </c>
      <c r="AW138" s="121">
        <v>0.1</v>
      </c>
      <c r="AX138" s="121">
        <v>0.1</v>
      </c>
      <c r="AY138" s="121">
        <v>0.1</v>
      </c>
      <c r="AZ138" s="121">
        <v>0.1</v>
      </c>
      <c r="BA138" s="121">
        <v>0.1</v>
      </c>
      <c r="BB138" s="121">
        <v>0.1</v>
      </c>
      <c r="BC138" s="121">
        <v>0.1</v>
      </c>
      <c r="BD138" s="121">
        <v>0.1</v>
      </c>
      <c r="BE138" s="121">
        <v>0.1</v>
      </c>
      <c r="BF138" s="121">
        <v>0.1</v>
      </c>
      <c r="BG138" s="121">
        <v>0.1</v>
      </c>
      <c r="BH138" s="121">
        <v>0.1</v>
      </c>
      <c r="BI138" s="121">
        <v>0.1</v>
      </c>
      <c r="BJ138" s="121">
        <v>0.99999999999999911</v>
      </c>
      <c r="BK138" s="121">
        <v>0.99999999999999911</v>
      </c>
      <c r="BL138" s="121">
        <v>0.99999999999999911</v>
      </c>
      <c r="BM138" s="121">
        <v>0.1</v>
      </c>
      <c r="BN138" s="121">
        <v>0.1</v>
      </c>
      <c r="BO138" s="121">
        <v>0.1</v>
      </c>
      <c r="BP138" s="121">
        <v>0.10000000000000091</v>
      </c>
      <c r="BQ138" s="121">
        <v>0.10000000000000091</v>
      </c>
      <c r="BR138" s="121">
        <v>0.10000000000000091</v>
      </c>
      <c r="BS138" s="121">
        <v>0.10000000000000091</v>
      </c>
      <c r="BT138" s="121">
        <v>0.10000000000000091</v>
      </c>
      <c r="BU138" s="121">
        <v>0.10000000000000091</v>
      </c>
      <c r="BV138" s="121">
        <v>0.10000000000000091</v>
      </c>
      <c r="BW138" s="121">
        <v>0.10000000000000091</v>
      </c>
    </row>
    <row r="139" spans="1:75" x14ac:dyDescent="0.25">
      <c r="A139" s="51">
        <v>136</v>
      </c>
      <c r="B139" s="116">
        <f t="shared" si="5"/>
        <v>0.13802816901408474</v>
      </c>
      <c r="C139" s="120" t="str">
        <f>VLOOKUP(A139,Projects!A:B,2,FALSE)</f>
        <v>T12 Project136</v>
      </c>
      <c r="D139" s="121">
        <v>0.10000000000000091</v>
      </c>
      <c r="E139" s="121">
        <v>0.10000000000000091</v>
      </c>
      <c r="F139" s="121">
        <v>0.10000000000000091</v>
      </c>
      <c r="G139" s="121">
        <v>0.10000000000000091</v>
      </c>
      <c r="H139" s="121">
        <v>0.10000000000000091</v>
      </c>
      <c r="I139" s="121">
        <v>0.10000000000000091</v>
      </c>
      <c r="J139" s="121">
        <v>0.10000000000000091</v>
      </c>
      <c r="K139" s="121">
        <v>0.10000000000000091</v>
      </c>
      <c r="L139" s="121">
        <v>0.10000000000000091</v>
      </c>
      <c r="M139" s="121">
        <v>0.10000000000000091</v>
      </c>
      <c r="N139" s="121">
        <v>0.10000000000000091</v>
      </c>
      <c r="O139" s="121">
        <v>0.10000000000000091</v>
      </c>
      <c r="P139" s="121">
        <v>0.10000000000000091</v>
      </c>
      <c r="Q139" s="121">
        <v>0.10000000000000091</v>
      </c>
      <c r="R139" s="121">
        <v>0.10000000000000091</v>
      </c>
      <c r="S139" s="121">
        <v>0.1</v>
      </c>
      <c r="T139" s="121">
        <v>0.1</v>
      </c>
      <c r="U139" s="121">
        <v>0.1</v>
      </c>
      <c r="V139" s="121">
        <v>0.1</v>
      </c>
      <c r="W139" s="121">
        <v>0.1</v>
      </c>
      <c r="X139" s="121">
        <v>0.1</v>
      </c>
      <c r="Y139" s="121">
        <v>0.1</v>
      </c>
      <c r="Z139" s="121">
        <v>0.1</v>
      </c>
      <c r="AA139" s="121">
        <v>0.1</v>
      </c>
      <c r="AB139" s="121">
        <v>0.1</v>
      </c>
      <c r="AC139" s="121">
        <v>0.1</v>
      </c>
      <c r="AD139" s="121">
        <v>0.1</v>
      </c>
      <c r="AE139" s="121">
        <v>0.1</v>
      </c>
      <c r="AF139" s="121">
        <v>0.1</v>
      </c>
      <c r="AG139" s="121">
        <v>0.1</v>
      </c>
      <c r="AH139" s="121">
        <v>0.1</v>
      </c>
      <c r="AI139" s="121">
        <v>0.1</v>
      </c>
      <c r="AJ139" s="121">
        <v>0.1</v>
      </c>
      <c r="AK139" s="121">
        <v>0.1</v>
      </c>
      <c r="AL139" s="121">
        <v>0.1</v>
      </c>
      <c r="AM139" s="121">
        <v>0.1</v>
      </c>
      <c r="AN139" s="121">
        <v>0.1</v>
      </c>
      <c r="AO139" s="121">
        <v>0.1</v>
      </c>
      <c r="AP139" s="121">
        <v>0.1</v>
      </c>
      <c r="AQ139" s="121">
        <v>0.1</v>
      </c>
      <c r="AR139" s="121">
        <v>0.1</v>
      </c>
      <c r="AS139" s="121">
        <v>0.1</v>
      </c>
      <c r="AT139" s="121">
        <v>0.1</v>
      </c>
      <c r="AU139" s="121">
        <v>0.1</v>
      </c>
      <c r="AV139" s="121">
        <v>0.1</v>
      </c>
      <c r="AW139" s="121">
        <v>0.1</v>
      </c>
      <c r="AX139" s="121">
        <v>0.1</v>
      </c>
      <c r="AY139" s="121" t="s">
        <v>352</v>
      </c>
      <c r="AZ139" s="121">
        <v>0.1</v>
      </c>
      <c r="BA139" s="121">
        <v>0.1</v>
      </c>
      <c r="BB139" s="121">
        <v>0.1</v>
      </c>
      <c r="BC139" s="121">
        <v>0.1</v>
      </c>
      <c r="BD139" s="121">
        <v>0.1</v>
      </c>
      <c r="BE139" s="121">
        <v>0.1</v>
      </c>
      <c r="BF139" s="121">
        <v>0.1</v>
      </c>
      <c r="BG139" s="121">
        <v>0.1</v>
      </c>
      <c r="BH139" s="121">
        <v>0.1</v>
      </c>
      <c r="BI139" s="121">
        <v>0.1</v>
      </c>
      <c r="BJ139" s="121">
        <v>0.99999999999999911</v>
      </c>
      <c r="BK139" s="121">
        <v>0.99999999999999911</v>
      </c>
      <c r="BL139" s="121">
        <v>0.99999999999999911</v>
      </c>
      <c r="BM139" s="121">
        <v>0.1</v>
      </c>
      <c r="BN139" s="121">
        <v>0.1</v>
      </c>
      <c r="BO139" s="121">
        <v>0.1</v>
      </c>
      <c r="BP139" s="121">
        <v>0.10000000000000091</v>
      </c>
      <c r="BQ139" s="121">
        <v>0.10000000000000091</v>
      </c>
      <c r="BR139" s="121">
        <v>0.10000000000000091</v>
      </c>
      <c r="BS139" s="121">
        <v>0.10000000000000091</v>
      </c>
      <c r="BT139" s="121">
        <v>0.10000000000000091</v>
      </c>
      <c r="BU139" s="121">
        <v>0.10000000000000091</v>
      </c>
      <c r="BV139" s="121">
        <v>0.10000000000000091</v>
      </c>
      <c r="BW139" s="121">
        <v>0.10000000000000091</v>
      </c>
    </row>
    <row r="140" spans="1:75" x14ac:dyDescent="0.25">
      <c r="A140" s="51">
        <v>137</v>
      </c>
      <c r="B140" s="116">
        <f t="shared" si="5"/>
        <v>0.13802816901408479</v>
      </c>
      <c r="C140" s="120" t="str">
        <f>VLOOKUP(A140,Projects!A:B,2,FALSE)</f>
        <v>T13 Project137</v>
      </c>
      <c r="D140" s="121">
        <v>0.10000000000000091</v>
      </c>
      <c r="E140" s="121">
        <v>0.10000000000000091</v>
      </c>
      <c r="F140" s="121">
        <v>0.10000000000000091</v>
      </c>
      <c r="G140" s="121">
        <v>0.10000000000000091</v>
      </c>
      <c r="H140" s="121">
        <v>0.10000000000000091</v>
      </c>
      <c r="I140" s="121">
        <v>0.10000000000000091</v>
      </c>
      <c r="J140" s="121">
        <v>0.10000000000000091</v>
      </c>
      <c r="K140" s="121">
        <v>0.10000000000000091</v>
      </c>
      <c r="L140" s="121">
        <v>0.10000000000000091</v>
      </c>
      <c r="M140" s="121">
        <v>0.10000000000000091</v>
      </c>
      <c r="N140" s="121">
        <v>0.10000000000000091</v>
      </c>
      <c r="O140" s="121">
        <v>0.10000000000000091</v>
      </c>
      <c r="P140" s="121">
        <v>0.10000000000000091</v>
      </c>
      <c r="Q140" s="121">
        <v>0.10000000000000091</v>
      </c>
      <c r="R140" s="121">
        <v>0.10000000000000091</v>
      </c>
      <c r="S140" s="121">
        <v>0.1</v>
      </c>
      <c r="T140" s="121">
        <v>0.1</v>
      </c>
      <c r="U140" s="121">
        <v>0.1</v>
      </c>
      <c r="V140" s="121">
        <v>0.1</v>
      </c>
      <c r="W140" s="121">
        <v>0.1</v>
      </c>
      <c r="X140" s="121">
        <v>0.1</v>
      </c>
      <c r="Y140" s="121">
        <v>0.1</v>
      </c>
      <c r="Z140" s="121">
        <v>0.1</v>
      </c>
      <c r="AA140" s="121">
        <v>0.1</v>
      </c>
      <c r="AB140" s="121">
        <v>0.1</v>
      </c>
      <c r="AC140" s="121">
        <v>0.1</v>
      </c>
      <c r="AD140" s="121">
        <v>0.1</v>
      </c>
      <c r="AE140" s="121">
        <v>0.1</v>
      </c>
      <c r="AF140" s="121">
        <v>0.1</v>
      </c>
      <c r="AG140" s="121">
        <v>0.1</v>
      </c>
      <c r="AH140" s="121">
        <v>0.1</v>
      </c>
      <c r="AI140" s="121">
        <v>0.1</v>
      </c>
      <c r="AJ140" s="121">
        <v>0.1</v>
      </c>
      <c r="AK140" s="121">
        <v>0.1</v>
      </c>
      <c r="AL140" s="121">
        <v>0.1</v>
      </c>
      <c r="AM140" s="121">
        <v>0.1</v>
      </c>
      <c r="AN140" s="121">
        <v>0.1</v>
      </c>
      <c r="AO140" s="121">
        <v>0.1</v>
      </c>
      <c r="AP140" s="121">
        <v>0.1</v>
      </c>
      <c r="AQ140" s="121">
        <v>0.1</v>
      </c>
      <c r="AR140" s="121">
        <v>0.1</v>
      </c>
      <c r="AS140" s="121">
        <v>0.1</v>
      </c>
      <c r="AT140" s="121">
        <v>0.1</v>
      </c>
      <c r="AU140" s="121">
        <v>0.1</v>
      </c>
      <c r="AV140" s="121">
        <v>0.1</v>
      </c>
      <c r="AW140" s="121">
        <v>0.1</v>
      </c>
      <c r="AX140" s="121" t="s">
        <v>352</v>
      </c>
      <c r="AY140" s="121">
        <v>0.1</v>
      </c>
      <c r="AZ140" s="121">
        <v>0.1</v>
      </c>
      <c r="BA140" s="121">
        <v>0.1</v>
      </c>
      <c r="BB140" s="121">
        <v>0.1</v>
      </c>
      <c r="BC140" s="121">
        <v>0.1</v>
      </c>
      <c r="BD140" s="121">
        <v>0.1</v>
      </c>
      <c r="BE140" s="121">
        <v>0.1</v>
      </c>
      <c r="BF140" s="121">
        <v>0.1</v>
      </c>
      <c r="BG140" s="121">
        <v>0.1</v>
      </c>
      <c r="BH140" s="121">
        <v>0.1</v>
      </c>
      <c r="BI140" s="121">
        <v>0.1</v>
      </c>
      <c r="BJ140" s="121">
        <v>0.1</v>
      </c>
      <c r="BK140" s="121">
        <v>0.1</v>
      </c>
      <c r="BL140" s="121">
        <v>0.1</v>
      </c>
      <c r="BM140" s="121">
        <v>1</v>
      </c>
      <c r="BN140" s="121">
        <v>1</v>
      </c>
      <c r="BO140" s="121">
        <v>1</v>
      </c>
      <c r="BP140" s="121">
        <v>0.10000000000000091</v>
      </c>
      <c r="BQ140" s="121">
        <v>0.10000000000000091</v>
      </c>
      <c r="BR140" s="121">
        <v>0.10000000000000091</v>
      </c>
      <c r="BS140" s="121">
        <v>0.10000000000000091</v>
      </c>
      <c r="BT140" s="121">
        <v>0.10000000000000091</v>
      </c>
      <c r="BU140" s="121">
        <v>0.10000000000000091</v>
      </c>
      <c r="BV140" s="121">
        <v>0.10000000000000091</v>
      </c>
      <c r="BW140" s="121">
        <v>0.10000000000000091</v>
      </c>
    </row>
    <row r="141" spans="1:75" x14ac:dyDescent="0.25">
      <c r="A141" s="51">
        <v>138</v>
      </c>
      <c r="B141" s="116">
        <f t="shared" si="5"/>
        <v>0.13802816901408479</v>
      </c>
      <c r="C141" s="120" t="str">
        <f>VLOOKUP(A141,Projects!A:B,2,FALSE)</f>
        <v>T13 Project138</v>
      </c>
      <c r="D141" s="121">
        <v>0.10000000000000091</v>
      </c>
      <c r="E141" s="121">
        <v>0.10000000000000091</v>
      </c>
      <c r="F141" s="121">
        <v>0.10000000000000091</v>
      </c>
      <c r="G141" s="121">
        <v>0.10000000000000091</v>
      </c>
      <c r="H141" s="121">
        <v>0.10000000000000091</v>
      </c>
      <c r="I141" s="121">
        <v>0.10000000000000091</v>
      </c>
      <c r="J141" s="121">
        <v>0.10000000000000091</v>
      </c>
      <c r="K141" s="121">
        <v>0.10000000000000091</v>
      </c>
      <c r="L141" s="121">
        <v>0.10000000000000091</v>
      </c>
      <c r="M141" s="121">
        <v>0.10000000000000091</v>
      </c>
      <c r="N141" s="121">
        <v>0.10000000000000091</v>
      </c>
      <c r="O141" s="121">
        <v>0.10000000000000091</v>
      </c>
      <c r="P141" s="121">
        <v>0.10000000000000091</v>
      </c>
      <c r="Q141" s="121">
        <v>0.10000000000000091</v>
      </c>
      <c r="R141" s="121">
        <v>0.10000000000000091</v>
      </c>
      <c r="S141" s="121">
        <v>0.1</v>
      </c>
      <c r="T141" s="121">
        <v>0.1</v>
      </c>
      <c r="U141" s="121">
        <v>0.1</v>
      </c>
      <c r="V141" s="121">
        <v>0.1</v>
      </c>
      <c r="W141" s="121">
        <v>0.1</v>
      </c>
      <c r="X141" s="121">
        <v>0.1</v>
      </c>
      <c r="Y141" s="121">
        <v>0.1</v>
      </c>
      <c r="Z141" s="121">
        <v>0.1</v>
      </c>
      <c r="AA141" s="121">
        <v>0.1</v>
      </c>
      <c r="AB141" s="121">
        <v>0.1</v>
      </c>
      <c r="AC141" s="121">
        <v>0.1</v>
      </c>
      <c r="AD141" s="121">
        <v>0.1</v>
      </c>
      <c r="AE141" s="121">
        <v>0.1</v>
      </c>
      <c r="AF141" s="121">
        <v>0.1</v>
      </c>
      <c r="AG141" s="121">
        <v>0.1</v>
      </c>
      <c r="AH141" s="121">
        <v>0.1</v>
      </c>
      <c r="AI141" s="121">
        <v>0.1</v>
      </c>
      <c r="AJ141" s="121">
        <v>0.1</v>
      </c>
      <c r="AK141" s="121">
        <v>0.1</v>
      </c>
      <c r="AL141" s="121">
        <v>0.1</v>
      </c>
      <c r="AM141" s="121">
        <v>0.1</v>
      </c>
      <c r="AN141" s="121">
        <v>0.1</v>
      </c>
      <c r="AO141" s="121">
        <v>0.1</v>
      </c>
      <c r="AP141" s="121">
        <v>0.1</v>
      </c>
      <c r="AQ141" s="121">
        <v>0.1</v>
      </c>
      <c r="AR141" s="121">
        <v>0.1</v>
      </c>
      <c r="AS141" s="121">
        <v>0.1</v>
      </c>
      <c r="AT141" s="121">
        <v>0.1</v>
      </c>
      <c r="AU141" s="121">
        <v>0.1</v>
      </c>
      <c r="AV141" s="121" t="s">
        <v>352</v>
      </c>
      <c r="AW141" s="121">
        <v>0.1</v>
      </c>
      <c r="AX141" s="121">
        <v>0.1</v>
      </c>
      <c r="AY141" s="121">
        <v>0.1</v>
      </c>
      <c r="AZ141" s="121">
        <v>0.1</v>
      </c>
      <c r="BA141" s="121">
        <v>0.1</v>
      </c>
      <c r="BB141" s="121">
        <v>0.1</v>
      </c>
      <c r="BC141" s="121">
        <v>0.1</v>
      </c>
      <c r="BD141" s="121">
        <v>0.1</v>
      </c>
      <c r="BE141" s="121">
        <v>0.1</v>
      </c>
      <c r="BF141" s="121">
        <v>0.1</v>
      </c>
      <c r="BG141" s="121">
        <v>0.1</v>
      </c>
      <c r="BH141" s="121">
        <v>0.1</v>
      </c>
      <c r="BI141" s="121">
        <v>0.1</v>
      </c>
      <c r="BJ141" s="121">
        <v>0.1</v>
      </c>
      <c r="BK141" s="121">
        <v>0.1</v>
      </c>
      <c r="BL141" s="121">
        <v>0.1</v>
      </c>
      <c r="BM141" s="121">
        <v>1</v>
      </c>
      <c r="BN141" s="121">
        <v>1</v>
      </c>
      <c r="BO141" s="121">
        <v>1</v>
      </c>
      <c r="BP141" s="121">
        <v>0.10000000000000091</v>
      </c>
      <c r="BQ141" s="121">
        <v>0.10000000000000091</v>
      </c>
      <c r="BR141" s="121">
        <v>0.10000000000000091</v>
      </c>
      <c r="BS141" s="121">
        <v>0.10000000000000091</v>
      </c>
      <c r="BT141" s="121">
        <v>0.10000000000000091</v>
      </c>
      <c r="BU141" s="121">
        <v>0.10000000000000091</v>
      </c>
      <c r="BV141" s="121">
        <v>0.10000000000000091</v>
      </c>
      <c r="BW141" s="121">
        <v>0.10000000000000091</v>
      </c>
    </row>
    <row r="142" spans="1:75" x14ac:dyDescent="0.25">
      <c r="A142" s="51">
        <v>139</v>
      </c>
      <c r="B142" s="116">
        <f t="shared" si="5"/>
        <v>0.13802816901408477</v>
      </c>
      <c r="C142" s="120" t="str">
        <f>VLOOKUP(A142,Projects!A:B,2,FALSE)</f>
        <v>T13 Project139</v>
      </c>
      <c r="D142" s="121">
        <v>0.10000000000000091</v>
      </c>
      <c r="E142" s="121">
        <v>0.10000000000000091</v>
      </c>
      <c r="F142" s="121">
        <v>0.10000000000000091</v>
      </c>
      <c r="G142" s="121">
        <v>0.10000000000000091</v>
      </c>
      <c r="H142" s="121">
        <v>0.10000000000000091</v>
      </c>
      <c r="I142" s="121">
        <v>0.10000000000000091</v>
      </c>
      <c r="J142" s="121">
        <v>0.10000000000000091</v>
      </c>
      <c r="K142" s="121" t="s">
        <v>352</v>
      </c>
      <c r="L142" s="121">
        <v>0.10000000000000091</v>
      </c>
      <c r="M142" s="121">
        <v>0.10000000000000091</v>
      </c>
      <c r="N142" s="121">
        <v>0.10000000000000091</v>
      </c>
      <c r="O142" s="121">
        <v>0.10000000000000091</v>
      </c>
      <c r="P142" s="121">
        <v>0.10000000000000091</v>
      </c>
      <c r="Q142" s="121">
        <v>0.10000000000000091</v>
      </c>
      <c r="R142" s="121">
        <v>0.10000000000000091</v>
      </c>
      <c r="S142" s="121">
        <v>0.1</v>
      </c>
      <c r="T142" s="121">
        <v>0.1</v>
      </c>
      <c r="U142" s="121">
        <v>0.1</v>
      </c>
      <c r="V142" s="121">
        <v>0.1</v>
      </c>
      <c r="W142" s="121">
        <v>0.1</v>
      </c>
      <c r="X142" s="121">
        <v>0.1</v>
      </c>
      <c r="Y142" s="121">
        <v>0.1</v>
      </c>
      <c r="Z142" s="121">
        <v>0.1</v>
      </c>
      <c r="AA142" s="121">
        <v>0.1</v>
      </c>
      <c r="AB142" s="121">
        <v>0.1</v>
      </c>
      <c r="AC142" s="121">
        <v>0.1</v>
      </c>
      <c r="AD142" s="121">
        <v>0.1</v>
      </c>
      <c r="AE142" s="121">
        <v>0.1</v>
      </c>
      <c r="AF142" s="121">
        <v>0.1</v>
      </c>
      <c r="AG142" s="121">
        <v>0.1</v>
      </c>
      <c r="AH142" s="121">
        <v>0.1</v>
      </c>
      <c r="AI142" s="121">
        <v>0.1</v>
      </c>
      <c r="AJ142" s="121">
        <v>0.1</v>
      </c>
      <c r="AK142" s="121">
        <v>0.1</v>
      </c>
      <c r="AL142" s="121">
        <v>0.1</v>
      </c>
      <c r="AM142" s="121">
        <v>0.1</v>
      </c>
      <c r="AN142" s="121">
        <v>0.1</v>
      </c>
      <c r="AO142" s="121">
        <v>0.1</v>
      </c>
      <c r="AP142" s="121">
        <v>0.1</v>
      </c>
      <c r="AQ142" s="121">
        <v>0.1</v>
      </c>
      <c r="AR142" s="121">
        <v>0.1</v>
      </c>
      <c r="AS142" s="121">
        <v>0.1</v>
      </c>
      <c r="AT142" s="121">
        <v>0.1</v>
      </c>
      <c r="AU142" s="121">
        <v>0.1</v>
      </c>
      <c r="AV142" s="121">
        <v>0.1</v>
      </c>
      <c r="AW142" s="121">
        <v>0.1</v>
      </c>
      <c r="AX142" s="121">
        <v>0.1</v>
      </c>
      <c r="AY142" s="121">
        <v>0.1</v>
      </c>
      <c r="AZ142" s="121">
        <v>0.1</v>
      </c>
      <c r="BA142" s="121">
        <v>0.1</v>
      </c>
      <c r="BB142" s="121">
        <v>0.1</v>
      </c>
      <c r="BC142" s="121">
        <v>0.1</v>
      </c>
      <c r="BD142" s="121">
        <v>0.1</v>
      </c>
      <c r="BE142" s="121">
        <v>0.1</v>
      </c>
      <c r="BF142" s="121">
        <v>0.1</v>
      </c>
      <c r="BG142" s="121">
        <v>0.1</v>
      </c>
      <c r="BH142" s="121">
        <v>0.1</v>
      </c>
      <c r="BI142" s="121">
        <v>0.1</v>
      </c>
      <c r="BJ142" s="121">
        <v>0.1</v>
      </c>
      <c r="BK142" s="121">
        <v>0.1</v>
      </c>
      <c r="BL142" s="121">
        <v>0.1</v>
      </c>
      <c r="BM142" s="121">
        <v>1</v>
      </c>
      <c r="BN142" s="121">
        <v>1</v>
      </c>
      <c r="BO142" s="121">
        <v>1</v>
      </c>
      <c r="BP142" s="121">
        <v>0.10000000000000091</v>
      </c>
      <c r="BQ142" s="121">
        <v>0.10000000000000091</v>
      </c>
      <c r="BR142" s="121">
        <v>0.10000000000000091</v>
      </c>
      <c r="BS142" s="121">
        <v>0.10000000000000091</v>
      </c>
      <c r="BT142" s="121">
        <v>0.10000000000000091</v>
      </c>
      <c r="BU142" s="121">
        <v>0.10000000000000091</v>
      </c>
      <c r="BV142" s="121">
        <v>0.10000000000000091</v>
      </c>
      <c r="BW142" s="121">
        <v>0.10000000000000091</v>
      </c>
    </row>
    <row r="143" spans="1:75" x14ac:dyDescent="0.25">
      <c r="A143" s="51">
        <v>140</v>
      </c>
      <c r="B143" s="116">
        <f t="shared" si="5"/>
        <v>0.13802816901408479</v>
      </c>
      <c r="C143" s="120" t="str">
        <f>VLOOKUP(A143,Projects!A:B,2,FALSE)</f>
        <v>T13 Project140</v>
      </c>
      <c r="D143" s="121">
        <v>0.10000000000000091</v>
      </c>
      <c r="E143" s="121">
        <v>0.10000000000000091</v>
      </c>
      <c r="F143" s="121">
        <v>0.10000000000000091</v>
      </c>
      <c r="G143" s="121">
        <v>0.10000000000000091</v>
      </c>
      <c r="H143" s="121">
        <v>0.10000000000000091</v>
      </c>
      <c r="I143" s="121">
        <v>0.10000000000000091</v>
      </c>
      <c r="J143" s="121">
        <v>0.10000000000000091</v>
      </c>
      <c r="K143" s="121">
        <v>0.10000000000000091</v>
      </c>
      <c r="L143" s="121">
        <v>0.10000000000000091</v>
      </c>
      <c r="M143" s="121">
        <v>0.10000000000000091</v>
      </c>
      <c r="N143" s="121">
        <v>0.10000000000000091</v>
      </c>
      <c r="O143" s="121">
        <v>0.10000000000000091</v>
      </c>
      <c r="P143" s="121">
        <v>0.10000000000000091</v>
      </c>
      <c r="Q143" s="121">
        <v>0.10000000000000091</v>
      </c>
      <c r="R143" s="121">
        <v>0.10000000000000091</v>
      </c>
      <c r="S143" s="121">
        <v>0.1</v>
      </c>
      <c r="T143" s="121">
        <v>0.1</v>
      </c>
      <c r="U143" s="121">
        <v>0.1</v>
      </c>
      <c r="V143" s="121">
        <v>0.1</v>
      </c>
      <c r="W143" s="121">
        <v>0.1</v>
      </c>
      <c r="X143" s="121">
        <v>0.1</v>
      </c>
      <c r="Y143" s="121">
        <v>0.1</v>
      </c>
      <c r="Z143" s="121">
        <v>0.1</v>
      </c>
      <c r="AA143" s="121">
        <v>0.1</v>
      </c>
      <c r="AB143" s="121">
        <v>0.1</v>
      </c>
      <c r="AC143" s="121">
        <v>0.1</v>
      </c>
      <c r="AD143" s="121">
        <v>0.1</v>
      </c>
      <c r="AE143" s="121">
        <v>0.1</v>
      </c>
      <c r="AF143" s="121">
        <v>0.1</v>
      </c>
      <c r="AG143" s="121">
        <v>0.1</v>
      </c>
      <c r="AH143" s="121">
        <v>0.1</v>
      </c>
      <c r="AI143" s="121">
        <v>0.1</v>
      </c>
      <c r="AJ143" s="121">
        <v>0.1</v>
      </c>
      <c r="AK143" s="121">
        <v>0.1</v>
      </c>
      <c r="AL143" s="121">
        <v>0.1</v>
      </c>
      <c r="AM143" s="121">
        <v>0.1</v>
      </c>
      <c r="AN143" s="121">
        <v>0.1</v>
      </c>
      <c r="AO143" s="121">
        <v>0.1</v>
      </c>
      <c r="AP143" s="121">
        <v>0.1</v>
      </c>
      <c r="AQ143" s="121" t="s">
        <v>352</v>
      </c>
      <c r="AR143" s="121">
        <v>0.1</v>
      </c>
      <c r="AS143" s="121">
        <v>0.1</v>
      </c>
      <c r="AT143" s="121">
        <v>0.1</v>
      </c>
      <c r="AU143" s="121">
        <v>0.1</v>
      </c>
      <c r="AV143" s="121">
        <v>0.1</v>
      </c>
      <c r="AW143" s="121">
        <v>0.1</v>
      </c>
      <c r="AX143" s="121">
        <v>0.1</v>
      </c>
      <c r="AY143" s="121">
        <v>0.1</v>
      </c>
      <c r="AZ143" s="121">
        <v>0.1</v>
      </c>
      <c r="BA143" s="121">
        <v>0.1</v>
      </c>
      <c r="BB143" s="121">
        <v>0.1</v>
      </c>
      <c r="BC143" s="121">
        <v>0.1</v>
      </c>
      <c r="BD143" s="121">
        <v>0.1</v>
      </c>
      <c r="BE143" s="121">
        <v>0.1</v>
      </c>
      <c r="BF143" s="121">
        <v>0.1</v>
      </c>
      <c r="BG143" s="121">
        <v>0.1</v>
      </c>
      <c r="BH143" s="121">
        <v>0.1</v>
      </c>
      <c r="BI143" s="121">
        <v>0.1</v>
      </c>
      <c r="BJ143" s="121">
        <v>0.1</v>
      </c>
      <c r="BK143" s="121">
        <v>0.1</v>
      </c>
      <c r="BL143" s="121">
        <v>0.1</v>
      </c>
      <c r="BM143" s="121">
        <v>1</v>
      </c>
      <c r="BN143" s="121">
        <v>1</v>
      </c>
      <c r="BO143" s="121">
        <v>1</v>
      </c>
      <c r="BP143" s="121">
        <v>0.10000000000000091</v>
      </c>
      <c r="BQ143" s="121">
        <v>0.10000000000000091</v>
      </c>
      <c r="BR143" s="121">
        <v>0.10000000000000091</v>
      </c>
      <c r="BS143" s="121">
        <v>0.10000000000000091</v>
      </c>
      <c r="BT143" s="121">
        <v>0.10000000000000091</v>
      </c>
      <c r="BU143" s="121">
        <v>0.10000000000000091</v>
      </c>
      <c r="BV143" s="121">
        <v>0.10000000000000091</v>
      </c>
      <c r="BW143" s="121">
        <v>0.10000000000000091</v>
      </c>
    </row>
    <row r="144" spans="1:75" x14ac:dyDescent="0.25">
      <c r="A144" s="51">
        <v>141</v>
      </c>
      <c r="B144" s="116">
        <f t="shared" si="5"/>
        <v>0.13802816901408527</v>
      </c>
      <c r="C144" s="120" t="str">
        <f>VLOOKUP(A144,Projects!A:B,2,FALSE)</f>
        <v>T14 Project141</v>
      </c>
      <c r="D144" s="121">
        <v>0.10000000000000091</v>
      </c>
      <c r="E144" s="121">
        <v>0.10000000000000091</v>
      </c>
      <c r="F144" s="121">
        <v>0.10000000000000091</v>
      </c>
      <c r="G144" s="121">
        <v>0.10000000000000091</v>
      </c>
      <c r="H144" s="121" t="s">
        <v>352</v>
      </c>
      <c r="I144" s="121">
        <v>0.10000000000000091</v>
      </c>
      <c r="J144" s="121">
        <v>0.10000000000000091</v>
      </c>
      <c r="K144" s="121">
        <v>0.10000000000000091</v>
      </c>
      <c r="L144" s="121">
        <v>0.10000000000000091</v>
      </c>
      <c r="M144" s="121">
        <v>0.10000000000000091</v>
      </c>
      <c r="N144" s="121">
        <v>0.10000000000000091</v>
      </c>
      <c r="O144" s="121">
        <v>0.10000000000000091</v>
      </c>
      <c r="P144" s="121">
        <v>0.10000000000000091</v>
      </c>
      <c r="Q144" s="121">
        <v>0.10000000000000091</v>
      </c>
      <c r="R144" s="121">
        <v>0.10000000000000091</v>
      </c>
      <c r="S144" s="121">
        <v>0.10000000000000091</v>
      </c>
      <c r="T144" s="121">
        <v>0.10000000000000091</v>
      </c>
      <c r="U144" s="121">
        <v>0.10000000000000091</v>
      </c>
      <c r="V144" s="121">
        <v>0.10000000000000091</v>
      </c>
      <c r="W144" s="121">
        <v>0.10000000000000091</v>
      </c>
      <c r="X144" s="121">
        <v>0.10000000000000091</v>
      </c>
      <c r="Y144" s="121">
        <v>0.10000000000000091</v>
      </c>
      <c r="Z144" s="121">
        <v>0.10000000000000091</v>
      </c>
      <c r="AA144" s="121">
        <v>0.10000000000000091</v>
      </c>
      <c r="AB144" s="121">
        <v>0.10000000000000091</v>
      </c>
      <c r="AC144" s="121">
        <v>0.10000000000000091</v>
      </c>
      <c r="AD144" s="121">
        <v>0.10000000000000091</v>
      </c>
      <c r="AE144" s="121">
        <v>0.10000000000000091</v>
      </c>
      <c r="AF144" s="121">
        <v>0.10000000000000091</v>
      </c>
      <c r="AG144" s="121">
        <v>0.10000000000000091</v>
      </c>
      <c r="AH144" s="121">
        <v>0.10000000000000091</v>
      </c>
      <c r="AI144" s="121">
        <v>0.10000000000000091</v>
      </c>
      <c r="AJ144" s="121">
        <v>0.10000000000000091</v>
      </c>
      <c r="AK144" s="121">
        <v>0.10000000000000091</v>
      </c>
      <c r="AL144" s="121">
        <v>0.10000000000000091</v>
      </c>
      <c r="AM144" s="121">
        <v>0.10000000000000091</v>
      </c>
      <c r="AN144" s="121">
        <v>0.10000000000000091</v>
      </c>
      <c r="AO144" s="121">
        <v>0.10000000000000091</v>
      </c>
      <c r="AP144" s="121">
        <v>0.10000000000000091</v>
      </c>
      <c r="AQ144" s="121">
        <v>0.10000000000000091</v>
      </c>
      <c r="AR144" s="121">
        <v>0.10000000000000091</v>
      </c>
      <c r="AS144" s="121">
        <v>0.10000000000000091</v>
      </c>
      <c r="AT144" s="121">
        <v>0.10000000000000091</v>
      </c>
      <c r="AU144" s="121">
        <v>0.10000000000000091</v>
      </c>
      <c r="AV144" s="121">
        <v>0.10000000000000091</v>
      </c>
      <c r="AW144" s="121">
        <v>0.10000000000000091</v>
      </c>
      <c r="AX144" s="121">
        <v>0.10000000000000091</v>
      </c>
      <c r="AY144" s="121">
        <v>0.10000000000000091</v>
      </c>
      <c r="AZ144" s="121">
        <v>0.10000000000000091</v>
      </c>
      <c r="BA144" s="121">
        <v>0.10000000000000091</v>
      </c>
      <c r="BB144" s="121">
        <v>0.10000000000000091</v>
      </c>
      <c r="BC144" s="121">
        <v>0.10000000000000091</v>
      </c>
      <c r="BD144" s="121">
        <v>0.10000000000000091</v>
      </c>
      <c r="BE144" s="121">
        <v>0.10000000000000091</v>
      </c>
      <c r="BF144" s="121">
        <v>0.10000000000000091</v>
      </c>
      <c r="BG144" s="121">
        <v>0.10000000000000091</v>
      </c>
      <c r="BH144" s="121">
        <v>0.10000000000000091</v>
      </c>
      <c r="BI144" s="121">
        <v>0.10000000000000091</v>
      </c>
      <c r="BJ144" s="121">
        <v>0.10000000000000091</v>
      </c>
      <c r="BK144" s="121">
        <v>0.10000000000000091</v>
      </c>
      <c r="BL144" s="121">
        <v>0.10000000000000091</v>
      </c>
      <c r="BM144" s="121">
        <v>0.10000000000000091</v>
      </c>
      <c r="BN144" s="121">
        <v>0.10000000000000091</v>
      </c>
      <c r="BO144" s="121">
        <v>0.10000000000000091</v>
      </c>
      <c r="BP144" s="121">
        <v>0.99999999999999911</v>
      </c>
      <c r="BQ144" s="121">
        <v>0.99999999999999911</v>
      </c>
      <c r="BR144" s="121">
        <v>0.99999999999999911</v>
      </c>
      <c r="BS144" s="121">
        <v>0.10000000000000091</v>
      </c>
      <c r="BT144" s="121">
        <v>0.10000000000000091</v>
      </c>
      <c r="BU144" s="121">
        <v>0.10000000000000091</v>
      </c>
      <c r="BV144" s="121">
        <v>0.10000000000000091</v>
      </c>
      <c r="BW144" s="121">
        <v>0.10000000000000091</v>
      </c>
    </row>
    <row r="145" spans="1:75" x14ac:dyDescent="0.25">
      <c r="A145" s="51">
        <v>142</v>
      </c>
      <c r="B145" s="116">
        <f t="shared" si="5"/>
        <v>0.13802816901408527</v>
      </c>
      <c r="C145" s="120" t="str">
        <f>VLOOKUP(A145,Projects!A:B,2,FALSE)</f>
        <v>T14 Project142</v>
      </c>
      <c r="D145" s="121">
        <v>0.10000000000000091</v>
      </c>
      <c r="E145" s="121">
        <v>0.10000000000000091</v>
      </c>
      <c r="F145" s="121">
        <v>0.10000000000000091</v>
      </c>
      <c r="G145" s="121">
        <v>0.10000000000000091</v>
      </c>
      <c r="H145" s="121">
        <v>0.10000000000000091</v>
      </c>
      <c r="I145" s="121">
        <v>0.10000000000000091</v>
      </c>
      <c r="J145" s="121">
        <v>0.10000000000000091</v>
      </c>
      <c r="K145" s="121">
        <v>0.10000000000000091</v>
      </c>
      <c r="L145" s="121">
        <v>0.10000000000000091</v>
      </c>
      <c r="M145" s="121">
        <v>0.10000000000000091</v>
      </c>
      <c r="N145" s="121">
        <v>0.10000000000000091</v>
      </c>
      <c r="O145" s="121">
        <v>0.10000000000000091</v>
      </c>
      <c r="P145" s="121">
        <v>0.10000000000000091</v>
      </c>
      <c r="Q145" s="121">
        <v>0.10000000000000091</v>
      </c>
      <c r="R145" s="121">
        <v>0.10000000000000091</v>
      </c>
      <c r="S145" s="121">
        <v>0.10000000000000091</v>
      </c>
      <c r="T145" s="121">
        <v>0.10000000000000091</v>
      </c>
      <c r="U145" s="121">
        <v>0.10000000000000091</v>
      </c>
      <c r="V145" s="121">
        <v>0.10000000000000091</v>
      </c>
      <c r="W145" s="121">
        <v>0.10000000000000091</v>
      </c>
      <c r="X145" s="121">
        <v>0.10000000000000091</v>
      </c>
      <c r="Y145" s="121">
        <v>0.10000000000000091</v>
      </c>
      <c r="Z145" s="121">
        <v>0.10000000000000091</v>
      </c>
      <c r="AA145" s="121">
        <v>0.10000000000000091</v>
      </c>
      <c r="AB145" s="121">
        <v>0.10000000000000091</v>
      </c>
      <c r="AC145" s="121">
        <v>0.10000000000000091</v>
      </c>
      <c r="AD145" s="121">
        <v>0.10000000000000091</v>
      </c>
      <c r="AE145" s="121">
        <v>0.10000000000000091</v>
      </c>
      <c r="AF145" s="121" t="s">
        <v>352</v>
      </c>
      <c r="AG145" s="121">
        <v>0.10000000000000091</v>
      </c>
      <c r="AH145" s="121">
        <v>0.10000000000000091</v>
      </c>
      <c r="AI145" s="121">
        <v>0.10000000000000091</v>
      </c>
      <c r="AJ145" s="121">
        <v>0.10000000000000091</v>
      </c>
      <c r="AK145" s="121">
        <v>0.10000000000000091</v>
      </c>
      <c r="AL145" s="121">
        <v>0.10000000000000091</v>
      </c>
      <c r="AM145" s="121">
        <v>0.10000000000000091</v>
      </c>
      <c r="AN145" s="121">
        <v>0.10000000000000091</v>
      </c>
      <c r="AO145" s="121">
        <v>0.10000000000000091</v>
      </c>
      <c r="AP145" s="121">
        <v>0.10000000000000091</v>
      </c>
      <c r="AQ145" s="121">
        <v>0.10000000000000091</v>
      </c>
      <c r="AR145" s="121">
        <v>0.10000000000000091</v>
      </c>
      <c r="AS145" s="121">
        <v>0.10000000000000091</v>
      </c>
      <c r="AT145" s="121">
        <v>0.10000000000000091</v>
      </c>
      <c r="AU145" s="121">
        <v>0.10000000000000091</v>
      </c>
      <c r="AV145" s="121">
        <v>0.10000000000000091</v>
      </c>
      <c r="AW145" s="121">
        <v>0.10000000000000091</v>
      </c>
      <c r="AX145" s="121">
        <v>0.10000000000000091</v>
      </c>
      <c r="AY145" s="121">
        <v>0.10000000000000091</v>
      </c>
      <c r="AZ145" s="121">
        <v>0.10000000000000091</v>
      </c>
      <c r="BA145" s="121">
        <v>0.10000000000000091</v>
      </c>
      <c r="BB145" s="121">
        <v>0.10000000000000091</v>
      </c>
      <c r="BC145" s="121">
        <v>0.10000000000000091</v>
      </c>
      <c r="BD145" s="121">
        <v>0.10000000000000091</v>
      </c>
      <c r="BE145" s="121">
        <v>0.10000000000000091</v>
      </c>
      <c r="BF145" s="121">
        <v>0.10000000000000091</v>
      </c>
      <c r="BG145" s="121">
        <v>0.10000000000000091</v>
      </c>
      <c r="BH145" s="121">
        <v>0.10000000000000091</v>
      </c>
      <c r="BI145" s="121">
        <v>0.10000000000000091</v>
      </c>
      <c r="BJ145" s="121">
        <v>0.10000000000000091</v>
      </c>
      <c r="BK145" s="121">
        <v>0.10000000000000091</v>
      </c>
      <c r="BL145" s="121">
        <v>0.10000000000000091</v>
      </c>
      <c r="BM145" s="121">
        <v>0.10000000000000091</v>
      </c>
      <c r="BN145" s="121">
        <v>0.10000000000000091</v>
      </c>
      <c r="BO145" s="121">
        <v>0.10000000000000091</v>
      </c>
      <c r="BP145" s="121">
        <v>0.99999999999999911</v>
      </c>
      <c r="BQ145" s="121">
        <v>0.99999999999999911</v>
      </c>
      <c r="BR145" s="121">
        <v>0.99999999999999911</v>
      </c>
      <c r="BS145" s="121">
        <v>0.10000000000000091</v>
      </c>
      <c r="BT145" s="121">
        <v>0.10000000000000091</v>
      </c>
      <c r="BU145" s="121">
        <v>0.10000000000000091</v>
      </c>
      <c r="BV145" s="121">
        <v>0.10000000000000091</v>
      </c>
      <c r="BW145" s="121">
        <v>0.10000000000000091</v>
      </c>
    </row>
    <row r="146" spans="1:75" x14ac:dyDescent="0.25">
      <c r="A146" s="51">
        <v>143</v>
      </c>
      <c r="B146" s="116">
        <f t="shared" si="5"/>
        <v>0.13802816901408527</v>
      </c>
      <c r="C146" s="120" t="str">
        <f>VLOOKUP(A146,Projects!A:B,2,FALSE)</f>
        <v>T14 Project143</v>
      </c>
      <c r="D146" s="121">
        <v>0.10000000000000091</v>
      </c>
      <c r="E146" s="121">
        <v>0.10000000000000091</v>
      </c>
      <c r="F146" s="121">
        <v>0.10000000000000091</v>
      </c>
      <c r="G146" s="121">
        <v>0.10000000000000091</v>
      </c>
      <c r="H146" s="121">
        <v>0.10000000000000091</v>
      </c>
      <c r="I146" s="121">
        <v>0.10000000000000091</v>
      </c>
      <c r="J146" s="121">
        <v>0.10000000000000091</v>
      </c>
      <c r="K146" s="121">
        <v>0.10000000000000091</v>
      </c>
      <c r="L146" s="121">
        <v>0.10000000000000091</v>
      </c>
      <c r="M146" s="121">
        <v>0.10000000000000091</v>
      </c>
      <c r="N146" s="121">
        <v>0.10000000000000091</v>
      </c>
      <c r="O146" s="121">
        <v>0.10000000000000091</v>
      </c>
      <c r="P146" s="121">
        <v>0.10000000000000091</v>
      </c>
      <c r="Q146" s="121">
        <v>0.10000000000000091</v>
      </c>
      <c r="R146" s="121">
        <v>0.10000000000000091</v>
      </c>
      <c r="S146" s="121">
        <v>0.10000000000000091</v>
      </c>
      <c r="T146" s="121">
        <v>0.10000000000000091</v>
      </c>
      <c r="U146" s="121">
        <v>0.10000000000000091</v>
      </c>
      <c r="V146" s="121">
        <v>0.10000000000000091</v>
      </c>
      <c r="W146" s="121">
        <v>0.10000000000000091</v>
      </c>
      <c r="X146" s="121">
        <v>0.10000000000000091</v>
      </c>
      <c r="Y146" s="121">
        <v>0.10000000000000091</v>
      </c>
      <c r="Z146" s="121">
        <v>0.10000000000000091</v>
      </c>
      <c r="AA146" s="121">
        <v>0.10000000000000091</v>
      </c>
      <c r="AB146" s="121">
        <v>0.10000000000000091</v>
      </c>
      <c r="AC146" s="121">
        <v>0.10000000000000091</v>
      </c>
      <c r="AD146" s="121">
        <v>0.10000000000000091</v>
      </c>
      <c r="AE146" s="121">
        <v>0.10000000000000091</v>
      </c>
      <c r="AF146" s="121">
        <v>0.10000000000000091</v>
      </c>
      <c r="AG146" s="121">
        <v>0.10000000000000091</v>
      </c>
      <c r="AH146" s="121">
        <v>0.10000000000000091</v>
      </c>
      <c r="AI146" s="121">
        <v>0.10000000000000091</v>
      </c>
      <c r="AJ146" s="121">
        <v>0.10000000000000091</v>
      </c>
      <c r="AK146" s="121">
        <v>0.10000000000000091</v>
      </c>
      <c r="AL146" s="121">
        <v>0.10000000000000091</v>
      </c>
      <c r="AM146" s="121">
        <v>0.10000000000000091</v>
      </c>
      <c r="AN146" s="121">
        <v>0.10000000000000091</v>
      </c>
      <c r="AO146" s="121">
        <v>0.10000000000000091</v>
      </c>
      <c r="AP146" s="121">
        <v>0.10000000000000091</v>
      </c>
      <c r="AQ146" s="121">
        <v>0.10000000000000091</v>
      </c>
      <c r="AR146" s="121">
        <v>0.10000000000000091</v>
      </c>
      <c r="AS146" s="121">
        <v>0.10000000000000091</v>
      </c>
      <c r="AT146" s="121">
        <v>0.10000000000000091</v>
      </c>
      <c r="AU146" s="121">
        <v>0.10000000000000091</v>
      </c>
      <c r="AV146" s="121">
        <v>0.10000000000000091</v>
      </c>
      <c r="AW146" s="121">
        <v>0.10000000000000091</v>
      </c>
      <c r="AX146" s="121">
        <v>0.10000000000000091</v>
      </c>
      <c r="AY146" s="121">
        <v>0.10000000000000091</v>
      </c>
      <c r="AZ146" s="121">
        <v>0.10000000000000091</v>
      </c>
      <c r="BA146" s="121">
        <v>0.10000000000000091</v>
      </c>
      <c r="BB146" s="121">
        <v>0.10000000000000091</v>
      </c>
      <c r="BC146" s="121">
        <v>0.10000000000000091</v>
      </c>
      <c r="BD146" s="121">
        <v>0.10000000000000091</v>
      </c>
      <c r="BE146" s="121">
        <v>0.10000000000000091</v>
      </c>
      <c r="BF146" s="121">
        <v>0.10000000000000091</v>
      </c>
      <c r="BG146" s="121">
        <v>0.10000000000000091</v>
      </c>
      <c r="BH146" s="121" t="s">
        <v>352</v>
      </c>
      <c r="BI146" s="121">
        <v>0.10000000000000091</v>
      </c>
      <c r="BJ146" s="121">
        <v>0.10000000000000091</v>
      </c>
      <c r="BK146" s="121">
        <v>0.10000000000000091</v>
      </c>
      <c r="BL146" s="121">
        <v>0.10000000000000091</v>
      </c>
      <c r="BM146" s="121">
        <v>0.10000000000000091</v>
      </c>
      <c r="BN146" s="121">
        <v>0.10000000000000091</v>
      </c>
      <c r="BO146" s="121">
        <v>0.10000000000000091</v>
      </c>
      <c r="BP146" s="121">
        <v>0.99999999999999911</v>
      </c>
      <c r="BQ146" s="121">
        <v>0.99999999999999911</v>
      </c>
      <c r="BR146" s="121">
        <v>0.99999999999999911</v>
      </c>
      <c r="BS146" s="121">
        <v>0.10000000000000091</v>
      </c>
      <c r="BT146" s="121">
        <v>0.10000000000000091</v>
      </c>
      <c r="BU146" s="121">
        <v>0.10000000000000091</v>
      </c>
      <c r="BV146" s="121">
        <v>0.10000000000000091</v>
      </c>
      <c r="BW146" s="121">
        <v>0.10000000000000091</v>
      </c>
    </row>
    <row r="147" spans="1:75" x14ac:dyDescent="0.25">
      <c r="A147" s="51">
        <v>144</v>
      </c>
      <c r="B147" s="116">
        <f t="shared" si="5"/>
        <v>0.13802816901408527</v>
      </c>
      <c r="C147" s="120" t="str">
        <f>VLOOKUP(A147,Projects!A:B,2,FALSE)</f>
        <v>T14 Project144</v>
      </c>
      <c r="D147" s="121">
        <v>0.10000000000000091</v>
      </c>
      <c r="E147" s="121">
        <v>0.10000000000000091</v>
      </c>
      <c r="F147" s="121">
        <v>0.10000000000000091</v>
      </c>
      <c r="G147" s="121">
        <v>0.10000000000000091</v>
      </c>
      <c r="H147" s="121">
        <v>0.10000000000000091</v>
      </c>
      <c r="I147" s="121">
        <v>0.10000000000000091</v>
      </c>
      <c r="J147" s="121">
        <v>0.10000000000000091</v>
      </c>
      <c r="K147" s="121">
        <v>0.10000000000000091</v>
      </c>
      <c r="L147" s="121">
        <v>0.10000000000000091</v>
      </c>
      <c r="M147" s="121">
        <v>0.10000000000000091</v>
      </c>
      <c r="N147" s="121">
        <v>0.10000000000000091</v>
      </c>
      <c r="O147" s="121">
        <v>0.10000000000000091</v>
      </c>
      <c r="P147" s="121">
        <v>0.10000000000000091</v>
      </c>
      <c r="Q147" s="121">
        <v>0.10000000000000091</v>
      </c>
      <c r="R147" s="121">
        <v>0.10000000000000091</v>
      </c>
      <c r="S147" s="121">
        <v>0.10000000000000091</v>
      </c>
      <c r="T147" s="121">
        <v>0.10000000000000091</v>
      </c>
      <c r="U147" s="121">
        <v>0.10000000000000091</v>
      </c>
      <c r="V147" s="121">
        <v>0.10000000000000091</v>
      </c>
      <c r="W147" s="121">
        <v>0.10000000000000091</v>
      </c>
      <c r="X147" s="121">
        <v>0.10000000000000091</v>
      </c>
      <c r="Y147" s="121">
        <v>0.10000000000000091</v>
      </c>
      <c r="Z147" s="121">
        <v>0.10000000000000091</v>
      </c>
      <c r="AA147" s="121">
        <v>0.10000000000000091</v>
      </c>
      <c r="AB147" s="121">
        <v>0.10000000000000091</v>
      </c>
      <c r="AC147" s="121">
        <v>0.10000000000000091</v>
      </c>
      <c r="AD147" s="121">
        <v>0.10000000000000091</v>
      </c>
      <c r="AE147" s="121">
        <v>0.10000000000000091</v>
      </c>
      <c r="AF147" s="121">
        <v>0.10000000000000091</v>
      </c>
      <c r="AG147" s="121">
        <v>0.10000000000000091</v>
      </c>
      <c r="AH147" s="121">
        <v>0.10000000000000091</v>
      </c>
      <c r="AI147" s="121">
        <v>0.10000000000000091</v>
      </c>
      <c r="AJ147" s="121">
        <v>0.10000000000000091</v>
      </c>
      <c r="AK147" s="121">
        <v>0.10000000000000091</v>
      </c>
      <c r="AL147" s="121">
        <v>0.10000000000000091</v>
      </c>
      <c r="AM147" s="121">
        <v>0.10000000000000091</v>
      </c>
      <c r="AN147" s="121">
        <v>0.10000000000000091</v>
      </c>
      <c r="AO147" s="121">
        <v>0.10000000000000091</v>
      </c>
      <c r="AP147" s="121">
        <v>0.10000000000000091</v>
      </c>
      <c r="AQ147" s="121">
        <v>0.10000000000000091</v>
      </c>
      <c r="AR147" s="121">
        <v>0.10000000000000091</v>
      </c>
      <c r="AS147" s="121">
        <v>0.10000000000000091</v>
      </c>
      <c r="AT147" s="121">
        <v>0.10000000000000091</v>
      </c>
      <c r="AU147" s="121">
        <v>0.10000000000000091</v>
      </c>
      <c r="AV147" s="121">
        <v>0.10000000000000091</v>
      </c>
      <c r="AW147" s="121">
        <v>0.10000000000000091</v>
      </c>
      <c r="AX147" s="121">
        <v>0.10000000000000091</v>
      </c>
      <c r="AY147" s="121">
        <v>0.10000000000000091</v>
      </c>
      <c r="AZ147" s="121">
        <v>0.10000000000000091</v>
      </c>
      <c r="BA147" s="121">
        <v>0.10000000000000091</v>
      </c>
      <c r="BB147" s="121">
        <v>0.10000000000000091</v>
      </c>
      <c r="BC147" s="121">
        <v>0.10000000000000091</v>
      </c>
      <c r="BD147" s="121">
        <v>0.10000000000000091</v>
      </c>
      <c r="BE147" s="121">
        <v>0.10000000000000091</v>
      </c>
      <c r="BF147" s="121" t="s">
        <v>352</v>
      </c>
      <c r="BG147" s="121">
        <v>0.10000000000000091</v>
      </c>
      <c r="BH147" s="121">
        <v>0.10000000000000091</v>
      </c>
      <c r="BI147" s="121">
        <v>0.10000000000000091</v>
      </c>
      <c r="BJ147" s="121">
        <v>0.10000000000000091</v>
      </c>
      <c r="BK147" s="121">
        <v>0.10000000000000091</v>
      </c>
      <c r="BL147" s="121">
        <v>0.10000000000000091</v>
      </c>
      <c r="BM147" s="121">
        <v>0.10000000000000091</v>
      </c>
      <c r="BN147" s="121">
        <v>0.10000000000000091</v>
      </c>
      <c r="BO147" s="121">
        <v>0.10000000000000091</v>
      </c>
      <c r="BP147" s="121">
        <v>0.99999999999999911</v>
      </c>
      <c r="BQ147" s="121">
        <v>0.99999999999999911</v>
      </c>
      <c r="BR147" s="121">
        <v>0.99999999999999911</v>
      </c>
      <c r="BS147" s="121">
        <v>0.10000000000000091</v>
      </c>
      <c r="BT147" s="121">
        <v>0.10000000000000091</v>
      </c>
      <c r="BU147" s="121">
        <v>0.10000000000000091</v>
      </c>
      <c r="BV147" s="121">
        <v>0.10000000000000091</v>
      </c>
      <c r="BW147" s="121">
        <v>0.10000000000000091</v>
      </c>
    </row>
    <row r="148" spans="1:75" x14ac:dyDescent="0.25">
      <c r="A148" s="51">
        <v>145</v>
      </c>
      <c r="B148" s="116">
        <f t="shared" si="5"/>
        <v>0.13802816901408527</v>
      </c>
      <c r="C148" s="120" t="str">
        <f>VLOOKUP(A148,Projects!A:B,2,FALSE)</f>
        <v>T14 Project145</v>
      </c>
      <c r="D148" s="121">
        <v>0.10000000000000091</v>
      </c>
      <c r="E148" s="121">
        <v>0.10000000000000091</v>
      </c>
      <c r="F148" s="121">
        <v>0.10000000000000091</v>
      </c>
      <c r="G148" s="121">
        <v>0.10000000000000091</v>
      </c>
      <c r="H148" s="121">
        <v>0.10000000000000091</v>
      </c>
      <c r="I148" s="121">
        <v>0.10000000000000091</v>
      </c>
      <c r="J148" s="121">
        <v>0.10000000000000091</v>
      </c>
      <c r="K148" s="121">
        <v>0.10000000000000091</v>
      </c>
      <c r="L148" s="121">
        <v>0.10000000000000091</v>
      </c>
      <c r="M148" s="121">
        <v>0.10000000000000091</v>
      </c>
      <c r="N148" s="121">
        <v>0.10000000000000091</v>
      </c>
      <c r="O148" s="121">
        <v>0.10000000000000091</v>
      </c>
      <c r="P148" s="121">
        <v>0.10000000000000091</v>
      </c>
      <c r="Q148" s="121">
        <v>0.10000000000000091</v>
      </c>
      <c r="R148" s="121">
        <v>0.10000000000000091</v>
      </c>
      <c r="S148" s="121">
        <v>0.10000000000000091</v>
      </c>
      <c r="T148" s="121">
        <v>0.10000000000000091</v>
      </c>
      <c r="U148" s="121">
        <v>0.10000000000000091</v>
      </c>
      <c r="V148" s="121">
        <v>0.10000000000000091</v>
      </c>
      <c r="W148" s="121">
        <v>0.10000000000000091</v>
      </c>
      <c r="X148" s="121">
        <v>0.10000000000000091</v>
      </c>
      <c r="Y148" s="121">
        <v>0.10000000000000091</v>
      </c>
      <c r="Z148" s="121">
        <v>0.10000000000000091</v>
      </c>
      <c r="AA148" s="121">
        <v>0.10000000000000091</v>
      </c>
      <c r="AB148" s="121">
        <v>0.10000000000000091</v>
      </c>
      <c r="AC148" s="121">
        <v>0.10000000000000091</v>
      </c>
      <c r="AD148" s="121">
        <v>0.10000000000000091</v>
      </c>
      <c r="AE148" s="121">
        <v>0.10000000000000091</v>
      </c>
      <c r="AF148" s="121">
        <v>0.10000000000000091</v>
      </c>
      <c r="AG148" s="121">
        <v>0.10000000000000091</v>
      </c>
      <c r="AH148" s="121">
        <v>0.10000000000000091</v>
      </c>
      <c r="AI148" s="121">
        <v>0.10000000000000091</v>
      </c>
      <c r="AJ148" s="121">
        <v>0.10000000000000091</v>
      </c>
      <c r="AK148" s="121">
        <v>0.10000000000000091</v>
      </c>
      <c r="AL148" s="121">
        <v>0.10000000000000091</v>
      </c>
      <c r="AM148" s="121">
        <v>0.10000000000000091</v>
      </c>
      <c r="AN148" s="121">
        <v>0.10000000000000091</v>
      </c>
      <c r="AO148" s="121">
        <v>0.10000000000000091</v>
      </c>
      <c r="AP148" s="121">
        <v>0.10000000000000091</v>
      </c>
      <c r="AQ148" s="121">
        <v>0.10000000000000091</v>
      </c>
      <c r="AR148" s="121">
        <v>0.10000000000000091</v>
      </c>
      <c r="AS148" s="121">
        <v>0.10000000000000091</v>
      </c>
      <c r="AT148" s="121">
        <v>0.10000000000000091</v>
      </c>
      <c r="AU148" s="121">
        <v>0.10000000000000091</v>
      </c>
      <c r="AV148" s="121">
        <v>0.10000000000000091</v>
      </c>
      <c r="AW148" s="121">
        <v>0.10000000000000091</v>
      </c>
      <c r="AX148" s="121">
        <v>0.10000000000000091</v>
      </c>
      <c r="AY148" s="121">
        <v>0.10000000000000091</v>
      </c>
      <c r="AZ148" s="121" t="s">
        <v>352</v>
      </c>
      <c r="BA148" s="121">
        <v>0.10000000000000091</v>
      </c>
      <c r="BB148" s="121">
        <v>0.10000000000000091</v>
      </c>
      <c r="BC148" s="121">
        <v>0.10000000000000091</v>
      </c>
      <c r="BD148" s="121">
        <v>0.10000000000000091</v>
      </c>
      <c r="BE148" s="121">
        <v>0.10000000000000091</v>
      </c>
      <c r="BF148" s="121">
        <v>0.10000000000000091</v>
      </c>
      <c r="BG148" s="121">
        <v>0.10000000000000091</v>
      </c>
      <c r="BH148" s="121">
        <v>0.10000000000000091</v>
      </c>
      <c r="BI148" s="121">
        <v>0.10000000000000091</v>
      </c>
      <c r="BJ148" s="121">
        <v>0.10000000000000091</v>
      </c>
      <c r="BK148" s="121">
        <v>0.10000000000000091</v>
      </c>
      <c r="BL148" s="121">
        <v>0.10000000000000091</v>
      </c>
      <c r="BM148" s="121">
        <v>0.10000000000000091</v>
      </c>
      <c r="BN148" s="121">
        <v>0.10000000000000091</v>
      </c>
      <c r="BO148" s="121">
        <v>0.10000000000000091</v>
      </c>
      <c r="BP148" s="121">
        <v>0.99999999999999911</v>
      </c>
      <c r="BQ148" s="121">
        <v>0.99999999999999911</v>
      </c>
      <c r="BR148" s="121">
        <v>0.99999999999999911</v>
      </c>
      <c r="BS148" s="121">
        <v>0.10000000000000091</v>
      </c>
      <c r="BT148" s="121">
        <v>0.10000000000000091</v>
      </c>
      <c r="BU148" s="121">
        <v>0.10000000000000091</v>
      </c>
      <c r="BV148" s="121">
        <v>0.10000000000000091</v>
      </c>
      <c r="BW148" s="121">
        <v>0.10000000000000091</v>
      </c>
    </row>
    <row r="149" spans="1:75" x14ac:dyDescent="0.25">
      <c r="A149" s="51">
        <v>146</v>
      </c>
      <c r="B149" s="116">
        <f t="shared" si="5"/>
        <v>0.16338028169014157</v>
      </c>
      <c r="C149" s="120" t="str">
        <f>VLOOKUP(A149,Projects!A:B,2,FALSE)</f>
        <v>T15 Project146</v>
      </c>
      <c r="D149" s="121">
        <v>0.10000000000000091</v>
      </c>
      <c r="E149" s="121">
        <v>0.10000000000000091</v>
      </c>
      <c r="F149" s="121">
        <v>0.10000000000000091</v>
      </c>
      <c r="G149" s="121">
        <v>0.10000000000000091</v>
      </c>
      <c r="H149" s="121">
        <v>0.10000000000000091</v>
      </c>
      <c r="I149" s="121">
        <v>0.10000000000000091</v>
      </c>
      <c r="J149" s="121">
        <v>0.10000000000000091</v>
      </c>
      <c r="K149" s="121">
        <v>0.10000000000000091</v>
      </c>
      <c r="L149" s="121">
        <v>0.10000000000000091</v>
      </c>
      <c r="M149" s="121">
        <v>0.10000000000000091</v>
      </c>
      <c r="N149" s="121">
        <v>0.10000000000000091</v>
      </c>
      <c r="O149" s="121">
        <v>0.10000000000000091</v>
      </c>
      <c r="P149" s="121">
        <v>0.10000000000000091</v>
      </c>
      <c r="Q149" s="121">
        <v>0.10000000000000091</v>
      </c>
      <c r="R149" s="121">
        <v>0.10000000000000091</v>
      </c>
      <c r="S149" s="121">
        <v>0.10000000000000091</v>
      </c>
      <c r="T149" s="121">
        <v>0.10000000000000091</v>
      </c>
      <c r="U149" s="121">
        <v>0.10000000000000091</v>
      </c>
      <c r="V149" s="121">
        <v>0.10000000000000091</v>
      </c>
      <c r="W149" s="121" t="s">
        <v>352</v>
      </c>
      <c r="X149" s="121">
        <v>0.10000000000000091</v>
      </c>
      <c r="Y149" s="121">
        <v>0.10000000000000091</v>
      </c>
      <c r="Z149" s="121">
        <v>0.10000000000000091</v>
      </c>
      <c r="AA149" s="121">
        <v>0.10000000000000091</v>
      </c>
      <c r="AB149" s="121">
        <v>0.10000000000000091</v>
      </c>
      <c r="AC149" s="121">
        <v>0.10000000000000091</v>
      </c>
      <c r="AD149" s="121">
        <v>0.10000000000000091</v>
      </c>
      <c r="AE149" s="121">
        <v>0.10000000000000091</v>
      </c>
      <c r="AF149" s="121">
        <v>0.10000000000000091</v>
      </c>
      <c r="AG149" s="121">
        <v>0.10000000000000091</v>
      </c>
      <c r="AH149" s="121">
        <v>0.10000000000000091</v>
      </c>
      <c r="AI149" s="121">
        <v>0.10000000000000091</v>
      </c>
      <c r="AJ149" s="121">
        <v>0.10000000000000091</v>
      </c>
      <c r="AK149" s="121">
        <v>0.10000000000000091</v>
      </c>
      <c r="AL149" s="121">
        <v>0.10000000000000091</v>
      </c>
      <c r="AM149" s="121">
        <v>0.10000000000000091</v>
      </c>
      <c r="AN149" s="121">
        <v>0.10000000000000091</v>
      </c>
      <c r="AO149" s="121">
        <v>0.10000000000000091</v>
      </c>
      <c r="AP149" s="121">
        <v>0.10000000000000091</v>
      </c>
      <c r="AQ149" s="121">
        <v>0.10000000000000091</v>
      </c>
      <c r="AR149" s="121">
        <v>0.10000000000000091</v>
      </c>
      <c r="AS149" s="121">
        <v>0.10000000000000091</v>
      </c>
      <c r="AT149" s="121">
        <v>0.10000000000000091</v>
      </c>
      <c r="AU149" s="121">
        <v>0.10000000000000091</v>
      </c>
      <c r="AV149" s="121">
        <v>0.10000000000000091</v>
      </c>
      <c r="AW149" s="121">
        <v>0.10000000000000091</v>
      </c>
      <c r="AX149" s="121">
        <v>0.10000000000000091</v>
      </c>
      <c r="AY149" s="121">
        <v>0.10000000000000091</v>
      </c>
      <c r="AZ149" s="121">
        <v>0.10000000000000091</v>
      </c>
      <c r="BA149" s="121">
        <v>0.10000000000000091</v>
      </c>
      <c r="BB149" s="121">
        <v>0.10000000000000091</v>
      </c>
      <c r="BC149" s="121">
        <v>0.10000000000000091</v>
      </c>
      <c r="BD149" s="121">
        <v>0.10000000000000091</v>
      </c>
      <c r="BE149" s="121">
        <v>0.10000000000000091</v>
      </c>
      <c r="BF149" s="121">
        <v>0.10000000000000091</v>
      </c>
      <c r="BG149" s="121">
        <v>0.10000000000000091</v>
      </c>
      <c r="BH149" s="121">
        <v>0.10000000000000091</v>
      </c>
      <c r="BI149" s="121">
        <v>0.10000000000000091</v>
      </c>
      <c r="BJ149" s="121">
        <v>0.10000000000000091</v>
      </c>
      <c r="BK149" s="121">
        <v>0.10000000000000091</v>
      </c>
      <c r="BL149" s="121">
        <v>0.10000000000000091</v>
      </c>
      <c r="BM149" s="121">
        <v>0.10000000000000091</v>
      </c>
      <c r="BN149" s="121">
        <v>0.10000000000000091</v>
      </c>
      <c r="BO149" s="121">
        <v>0.10000000000000091</v>
      </c>
      <c r="BP149" s="121">
        <v>0.10000000000000091</v>
      </c>
      <c r="BQ149" s="121">
        <v>0.10000000000000091</v>
      </c>
      <c r="BR149" s="121">
        <v>0.10000000000000091</v>
      </c>
      <c r="BS149" s="121">
        <v>1</v>
      </c>
      <c r="BT149" s="121">
        <v>1</v>
      </c>
      <c r="BU149" s="121">
        <v>1</v>
      </c>
      <c r="BV149" s="121">
        <v>1</v>
      </c>
      <c r="BW149" s="121">
        <v>1</v>
      </c>
    </row>
    <row r="150" spans="1:75" x14ac:dyDescent="0.25">
      <c r="A150" s="51">
        <v>147</v>
      </c>
      <c r="B150" s="116">
        <f t="shared" si="5"/>
        <v>0.16338028169014157</v>
      </c>
      <c r="C150" s="120" t="str">
        <f>VLOOKUP(A150,Projects!A:B,2,FALSE)</f>
        <v>T15 Project147</v>
      </c>
      <c r="D150" s="121">
        <v>0.10000000000000091</v>
      </c>
      <c r="E150" s="121">
        <v>0.10000000000000091</v>
      </c>
      <c r="F150" s="121">
        <v>0.10000000000000091</v>
      </c>
      <c r="G150" s="121">
        <v>0.10000000000000091</v>
      </c>
      <c r="H150" s="121">
        <v>0.10000000000000091</v>
      </c>
      <c r="I150" s="121">
        <v>0.10000000000000091</v>
      </c>
      <c r="J150" s="121">
        <v>0.10000000000000091</v>
      </c>
      <c r="K150" s="121">
        <v>0.10000000000000091</v>
      </c>
      <c r="L150" s="121">
        <v>0.10000000000000091</v>
      </c>
      <c r="M150" s="121">
        <v>0.10000000000000091</v>
      </c>
      <c r="N150" s="121">
        <v>0.10000000000000091</v>
      </c>
      <c r="O150" s="121">
        <v>0.10000000000000091</v>
      </c>
      <c r="P150" s="121">
        <v>0.10000000000000091</v>
      </c>
      <c r="Q150" s="121">
        <v>0.10000000000000091</v>
      </c>
      <c r="R150" s="121">
        <v>0.10000000000000091</v>
      </c>
      <c r="S150" s="121">
        <v>0.10000000000000091</v>
      </c>
      <c r="T150" s="121">
        <v>0.10000000000000091</v>
      </c>
      <c r="U150" s="121">
        <v>0.10000000000000091</v>
      </c>
      <c r="V150" s="121" t="s">
        <v>352</v>
      </c>
      <c r="W150" s="121">
        <v>0.10000000000000091</v>
      </c>
      <c r="X150" s="121">
        <v>0.10000000000000091</v>
      </c>
      <c r="Y150" s="121">
        <v>0.10000000000000091</v>
      </c>
      <c r="Z150" s="121">
        <v>0.10000000000000091</v>
      </c>
      <c r="AA150" s="121">
        <v>0.10000000000000091</v>
      </c>
      <c r="AB150" s="121">
        <v>0.10000000000000091</v>
      </c>
      <c r="AC150" s="121">
        <v>0.10000000000000091</v>
      </c>
      <c r="AD150" s="121">
        <v>0.10000000000000091</v>
      </c>
      <c r="AE150" s="121">
        <v>0.10000000000000091</v>
      </c>
      <c r="AF150" s="121">
        <v>0.10000000000000091</v>
      </c>
      <c r="AG150" s="121">
        <v>0.10000000000000091</v>
      </c>
      <c r="AH150" s="121">
        <v>0.10000000000000091</v>
      </c>
      <c r="AI150" s="121">
        <v>0.10000000000000091</v>
      </c>
      <c r="AJ150" s="121">
        <v>0.10000000000000091</v>
      </c>
      <c r="AK150" s="121">
        <v>0.10000000000000091</v>
      </c>
      <c r="AL150" s="121">
        <v>0.10000000000000091</v>
      </c>
      <c r="AM150" s="121">
        <v>0.10000000000000091</v>
      </c>
      <c r="AN150" s="121">
        <v>0.10000000000000091</v>
      </c>
      <c r="AO150" s="121">
        <v>0.10000000000000091</v>
      </c>
      <c r="AP150" s="121">
        <v>0.10000000000000091</v>
      </c>
      <c r="AQ150" s="121">
        <v>0.10000000000000091</v>
      </c>
      <c r="AR150" s="121">
        <v>0.10000000000000091</v>
      </c>
      <c r="AS150" s="121">
        <v>0.10000000000000091</v>
      </c>
      <c r="AT150" s="121">
        <v>0.10000000000000091</v>
      </c>
      <c r="AU150" s="121">
        <v>0.10000000000000091</v>
      </c>
      <c r="AV150" s="121">
        <v>0.10000000000000091</v>
      </c>
      <c r="AW150" s="121">
        <v>0.10000000000000091</v>
      </c>
      <c r="AX150" s="121">
        <v>0.10000000000000091</v>
      </c>
      <c r="AY150" s="121">
        <v>0.10000000000000091</v>
      </c>
      <c r="AZ150" s="121">
        <v>0.10000000000000091</v>
      </c>
      <c r="BA150" s="121">
        <v>0.10000000000000091</v>
      </c>
      <c r="BB150" s="121">
        <v>0.10000000000000091</v>
      </c>
      <c r="BC150" s="121">
        <v>0.10000000000000091</v>
      </c>
      <c r="BD150" s="121">
        <v>0.10000000000000091</v>
      </c>
      <c r="BE150" s="121">
        <v>0.10000000000000091</v>
      </c>
      <c r="BF150" s="121">
        <v>0.10000000000000091</v>
      </c>
      <c r="BG150" s="121">
        <v>0.10000000000000091</v>
      </c>
      <c r="BH150" s="121">
        <v>0.10000000000000091</v>
      </c>
      <c r="BI150" s="121">
        <v>0.10000000000000091</v>
      </c>
      <c r="BJ150" s="121">
        <v>0.10000000000000091</v>
      </c>
      <c r="BK150" s="121">
        <v>0.10000000000000091</v>
      </c>
      <c r="BL150" s="121">
        <v>0.10000000000000091</v>
      </c>
      <c r="BM150" s="121">
        <v>0.10000000000000091</v>
      </c>
      <c r="BN150" s="121">
        <v>0.10000000000000091</v>
      </c>
      <c r="BO150" s="121">
        <v>0.10000000000000091</v>
      </c>
      <c r="BP150" s="121">
        <v>0.10000000000000091</v>
      </c>
      <c r="BQ150" s="121">
        <v>0.10000000000000091</v>
      </c>
      <c r="BR150" s="121">
        <v>0.10000000000000091</v>
      </c>
      <c r="BS150" s="121">
        <v>1</v>
      </c>
      <c r="BT150" s="121">
        <v>1</v>
      </c>
      <c r="BU150" s="121">
        <v>1</v>
      </c>
      <c r="BV150" s="121">
        <v>1</v>
      </c>
      <c r="BW150" s="121">
        <v>1</v>
      </c>
    </row>
    <row r="151" spans="1:75" x14ac:dyDescent="0.25">
      <c r="A151" s="51">
        <v>148</v>
      </c>
      <c r="B151" s="116">
        <f t="shared" si="5"/>
        <v>0.16338028169014157</v>
      </c>
      <c r="C151" s="120" t="str">
        <f>VLOOKUP(A151,Projects!A:B,2,FALSE)</f>
        <v>T15 Project148</v>
      </c>
      <c r="D151" s="121">
        <v>0.10000000000000091</v>
      </c>
      <c r="E151" s="121">
        <v>0.10000000000000091</v>
      </c>
      <c r="F151" s="121">
        <v>0.10000000000000091</v>
      </c>
      <c r="G151" s="121">
        <v>0.10000000000000091</v>
      </c>
      <c r="H151" s="121">
        <v>0.10000000000000091</v>
      </c>
      <c r="I151" s="121">
        <v>0.10000000000000091</v>
      </c>
      <c r="J151" s="121">
        <v>0.10000000000000091</v>
      </c>
      <c r="K151" s="121">
        <v>0.10000000000000091</v>
      </c>
      <c r="L151" s="121">
        <v>0.10000000000000091</v>
      </c>
      <c r="M151" s="121">
        <v>0.10000000000000091</v>
      </c>
      <c r="N151" s="121">
        <v>0.10000000000000091</v>
      </c>
      <c r="O151" s="121">
        <v>0.10000000000000091</v>
      </c>
      <c r="P151" s="121">
        <v>0.10000000000000091</v>
      </c>
      <c r="Q151" s="121">
        <v>0.10000000000000091</v>
      </c>
      <c r="R151" s="121">
        <v>0.10000000000000091</v>
      </c>
      <c r="S151" s="121">
        <v>0.10000000000000091</v>
      </c>
      <c r="T151" s="121">
        <v>0.10000000000000091</v>
      </c>
      <c r="U151" s="121">
        <v>0.10000000000000091</v>
      </c>
      <c r="V151" s="121">
        <v>0.10000000000000091</v>
      </c>
      <c r="W151" s="121">
        <v>0.10000000000000091</v>
      </c>
      <c r="X151" s="121">
        <v>0.10000000000000091</v>
      </c>
      <c r="Y151" s="121">
        <v>0.10000000000000091</v>
      </c>
      <c r="Z151" s="121">
        <v>0.10000000000000091</v>
      </c>
      <c r="AA151" s="121">
        <v>0.10000000000000091</v>
      </c>
      <c r="AB151" s="121">
        <v>0.10000000000000091</v>
      </c>
      <c r="AC151" s="121">
        <v>0.10000000000000091</v>
      </c>
      <c r="AD151" s="121">
        <v>0.10000000000000091</v>
      </c>
      <c r="AE151" s="121">
        <v>0.10000000000000091</v>
      </c>
      <c r="AF151" s="121">
        <v>0.10000000000000091</v>
      </c>
      <c r="AG151" s="121">
        <v>0.10000000000000091</v>
      </c>
      <c r="AH151" s="121">
        <v>0.10000000000000091</v>
      </c>
      <c r="AI151" s="121">
        <v>0.10000000000000091</v>
      </c>
      <c r="AJ151" s="121" t="s">
        <v>352</v>
      </c>
      <c r="AK151" s="121">
        <v>0.10000000000000091</v>
      </c>
      <c r="AL151" s="121">
        <v>0.10000000000000091</v>
      </c>
      <c r="AM151" s="121">
        <v>0.10000000000000091</v>
      </c>
      <c r="AN151" s="121">
        <v>0.10000000000000091</v>
      </c>
      <c r="AO151" s="121">
        <v>0.10000000000000091</v>
      </c>
      <c r="AP151" s="121">
        <v>0.10000000000000091</v>
      </c>
      <c r="AQ151" s="121">
        <v>0.10000000000000091</v>
      </c>
      <c r="AR151" s="121">
        <v>0.10000000000000091</v>
      </c>
      <c r="AS151" s="121">
        <v>0.10000000000000091</v>
      </c>
      <c r="AT151" s="121">
        <v>0.10000000000000091</v>
      </c>
      <c r="AU151" s="121">
        <v>0.10000000000000091</v>
      </c>
      <c r="AV151" s="121">
        <v>0.10000000000000091</v>
      </c>
      <c r="AW151" s="121">
        <v>0.10000000000000091</v>
      </c>
      <c r="AX151" s="121">
        <v>0.10000000000000091</v>
      </c>
      <c r="AY151" s="121">
        <v>0.10000000000000091</v>
      </c>
      <c r="AZ151" s="121">
        <v>0.10000000000000091</v>
      </c>
      <c r="BA151" s="121">
        <v>0.10000000000000091</v>
      </c>
      <c r="BB151" s="121">
        <v>0.10000000000000091</v>
      </c>
      <c r="BC151" s="121">
        <v>0.10000000000000091</v>
      </c>
      <c r="BD151" s="121">
        <v>0.10000000000000091</v>
      </c>
      <c r="BE151" s="121">
        <v>0.10000000000000091</v>
      </c>
      <c r="BF151" s="121">
        <v>0.10000000000000091</v>
      </c>
      <c r="BG151" s="121">
        <v>0.10000000000000091</v>
      </c>
      <c r="BH151" s="121">
        <v>0.10000000000000091</v>
      </c>
      <c r="BI151" s="121">
        <v>0.10000000000000091</v>
      </c>
      <c r="BJ151" s="121">
        <v>0.10000000000000091</v>
      </c>
      <c r="BK151" s="121">
        <v>0.10000000000000091</v>
      </c>
      <c r="BL151" s="121">
        <v>0.10000000000000091</v>
      </c>
      <c r="BM151" s="121">
        <v>0.10000000000000091</v>
      </c>
      <c r="BN151" s="121">
        <v>0.10000000000000091</v>
      </c>
      <c r="BO151" s="121">
        <v>0.10000000000000091</v>
      </c>
      <c r="BP151" s="121">
        <v>0.10000000000000091</v>
      </c>
      <c r="BQ151" s="121">
        <v>0.10000000000000091</v>
      </c>
      <c r="BR151" s="121">
        <v>0.10000000000000091</v>
      </c>
      <c r="BS151" s="121">
        <v>1</v>
      </c>
      <c r="BT151" s="121">
        <v>1</v>
      </c>
      <c r="BU151" s="121">
        <v>1</v>
      </c>
      <c r="BV151" s="121">
        <v>1</v>
      </c>
      <c r="BW151" s="121">
        <v>1</v>
      </c>
    </row>
    <row r="152" spans="1:75" x14ac:dyDescent="0.25">
      <c r="A152" s="51">
        <v>149</v>
      </c>
      <c r="B152" s="116">
        <f t="shared" si="5"/>
        <v>0.16338028169014157</v>
      </c>
      <c r="C152" s="120" t="str">
        <f>VLOOKUP(A152,Projects!A:B,2,FALSE)</f>
        <v>T15 Project149</v>
      </c>
      <c r="D152" s="121">
        <v>0.10000000000000091</v>
      </c>
      <c r="E152" s="121">
        <v>0.10000000000000091</v>
      </c>
      <c r="F152" s="121">
        <v>0.10000000000000091</v>
      </c>
      <c r="G152" s="121">
        <v>0.10000000000000091</v>
      </c>
      <c r="H152" s="121">
        <v>0.10000000000000091</v>
      </c>
      <c r="I152" s="121">
        <v>0.10000000000000091</v>
      </c>
      <c r="J152" s="121">
        <v>0.10000000000000091</v>
      </c>
      <c r="K152" s="121">
        <v>0.10000000000000091</v>
      </c>
      <c r="L152" s="121">
        <v>0.10000000000000091</v>
      </c>
      <c r="M152" s="121">
        <v>0.10000000000000091</v>
      </c>
      <c r="N152" s="121">
        <v>0.10000000000000091</v>
      </c>
      <c r="O152" s="121">
        <v>0.10000000000000091</v>
      </c>
      <c r="P152" s="121">
        <v>0.10000000000000091</v>
      </c>
      <c r="Q152" s="121">
        <v>0.10000000000000091</v>
      </c>
      <c r="R152" s="121">
        <v>0.10000000000000091</v>
      </c>
      <c r="S152" s="121">
        <v>0.10000000000000091</v>
      </c>
      <c r="T152" s="121">
        <v>0.10000000000000091</v>
      </c>
      <c r="U152" s="121">
        <v>0.10000000000000091</v>
      </c>
      <c r="V152" s="121">
        <v>0.10000000000000091</v>
      </c>
      <c r="W152" s="121">
        <v>0.10000000000000091</v>
      </c>
      <c r="X152" s="121">
        <v>0.10000000000000091</v>
      </c>
      <c r="Y152" s="121">
        <v>0.10000000000000091</v>
      </c>
      <c r="Z152" s="121">
        <v>0.10000000000000091</v>
      </c>
      <c r="AA152" s="121">
        <v>0.10000000000000091</v>
      </c>
      <c r="AB152" s="121">
        <v>0.10000000000000091</v>
      </c>
      <c r="AC152" s="121">
        <v>0.10000000000000091</v>
      </c>
      <c r="AD152" s="121">
        <v>0.10000000000000091</v>
      </c>
      <c r="AE152" s="121">
        <v>0.10000000000000091</v>
      </c>
      <c r="AF152" s="121">
        <v>0.10000000000000091</v>
      </c>
      <c r="AG152" s="121">
        <v>0.10000000000000091</v>
      </c>
      <c r="AH152" s="121">
        <v>0.10000000000000091</v>
      </c>
      <c r="AI152" s="121">
        <v>0.10000000000000091</v>
      </c>
      <c r="AJ152" s="121">
        <v>0.10000000000000091</v>
      </c>
      <c r="AK152" s="121">
        <v>0.10000000000000091</v>
      </c>
      <c r="AL152" s="121">
        <v>0.10000000000000091</v>
      </c>
      <c r="AM152" s="121">
        <v>0.10000000000000091</v>
      </c>
      <c r="AN152" s="121">
        <v>0.10000000000000091</v>
      </c>
      <c r="AO152" s="121">
        <v>0.10000000000000091</v>
      </c>
      <c r="AP152" s="121">
        <v>0.10000000000000091</v>
      </c>
      <c r="AQ152" s="121">
        <v>0.10000000000000091</v>
      </c>
      <c r="AR152" s="121">
        <v>0.10000000000000091</v>
      </c>
      <c r="AS152" s="121">
        <v>0.10000000000000091</v>
      </c>
      <c r="AT152" s="121">
        <v>0.10000000000000091</v>
      </c>
      <c r="AU152" s="121">
        <v>0.10000000000000091</v>
      </c>
      <c r="AV152" s="121">
        <v>0.10000000000000091</v>
      </c>
      <c r="AW152" s="121">
        <v>0.10000000000000091</v>
      </c>
      <c r="AX152" s="121">
        <v>0.10000000000000091</v>
      </c>
      <c r="AY152" s="121">
        <v>0.10000000000000091</v>
      </c>
      <c r="AZ152" s="121">
        <v>0.10000000000000091</v>
      </c>
      <c r="BA152" s="121">
        <v>0.10000000000000091</v>
      </c>
      <c r="BB152" s="121">
        <v>0.10000000000000091</v>
      </c>
      <c r="BC152" s="121">
        <v>0.10000000000000091</v>
      </c>
      <c r="BD152" s="121">
        <v>0.10000000000000091</v>
      </c>
      <c r="BE152" s="121">
        <v>0.10000000000000091</v>
      </c>
      <c r="BF152" s="121" t="s">
        <v>352</v>
      </c>
      <c r="BG152" s="121">
        <v>0.10000000000000091</v>
      </c>
      <c r="BH152" s="121">
        <v>0.10000000000000091</v>
      </c>
      <c r="BI152" s="121">
        <v>0.10000000000000091</v>
      </c>
      <c r="BJ152" s="121">
        <v>0.10000000000000091</v>
      </c>
      <c r="BK152" s="121">
        <v>0.10000000000000091</v>
      </c>
      <c r="BL152" s="121">
        <v>0.10000000000000091</v>
      </c>
      <c r="BM152" s="121">
        <v>0.10000000000000091</v>
      </c>
      <c r="BN152" s="121">
        <v>0.10000000000000091</v>
      </c>
      <c r="BO152" s="121">
        <v>0.10000000000000091</v>
      </c>
      <c r="BP152" s="121">
        <v>0.10000000000000091</v>
      </c>
      <c r="BQ152" s="121">
        <v>0.10000000000000091</v>
      </c>
      <c r="BR152" s="121">
        <v>0.10000000000000091</v>
      </c>
      <c r="BS152" s="121">
        <v>1</v>
      </c>
      <c r="BT152" s="121">
        <v>1</v>
      </c>
      <c r="BU152" s="121">
        <v>1</v>
      </c>
      <c r="BV152" s="121">
        <v>1</v>
      </c>
      <c r="BW152" s="121">
        <v>1</v>
      </c>
    </row>
    <row r="153" spans="1:75" x14ac:dyDescent="0.25">
      <c r="A153" s="51">
        <v>150</v>
      </c>
      <c r="B153" s="116">
        <f t="shared" si="5"/>
        <v>0.16338028169014157</v>
      </c>
      <c r="C153" s="120" t="str">
        <f>VLOOKUP(A153,Projects!A:B,2,FALSE)</f>
        <v>T15 Project150</v>
      </c>
      <c r="D153" s="121">
        <v>0.10000000000000091</v>
      </c>
      <c r="E153" s="121">
        <v>0.10000000000000091</v>
      </c>
      <c r="F153" s="121">
        <v>0.10000000000000091</v>
      </c>
      <c r="G153" s="121">
        <v>0.10000000000000091</v>
      </c>
      <c r="H153" s="121">
        <v>0.10000000000000091</v>
      </c>
      <c r="I153" s="121">
        <v>0.10000000000000091</v>
      </c>
      <c r="J153" s="121">
        <v>0.10000000000000091</v>
      </c>
      <c r="K153" s="121">
        <v>0.10000000000000091</v>
      </c>
      <c r="L153" s="121">
        <v>0.10000000000000091</v>
      </c>
      <c r="M153" s="121">
        <v>0.10000000000000091</v>
      </c>
      <c r="N153" s="121">
        <v>0.10000000000000091</v>
      </c>
      <c r="O153" s="121">
        <v>0.10000000000000091</v>
      </c>
      <c r="P153" s="121">
        <v>0.10000000000000091</v>
      </c>
      <c r="Q153" s="121">
        <v>0.10000000000000091</v>
      </c>
      <c r="R153" s="121">
        <v>0.10000000000000091</v>
      </c>
      <c r="S153" s="121">
        <v>0.10000000000000091</v>
      </c>
      <c r="T153" s="121" t="s">
        <v>352</v>
      </c>
      <c r="U153" s="121">
        <v>0.10000000000000091</v>
      </c>
      <c r="V153" s="121">
        <v>0.10000000000000091</v>
      </c>
      <c r="W153" s="121">
        <v>0.10000000000000091</v>
      </c>
      <c r="X153" s="121">
        <v>0.10000000000000091</v>
      </c>
      <c r="Y153" s="121">
        <v>0.10000000000000091</v>
      </c>
      <c r="Z153" s="121">
        <v>0.10000000000000091</v>
      </c>
      <c r="AA153" s="121">
        <v>0.10000000000000091</v>
      </c>
      <c r="AB153" s="121">
        <v>0.10000000000000091</v>
      </c>
      <c r="AC153" s="121">
        <v>0.10000000000000091</v>
      </c>
      <c r="AD153" s="121">
        <v>0.10000000000000091</v>
      </c>
      <c r="AE153" s="121">
        <v>0.10000000000000091</v>
      </c>
      <c r="AF153" s="121">
        <v>0.10000000000000091</v>
      </c>
      <c r="AG153" s="121">
        <v>0.10000000000000091</v>
      </c>
      <c r="AH153" s="121">
        <v>0.10000000000000091</v>
      </c>
      <c r="AI153" s="121">
        <v>0.10000000000000091</v>
      </c>
      <c r="AJ153" s="121">
        <v>0.10000000000000091</v>
      </c>
      <c r="AK153" s="121">
        <v>0.10000000000000091</v>
      </c>
      <c r="AL153" s="121">
        <v>0.10000000000000091</v>
      </c>
      <c r="AM153" s="121">
        <v>0.10000000000000091</v>
      </c>
      <c r="AN153" s="121">
        <v>0.10000000000000091</v>
      </c>
      <c r="AO153" s="121">
        <v>0.10000000000000091</v>
      </c>
      <c r="AP153" s="121">
        <v>0.10000000000000091</v>
      </c>
      <c r="AQ153" s="121">
        <v>0.10000000000000091</v>
      </c>
      <c r="AR153" s="121">
        <v>0.10000000000000091</v>
      </c>
      <c r="AS153" s="121">
        <v>0.10000000000000091</v>
      </c>
      <c r="AT153" s="121">
        <v>0.10000000000000091</v>
      </c>
      <c r="AU153" s="121">
        <v>0.10000000000000091</v>
      </c>
      <c r="AV153" s="121">
        <v>0.10000000000000091</v>
      </c>
      <c r="AW153" s="121">
        <v>0.10000000000000091</v>
      </c>
      <c r="AX153" s="121">
        <v>0.10000000000000091</v>
      </c>
      <c r="AY153" s="121">
        <v>0.10000000000000091</v>
      </c>
      <c r="AZ153" s="121">
        <v>0.10000000000000091</v>
      </c>
      <c r="BA153" s="121">
        <v>0.10000000000000091</v>
      </c>
      <c r="BB153" s="121">
        <v>0.10000000000000091</v>
      </c>
      <c r="BC153" s="121">
        <v>0.10000000000000091</v>
      </c>
      <c r="BD153" s="121">
        <v>0.10000000000000091</v>
      </c>
      <c r="BE153" s="121">
        <v>0.10000000000000091</v>
      </c>
      <c r="BF153" s="121">
        <v>0.10000000000000091</v>
      </c>
      <c r="BG153" s="121">
        <v>0.10000000000000091</v>
      </c>
      <c r="BH153" s="121">
        <v>0.10000000000000091</v>
      </c>
      <c r="BI153" s="121">
        <v>0.10000000000000091</v>
      </c>
      <c r="BJ153" s="121">
        <v>0.10000000000000091</v>
      </c>
      <c r="BK153" s="121">
        <v>0.10000000000000091</v>
      </c>
      <c r="BL153" s="121">
        <v>0.10000000000000091</v>
      </c>
      <c r="BM153" s="121">
        <v>0.10000000000000091</v>
      </c>
      <c r="BN153" s="121">
        <v>0.10000000000000091</v>
      </c>
      <c r="BO153" s="121">
        <v>0.10000000000000091</v>
      </c>
      <c r="BP153" s="121">
        <v>0.10000000000000091</v>
      </c>
      <c r="BQ153" s="121">
        <v>0.10000000000000091</v>
      </c>
      <c r="BR153" s="121">
        <v>0.10000000000000091</v>
      </c>
      <c r="BS153" s="121">
        <v>1</v>
      </c>
      <c r="BT153" s="121">
        <v>1</v>
      </c>
      <c r="BU153" s="121">
        <v>1</v>
      </c>
      <c r="BV153" s="121">
        <v>1</v>
      </c>
      <c r="BW153" s="121">
        <v>1</v>
      </c>
    </row>
    <row r="154" spans="1:75" x14ac:dyDescent="0.25">
      <c r="A154" s="51">
        <v>151</v>
      </c>
      <c r="B154" s="116">
        <f t="shared" si="5"/>
        <v>0.16338028169014157</v>
      </c>
      <c r="C154" s="120" t="str">
        <f>VLOOKUP(A154,Projects!A:B,2,FALSE)</f>
        <v>T15 Project151</v>
      </c>
      <c r="D154" s="121">
        <v>0.10000000000000091</v>
      </c>
      <c r="E154" s="121">
        <v>0.10000000000000091</v>
      </c>
      <c r="F154" s="121">
        <v>0.10000000000000091</v>
      </c>
      <c r="G154" s="121">
        <v>0.10000000000000091</v>
      </c>
      <c r="H154" s="121">
        <v>0.10000000000000091</v>
      </c>
      <c r="I154" s="121">
        <v>0.10000000000000091</v>
      </c>
      <c r="J154" s="121" t="s">
        <v>352</v>
      </c>
      <c r="K154" s="121">
        <v>0.10000000000000091</v>
      </c>
      <c r="L154" s="121">
        <v>0.10000000000000091</v>
      </c>
      <c r="M154" s="121">
        <v>0.10000000000000091</v>
      </c>
      <c r="N154" s="121">
        <v>0.10000000000000091</v>
      </c>
      <c r="O154" s="121">
        <v>0.10000000000000091</v>
      </c>
      <c r="P154" s="121">
        <v>0.10000000000000091</v>
      </c>
      <c r="Q154" s="121">
        <v>0.10000000000000091</v>
      </c>
      <c r="R154" s="121">
        <v>0.10000000000000091</v>
      </c>
      <c r="S154" s="121">
        <v>0.10000000000000091</v>
      </c>
      <c r="T154" s="121">
        <v>0.10000000000000091</v>
      </c>
      <c r="U154" s="121">
        <v>0.10000000000000091</v>
      </c>
      <c r="V154" s="121">
        <v>0.10000000000000091</v>
      </c>
      <c r="W154" s="121">
        <v>0.10000000000000091</v>
      </c>
      <c r="X154" s="121">
        <v>0.10000000000000091</v>
      </c>
      <c r="Y154" s="121">
        <v>0.10000000000000091</v>
      </c>
      <c r="Z154" s="121">
        <v>0.10000000000000091</v>
      </c>
      <c r="AA154" s="121">
        <v>0.10000000000000091</v>
      </c>
      <c r="AB154" s="121">
        <v>0.10000000000000091</v>
      </c>
      <c r="AC154" s="121">
        <v>0.10000000000000091</v>
      </c>
      <c r="AD154" s="121">
        <v>0.10000000000000091</v>
      </c>
      <c r="AE154" s="121">
        <v>0.10000000000000091</v>
      </c>
      <c r="AF154" s="121">
        <v>0.10000000000000091</v>
      </c>
      <c r="AG154" s="121">
        <v>0.10000000000000091</v>
      </c>
      <c r="AH154" s="121">
        <v>0.10000000000000091</v>
      </c>
      <c r="AI154" s="121">
        <v>0.10000000000000091</v>
      </c>
      <c r="AJ154" s="121">
        <v>0.10000000000000091</v>
      </c>
      <c r="AK154" s="121">
        <v>0.10000000000000091</v>
      </c>
      <c r="AL154" s="121">
        <v>0.10000000000000091</v>
      </c>
      <c r="AM154" s="121">
        <v>0.10000000000000091</v>
      </c>
      <c r="AN154" s="121">
        <v>0.10000000000000091</v>
      </c>
      <c r="AO154" s="121">
        <v>0.10000000000000091</v>
      </c>
      <c r="AP154" s="121">
        <v>0.10000000000000091</v>
      </c>
      <c r="AQ154" s="121">
        <v>0.10000000000000091</v>
      </c>
      <c r="AR154" s="121">
        <v>0.10000000000000091</v>
      </c>
      <c r="AS154" s="121">
        <v>0.10000000000000091</v>
      </c>
      <c r="AT154" s="121">
        <v>0.10000000000000091</v>
      </c>
      <c r="AU154" s="121">
        <v>0.10000000000000091</v>
      </c>
      <c r="AV154" s="121">
        <v>0.10000000000000091</v>
      </c>
      <c r="AW154" s="121">
        <v>0.10000000000000091</v>
      </c>
      <c r="AX154" s="121">
        <v>0.10000000000000091</v>
      </c>
      <c r="AY154" s="121">
        <v>0.10000000000000091</v>
      </c>
      <c r="AZ154" s="121">
        <v>0.10000000000000091</v>
      </c>
      <c r="BA154" s="121">
        <v>0.10000000000000091</v>
      </c>
      <c r="BB154" s="121">
        <v>0.10000000000000091</v>
      </c>
      <c r="BC154" s="121">
        <v>0.10000000000000091</v>
      </c>
      <c r="BD154" s="121">
        <v>0.10000000000000091</v>
      </c>
      <c r="BE154" s="121">
        <v>0.10000000000000091</v>
      </c>
      <c r="BF154" s="121">
        <v>0.10000000000000091</v>
      </c>
      <c r="BG154" s="121">
        <v>0.10000000000000091</v>
      </c>
      <c r="BH154" s="121">
        <v>0.10000000000000091</v>
      </c>
      <c r="BI154" s="121">
        <v>0.10000000000000091</v>
      </c>
      <c r="BJ154" s="121">
        <v>0.10000000000000091</v>
      </c>
      <c r="BK154" s="121">
        <v>0.10000000000000091</v>
      </c>
      <c r="BL154" s="121">
        <v>0.10000000000000091</v>
      </c>
      <c r="BM154" s="121">
        <v>0.10000000000000091</v>
      </c>
      <c r="BN154" s="121">
        <v>0.10000000000000091</v>
      </c>
      <c r="BO154" s="121">
        <v>0.10000000000000091</v>
      </c>
      <c r="BP154" s="121">
        <v>0.10000000000000091</v>
      </c>
      <c r="BQ154" s="121">
        <v>0.10000000000000091</v>
      </c>
      <c r="BR154" s="121">
        <v>0.10000000000000091</v>
      </c>
      <c r="BS154" s="121">
        <v>1</v>
      </c>
      <c r="BT154" s="121">
        <v>1</v>
      </c>
      <c r="BU154" s="121">
        <v>1</v>
      </c>
      <c r="BV154" s="121">
        <v>1</v>
      </c>
      <c r="BW154" s="121">
        <v>1</v>
      </c>
    </row>
    <row r="155" spans="1:75" x14ac:dyDescent="0.25">
      <c r="A155" s="51">
        <v>152</v>
      </c>
      <c r="B155" s="116">
        <f t="shared" si="5"/>
        <v>0.16250000000000073</v>
      </c>
      <c r="C155" s="120" t="str">
        <f>VLOOKUP(A155,Projects!A:B,2,FALSE)</f>
        <v>T15 Project152</v>
      </c>
      <c r="D155" s="121">
        <v>0.10000000000000091</v>
      </c>
      <c r="E155" s="121">
        <v>0.10000000000000091</v>
      </c>
      <c r="F155" s="121">
        <v>0.10000000000000091</v>
      </c>
      <c r="G155" s="121">
        <v>0.10000000000000091</v>
      </c>
      <c r="H155" s="121">
        <v>0.10000000000000091</v>
      </c>
      <c r="I155" s="121">
        <v>0.10000000000000091</v>
      </c>
      <c r="J155" s="121">
        <v>0.10000000000000091</v>
      </c>
      <c r="K155" s="121">
        <v>0.10000000000000091</v>
      </c>
      <c r="L155" s="121">
        <v>0.10000000000000091</v>
      </c>
      <c r="M155" s="121">
        <v>0.10000000000000091</v>
      </c>
      <c r="N155" s="121">
        <v>0.10000000000000091</v>
      </c>
      <c r="O155" s="121">
        <v>0.10000000000000091</v>
      </c>
      <c r="P155" s="121">
        <v>0.10000000000000091</v>
      </c>
      <c r="Q155" s="121">
        <v>0.10000000000000091</v>
      </c>
      <c r="R155" s="121">
        <v>0.10000000000000091</v>
      </c>
      <c r="S155" s="121">
        <v>0.10000000000000091</v>
      </c>
      <c r="T155" s="121">
        <v>0.10000000000000091</v>
      </c>
      <c r="U155" s="121">
        <v>0.10000000000000091</v>
      </c>
      <c r="V155" s="121">
        <v>0.10000000000000091</v>
      </c>
      <c r="W155" s="121">
        <v>0.10000000000000091</v>
      </c>
      <c r="X155" s="121">
        <v>0.10000000000000091</v>
      </c>
      <c r="Y155" s="121">
        <v>0.10000000000000091</v>
      </c>
      <c r="Z155" s="121">
        <v>0.10000000000000091</v>
      </c>
      <c r="AA155" s="121">
        <v>0.10000000000000091</v>
      </c>
      <c r="AB155" s="121">
        <v>0.10000000000000091</v>
      </c>
      <c r="AC155" s="121">
        <v>0.10000000000000091</v>
      </c>
      <c r="AD155" s="121">
        <v>0.10000000000000091</v>
      </c>
      <c r="AE155" s="121">
        <v>0.10000000000000091</v>
      </c>
      <c r="AF155" s="121">
        <v>0.10000000000000091</v>
      </c>
      <c r="AG155" s="121">
        <v>0.10000000000000091</v>
      </c>
      <c r="AH155" s="121">
        <v>0.10000000000000091</v>
      </c>
      <c r="AI155" s="121">
        <v>0.10000000000000091</v>
      </c>
      <c r="AJ155" s="121">
        <v>0.10000000000000091</v>
      </c>
      <c r="AK155" s="121">
        <v>0.10000000000000091</v>
      </c>
      <c r="AL155" s="121">
        <v>0.10000000000000091</v>
      </c>
      <c r="AM155" s="121">
        <v>0.10000000000000091</v>
      </c>
      <c r="AN155" s="121">
        <v>0.10000000000000091</v>
      </c>
      <c r="AO155" s="121">
        <v>0.10000000000000091</v>
      </c>
      <c r="AP155" s="121">
        <v>0.10000000000000091</v>
      </c>
      <c r="AQ155" s="121">
        <v>0.10000000000000091</v>
      </c>
      <c r="AR155" s="121">
        <v>0.10000000000000091</v>
      </c>
      <c r="AS155" s="121">
        <v>0.10000000000000091</v>
      </c>
      <c r="AT155" s="121">
        <v>0.10000000000000091</v>
      </c>
      <c r="AU155" s="121">
        <v>0.10000000000000091</v>
      </c>
      <c r="AV155" s="121">
        <v>0.10000000000000091</v>
      </c>
      <c r="AW155" s="121">
        <v>0.10000000000000091</v>
      </c>
      <c r="AX155" s="121">
        <v>0.10000000000000091</v>
      </c>
      <c r="AY155" s="121">
        <v>0.10000000000000091</v>
      </c>
      <c r="AZ155" s="121">
        <v>0.10000000000000091</v>
      </c>
      <c r="BA155" s="121">
        <v>0.10000000000000091</v>
      </c>
      <c r="BB155" s="121">
        <v>0.10000000000000091</v>
      </c>
      <c r="BC155" s="121">
        <v>0.10000000000000091</v>
      </c>
      <c r="BD155" s="121">
        <v>0.10000000000000091</v>
      </c>
      <c r="BE155" s="121">
        <v>0.10000000000000091</v>
      </c>
      <c r="BF155" s="121">
        <v>0.10000000000000091</v>
      </c>
      <c r="BG155" s="121">
        <v>0.10000000000000091</v>
      </c>
      <c r="BH155" s="121">
        <v>0.10000000000000091</v>
      </c>
      <c r="BI155" s="121">
        <v>0.10000000000000091</v>
      </c>
      <c r="BJ155" s="121">
        <v>0.10000000000000091</v>
      </c>
      <c r="BK155" s="121">
        <v>0.10000000000000091</v>
      </c>
      <c r="BL155" s="121">
        <v>0.10000000000000091</v>
      </c>
      <c r="BM155" s="121">
        <v>0.10000000000000091</v>
      </c>
      <c r="BN155" s="121">
        <v>0.10000000000000091</v>
      </c>
      <c r="BO155" s="121">
        <v>0.10000000000000091</v>
      </c>
      <c r="BP155" s="121">
        <v>0.10000000000000091</v>
      </c>
      <c r="BQ155" s="121">
        <v>0.10000000000000091</v>
      </c>
      <c r="BR155" s="121">
        <v>0.10000000000000091</v>
      </c>
      <c r="BS155" s="121">
        <v>1</v>
      </c>
      <c r="BT155" s="121">
        <v>1</v>
      </c>
      <c r="BU155" s="121">
        <v>1</v>
      </c>
      <c r="BV155" s="121">
        <v>1</v>
      </c>
      <c r="BW155" s="121">
        <v>1</v>
      </c>
    </row>
    <row r="156" spans="1:75" x14ac:dyDescent="0.25">
      <c r="A156" s="51">
        <v>153</v>
      </c>
      <c r="B156" s="116">
        <f t="shared" si="5"/>
        <v>0.16250000000000073</v>
      </c>
      <c r="C156" s="120" t="str">
        <f>VLOOKUP(A156,Projects!A:B,2,FALSE)</f>
        <v>T15 Project153</v>
      </c>
      <c r="D156" s="121">
        <v>0.10000000000000091</v>
      </c>
      <c r="E156" s="121">
        <v>0.10000000000000091</v>
      </c>
      <c r="F156" s="121">
        <v>0.10000000000000091</v>
      </c>
      <c r="G156" s="121">
        <v>0.10000000000000091</v>
      </c>
      <c r="H156" s="121">
        <v>0.10000000000000091</v>
      </c>
      <c r="I156" s="121">
        <v>0.10000000000000091</v>
      </c>
      <c r="J156" s="121">
        <v>0.10000000000000091</v>
      </c>
      <c r="K156" s="121">
        <v>0.10000000000000091</v>
      </c>
      <c r="L156" s="121">
        <v>0.10000000000000091</v>
      </c>
      <c r="M156" s="121">
        <v>0.10000000000000091</v>
      </c>
      <c r="N156" s="121">
        <v>0.10000000000000091</v>
      </c>
      <c r="O156" s="121">
        <v>0.10000000000000091</v>
      </c>
      <c r="P156" s="121">
        <v>0.10000000000000091</v>
      </c>
      <c r="Q156" s="121">
        <v>0.10000000000000091</v>
      </c>
      <c r="R156" s="121">
        <v>0.10000000000000091</v>
      </c>
      <c r="S156" s="121">
        <v>0.10000000000000091</v>
      </c>
      <c r="T156" s="121">
        <v>0.10000000000000091</v>
      </c>
      <c r="U156" s="121">
        <v>0.10000000000000091</v>
      </c>
      <c r="V156" s="121">
        <v>0.10000000000000091</v>
      </c>
      <c r="W156" s="121">
        <v>0.10000000000000091</v>
      </c>
      <c r="X156" s="121">
        <v>0.10000000000000091</v>
      </c>
      <c r="Y156" s="121">
        <v>0.10000000000000091</v>
      </c>
      <c r="Z156" s="121">
        <v>0.10000000000000091</v>
      </c>
      <c r="AA156" s="121">
        <v>0.10000000000000091</v>
      </c>
      <c r="AB156" s="121">
        <v>0.10000000000000091</v>
      </c>
      <c r="AC156" s="121">
        <v>0.10000000000000091</v>
      </c>
      <c r="AD156" s="121">
        <v>0.10000000000000091</v>
      </c>
      <c r="AE156" s="121">
        <v>0.10000000000000091</v>
      </c>
      <c r="AF156" s="121">
        <v>0.10000000000000091</v>
      </c>
      <c r="AG156" s="121">
        <v>0.10000000000000091</v>
      </c>
      <c r="AH156" s="121">
        <v>0.10000000000000091</v>
      </c>
      <c r="AI156" s="121">
        <v>0.10000000000000091</v>
      </c>
      <c r="AJ156" s="121">
        <v>0.10000000000000091</v>
      </c>
      <c r="AK156" s="121">
        <v>0.10000000000000091</v>
      </c>
      <c r="AL156" s="121">
        <v>0.10000000000000091</v>
      </c>
      <c r="AM156" s="121">
        <v>0.10000000000000091</v>
      </c>
      <c r="AN156" s="121">
        <v>0.10000000000000091</v>
      </c>
      <c r="AO156" s="121">
        <v>0.10000000000000091</v>
      </c>
      <c r="AP156" s="121">
        <v>0.10000000000000091</v>
      </c>
      <c r="AQ156" s="121">
        <v>0.10000000000000091</v>
      </c>
      <c r="AR156" s="121">
        <v>0.10000000000000091</v>
      </c>
      <c r="AS156" s="121">
        <v>0.10000000000000091</v>
      </c>
      <c r="AT156" s="121">
        <v>0.10000000000000091</v>
      </c>
      <c r="AU156" s="121">
        <v>0.10000000000000091</v>
      </c>
      <c r="AV156" s="121">
        <v>0.10000000000000091</v>
      </c>
      <c r="AW156" s="121">
        <v>0.10000000000000091</v>
      </c>
      <c r="AX156" s="121">
        <v>0.10000000000000091</v>
      </c>
      <c r="AY156" s="121">
        <v>0.10000000000000091</v>
      </c>
      <c r="AZ156" s="121">
        <v>0.10000000000000091</v>
      </c>
      <c r="BA156" s="121">
        <v>0.10000000000000091</v>
      </c>
      <c r="BB156" s="121">
        <v>0.10000000000000091</v>
      </c>
      <c r="BC156" s="121">
        <v>0.10000000000000091</v>
      </c>
      <c r="BD156" s="121">
        <v>0.10000000000000091</v>
      </c>
      <c r="BE156" s="121">
        <v>0.10000000000000091</v>
      </c>
      <c r="BF156" s="121">
        <v>0.10000000000000091</v>
      </c>
      <c r="BG156" s="121">
        <v>0.10000000000000091</v>
      </c>
      <c r="BH156" s="121">
        <v>0.10000000000000091</v>
      </c>
      <c r="BI156" s="121">
        <v>0.10000000000000091</v>
      </c>
      <c r="BJ156" s="121">
        <v>0.10000000000000091</v>
      </c>
      <c r="BK156" s="121">
        <v>0.10000000000000091</v>
      </c>
      <c r="BL156" s="121">
        <v>0.10000000000000091</v>
      </c>
      <c r="BM156" s="121">
        <v>0.10000000000000091</v>
      </c>
      <c r="BN156" s="121">
        <v>0.10000000000000091</v>
      </c>
      <c r="BO156" s="121">
        <v>0.10000000000000091</v>
      </c>
      <c r="BP156" s="121">
        <v>0.10000000000000091</v>
      </c>
      <c r="BQ156" s="121">
        <v>0.10000000000000091</v>
      </c>
      <c r="BR156" s="121">
        <v>0.10000000000000091</v>
      </c>
      <c r="BS156" s="121">
        <v>1</v>
      </c>
      <c r="BT156" s="121">
        <v>1</v>
      </c>
      <c r="BU156" s="121">
        <v>1</v>
      </c>
      <c r="BV156" s="121">
        <v>1</v>
      </c>
      <c r="BW156" s="121">
        <v>1</v>
      </c>
    </row>
    <row r="157" spans="1:75" x14ac:dyDescent="0.25">
      <c r="A157" s="51">
        <v>154</v>
      </c>
      <c r="B157" s="116">
        <f t="shared" si="5"/>
        <v>0.16250000000000073</v>
      </c>
      <c r="C157" s="120" t="str">
        <f>VLOOKUP(A157,Projects!A:B,2,FALSE)</f>
        <v>T15 Project154</v>
      </c>
      <c r="D157" s="121">
        <v>0.10000000000000091</v>
      </c>
      <c r="E157" s="121">
        <v>0.10000000000000091</v>
      </c>
      <c r="F157" s="121">
        <v>0.10000000000000091</v>
      </c>
      <c r="G157" s="121">
        <v>0.10000000000000091</v>
      </c>
      <c r="H157" s="121">
        <v>0.10000000000000091</v>
      </c>
      <c r="I157" s="121">
        <v>0.10000000000000091</v>
      </c>
      <c r="J157" s="121">
        <v>0.10000000000000091</v>
      </c>
      <c r="K157" s="121">
        <v>0.10000000000000091</v>
      </c>
      <c r="L157" s="121">
        <v>0.10000000000000091</v>
      </c>
      <c r="M157" s="121">
        <v>0.10000000000000091</v>
      </c>
      <c r="N157" s="121">
        <v>0.10000000000000091</v>
      </c>
      <c r="O157" s="121">
        <v>0.10000000000000091</v>
      </c>
      <c r="P157" s="121">
        <v>0.10000000000000091</v>
      </c>
      <c r="Q157" s="121">
        <v>0.10000000000000091</v>
      </c>
      <c r="R157" s="121">
        <v>0.10000000000000091</v>
      </c>
      <c r="S157" s="121">
        <v>0.10000000000000091</v>
      </c>
      <c r="T157" s="121">
        <v>0.10000000000000091</v>
      </c>
      <c r="U157" s="121">
        <v>0.10000000000000091</v>
      </c>
      <c r="V157" s="121">
        <v>0.10000000000000091</v>
      </c>
      <c r="W157" s="121">
        <v>0.10000000000000091</v>
      </c>
      <c r="X157" s="121">
        <v>0.10000000000000091</v>
      </c>
      <c r="Y157" s="121">
        <v>0.10000000000000091</v>
      </c>
      <c r="Z157" s="121">
        <v>0.10000000000000091</v>
      </c>
      <c r="AA157" s="121">
        <v>0.10000000000000091</v>
      </c>
      <c r="AB157" s="121">
        <v>0.10000000000000091</v>
      </c>
      <c r="AC157" s="121">
        <v>0.10000000000000091</v>
      </c>
      <c r="AD157" s="121">
        <v>0.10000000000000091</v>
      </c>
      <c r="AE157" s="121">
        <v>0.10000000000000091</v>
      </c>
      <c r="AF157" s="121">
        <v>0.10000000000000091</v>
      </c>
      <c r="AG157" s="121">
        <v>0.10000000000000091</v>
      </c>
      <c r="AH157" s="121">
        <v>0.10000000000000091</v>
      </c>
      <c r="AI157" s="121">
        <v>0.10000000000000091</v>
      </c>
      <c r="AJ157" s="121">
        <v>0.10000000000000091</v>
      </c>
      <c r="AK157" s="121">
        <v>0.10000000000000091</v>
      </c>
      <c r="AL157" s="121">
        <v>0.10000000000000091</v>
      </c>
      <c r="AM157" s="121">
        <v>0.10000000000000091</v>
      </c>
      <c r="AN157" s="121">
        <v>0.10000000000000091</v>
      </c>
      <c r="AO157" s="121">
        <v>0.10000000000000091</v>
      </c>
      <c r="AP157" s="121">
        <v>0.10000000000000091</v>
      </c>
      <c r="AQ157" s="121">
        <v>0.10000000000000091</v>
      </c>
      <c r="AR157" s="121">
        <v>0.10000000000000091</v>
      </c>
      <c r="AS157" s="121">
        <v>0.10000000000000091</v>
      </c>
      <c r="AT157" s="121">
        <v>0.10000000000000091</v>
      </c>
      <c r="AU157" s="121">
        <v>0.10000000000000091</v>
      </c>
      <c r="AV157" s="121">
        <v>0.10000000000000091</v>
      </c>
      <c r="AW157" s="121">
        <v>0.10000000000000091</v>
      </c>
      <c r="AX157" s="121">
        <v>0.10000000000000091</v>
      </c>
      <c r="AY157" s="121">
        <v>0.10000000000000091</v>
      </c>
      <c r="AZ157" s="121">
        <v>0.10000000000000091</v>
      </c>
      <c r="BA157" s="121">
        <v>0.10000000000000091</v>
      </c>
      <c r="BB157" s="121">
        <v>0.10000000000000091</v>
      </c>
      <c r="BC157" s="121">
        <v>0.10000000000000091</v>
      </c>
      <c r="BD157" s="121">
        <v>0.10000000000000091</v>
      </c>
      <c r="BE157" s="121">
        <v>0.10000000000000091</v>
      </c>
      <c r="BF157" s="121">
        <v>0.10000000000000091</v>
      </c>
      <c r="BG157" s="121">
        <v>0.10000000000000091</v>
      </c>
      <c r="BH157" s="121">
        <v>0.10000000000000091</v>
      </c>
      <c r="BI157" s="121">
        <v>0.10000000000000091</v>
      </c>
      <c r="BJ157" s="121">
        <v>0.10000000000000091</v>
      </c>
      <c r="BK157" s="121">
        <v>0.10000000000000091</v>
      </c>
      <c r="BL157" s="121">
        <v>0.10000000000000091</v>
      </c>
      <c r="BM157" s="121">
        <v>0.10000000000000091</v>
      </c>
      <c r="BN157" s="121">
        <v>0.10000000000000091</v>
      </c>
      <c r="BO157" s="121">
        <v>0.10000000000000091</v>
      </c>
      <c r="BP157" s="121">
        <v>0.10000000000000091</v>
      </c>
      <c r="BQ157" s="121">
        <v>0.10000000000000091</v>
      </c>
      <c r="BR157" s="121">
        <v>0.10000000000000091</v>
      </c>
      <c r="BS157" s="121">
        <v>1</v>
      </c>
      <c r="BT157" s="121">
        <v>1</v>
      </c>
      <c r="BU157" s="121">
        <v>1</v>
      </c>
      <c r="BV157" s="121">
        <v>1</v>
      </c>
      <c r="BW157" s="121">
        <v>1</v>
      </c>
    </row>
    <row r="158" spans="1:75" x14ac:dyDescent="0.25">
      <c r="A158" s="51">
        <v>155</v>
      </c>
      <c r="B158" s="116">
        <f t="shared" si="5"/>
        <v>0.16250000000000073</v>
      </c>
      <c r="C158" s="120" t="str">
        <f>VLOOKUP(A158,Projects!A:B,2,FALSE)</f>
        <v>T15 Project155</v>
      </c>
      <c r="D158" s="121">
        <v>0.10000000000000091</v>
      </c>
      <c r="E158" s="121">
        <v>0.10000000000000091</v>
      </c>
      <c r="F158" s="121">
        <v>0.10000000000000091</v>
      </c>
      <c r="G158" s="121">
        <v>0.10000000000000091</v>
      </c>
      <c r="H158" s="121">
        <v>0.10000000000000091</v>
      </c>
      <c r="I158" s="121">
        <v>0.10000000000000091</v>
      </c>
      <c r="J158" s="121">
        <v>0.10000000000000091</v>
      </c>
      <c r="K158" s="121">
        <v>0.10000000000000091</v>
      </c>
      <c r="L158" s="121">
        <v>0.10000000000000091</v>
      </c>
      <c r="M158" s="121">
        <v>0.10000000000000091</v>
      </c>
      <c r="N158" s="121">
        <v>0.10000000000000091</v>
      </c>
      <c r="O158" s="121">
        <v>0.10000000000000091</v>
      </c>
      <c r="P158" s="121">
        <v>0.10000000000000091</v>
      </c>
      <c r="Q158" s="121">
        <v>0.10000000000000091</v>
      </c>
      <c r="R158" s="121">
        <v>0.10000000000000091</v>
      </c>
      <c r="S158" s="121">
        <v>0.10000000000000091</v>
      </c>
      <c r="T158" s="121">
        <v>0.10000000000000091</v>
      </c>
      <c r="U158" s="121">
        <v>0.10000000000000091</v>
      </c>
      <c r="V158" s="121">
        <v>0.10000000000000091</v>
      </c>
      <c r="W158" s="121">
        <v>0.10000000000000091</v>
      </c>
      <c r="X158" s="121">
        <v>0.10000000000000091</v>
      </c>
      <c r="Y158" s="121">
        <v>0.10000000000000091</v>
      </c>
      <c r="Z158" s="121">
        <v>0.10000000000000091</v>
      </c>
      <c r="AA158" s="121">
        <v>0.10000000000000091</v>
      </c>
      <c r="AB158" s="121">
        <v>0.10000000000000091</v>
      </c>
      <c r="AC158" s="121">
        <v>0.10000000000000091</v>
      </c>
      <c r="AD158" s="121">
        <v>0.10000000000000091</v>
      </c>
      <c r="AE158" s="121">
        <v>0.10000000000000091</v>
      </c>
      <c r="AF158" s="121">
        <v>0.10000000000000091</v>
      </c>
      <c r="AG158" s="121">
        <v>0.10000000000000091</v>
      </c>
      <c r="AH158" s="121">
        <v>0.10000000000000091</v>
      </c>
      <c r="AI158" s="121">
        <v>0.10000000000000091</v>
      </c>
      <c r="AJ158" s="121">
        <v>0.10000000000000091</v>
      </c>
      <c r="AK158" s="121">
        <v>0.10000000000000091</v>
      </c>
      <c r="AL158" s="121">
        <v>0.10000000000000091</v>
      </c>
      <c r="AM158" s="121">
        <v>0.10000000000000091</v>
      </c>
      <c r="AN158" s="121">
        <v>0.10000000000000091</v>
      </c>
      <c r="AO158" s="121">
        <v>0.10000000000000091</v>
      </c>
      <c r="AP158" s="121">
        <v>0.10000000000000091</v>
      </c>
      <c r="AQ158" s="121">
        <v>0.10000000000000091</v>
      </c>
      <c r="AR158" s="121">
        <v>0.10000000000000091</v>
      </c>
      <c r="AS158" s="121">
        <v>0.10000000000000091</v>
      </c>
      <c r="AT158" s="121">
        <v>0.10000000000000091</v>
      </c>
      <c r="AU158" s="121">
        <v>0.10000000000000091</v>
      </c>
      <c r="AV158" s="121">
        <v>0.10000000000000091</v>
      </c>
      <c r="AW158" s="121">
        <v>0.10000000000000091</v>
      </c>
      <c r="AX158" s="121">
        <v>0.10000000000000091</v>
      </c>
      <c r="AY158" s="121">
        <v>0.10000000000000091</v>
      </c>
      <c r="AZ158" s="121">
        <v>0.10000000000000091</v>
      </c>
      <c r="BA158" s="121">
        <v>0.10000000000000091</v>
      </c>
      <c r="BB158" s="121">
        <v>0.10000000000000091</v>
      </c>
      <c r="BC158" s="121">
        <v>0.10000000000000091</v>
      </c>
      <c r="BD158" s="121">
        <v>0.10000000000000091</v>
      </c>
      <c r="BE158" s="121">
        <v>0.10000000000000091</v>
      </c>
      <c r="BF158" s="121">
        <v>0.10000000000000091</v>
      </c>
      <c r="BG158" s="121">
        <v>0.10000000000000091</v>
      </c>
      <c r="BH158" s="121">
        <v>0.10000000000000091</v>
      </c>
      <c r="BI158" s="121">
        <v>0.10000000000000091</v>
      </c>
      <c r="BJ158" s="121">
        <v>0.10000000000000091</v>
      </c>
      <c r="BK158" s="121">
        <v>0.10000000000000091</v>
      </c>
      <c r="BL158" s="121">
        <v>0.10000000000000091</v>
      </c>
      <c r="BM158" s="121">
        <v>0.10000000000000091</v>
      </c>
      <c r="BN158" s="121">
        <v>0.10000000000000091</v>
      </c>
      <c r="BO158" s="121">
        <v>0.10000000000000091</v>
      </c>
      <c r="BP158" s="121">
        <v>0.10000000000000091</v>
      </c>
      <c r="BQ158" s="121">
        <v>0.10000000000000091</v>
      </c>
      <c r="BR158" s="121">
        <v>0.10000000000000091</v>
      </c>
      <c r="BS158" s="121">
        <v>1</v>
      </c>
      <c r="BT158" s="121">
        <v>1</v>
      </c>
      <c r="BU158" s="121">
        <v>1</v>
      </c>
      <c r="BV158" s="121">
        <v>1</v>
      </c>
      <c r="BW158" s="121">
        <v>1</v>
      </c>
    </row>
    <row r="159" spans="1:75" x14ac:dyDescent="0.25">
      <c r="A159" s="51">
        <v>156</v>
      </c>
      <c r="B159" s="116">
        <f t="shared" si="5"/>
        <v>0.16250000000000073</v>
      </c>
      <c r="C159" s="120" t="str">
        <f>VLOOKUP(A159,Projects!A:B,2,FALSE)</f>
        <v>T15 Project156</v>
      </c>
      <c r="D159" s="121">
        <v>0.10000000000000091</v>
      </c>
      <c r="E159" s="121">
        <v>0.10000000000000091</v>
      </c>
      <c r="F159" s="121">
        <v>0.10000000000000091</v>
      </c>
      <c r="G159" s="121">
        <v>0.10000000000000091</v>
      </c>
      <c r="H159" s="121">
        <v>0.10000000000000091</v>
      </c>
      <c r="I159" s="121">
        <v>0.10000000000000091</v>
      </c>
      <c r="J159" s="121">
        <v>0.10000000000000091</v>
      </c>
      <c r="K159" s="121">
        <v>0.10000000000000091</v>
      </c>
      <c r="L159" s="121">
        <v>0.10000000000000091</v>
      </c>
      <c r="M159" s="121">
        <v>0.10000000000000091</v>
      </c>
      <c r="N159" s="121">
        <v>0.10000000000000091</v>
      </c>
      <c r="O159" s="121">
        <v>0.10000000000000091</v>
      </c>
      <c r="P159" s="121">
        <v>0.10000000000000091</v>
      </c>
      <c r="Q159" s="121">
        <v>0.10000000000000091</v>
      </c>
      <c r="R159" s="121">
        <v>0.10000000000000091</v>
      </c>
      <c r="S159" s="121">
        <v>0.10000000000000091</v>
      </c>
      <c r="T159" s="121">
        <v>0.10000000000000091</v>
      </c>
      <c r="U159" s="121">
        <v>0.10000000000000091</v>
      </c>
      <c r="V159" s="121">
        <v>0.10000000000000091</v>
      </c>
      <c r="W159" s="121">
        <v>0.10000000000000091</v>
      </c>
      <c r="X159" s="121">
        <v>0.10000000000000091</v>
      </c>
      <c r="Y159" s="121">
        <v>0.10000000000000091</v>
      </c>
      <c r="Z159" s="121">
        <v>0.10000000000000091</v>
      </c>
      <c r="AA159" s="121">
        <v>0.10000000000000091</v>
      </c>
      <c r="AB159" s="121">
        <v>0.10000000000000091</v>
      </c>
      <c r="AC159" s="121">
        <v>0.10000000000000091</v>
      </c>
      <c r="AD159" s="121">
        <v>0.10000000000000091</v>
      </c>
      <c r="AE159" s="121">
        <v>0.10000000000000091</v>
      </c>
      <c r="AF159" s="121">
        <v>0.10000000000000091</v>
      </c>
      <c r="AG159" s="121">
        <v>0.10000000000000091</v>
      </c>
      <c r="AH159" s="121">
        <v>0.10000000000000091</v>
      </c>
      <c r="AI159" s="121">
        <v>0.10000000000000091</v>
      </c>
      <c r="AJ159" s="121">
        <v>0.10000000000000091</v>
      </c>
      <c r="AK159" s="121">
        <v>0.10000000000000091</v>
      </c>
      <c r="AL159" s="121">
        <v>0.10000000000000091</v>
      </c>
      <c r="AM159" s="121">
        <v>0.10000000000000091</v>
      </c>
      <c r="AN159" s="121">
        <v>0.10000000000000091</v>
      </c>
      <c r="AO159" s="121">
        <v>0.10000000000000091</v>
      </c>
      <c r="AP159" s="121">
        <v>0.10000000000000091</v>
      </c>
      <c r="AQ159" s="121">
        <v>0.10000000000000091</v>
      </c>
      <c r="AR159" s="121">
        <v>0.10000000000000091</v>
      </c>
      <c r="AS159" s="121">
        <v>0.10000000000000091</v>
      </c>
      <c r="AT159" s="121">
        <v>0.10000000000000091</v>
      </c>
      <c r="AU159" s="121">
        <v>0.10000000000000091</v>
      </c>
      <c r="AV159" s="121">
        <v>0.10000000000000091</v>
      </c>
      <c r="AW159" s="121">
        <v>0.10000000000000091</v>
      </c>
      <c r="AX159" s="121">
        <v>0.10000000000000091</v>
      </c>
      <c r="AY159" s="121">
        <v>0.10000000000000091</v>
      </c>
      <c r="AZ159" s="121">
        <v>0.10000000000000091</v>
      </c>
      <c r="BA159" s="121">
        <v>0.10000000000000091</v>
      </c>
      <c r="BB159" s="121">
        <v>0.10000000000000091</v>
      </c>
      <c r="BC159" s="121">
        <v>0.10000000000000091</v>
      </c>
      <c r="BD159" s="121">
        <v>0.10000000000000091</v>
      </c>
      <c r="BE159" s="121">
        <v>0.10000000000000091</v>
      </c>
      <c r="BF159" s="121">
        <v>0.10000000000000091</v>
      </c>
      <c r="BG159" s="121">
        <v>0.10000000000000091</v>
      </c>
      <c r="BH159" s="121">
        <v>0.10000000000000091</v>
      </c>
      <c r="BI159" s="121">
        <v>0.10000000000000091</v>
      </c>
      <c r="BJ159" s="121">
        <v>0.10000000000000091</v>
      </c>
      <c r="BK159" s="121">
        <v>0.10000000000000091</v>
      </c>
      <c r="BL159" s="121">
        <v>0.10000000000000091</v>
      </c>
      <c r="BM159" s="121">
        <v>0.10000000000000091</v>
      </c>
      <c r="BN159" s="121">
        <v>0.10000000000000091</v>
      </c>
      <c r="BO159" s="121">
        <v>0.10000000000000091</v>
      </c>
      <c r="BP159" s="121">
        <v>0.10000000000000091</v>
      </c>
      <c r="BQ159" s="121">
        <v>0.10000000000000091</v>
      </c>
      <c r="BR159" s="121">
        <v>0.10000000000000091</v>
      </c>
      <c r="BS159" s="121">
        <v>1</v>
      </c>
      <c r="BT159" s="121">
        <v>1</v>
      </c>
      <c r="BU159" s="121">
        <v>1</v>
      </c>
      <c r="BV159" s="121">
        <v>1</v>
      </c>
      <c r="BW159" s="121">
        <v>1</v>
      </c>
    </row>
    <row r="160" spans="1:75" x14ac:dyDescent="0.25">
      <c r="A160" s="51">
        <v>157</v>
      </c>
      <c r="B160" s="116">
        <f t="shared" si="5"/>
        <v>0.16250000000000073</v>
      </c>
      <c r="C160" s="120" t="str">
        <f>VLOOKUP(A160,Projects!A:B,2,FALSE)</f>
        <v>T15 Project157</v>
      </c>
      <c r="D160" s="121">
        <v>0.10000000000000091</v>
      </c>
      <c r="E160" s="121">
        <v>0.10000000000000091</v>
      </c>
      <c r="F160" s="121">
        <v>0.10000000000000091</v>
      </c>
      <c r="G160" s="121">
        <v>0.10000000000000091</v>
      </c>
      <c r="H160" s="121">
        <v>0.10000000000000091</v>
      </c>
      <c r="I160" s="121">
        <v>0.10000000000000091</v>
      </c>
      <c r="J160" s="121">
        <v>0.10000000000000091</v>
      </c>
      <c r="K160" s="121">
        <v>0.10000000000000091</v>
      </c>
      <c r="L160" s="121">
        <v>0.10000000000000091</v>
      </c>
      <c r="M160" s="121">
        <v>0.10000000000000091</v>
      </c>
      <c r="N160" s="121">
        <v>0.10000000000000091</v>
      </c>
      <c r="O160" s="121">
        <v>0.10000000000000091</v>
      </c>
      <c r="P160" s="121">
        <v>0.10000000000000091</v>
      </c>
      <c r="Q160" s="121">
        <v>0.10000000000000091</v>
      </c>
      <c r="R160" s="121">
        <v>0.10000000000000091</v>
      </c>
      <c r="S160" s="121">
        <v>0.10000000000000091</v>
      </c>
      <c r="T160" s="121">
        <v>0.10000000000000091</v>
      </c>
      <c r="U160" s="121">
        <v>0.10000000000000091</v>
      </c>
      <c r="V160" s="121">
        <v>0.10000000000000091</v>
      </c>
      <c r="W160" s="121">
        <v>0.10000000000000091</v>
      </c>
      <c r="X160" s="121">
        <v>0.10000000000000091</v>
      </c>
      <c r="Y160" s="121">
        <v>0.10000000000000091</v>
      </c>
      <c r="Z160" s="121">
        <v>0.10000000000000091</v>
      </c>
      <c r="AA160" s="121">
        <v>0.10000000000000091</v>
      </c>
      <c r="AB160" s="121">
        <v>0.10000000000000091</v>
      </c>
      <c r="AC160" s="121">
        <v>0.10000000000000091</v>
      </c>
      <c r="AD160" s="121">
        <v>0.10000000000000091</v>
      </c>
      <c r="AE160" s="121">
        <v>0.10000000000000091</v>
      </c>
      <c r="AF160" s="121">
        <v>0.10000000000000091</v>
      </c>
      <c r="AG160" s="121">
        <v>0.10000000000000091</v>
      </c>
      <c r="AH160" s="121">
        <v>0.10000000000000091</v>
      </c>
      <c r="AI160" s="121">
        <v>0.10000000000000091</v>
      </c>
      <c r="AJ160" s="121">
        <v>0.10000000000000091</v>
      </c>
      <c r="AK160" s="121">
        <v>0.10000000000000091</v>
      </c>
      <c r="AL160" s="121">
        <v>0.10000000000000091</v>
      </c>
      <c r="AM160" s="121">
        <v>0.10000000000000091</v>
      </c>
      <c r="AN160" s="121">
        <v>0.10000000000000091</v>
      </c>
      <c r="AO160" s="121">
        <v>0.10000000000000091</v>
      </c>
      <c r="AP160" s="121">
        <v>0.10000000000000091</v>
      </c>
      <c r="AQ160" s="121">
        <v>0.10000000000000091</v>
      </c>
      <c r="AR160" s="121">
        <v>0.10000000000000091</v>
      </c>
      <c r="AS160" s="121">
        <v>0.10000000000000091</v>
      </c>
      <c r="AT160" s="121">
        <v>0.10000000000000091</v>
      </c>
      <c r="AU160" s="121">
        <v>0.10000000000000091</v>
      </c>
      <c r="AV160" s="121">
        <v>0.10000000000000091</v>
      </c>
      <c r="AW160" s="121">
        <v>0.10000000000000091</v>
      </c>
      <c r="AX160" s="121">
        <v>0.10000000000000091</v>
      </c>
      <c r="AY160" s="121">
        <v>0.10000000000000091</v>
      </c>
      <c r="AZ160" s="121">
        <v>0.10000000000000091</v>
      </c>
      <c r="BA160" s="121">
        <v>0.10000000000000091</v>
      </c>
      <c r="BB160" s="121">
        <v>0.10000000000000091</v>
      </c>
      <c r="BC160" s="121">
        <v>0.10000000000000091</v>
      </c>
      <c r="BD160" s="121">
        <v>0.10000000000000091</v>
      </c>
      <c r="BE160" s="121">
        <v>0.10000000000000091</v>
      </c>
      <c r="BF160" s="121">
        <v>0.10000000000000091</v>
      </c>
      <c r="BG160" s="121">
        <v>0.10000000000000091</v>
      </c>
      <c r="BH160" s="121">
        <v>0.10000000000000091</v>
      </c>
      <c r="BI160" s="121">
        <v>0.10000000000000091</v>
      </c>
      <c r="BJ160" s="121">
        <v>0.10000000000000091</v>
      </c>
      <c r="BK160" s="121">
        <v>0.10000000000000091</v>
      </c>
      <c r="BL160" s="121">
        <v>0.10000000000000091</v>
      </c>
      <c r="BM160" s="121">
        <v>0.10000000000000091</v>
      </c>
      <c r="BN160" s="121">
        <v>0.10000000000000091</v>
      </c>
      <c r="BO160" s="121">
        <v>0.10000000000000091</v>
      </c>
      <c r="BP160" s="121">
        <v>0.10000000000000091</v>
      </c>
      <c r="BQ160" s="121">
        <v>0.10000000000000091</v>
      </c>
      <c r="BR160" s="121">
        <v>0.10000000000000091</v>
      </c>
      <c r="BS160" s="121">
        <v>1</v>
      </c>
      <c r="BT160" s="121">
        <v>1</v>
      </c>
      <c r="BU160" s="121">
        <v>1</v>
      </c>
      <c r="BV160" s="121">
        <v>1</v>
      </c>
      <c r="BW160" s="121">
        <v>1</v>
      </c>
    </row>
    <row r="161" spans="1:4" x14ac:dyDescent="0.25">
      <c r="A161" s="122"/>
      <c r="B161" s="123"/>
      <c r="C161" s="123"/>
      <c r="D161" s="15"/>
    </row>
    <row r="162" spans="1:4" x14ac:dyDescent="0.25">
      <c r="B162" s="124"/>
      <c r="C162" s="124"/>
    </row>
    <row r="163" spans="1:4" x14ac:dyDescent="0.25">
      <c r="B163" s="124"/>
      <c r="C163" s="124"/>
    </row>
    <row r="164" spans="1:4" x14ac:dyDescent="0.25">
      <c r="B164" s="124"/>
      <c r="C164" s="124"/>
    </row>
    <row r="165" spans="1:4" x14ac:dyDescent="0.25">
      <c r="B165" s="124"/>
      <c r="C165" s="124"/>
    </row>
    <row r="166" spans="1:4" x14ac:dyDescent="0.25">
      <c r="B166" s="124"/>
      <c r="C166" s="124"/>
    </row>
    <row r="167" spans="1:4" x14ac:dyDescent="0.25">
      <c r="B167" s="124"/>
      <c r="C167" s="124"/>
    </row>
    <row r="168" spans="1:4" x14ac:dyDescent="0.25">
      <c r="B168" s="124"/>
      <c r="C168" s="124"/>
    </row>
    <row r="169" spans="1:4" x14ac:dyDescent="0.25">
      <c r="B169" s="124"/>
      <c r="C169" s="124"/>
    </row>
    <row r="170" spans="1:4" x14ac:dyDescent="0.25">
      <c r="B170" s="124"/>
      <c r="C170" s="124"/>
    </row>
    <row r="171" spans="1:4" x14ac:dyDescent="0.25">
      <c r="B171" s="124"/>
      <c r="C171" s="124"/>
    </row>
    <row r="172" spans="1:4" x14ac:dyDescent="0.25">
      <c r="B172" s="124"/>
      <c r="C172" s="124"/>
    </row>
    <row r="173" spans="1:4" x14ac:dyDescent="0.25">
      <c r="B173" s="124"/>
      <c r="C173" s="124"/>
    </row>
    <row r="174" spans="1:4" x14ac:dyDescent="0.25">
      <c r="B174" s="124"/>
      <c r="C174" s="124"/>
    </row>
    <row r="175" spans="1:4" x14ac:dyDescent="0.25">
      <c r="B175" s="124"/>
      <c r="C175" s="124"/>
    </row>
    <row r="176" spans="1:4" x14ac:dyDescent="0.25">
      <c r="B176" s="124"/>
      <c r="C176" s="124"/>
    </row>
    <row r="177" spans="2:3" x14ac:dyDescent="0.25">
      <c r="B177" s="124"/>
      <c r="C177" s="124"/>
    </row>
    <row r="178" spans="2:3" x14ac:dyDescent="0.25">
      <c r="B178" s="124"/>
      <c r="C178" s="124"/>
    </row>
    <row r="179" spans="2:3" x14ac:dyDescent="0.25">
      <c r="B179" s="124"/>
      <c r="C179" s="124"/>
    </row>
    <row r="180" spans="2:3" x14ac:dyDescent="0.25">
      <c r="B180" s="124"/>
      <c r="C180" s="124"/>
    </row>
    <row r="181" spans="2:3" x14ac:dyDescent="0.25">
      <c r="B181" s="124"/>
      <c r="C181" s="124"/>
    </row>
    <row r="182" spans="2:3" x14ac:dyDescent="0.25">
      <c r="B182" s="124"/>
      <c r="C182" s="124"/>
    </row>
    <row r="183" spans="2:3" x14ac:dyDescent="0.25">
      <c r="B183" s="124"/>
      <c r="C183" s="124"/>
    </row>
    <row r="184" spans="2:3" x14ac:dyDescent="0.25">
      <c r="B184" s="124"/>
      <c r="C184" s="124"/>
    </row>
    <row r="185" spans="2:3" x14ac:dyDescent="0.25">
      <c r="B185" s="124"/>
      <c r="C185" s="124"/>
    </row>
    <row r="186" spans="2:3" x14ac:dyDescent="0.25">
      <c r="B186" s="124"/>
      <c r="C186" s="124"/>
    </row>
    <row r="187" spans="2:3" x14ac:dyDescent="0.25">
      <c r="B187" s="124"/>
      <c r="C187" s="124"/>
    </row>
    <row r="188" spans="2:3" x14ac:dyDescent="0.25">
      <c r="B188" s="124"/>
      <c r="C188" s="124"/>
    </row>
    <row r="189" spans="2:3" x14ac:dyDescent="0.25">
      <c r="B189" s="124"/>
      <c r="C189" s="124"/>
    </row>
    <row r="190" spans="2:3" x14ac:dyDescent="0.25">
      <c r="B190" s="124"/>
      <c r="C190" s="124"/>
    </row>
    <row r="191" spans="2:3" x14ac:dyDescent="0.25">
      <c r="B191" s="124"/>
      <c r="C191" s="124"/>
    </row>
    <row r="192" spans="2:3" x14ac:dyDescent="0.25">
      <c r="B192" s="124"/>
      <c r="C192" s="124"/>
    </row>
    <row r="193" spans="2:3" x14ac:dyDescent="0.25">
      <c r="B193" s="124"/>
      <c r="C193" s="124"/>
    </row>
    <row r="194" spans="2:3" x14ac:dyDescent="0.25">
      <c r="B194" s="124"/>
      <c r="C194" s="124"/>
    </row>
    <row r="195" spans="2:3" x14ac:dyDescent="0.25">
      <c r="B195" s="124"/>
      <c r="C195" s="124"/>
    </row>
    <row r="196" spans="2:3" x14ac:dyDescent="0.25">
      <c r="B196" s="124"/>
      <c r="C196" s="124"/>
    </row>
    <row r="197" spans="2:3" x14ac:dyDescent="0.25">
      <c r="B197" s="124"/>
      <c r="C197" s="124"/>
    </row>
    <row r="198" spans="2:3" x14ac:dyDescent="0.25">
      <c r="B198" s="124"/>
      <c r="C198" s="124"/>
    </row>
    <row r="199" spans="2:3" x14ac:dyDescent="0.25">
      <c r="B199" s="124"/>
      <c r="C199" s="124"/>
    </row>
    <row r="200" spans="2:3" x14ac:dyDescent="0.25">
      <c r="B200" s="124"/>
      <c r="C200" s="124"/>
    </row>
    <row r="201" spans="2:3" x14ac:dyDescent="0.25">
      <c r="B201" s="124"/>
      <c r="C201" s="124"/>
    </row>
    <row r="202" spans="2:3" x14ac:dyDescent="0.25">
      <c r="B202" s="124"/>
      <c r="C202" s="124"/>
    </row>
    <row r="203" spans="2:3" x14ac:dyDescent="0.25">
      <c r="B203" s="124"/>
      <c r="C203" s="124"/>
    </row>
    <row r="204" spans="2:3" x14ac:dyDescent="0.25">
      <c r="B204" s="124"/>
      <c r="C204" s="124"/>
    </row>
    <row r="205" spans="2:3" x14ac:dyDescent="0.25">
      <c r="B205" s="124"/>
      <c r="C205" s="124"/>
    </row>
    <row r="206" spans="2:3" x14ac:dyDescent="0.25">
      <c r="B206" s="124"/>
      <c r="C206" s="124"/>
    </row>
    <row r="207" spans="2:3" x14ac:dyDescent="0.25">
      <c r="B207" s="124"/>
      <c r="C207" s="124"/>
    </row>
    <row r="208" spans="2:3" x14ac:dyDescent="0.25">
      <c r="B208" s="124"/>
      <c r="C208" s="124"/>
    </row>
    <row r="209" spans="2:3" x14ac:dyDescent="0.25">
      <c r="B209" s="124"/>
      <c r="C209" s="124"/>
    </row>
    <row r="210" spans="2:3" x14ac:dyDescent="0.25">
      <c r="B210" s="124"/>
      <c r="C210" s="124"/>
    </row>
    <row r="211" spans="2:3" x14ac:dyDescent="0.25">
      <c r="B211" s="124"/>
      <c r="C211" s="124"/>
    </row>
    <row r="212" spans="2:3" x14ac:dyDescent="0.25">
      <c r="B212" s="124"/>
      <c r="C212" s="124"/>
    </row>
    <row r="213" spans="2:3" x14ac:dyDescent="0.25">
      <c r="B213" s="124"/>
      <c r="C213" s="124"/>
    </row>
    <row r="214" spans="2:3" x14ac:dyDescent="0.25">
      <c r="B214" s="124"/>
      <c r="C214" s="124"/>
    </row>
    <row r="215" spans="2:3" x14ac:dyDescent="0.25">
      <c r="B215" s="124"/>
      <c r="C215" s="124"/>
    </row>
    <row r="216" spans="2:3" x14ac:dyDescent="0.25">
      <c r="B216" s="124"/>
      <c r="C216" s="124"/>
    </row>
    <row r="217" spans="2:3" x14ac:dyDescent="0.25">
      <c r="B217" s="124"/>
      <c r="C217" s="124"/>
    </row>
    <row r="218" spans="2:3" x14ac:dyDescent="0.25">
      <c r="B218" s="124"/>
      <c r="C218" s="124"/>
    </row>
    <row r="219" spans="2:3" x14ac:dyDescent="0.25">
      <c r="B219" s="124"/>
      <c r="C219" s="124"/>
    </row>
    <row r="220" spans="2:3" x14ac:dyDescent="0.25">
      <c r="B220" s="124"/>
      <c r="C220" s="124"/>
    </row>
    <row r="221" spans="2:3" x14ac:dyDescent="0.25">
      <c r="B221" s="124"/>
      <c r="C221" s="124"/>
    </row>
    <row r="222" spans="2:3" x14ac:dyDescent="0.25">
      <c r="B222" s="124"/>
      <c r="C222" s="124"/>
    </row>
    <row r="223" spans="2:3" x14ac:dyDescent="0.25">
      <c r="B223" s="124"/>
      <c r="C223" s="124"/>
    </row>
    <row r="224" spans="2:3" x14ac:dyDescent="0.25">
      <c r="B224" s="124"/>
      <c r="C224" s="124"/>
    </row>
    <row r="225" spans="2:3" x14ac:dyDescent="0.25">
      <c r="B225" s="124"/>
      <c r="C225" s="124"/>
    </row>
    <row r="226" spans="2:3" x14ac:dyDescent="0.25">
      <c r="B226" s="124"/>
      <c r="C226" s="124"/>
    </row>
    <row r="227" spans="2:3" x14ac:dyDescent="0.25">
      <c r="B227" s="124"/>
      <c r="C227" s="124"/>
    </row>
  </sheetData>
  <conditionalFormatting sqref="D2:BX3">
    <cfRule type="colorScale" priority="15">
      <colorScale>
        <cfvo type="min"/>
        <cfvo type="max"/>
        <color rgb="FFFFEF9C"/>
        <color rgb="FF63BE7B"/>
      </colorScale>
    </cfRule>
  </conditionalFormatting>
  <conditionalFormatting sqref="B4:C227">
    <cfRule type="colorScale" priority="18">
      <colorScale>
        <cfvo type="min"/>
        <cfvo type="max"/>
        <color rgb="FFFFEF9C"/>
        <color rgb="FF63BE7B"/>
      </colorScale>
    </cfRule>
  </conditionalFormatting>
  <conditionalFormatting sqref="D4:BW160">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A477-A970-4082-B9DB-E61335C38CB8}">
  <sheetPr codeName="Sheet31">
    <tabColor theme="9" tint="0.79998168889431442"/>
  </sheetPr>
  <dimension ref="A1:FP338"/>
  <sheetViews>
    <sheetView tabSelected="1" zoomScale="70" zoomScaleNormal="70" workbookViewId="0">
      <pane ySplit="6" topLeftCell="A7" activePane="bottomLeft" state="frozen"/>
      <selection activeCell="C24" sqref="C24"/>
      <selection pane="bottomLeft" activeCell="AH151" sqref="AH15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01" customWidth="1"/>
    <col min="10" max="10" width="5.7109375" customWidth="1"/>
    <col min="11" max="13" width="3.140625" bestFit="1" customWidth="1"/>
    <col min="14" max="14" width="5.7109375" customWidth="1"/>
    <col min="15" max="16" width="3.85546875" bestFit="1" customWidth="1"/>
    <col min="17" max="17" width="5.7109375" customWidth="1"/>
    <col min="18" max="18" width="4.5703125" customWidth="1"/>
    <col min="19" max="90" width="5" bestFit="1" customWidth="1"/>
    <col min="91" max="98" width="3.7109375" bestFit="1" customWidth="1"/>
    <col min="99" max="494" width="4.5703125" customWidth="1"/>
  </cols>
  <sheetData>
    <row r="1" spans="1:172" ht="15.75" customHeight="1" thickBot="1" x14ac:dyDescent="0.3">
      <c r="A1" s="125" t="s">
        <v>348</v>
      </c>
      <c r="B1" s="125"/>
      <c r="C1" s="125"/>
      <c r="D1" s="125"/>
      <c r="E1" s="125"/>
      <c r="F1" s="126"/>
      <c r="G1" s="126"/>
      <c r="H1" s="127" t="s">
        <v>349</v>
      </c>
      <c r="J1" s="69"/>
      <c r="K1" s="69"/>
      <c r="L1" s="69"/>
      <c r="M1" s="69"/>
      <c r="N1" s="128"/>
      <c r="O1" s="128"/>
      <c r="P1" s="128"/>
      <c r="Q1" s="128"/>
      <c r="R1" s="129" t="s">
        <v>350</v>
      </c>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row>
    <row r="2" spans="1:172" ht="15" customHeight="1" x14ac:dyDescent="0.25">
      <c r="A2" s="130" t="s">
        <v>351</v>
      </c>
      <c r="B2" s="42"/>
      <c r="C2" s="42"/>
      <c r="D2" s="42"/>
      <c r="E2" s="48" t="s">
        <v>352</v>
      </c>
      <c r="F2" s="131">
        <f>1/3</f>
        <v>0.33333333333333331</v>
      </c>
      <c r="G2" s="132">
        <f>2/3</f>
        <v>0.66666666666666663</v>
      </c>
      <c r="H2" s="133">
        <v>1</v>
      </c>
      <c r="I2" s="406" t="s">
        <v>353</v>
      </c>
      <c r="J2" s="134"/>
      <c r="K2" s="134"/>
      <c r="L2" s="134"/>
      <c r="M2" s="134"/>
      <c r="N2" s="135"/>
      <c r="O2" s="135"/>
      <c r="P2" s="135"/>
      <c r="Q2" s="135"/>
      <c r="R2" s="136" t="s">
        <v>354</v>
      </c>
      <c r="S2" s="137">
        <f t="shared" ref="S2:AX2" si="0">COUNTIF(S7:S163,"="&amp;"X")</f>
        <v>1</v>
      </c>
      <c r="T2" s="137">
        <f t="shared" si="0"/>
        <v>3</v>
      </c>
      <c r="U2" s="137">
        <f t="shared" si="0"/>
        <v>1</v>
      </c>
      <c r="V2" s="137">
        <f t="shared" si="0"/>
        <v>4</v>
      </c>
      <c r="W2" s="137">
        <f t="shared" si="0"/>
        <v>6</v>
      </c>
      <c r="X2" s="137">
        <f t="shared" si="0"/>
        <v>1</v>
      </c>
      <c r="Y2" s="137">
        <f t="shared" si="0"/>
        <v>2</v>
      </c>
      <c r="Z2" s="137">
        <f t="shared" si="0"/>
        <v>1</v>
      </c>
      <c r="AA2" s="137">
        <f t="shared" si="0"/>
        <v>0</v>
      </c>
      <c r="AB2" s="137">
        <f t="shared" si="0"/>
        <v>4</v>
      </c>
      <c r="AC2" s="137">
        <f t="shared" si="0"/>
        <v>2</v>
      </c>
      <c r="AD2" s="137">
        <f t="shared" si="0"/>
        <v>3</v>
      </c>
      <c r="AE2" s="137">
        <f t="shared" si="0"/>
        <v>1</v>
      </c>
      <c r="AF2" s="137">
        <f t="shared" si="0"/>
        <v>2</v>
      </c>
      <c r="AG2" s="137">
        <f t="shared" si="0"/>
        <v>2</v>
      </c>
      <c r="AH2" s="137">
        <f t="shared" si="0"/>
        <v>0</v>
      </c>
      <c r="AI2" s="137">
        <f t="shared" si="0"/>
        <v>1</v>
      </c>
      <c r="AJ2" s="137">
        <f t="shared" si="0"/>
        <v>5</v>
      </c>
      <c r="AK2" s="137">
        <f t="shared" si="0"/>
        <v>3</v>
      </c>
      <c r="AL2" s="137">
        <f t="shared" si="0"/>
        <v>3</v>
      </c>
      <c r="AM2" s="137">
        <f t="shared" si="0"/>
        <v>2</v>
      </c>
      <c r="AN2" s="137">
        <f t="shared" si="0"/>
        <v>3</v>
      </c>
      <c r="AO2" s="137">
        <f t="shared" si="0"/>
        <v>6</v>
      </c>
      <c r="AP2" s="137">
        <f t="shared" si="0"/>
        <v>2</v>
      </c>
      <c r="AQ2" s="137">
        <f t="shared" si="0"/>
        <v>1</v>
      </c>
      <c r="AR2" s="137">
        <f t="shared" si="0"/>
        <v>2</v>
      </c>
      <c r="AS2" s="137">
        <f t="shared" si="0"/>
        <v>5</v>
      </c>
      <c r="AT2" s="137">
        <f t="shared" si="0"/>
        <v>1</v>
      </c>
      <c r="AU2" s="137">
        <f t="shared" si="0"/>
        <v>3</v>
      </c>
      <c r="AV2" s="137">
        <f t="shared" si="0"/>
        <v>2</v>
      </c>
      <c r="AW2" s="137">
        <f t="shared" si="0"/>
        <v>4</v>
      </c>
      <c r="AX2" s="137">
        <f t="shared" si="0"/>
        <v>1</v>
      </c>
      <c r="AY2" s="137">
        <f t="shared" ref="AY2:CD2" si="1">COUNTIF(AY7:AY163,"="&amp;"X")</f>
        <v>2</v>
      </c>
      <c r="AZ2" s="137">
        <f t="shared" si="1"/>
        <v>5</v>
      </c>
      <c r="BA2" s="137">
        <f t="shared" si="1"/>
        <v>3</v>
      </c>
      <c r="BB2" s="137">
        <f t="shared" si="1"/>
        <v>0</v>
      </c>
      <c r="BC2" s="137">
        <f t="shared" si="1"/>
        <v>5</v>
      </c>
      <c r="BD2" s="137">
        <f t="shared" si="1"/>
        <v>1</v>
      </c>
      <c r="BE2" s="137">
        <f t="shared" si="1"/>
        <v>3</v>
      </c>
      <c r="BF2" s="137">
        <f t="shared" si="1"/>
        <v>1</v>
      </c>
      <c r="BG2" s="137">
        <f t="shared" si="1"/>
        <v>4</v>
      </c>
      <c r="BH2" s="137">
        <f t="shared" si="1"/>
        <v>1</v>
      </c>
      <c r="BI2" s="137">
        <f t="shared" si="1"/>
        <v>2</v>
      </c>
      <c r="BJ2" s="137">
        <f t="shared" si="1"/>
        <v>4</v>
      </c>
      <c r="BK2" s="137">
        <f t="shared" si="1"/>
        <v>3</v>
      </c>
      <c r="BL2" s="137">
        <f t="shared" si="1"/>
        <v>2</v>
      </c>
      <c r="BM2" s="137">
        <f t="shared" si="1"/>
        <v>4</v>
      </c>
      <c r="BN2" s="137">
        <f t="shared" si="1"/>
        <v>4</v>
      </c>
      <c r="BO2" s="137">
        <f t="shared" si="1"/>
        <v>7</v>
      </c>
      <c r="BP2" s="137">
        <f t="shared" si="1"/>
        <v>6</v>
      </c>
      <c r="BQ2" s="137">
        <f t="shared" si="1"/>
        <v>3</v>
      </c>
      <c r="BR2" s="137">
        <f t="shared" si="1"/>
        <v>0</v>
      </c>
      <c r="BS2" s="137">
        <f t="shared" si="1"/>
        <v>3</v>
      </c>
      <c r="BT2" s="137">
        <f t="shared" si="1"/>
        <v>0</v>
      </c>
      <c r="BU2" s="137">
        <f t="shared" si="1"/>
        <v>3</v>
      </c>
      <c r="BV2" s="137">
        <f t="shared" si="1"/>
        <v>1</v>
      </c>
      <c r="BW2" s="137">
        <f t="shared" si="1"/>
        <v>2</v>
      </c>
      <c r="BX2" s="137">
        <f t="shared" si="1"/>
        <v>2</v>
      </c>
      <c r="BY2" s="137">
        <f t="shared" si="1"/>
        <v>1</v>
      </c>
      <c r="BZ2" s="137">
        <f t="shared" si="1"/>
        <v>1</v>
      </c>
      <c r="CA2" s="137">
        <f t="shared" si="1"/>
        <v>0</v>
      </c>
      <c r="CB2" s="137">
        <f t="shared" si="1"/>
        <v>0</v>
      </c>
      <c r="CC2" s="137">
        <f t="shared" si="1"/>
        <v>0</v>
      </c>
      <c r="CD2" s="137">
        <f t="shared" si="1"/>
        <v>0</v>
      </c>
      <c r="CE2" s="137">
        <f t="shared" ref="CE2:CL2" si="2">COUNTIF(CE7:CE163,"="&amp;"X")</f>
        <v>0</v>
      </c>
      <c r="CF2" s="137">
        <f t="shared" si="2"/>
        <v>0</v>
      </c>
      <c r="CG2" s="137">
        <f t="shared" si="2"/>
        <v>0</v>
      </c>
      <c r="CH2" s="137">
        <f t="shared" si="2"/>
        <v>0</v>
      </c>
      <c r="CI2" s="137">
        <f t="shared" si="2"/>
        <v>0</v>
      </c>
      <c r="CJ2" s="137">
        <f t="shared" si="2"/>
        <v>0</v>
      </c>
      <c r="CK2" s="137">
        <f t="shared" si="2"/>
        <v>0</v>
      </c>
      <c r="CL2" s="137">
        <f t="shared" si="2"/>
        <v>0</v>
      </c>
    </row>
    <row r="3" spans="1:172" ht="15.75" customHeight="1" x14ac:dyDescent="0.25">
      <c r="A3" s="138" t="s">
        <v>355</v>
      </c>
      <c r="B3" s="42"/>
      <c r="C3" s="42"/>
      <c r="D3" s="42"/>
      <c r="E3" s="51">
        <f>SUM(E7:E163)</f>
        <v>150</v>
      </c>
      <c r="F3" s="51">
        <f>SUM(F7:F163)</f>
        <v>10029</v>
      </c>
      <c r="G3" s="139">
        <f>SUM(G7:G163)</f>
        <v>0</v>
      </c>
      <c r="H3" s="139">
        <f>SUM(H7:H163)</f>
        <v>497</v>
      </c>
      <c r="I3" s="406"/>
      <c r="J3" s="140"/>
      <c r="K3" s="140"/>
      <c r="L3" s="140"/>
      <c r="M3" s="140"/>
      <c r="N3" s="141"/>
      <c r="O3" s="141"/>
      <c r="P3" s="141"/>
      <c r="Q3" s="141"/>
      <c r="R3" s="113" t="s">
        <v>356</v>
      </c>
      <c r="S3" s="51">
        <f t="shared" ref="S3:AX3" si="3">COUNTIF(S7:S163,"&lt;="&amp;$F$2)</f>
        <v>148</v>
      </c>
      <c r="T3" s="51">
        <f t="shared" si="3"/>
        <v>148</v>
      </c>
      <c r="U3" s="51">
        <f t="shared" si="3"/>
        <v>146</v>
      </c>
      <c r="V3" s="51">
        <f t="shared" si="3"/>
        <v>143</v>
      </c>
      <c r="W3" s="51">
        <f t="shared" si="3"/>
        <v>142</v>
      </c>
      <c r="X3" s="51">
        <f t="shared" si="3"/>
        <v>146</v>
      </c>
      <c r="Y3" s="51">
        <f t="shared" si="3"/>
        <v>145</v>
      </c>
      <c r="Z3" s="51">
        <f t="shared" si="3"/>
        <v>138</v>
      </c>
      <c r="AA3" s="51">
        <f t="shared" si="3"/>
        <v>139</v>
      </c>
      <c r="AB3" s="51">
        <f t="shared" si="3"/>
        <v>135</v>
      </c>
      <c r="AC3" s="51">
        <f t="shared" si="3"/>
        <v>137</v>
      </c>
      <c r="AD3" s="51">
        <f t="shared" si="3"/>
        <v>136</v>
      </c>
      <c r="AE3" s="51">
        <f t="shared" si="3"/>
        <v>138</v>
      </c>
      <c r="AF3" s="51">
        <f t="shared" si="3"/>
        <v>137</v>
      </c>
      <c r="AG3" s="51">
        <f t="shared" si="3"/>
        <v>137</v>
      </c>
      <c r="AH3" s="51">
        <f t="shared" si="3"/>
        <v>149</v>
      </c>
      <c r="AI3" s="51">
        <f t="shared" si="3"/>
        <v>149</v>
      </c>
      <c r="AJ3" s="51">
        <f t="shared" si="3"/>
        <v>142</v>
      </c>
      <c r="AK3" s="51">
        <f t="shared" si="3"/>
        <v>144</v>
      </c>
      <c r="AL3" s="51">
        <f t="shared" si="3"/>
        <v>144</v>
      </c>
      <c r="AM3" s="51">
        <f t="shared" si="3"/>
        <v>146</v>
      </c>
      <c r="AN3" s="51">
        <f t="shared" si="3"/>
        <v>144</v>
      </c>
      <c r="AO3" s="51">
        <f t="shared" si="3"/>
        <v>144</v>
      </c>
      <c r="AP3" s="51">
        <f t="shared" si="3"/>
        <v>148</v>
      </c>
      <c r="AQ3" s="51">
        <f t="shared" si="3"/>
        <v>148</v>
      </c>
      <c r="AR3" s="51">
        <f t="shared" si="3"/>
        <v>147</v>
      </c>
      <c r="AS3" s="51">
        <f t="shared" si="3"/>
        <v>119</v>
      </c>
      <c r="AT3" s="51">
        <f t="shared" si="3"/>
        <v>123</v>
      </c>
      <c r="AU3" s="51">
        <f t="shared" si="3"/>
        <v>120</v>
      </c>
      <c r="AV3" s="51">
        <f t="shared" si="3"/>
        <v>121</v>
      </c>
      <c r="AW3" s="51">
        <f t="shared" si="3"/>
        <v>120</v>
      </c>
      <c r="AX3" s="51">
        <f t="shared" si="3"/>
        <v>122</v>
      </c>
      <c r="AY3" s="51">
        <f t="shared" ref="AY3:CD3" si="4">COUNTIF(AY7:AY163,"&lt;="&amp;$F$2)</f>
        <v>121</v>
      </c>
      <c r="AZ3" s="51">
        <f t="shared" si="4"/>
        <v>120</v>
      </c>
      <c r="BA3" s="51">
        <f t="shared" si="4"/>
        <v>120</v>
      </c>
      <c r="BB3" s="51">
        <f t="shared" si="4"/>
        <v>123</v>
      </c>
      <c r="BC3" s="51">
        <f t="shared" si="4"/>
        <v>119</v>
      </c>
      <c r="BD3" s="51">
        <f t="shared" si="4"/>
        <v>123</v>
      </c>
      <c r="BE3" s="51">
        <f t="shared" si="4"/>
        <v>123</v>
      </c>
      <c r="BF3" s="51">
        <f t="shared" si="4"/>
        <v>149</v>
      </c>
      <c r="BG3" s="51">
        <f t="shared" si="4"/>
        <v>149</v>
      </c>
      <c r="BH3" s="51">
        <f t="shared" si="4"/>
        <v>148</v>
      </c>
      <c r="BI3" s="51">
        <f t="shared" si="4"/>
        <v>148</v>
      </c>
      <c r="BJ3" s="51">
        <f t="shared" si="4"/>
        <v>146</v>
      </c>
      <c r="BK3" s="51">
        <f t="shared" si="4"/>
        <v>146</v>
      </c>
      <c r="BL3" s="51">
        <f t="shared" si="4"/>
        <v>137</v>
      </c>
      <c r="BM3" s="51">
        <f t="shared" si="4"/>
        <v>135</v>
      </c>
      <c r="BN3" s="51">
        <f t="shared" si="4"/>
        <v>135</v>
      </c>
      <c r="BO3" s="51">
        <f t="shared" si="4"/>
        <v>132</v>
      </c>
      <c r="BP3" s="51">
        <f t="shared" si="4"/>
        <v>134</v>
      </c>
      <c r="BQ3" s="51">
        <f t="shared" si="4"/>
        <v>136</v>
      </c>
      <c r="BR3" s="51">
        <f t="shared" si="4"/>
        <v>139</v>
      </c>
      <c r="BS3" s="51">
        <f t="shared" si="4"/>
        <v>136</v>
      </c>
      <c r="BT3" s="51">
        <f t="shared" si="4"/>
        <v>145</v>
      </c>
      <c r="BU3" s="51">
        <f t="shared" si="4"/>
        <v>143</v>
      </c>
      <c r="BV3" s="51">
        <f t="shared" si="4"/>
        <v>144</v>
      </c>
      <c r="BW3" s="51">
        <f t="shared" si="4"/>
        <v>143</v>
      </c>
      <c r="BX3" s="51">
        <f t="shared" si="4"/>
        <v>143</v>
      </c>
      <c r="BY3" s="51">
        <f t="shared" si="4"/>
        <v>149</v>
      </c>
      <c r="BZ3" s="51">
        <f t="shared" si="4"/>
        <v>149</v>
      </c>
      <c r="CA3" s="51">
        <f t="shared" si="4"/>
        <v>149</v>
      </c>
      <c r="CB3" s="51">
        <f t="shared" si="4"/>
        <v>149</v>
      </c>
      <c r="CC3" s="51">
        <f t="shared" si="4"/>
        <v>149</v>
      </c>
      <c r="CD3" s="51">
        <f t="shared" si="4"/>
        <v>149</v>
      </c>
      <c r="CE3" s="51">
        <f t="shared" ref="CE3:CL3" si="5">COUNTIF(CE7:CE163,"&lt;="&amp;$F$2)</f>
        <v>147</v>
      </c>
      <c r="CF3" s="51">
        <f t="shared" si="5"/>
        <v>147</v>
      </c>
      <c r="CG3" s="51">
        <f t="shared" si="5"/>
        <v>147</v>
      </c>
      <c r="CH3" s="51">
        <f t="shared" si="5"/>
        <v>143</v>
      </c>
      <c r="CI3" s="51">
        <f t="shared" si="5"/>
        <v>142</v>
      </c>
      <c r="CJ3" s="51">
        <f t="shared" si="5"/>
        <v>142</v>
      </c>
      <c r="CK3" s="51">
        <f t="shared" si="5"/>
        <v>142</v>
      </c>
      <c r="CL3" s="51">
        <f t="shared" si="5"/>
        <v>143</v>
      </c>
    </row>
    <row r="4" spans="1:172" s="69" customFormat="1" ht="15.75" customHeight="1" x14ac:dyDescent="0.25">
      <c r="A4" s="142"/>
      <c r="B4" s="143"/>
      <c r="C4" s="143"/>
      <c r="D4" s="144"/>
      <c r="E4" s="145" t="s">
        <v>357</v>
      </c>
      <c r="F4" s="146"/>
      <c r="G4" s="146"/>
      <c r="H4" s="147"/>
      <c r="I4" s="406"/>
      <c r="J4" s="148" t="s">
        <v>358</v>
      </c>
      <c r="K4" s="148"/>
      <c r="L4" s="148"/>
      <c r="M4" s="148"/>
      <c r="N4" s="149"/>
      <c r="O4" s="149"/>
      <c r="P4" s="149"/>
      <c r="Q4" s="149"/>
      <c r="R4" s="113" t="s">
        <v>359</v>
      </c>
      <c r="S4" s="139">
        <f t="shared" ref="S4:AX4" si="6">COUNTIF(S7:S163,"&lt;="&amp;$G$2)-S3</f>
        <v>0</v>
      </c>
      <c r="T4" s="139">
        <f t="shared" si="6"/>
        <v>0</v>
      </c>
      <c r="U4" s="139">
        <f t="shared" si="6"/>
        <v>0</v>
      </c>
      <c r="V4" s="139">
        <f t="shared" si="6"/>
        <v>0</v>
      </c>
      <c r="W4" s="139">
        <f t="shared" si="6"/>
        <v>0</v>
      </c>
      <c r="X4" s="139">
        <f t="shared" si="6"/>
        <v>0</v>
      </c>
      <c r="Y4" s="139">
        <f t="shared" si="6"/>
        <v>0</v>
      </c>
      <c r="Z4" s="139">
        <f t="shared" si="6"/>
        <v>0</v>
      </c>
      <c r="AA4" s="139">
        <f t="shared" si="6"/>
        <v>0</v>
      </c>
      <c r="AB4" s="139">
        <f t="shared" si="6"/>
        <v>0</v>
      </c>
      <c r="AC4" s="139">
        <f t="shared" si="6"/>
        <v>0</v>
      </c>
      <c r="AD4" s="139">
        <f t="shared" si="6"/>
        <v>0</v>
      </c>
      <c r="AE4" s="139">
        <f t="shared" si="6"/>
        <v>0</v>
      </c>
      <c r="AF4" s="139">
        <f t="shared" si="6"/>
        <v>0</v>
      </c>
      <c r="AG4" s="139">
        <f t="shared" si="6"/>
        <v>0</v>
      </c>
      <c r="AH4" s="139">
        <f t="shared" si="6"/>
        <v>0</v>
      </c>
      <c r="AI4" s="139">
        <f t="shared" si="6"/>
        <v>0</v>
      </c>
      <c r="AJ4" s="139">
        <f t="shared" si="6"/>
        <v>0</v>
      </c>
      <c r="AK4" s="139">
        <f t="shared" si="6"/>
        <v>0</v>
      </c>
      <c r="AL4" s="139">
        <f t="shared" si="6"/>
        <v>0</v>
      </c>
      <c r="AM4" s="139">
        <f t="shared" si="6"/>
        <v>0</v>
      </c>
      <c r="AN4" s="139">
        <f t="shared" si="6"/>
        <v>0</v>
      </c>
      <c r="AO4" s="139">
        <f t="shared" si="6"/>
        <v>0</v>
      </c>
      <c r="AP4" s="139">
        <f t="shared" si="6"/>
        <v>0</v>
      </c>
      <c r="AQ4" s="139">
        <f t="shared" si="6"/>
        <v>0</v>
      </c>
      <c r="AR4" s="139">
        <f t="shared" si="6"/>
        <v>0</v>
      </c>
      <c r="AS4" s="139">
        <f t="shared" si="6"/>
        <v>0</v>
      </c>
      <c r="AT4" s="139">
        <f t="shared" si="6"/>
        <v>0</v>
      </c>
      <c r="AU4" s="139">
        <f t="shared" si="6"/>
        <v>0</v>
      </c>
      <c r="AV4" s="139">
        <f t="shared" si="6"/>
        <v>0</v>
      </c>
      <c r="AW4" s="139">
        <f t="shared" si="6"/>
        <v>0</v>
      </c>
      <c r="AX4" s="139">
        <f t="shared" si="6"/>
        <v>0</v>
      </c>
      <c r="AY4" s="139">
        <f t="shared" ref="AY4:CD4" si="7">COUNTIF(AY7:AY163,"&lt;="&amp;$G$2)-AY3</f>
        <v>0</v>
      </c>
      <c r="AZ4" s="139">
        <f t="shared" si="7"/>
        <v>0</v>
      </c>
      <c r="BA4" s="139">
        <f t="shared" si="7"/>
        <v>0</v>
      </c>
      <c r="BB4" s="139">
        <f t="shared" si="7"/>
        <v>0</v>
      </c>
      <c r="BC4" s="139">
        <f t="shared" si="7"/>
        <v>0</v>
      </c>
      <c r="BD4" s="139">
        <f t="shared" si="7"/>
        <v>0</v>
      </c>
      <c r="BE4" s="139">
        <f t="shared" si="7"/>
        <v>0</v>
      </c>
      <c r="BF4" s="139">
        <f t="shared" si="7"/>
        <v>0</v>
      </c>
      <c r="BG4" s="139">
        <f t="shared" si="7"/>
        <v>0</v>
      </c>
      <c r="BH4" s="139">
        <f t="shared" si="7"/>
        <v>0</v>
      </c>
      <c r="BI4" s="139">
        <f t="shared" si="7"/>
        <v>0</v>
      </c>
      <c r="BJ4" s="139">
        <f t="shared" si="7"/>
        <v>0</v>
      </c>
      <c r="BK4" s="139">
        <f t="shared" si="7"/>
        <v>0</v>
      </c>
      <c r="BL4" s="139">
        <f t="shared" si="7"/>
        <v>0</v>
      </c>
      <c r="BM4" s="139">
        <f t="shared" si="7"/>
        <v>0</v>
      </c>
      <c r="BN4" s="139">
        <f t="shared" si="7"/>
        <v>0</v>
      </c>
      <c r="BO4" s="139">
        <f t="shared" si="7"/>
        <v>0</v>
      </c>
      <c r="BP4" s="139">
        <f t="shared" si="7"/>
        <v>0</v>
      </c>
      <c r="BQ4" s="139">
        <f t="shared" si="7"/>
        <v>0</v>
      </c>
      <c r="BR4" s="139">
        <f t="shared" si="7"/>
        <v>0</v>
      </c>
      <c r="BS4" s="139">
        <f t="shared" si="7"/>
        <v>0</v>
      </c>
      <c r="BT4" s="139">
        <f t="shared" si="7"/>
        <v>0</v>
      </c>
      <c r="BU4" s="139">
        <f t="shared" si="7"/>
        <v>0</v>
      </c>
      <c r="BV4" s="139">
        <f t="shared" si="7"/>
        <v>0</v>
      </c>
      <c r="BW4" s="139">
        <f t="shared" si="7"/>
        <v>0</v>
      </c>
      <c r="BX4" s="139">
        <f t="shared" si="7"/>
        <v>0</v>
      </c>
      <c r="BY4" s="139">
        <f t="shared" si="7"/>
        <v>0</v>
      </c>
      <c r="BZ4" s="139">
        <f t="shared" si="7"/>
        <v>0</v>
      </c>
      <c r="CA4" s="139">
        <f t="shared" si="7"/>
        <v>0</v>
      </c>
      <c r="CB4" s="139">
        <f t="shared" si="7"/>
        <v>0</v>
      </c>
      <c r="CC4" s="139">
        <f t="shared" si="7"/>
        <v>0</v>
      </c>
      <c r="CD4" s="139">
        <f t="shared" si="7"/>
        <v>0</v>
      </c>
      <c r="CE4" s="139">
        <f t="shared" ref="CE4:CL4" si="8">COUNTIF(CE7:CE163,"&lt;="&amp;$G$2)-CE3</f>
        <v>0</v>
      </c>
      <c r="CF4" s="139">
        <f t="shared" si="8"/>
        <v>0</v>
      </c>
      <c r="CG4" s="139">
        <f t="shared" si="8"/>
        <v>0</v>
      </c>
      <c r="CH4" s="139">
        <f t="shared" si="8"/>
        <v>0</v>
      </c>
      <c r="CI4" s="139">
        <f t="shared" si="8"/>
        <v>0</v>
      </c>
      <c r="CJ4" s="139">
        <f t="shared" si="8"/>
        <v>0</v>
      </c>
      <c r="CK4" s="139">
        <f t="shared" si="8"/>
        <v>0</v>
      </c>
      <c r="CL4" s="139">
        <f t="shared" si="8"/>
        <v>0</v>
      </c>
    </row>
    <row r="5" spans="1:172" s="69" customFormat="1" ht="15" customHeight="1" thickBot="1" x14ac:dyDescent="0.3">
      <c r="A5" s="150"/>
      <c r="B5" s="68"/>
      <c r="C5" s="151"/>
      <c r="D5" s="151"/>
      <c r="E5" s="152"/>
      <c r="F5" s="152"/>
      <c r="G5" s="153" t="s">
        <v>360</v>
      </c>
      <c r="H5" s="154"/>
      <c r="I5" s="406"/>
      <c r="J5" s="155"/>
      <c r="K5" s="155"/>
      <c r="L5" s="155"/>
      <c r="M5" s="155"/>
      <c r="N5" s="156" t="s">
        <v>361</v>
      </c>
      <c r="O5" s="156"/>
      <c r="P5" s="156"/>
      <c r="Q5" s="156"/>
      <c r="R5" s="113" t="s">
        <v>362</v>
      </c>
      <c r="S5" s="139">
        <f t="shared" ref="S5:AX5" si="9">COUNTIF(S7:S163,"&lt;="&amp;$H$2)-S3-S4</f>
        <v>0</v>
      </c>
      <c r="T5" s="139">
        <f t="shared" si="9"/>
        <v>0</v>
      </c>
      <c r="U5" s="139">
        <f t="shared" si="9"/>
        <v>1</v>
      </c>
      <c r="V5" s="139">
        <f t="shared" si="9"/>
        <v>2</v>
      </c>
      <c r="W5" s="139">
        <f t="shared" si="9"/>
        <v>2</v>
      </c>
      <c r="X5" s="139">
        <f t="shared" si="9"/>
        <v>2</v>
      </c>
      <c r="Y5" s="139">
        <f t="shared" si="9"/>
        <v>2</v>
      </c>
      <c r="Z5" s="139">
        <f t="shared" si="9"/>
        <v>9</v>
      </c>
      <c r="AA5" s="139">
        <f t="shared" si="9"/>
        <v>9</v>
      </c>
      <c r="AB5" s="139">
        <f t="shared" si="9"/>
        <v>9</v>
      </c>
      <c r="AC5" s="139">
        <f t="shared" si="9"/>
        <v>9</v>
      </c>
      <c r="AD5" s="139">
        <f t="shared" si="9"/>
        <v>9</v>
      </c>
      <c r="AE5" s="139">
        <f t="shared" si="9"/>
        <v>9</v>
      </c>
      <c r="AF5" s="139">
        <f t="shared" si="9"/>
        <v>9</v>
      </c>
      <c r="AG5" s="139">
        <f t="shared" si="9"/>
        <v>9</v>
      </c>
      <c r="AH5" s="139">
        <f t="shared" si="9"/>
        <v>0</v>
      </c>
      <c r="AI5" s="139">
        <f t="shared" si="9"/>
        <v>0</v>
      </c>
      <c r="AJ5" s="139">
        <f t="shared" si="9"/>
        <v>2</v>
      </c>
      <c r="AK5" s="139">
        <f t="shared" si="9"/>
        <v>1</v>
      </c>
      <c r="AL5" s="139">
        <f t="shared" si="9"/>
        <v>1</v>
      </c>
      <c r="AM5" s="139">
        <f t="shared" si="9"/>
        <v>2</v>
      </c>
      <c r="AN5" s="139">
        <f t="shared" si="9"/>
        <v>3</v>
      </c>
      <c r="AO5" s="139">
        <f t="shared" si="9"/>
        <v>0</v>
      </c>
      <c r="AP5" s="139">
        <f t="shared" si="9"/>
        <v>0</v>
      </c>
      <c r="AQ5" s="139">
        <f t="shared" si="9"/>
        <v>0</v>
      </c>
      <c r="AR5" s="139">
        <f t="shared" si="9"/>
        <v>0</v>
      </c>
      <c r="AS5" s="139">
        <f t="shared" si="9"/>
        <v>23</v>
      </c>
      <c r="AT5" s="139">
        <f t="shared" si="9"/>
        <v>23</v>
      </c>
      <c r="AU5" s="139">
        <f t="shared" si="9"/>
        <v>24</v>
      </c>
      <c r="AV5" s="139">
        <f t="shared" si="9"/>
        <v>24</v>
      </c>
      <c r="AW5" s="139">
        <f t="shared" si="9"/>
        <v>23</v>
      </c>
      <c r="AX5" s="139">
        <f t="shared" si="9"/>
        <v>24</v>
      </c>
      <c r="AY5" s="139">
        <f t="shared" ref="AY5:CD5" si="10">COUNTIF(AY7:AY163,"&lt;="&amp;$H$2)-AY3-AY4</f>
        <v>24</v>
      </c>
      <c r="AZ5" s="139">
        <f t="shared" si="10"/>
        <v>22</v>
      </c>
      <c r="BA5" s="139">
        <f t="shared" si="10"/>
        <v>24</v>
      </c>
      <c r="BB5" s="139">
        <f t="shared" si="10"/>
        <v>24</v>
      </c>
      <c r="BC5" s="139">
        <f t="shared" si="10"/>
        <v>23</v>
      </c>
      <c r="BD5" s="139">
        <f t="shared" si="10"/>
        <v>23</v>
      </c>
      <c r="BE5" s="139">
        <f t="shared" si="10"/>
        <v>21</v>
      </c>
      <c r="BF5" s="139">
        <f t="shared" si="10"/>
        <v>0</v>
      </c>
      <c r="BG5" s="139">
        <f t="shared" si="10"/>
        <v>0</v>
      </c>
      <c r="BH5" s="139">
        <f t="shared" si="10"/>
        <v>0</v>
      </c>
      <c r="BI5" s="139">
        <f t="shared" si="10"/>
        <v>0</v>
      </c>
      <c r="BJ5" s="139">
        <f t="shared" si="10"/>
        <v>0</v>
      </c>
      <c r="BK5" s="139">
        <f t="shared" si="10"/>
        <v>0</v>
      </c>
      <c r="BL5" s="139">
        <f t="shared" si="10"/>
        <v>8</v>
      </c>
      <c r="BM5" s="139">
        <f t="shared" si="10"/>
        <v>9</v>
      </c>
      <c r="BN5" s="139">
        <f t="shared" si="10"/>
        <v>9</v>
      </c>
      <c r="BO5" s="139">
        <f t="shared" si="10"/>
        <v>9</v>
      </c>
      <c r="BP5" s="139">
        <f t="shared" si="10"/>
        <v>9</v>
      </c>
      <c r="BQ5" s="139">
        <f t="shared" si="10"/>
        <v>9</v>
      </c>
      <c r="BR5" s="139">
        <f t="shared" si="10"/>
        <v>9</v>
      </c>
      <c r="BS5" s="139">
        <f t="shared" si="10"/>
        <v>9</v>
      </c>
      <c r="BT5" s="139">
        <f t="shared" si="10"/>
        <v>2</v>
      </c>
      <c r="BU5" s="139">
        <f t="shared" si="10"/>
        <v>2</v>
      </c>
      <c r="BV5" s="139">
        <f t="shared" si="10"/>
        <v>2</v>
      </c>
      <c r="BW5" s="139">
        <f t="shared" si="10"/>
        <v>2</v>
      </c>
      <c r="BX5" s="139">
        <f t="shared" si="10"/>
        <v>3</v>
      </c>
      <c r="BY5" s="139">
        <f t="shared" si="10"/>
        <v>0</v>
      </c>
      <c r="BZ5" s="139">
        <f t="shared" si="10"/>
        <v>0</v>
      </c>
      <c r="CA5" s="139">
        <f t="shared" si="10"/>
        <v>0</v>
      </c>
      <c r="CB5" s="139">
        <f t="shared" si="10"/>
        <v>0</v>
      </c>
      <c r="CC5" s="139">
        <f t="shared" si="10"/>
        <v>0</v>
      </c>
      <c r="CD5" s="139">
        <f t="shared" si="10"/>
        <v>0</v>
      </c>
      <c r="CE5" s="139">
        <f t="shared" ref="CE5:CL5" si="11">COUNTIF(CE7:CE163,"&lt;="&amp;$H$2)-CE3-CE4</f>
        <v>0</v>
      </c>
      <c r="CF5" s="139">
        <f t="shared" si="11"/>
        <v>0</v>
      </c>
      <c r="CG5" s="139">
        <f t="shared" si="11"/>
        <v>0</v>
      </c>
      <c r="CH5" s="139">
        <f t="shared" si="11"/>
        <v>4</v>
      </c>
      <c r="CI5" s="139">
        <f t="shared" si="11"/>
        <v>5</v>
      </c>
      <c r="CJ5" s="139">
        <f t="shared" si="11"/>
        <v>5</v>
      </c>
      <c r="CK5" s="139">
        <f t="shared" si="11"/>
        <v>5</v>
      </c>
      <c r="CL5" s="139">
        <f t="shared" si="11"/>
        <v>4</v>
      </c>
    </row>
    <row r="6" spans="1:172" s="69" customFormat="1" ht="30.75" customHeight="1" thickBot="1" x14ac:dyDescent="0.3">
      <c r="A6" s="157" t="s">
        <v>70</v>
      </c>
      <c r="B6" s="158" t="s">
        <v>363</v>
      </c>
      <c r="C6" s="159" t="s">
        <v>364</v>
      </c>
      <c r="D6" s="159" t="s">
        <v>365</v>
      </c>
      <c r="E6" s="160" t="s">
        <v>366</v>
      </c>
      <c r="F6" s="161" t="s">
        <v>367</v>
      </c>
      <c r="G6" s="162" t="s">
        <v>368</v>
      </c>
      <c r="H6" s="163" t="s">
        <v>369</v>
      </c>
      <c r="I6" s="406"/>
      <c r="J6" s="164">
        <v>1</v>
      </c>
      <c r="K6" s="164">
        <v>2</v>
      </c>
      <c r="L6" s="164">
        <v>3</v>
      </c>
      <c r="M6" s="164">
        <v>4</v>
      </c>
      <c r="N6" s="165">
        <v>1</v>
      </c>
      <c r="O6" s="165">
        <v>2</v>
      </c>
      <c r="P6" s="165">
        <v>3</v>
      </c>
      <c r="Q6" s="165">
        <v>4</v>
      </c>
      <c r="R6" s="166" t="s">
        <v>370</v>
      </c>
      <c r="S6" s="167">
        <v>1</v>
      </c>
      <c r="T6" s="167">
        <v>2</v>
      </c>
      <c r="U6" s="167">
        <v>3</v>
      </c>
      <c r="V6" s="167">
        <v>4</v>
      </c>
      <c r="W6" s="167">
        <v>5</v>
      </c>
      <c r="X6" s="167">
        <v>6</v>
      </c>
      <c r="Y6" s="167">
        <v>7</v>
      </c>
      <c r="Z6" s="167">
        <v>8</v>
      </c>
      <c r="AA6" s="167">
        <v>9</v>
      </c>
      <c r="AB6" s="167">
        <v>10</v>
      </c>
      <c r="AC6" s="167">
        <v>11</v>
      </c>
      <c r="AD6" s="167">
        <v>12</v>
      </c>
      <c r="AE6" s="167">
        <v>13</v>
      </c>
      <c r="AF6" s="167">
        <v>14</v>
      </c>
      <c r="AG6" s="167">
        <v>15</v>
      </c>
      <c r="AH6" s="167">
        <v>16</v>
      </c>
      <c r="AI6" s="167">
        <v>17</v>
      </c>
      <c r="AJ6" s="167">
        <v>18</v>
      </c>
      <c r="AK6" s="167">
        <v>19</v>
      </c>
      <c r="AL6" s="167">
        <v>20</v>
      </c>
      <c r="AM6" s="167">
        <v>21</v>
      </c>
      <c r="AN6" s="167">
        <v>22</v>
      </c>
      <c r="AO6" s="167">
        <v>23</v>
      </c>
      <c r="AP6" s="167">
        <v>24</v>
      </c>
      <c r="AQ6" s="167">
        <v>25</v>
      </c>
      <c r="AR6" s="167">
        <v>26</v>
      </c>
      <c r="AS6" s="167">
        <v>27</v>
      </c>
      <c r="AT6" s="167">
        <v>28</v>
      </c>
      <c r="AU6" s="167">
        <v>29</v>
      </c>
      <c r="AV6" s="167">
        <v>30</v>
      </c>
      <c r="AW6" s="167">
        <v>31</v>
      </c>
      <c r="AX6" s="167">
        <v>32</v>
      </c>
      <c r="AY6" s="167">
        <v>33</v>
      </c>
      <c r="AZ6" s="167">
        <v>34</v>
      </c>
      <c r="BA6" s="167">
        <v>35</v>
      </c>
      <c r="BB6" s="167">
        <v>36</v>
      </c>
      <c r="BC6" s="167">
        <v>37</v>
      </c>
      <c r="BD6" s="167">
        <v>38</v>
      </c>
      <c r="BE6" s="167">
        <v>39</v>
      </c>
      <c r="BF6" s="167">
        <v>40</v>
      </c>
      <c r="BG6" s="167">
        <v>41</v>
      </c>
      <c r="BH6" s="167">
        <v>42</v>
      </c>
      <c r="BI6" s="167">
        <v>43</v>
      </c>
      <c r="BJ6" s="167">
        <v>44</v>
      </c>
      <c r="BK6" s="167">
        <v>45</v>
      </c>
      <c r="BL6" s="167">
        <v>46</v>
      </c>
      <c r="BM6" s="167">
        <v>47</v>
      </c>
      <c r="BN6" s="167">
        <v>48</v>
      </c>
      <c r="BO6" s="167">
        <v>49</v>
      </c>
      <c r="BP6" s="167">
        <v>50</v>
      </c>
      <c r="BQ6" s="167">
        <v>51</v>
      </c>
      <c r="BR6" s="167">
        <v>52</v>
      </c>
      <c r="BS6" s="167">
        <v>53</v>
      </c>
      <c r="BT6" s="167">
        <v>54</v>
      </c>
      <c r="BU6" s="167">
        <v>55</v>
      </c>
      <c r="BV6" s="167">
        <v>56</v>
      </c>
      <c r="BW6" s="167">
        <v>57</v>
      </c>
      <c r="BX6" s="167">
        <v>58</v>
      </c>
      <c r="BY6" s="167">
        <v>59</v>
      </c>
      <c r="BZ6" s="167">
        <v>60</v>
      </c>
      <c r="CA6" s="167">
        <v>61</v>
      </c>
      <c r="CB6" s="167">
        <v>62</v>
      </c>
      <c r="CC6" s="167">
        <v>63</v>
      </c>
      <c r="CD6" s="167">
        <v>64</v>
      </c>
      <c r="CE6" s="167">
        <v>65</v>
      </c>
      <c r="CF6" s="167">
        <v>66</v>
      </c>
      <c r="CG6" s="167">
        <v>67</v>
      </c>
      <c r="CH6" s="167">
        <v>68</v>
      </c>
      <c r="CI6" s="167">
        <v>69</v>
      </c>
      <c r="CJ6" s="167">
        <v>70</v>
      </c>
      <c r="CK6" s="167">
        <v>71</v>
      </c>
      <c r="CL6" s="167">
        <v>72</v>
      </c>
    </row>
    <row r="7" spans="1:172" ht="15.75" thickBot="1" x14ac:dyDescent="0.3">
      <c r="A7" s="168">
        <f>IF(LEN(Projects!A3)&gt;0,Projects!A3,"")</f>
        <v>1</v>
      </c>
      <c r="B7" s="102" t="str">
        <f>IF(ISNA(VLOOKUP(A7,Projects!A:B,2,FALSE)), "",VLOOKUP(A7,Projects!A:B,2,FALSE))</f>
        <v>T1  Project1</v>
      </c>
      <c r="C7" s="169">
        <f>3*H7+2*G7+1*F7</f>
        <v>68</v>
      </c>
      <c r="D7" s="169">
        <f>SUM(F7:F7)</f>
        <v>68</v>
      </c>
      <c r="E7" s="169">
        <f>COUNTIF(S7:CL7,"="&amp;"X")</f>
        <v>0</v>
      </c>
      <c r="F7" s="169">
        <f>COUNTIF($S7:$CL7,"&lt;="&amp;F$2)</f>
        <v>68</v>
      </c>
      <c r="G7" s="170">
        <f>COUNTIF($S7:$CL7,"&lt;="&amp;G$2)-F7</f>
        <v>0</v>
      </c>
      <c r="H7" s="170">
        <f>COUNTIF($S7:$CL7,"&lt;="&amp;H$2)-G7-F7</f>
        <v>0</v>
      </c>
      <c r="I7" s="171">
        <f>SUM(J7:M7)</f>
        <v>8</v>
      </c>
      <c r="J7" s="169">
        <v>3</v>
      </c>
      <c r="K7" s="169">
        <v>3</v>
      </c>
      <c r="L7" s="169">
        <v>1</v>
      </c>
      <c r="M7" s="169">
        <v>1</v>
      </c>
      <c r="N7" s="172">
        <v>2</v>
      </c>
      <c r="O7" s="172">
        <v>1</v>
      </c>
      <c r="P7" s="172">
        <v>62</v>
      </c>
      <c r="Q7" s="172">
        <v>16</v>
      </c>
      <c r="R7" s="173"/>
      <c r="S7" s="369" t="s">
        <v>481</v>
      </c>
      <c r="T7" s="369" t="s">
        <v>481</v>
      </c>
      <c r="U7" s="369">
        <v>0.10000000000000091</v>
      </c>
      <c r="V7" s="369">
        <v>0.10000000000000091</v>
      </c>
      <c r="W7" s="369">
        <v>0.10000000000000091</v>
      </c>
      <c r="X7" s="369">
        <v>0.10000000000000091</v>
      </c>
      <c r="Y7" s="369">
        <v>0.10000000000000091</v>
      </c>
      <c r="Z7" s="369">
        <v>0.10000000000000091</v>
      </c>
      <c r="AA7" s="369">
        <v>0.10000000000000091</v>
      </c>
      <c r="AB7" s="369">
        <v>0.10000000000000091</v>
      </c>
      <c r="AC7" s="369">
        <v>0.10000000000000091</v>
      </c>
      <c r="AD7" s="369">
        <v>0.10000000000000091</v>
      </c>
      <c r="AE7" s="369">
        <v>0.10000000000000091</v>
      </c>
      <c r="AF7" s="369">
        <v>0.10000000000000091</v>
      </c>
      <c r="AG7" s="369">
        <v>0.10000000000000091</v>
      </c>
      <c r="AH7" s="369" t="s">
        <v>481</v>
      </c>
      <c r="AI7" s="369">
        <v>0.10000000000000091</v>
      </c>
      <c r="AJ7" s="369">
        <v>0.10000000000000091</v>
      </c>
      <c r="AK7" s="369">
        <v>0.10000000000000091</v>
      </c>
      <c r="AL7" s="369">
        <v>0.10000000000000091</v>
      </c>
      <c r="AM7" s="369">
        <v>0.10000000000000091</v>
      </c>
      <c r="AN7" s="369">
        <v>0.10000000000000091</v>
      </c>
      <c r="AO7" s="369">
        <v>0.10000000000000091</v>
      </c>
      <c r="AP7" s="369">
        <v>0.10000000000000091</v>
      </c>
      <c r="AQ7" s="369">
        <v>0.10000000000000091</v>
      </c>
      <c r="AR7" s="369">
        <v>0.10000000000000091</v>
      </c>
      <c r="AS7" s="369">
        <v>0.10000000000000091</v>
      </c>
      <c r="AT7" s="369">
        <v>0.10000000000000091</v>
      </c>
      <c r="AU7" s="369">
        <v>0.10000000000000091</v>
      </c>
      <c r="AV7" s="369">
        <v>0.10000000000000091</v>
      </c>
      <c r="AW7" s="369">
        <v>0.10000000000000091</v>
      </c>
      <c r="AX7" s="369">
        <v>0.10000000000000091</v>
      </c>
      <c r="AY7" s="369">
        <v>0.10000000000000091</v>
      </c>
      <c r="AZ7" s="369">
        <v>0.10000000000000091</v>
      </c>
      <c r="BA7" s="369">
        <v>0.10000000000000091</v>
      </c>
      <c r="BB7" s="369">
        <v>0.10000000000000091</v>
      </c>
      <c r="BC7" s="369">
        <v>0.10000000000000091</v>
      </c>
      <c r="BD7" s="369">
        <v>0.10000000000000091</v>
      </c>
      <c r="BE7" s="369">
        <v>0.10000000000000091</v>
      </c>
      <c r="BF7" s="369">
        <v>0.10000000000000091</v>
      </c>
      <c r="BG7" s="369">
        <v>0.10000000000000091</v>
      </c>
      <c r="BH7" s="369">
        <v>0.10000000000000091</v>
      </c>
      <c r="BI7" s="369">
        <v>0.10000000000000091</v>
      </c>
      <c r="BJ7" s="369">
        <v>0.10000000000000091</v>
      </c>
      <c r="BK7" s="369">
        <v>0.10000000000000091</v>
      </c>
      <c r="BL7" s="369">
        <v>0.10000000000000091</v>
      </c>
      <c r="BM7" s="369">
        <v>0.10000000000000091</v>
      </c>
      <c r="BN7" s="369">
        <v>0.10000000000000091</v>
      </c>
      <c r="BO7" s="369">
        <v>0.10000000000000091</v>
      </c>
      <c r="BP7" s="369">
        <v>0.10000000000000091</v>
      </c>
      <c r="BQ7" s="369">
        <v>0.10000000000000091</v>
      </c>
      <c r="BR7" s="369">
        <v>0.10000000000000091</v>
      </c>
      <c r="BS7" s="369">
        <v>0.10000000000000091</v>
      </c>
      <c r="BT7" s="369">
        <v>0.10000000000000091</v>
      </c>
      <c r="BU7" s="369">
        <v>0.10000000000000091</v>
      </c>
      <c r="BV7" s="369">
        <v>0.10000000000000091</v>
      </c>
      <c r="BW7" s="369">
        <v>0.10000000000000091</v>
      </c>
      <c r="BX7" s="369">
        <v>0.10000000000000091</v>
      </c>
      <c r="BY7" s="369">
        <v>0.10000000000000091</v>
      </c>
      <c r="BZ7" s="369">
        <v>0.10000000000000091</v>
      </c>
      <c r="CA7" s="369">
        <v>0.10000000000000091</v>
      </c>
      <c r="CB7" s="369" t="s">
        <v>481</v>
      </c>
      <c r="CC7" s="369">
        <v>0.10000000000000091</v>
      </c>
      <c r="CD7" s="369">
        <v>0.10000000000000091</v>
      </c>
      <c r="CE7" s="369">
        <v>0.10000000000000091</v>
      </c>
      <c r="CF7" s="369">
        <v>0.10000000000000091</v>
      </c>
      <c r="CG7" s="369">
        <v>0.10000000000000091</v>
      </c>
      <c r="CH7" s="369">
        <v>0.10000000000000091</v>
      </c>
      <c r="CI7" s="369">
        <v>0.10000000000000091</v>
      </c>
      <c r="CJ7" s="369">
        <v>0.10000000000000091</v>
      </c>
      <c r="CK7" s="369">
        <v>0.10000000000000091</v>
      </c>
      <c r="CL7" s="369">
        <v>0.10000000000000091</v>
      </c>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row>
    <row r="8" spans="1:172" ht="15.75" thickBot="1" x14ac:dyDescent="0.3">
      <c r="A8" s="168">
        <f>IF(LEN(Projects!A4)&gt;0,Projects!A4,"")</f>
        <v>2</v>
      </c>
      <c r="B8" s="102" t="str">
        <f>IF(ISNA(VLOOKUP(A8,Projects!A:B,2,FALSE)), "",VLOOKUP(A8,Projects!A:B,2,FALSE))</f>
        <v>T1  Project2</v>
      </c>
      <c r="C8" s="169">
        <f t="shared" ref="C8:C71" si="12">3*H8+2*G8+1*F8</f>
        <v>67</v>
      </c>
      <c r="D8" s="169">
        <f t="shared" ref="D8:D71" si="13">SUM(F8:F8)</f>
        <v>67</v>
      </c>
      <c r="E8" s="169">
        <f t="shared" ref="E8:E71" si="14">COUNTIF(S8:CL8,"="&amp;"X")</f>
        <v>1</v>
      </c>
      <c r="F8" s="169">
        <f t="shared" ref="F8:F71" si="15">COUNTIF($S8:$CL8,"&lt;="&amp;F$2)</f>
        <v>67</v>
      </c>
      <c r="G8" s="170">
        <f t="shared" ref="G8:G71" si="16">COUNTIF($S8:$CL8,"&lt;="&amp;G$2)-F8</f>
        <v>0</v>
      </c>
      <c r="H8" s="170">
        <f t="shared" ref="H8:H71" si="17">COUNTIF($S8:$CL8,"&lt;="&amp;H$2)-G8-F8</f>
        <v>0</v>
      </c>
      <c r="I8" s="171">
        <f t="shared" ref="I8:I71" si="18">SUM(J8:M8)</f>
        <v>8</v>
      </c>
      <c r="J8" s="169">
        <v>3</v>
      </c>
      <c r="K8" s="169">
        <v>3</v>
      </c>
      <c r="L8" s="169">
        <v>1</v>
      </c>
      <c r="M8" s="169">
        <v>1</v>
      </c>
      <c r="N8" s="172">
        <v>1</v>
      </c>
      <c r="O8" s="172">
        <v>2</v>
      </c>
      <c r="P8" s="172">
        <v>16</v>
      </c>
      <c r="Q8" s="172">
        <v>63</v>
      </c>
      <c r="R8" s="173"/>
      <c r="S8" s="369" t="s">
        <v>481</v>
      </c>
      <c r="T8" s="369" t="s">
        <v>481</v>
      </c>
      <c r="U8" s="369">
        <v>0.10000000000000091</v>
      </c>
      <c r="V8" s="369" t="s">
        <v>352</v>
      </c>
      <c r="W8" s="369">
        <v>0.10000000000000091</v>
      </c>
      <c r="X8" s="369">
        <v>0.10000000000000091</v>
      </c>
      <c r="Y8" s="369">
        <v>0.10000000000000091</v>
      </c>
      <c r="Z8" s="369">
        <v>0.10000000000000091</v>
      </c>
      <c r="AA8" s="369">
        <v>0.10000000000000091</v>
      </c>
      <c r="AB8" s="369">
        <v>0.10000000000000091</v>
      </c>
      <c r="AC8" s="369">
        <v>0.10000000000000091</v>
      </c>
      <c r="AD8" s="369">
        <v>0.10000000000000091</v>
      </c>
      <c r="AE8" s="369">
        <v>0.10000000000000091</v>
      </c>
      <c r="AF8" s="369">
        <v>0.10000000000000091</v>
      </c>
      <c r="AG8" s="369">
        <v>0.10000000000000091</v>
      </c>
      <c r="AH8" s="369" t="s">
        <v>481</v>
      </c>
      <c r="AI8" s="369">
        <v>0.10000000000000091</v>
      </c>
      <c r="AJ8" s="369">
        <v>0.10000000000000091</v>
      </c>
      <c r="AK8" s="369">
        <v>0.10000000000000091</v>
      </c>
      <c r="AL8" s="369">
        <v>0.10000000000000091</v>
      </c>
      <c r="AM8" s="369">
        <v>0.10000000000000091</v>
      </c>
      <c r="AN8" s="369">
        <v>0.10000000000000091</v>
      </c>
      <c r="AO8" s="369">
        <v>0.10000000000000091</v>
      </c>
      <c r="AP8" s="369">
        <v>0.10000000000000091</v>
      </c>
      <c r="AQ8" s="369">
        <v>0.10000000000000091</v>
      </c>
      <c r="AR8" s="369">
        <v>0.10000000000000091</v>
      </c>
      <c r="AS8" s="369">
        <v>0.10000000000000091</v>
      </c>
      <c r="AT8" s="369">
        <v>0.10000000000000091</v>
      </c>
      <c r="AU8" s="369">
        <v>0.10000000000000091</v>
      </c>
      <c r="AV8" s="369">
        <v>0.10000000000000091</v>
      </c>
      <c r="AW8" s="369">
        <v>0.10000000000000091</v>
      </c>
      <c r="AX8" s="369">
        <v>0.10000000000000091</v>
      </c>
      <c r="AY8" s="369">
        <v>0.10000000000000091</v>
      </c>
      <c r="AZ8" s="369">
        <v>0.10000000000000091</v>
      </c>
      <c r="BA8" s="369">
        <v>0.10000000000000091</v>
      </c>
      <c r="BB8" s="369">
        <v>0.10000000000000091</v>
      </c>
      <c r="BC8" s="369">
        <v>0.10000000000000091</v>
      </c>
      <c r="BD8" s="369">
        <v>0.10000000000000091</v>
      </c>
      <c r="BE8" s="369">
        <v>0.10000000000000091</v>
      </c>
      <c r="BF8" s="369">
        <v>0.10000000000000091</v>
      </c>
      <c r="BG8" s="369">
        <v>0.10000000000000091</v>
      </c>
      <c r="BH8" s="369">
        <v>0.10000000000000091</v>
      </c>
      <c r="BI8" s="369">
        <v>0.10000000000000091</v>
      </c>
      <c r="BJ8" s="369">
        <v>0.10000000000000091</v>
      </c>
      <c r="BK8" s="369">
        <v>0.10000000000000091</v>
      </c>
      <c r="BL8" s="369">
        <v>0.10000000000000091</v>
      </c>
      <c r="BM8" s="369">
        <v>0.10000000000000091</v>
      </c>
      <c r="BN8" s="369">
        <v>0.10000000000000091</v>
      </c>
      <c r="BO8" s="369">
        <v>0.10000000000000091</v>
      </c>
      <c r="BP8" s="369">
        <v>0.10000000000000091</v>
      </c>
      <c r="BQ8" s="369">
        <v>0.10000000000000091</v>
      </c>
      <c r="BR8" s="369">
        <v>0.10000000000000091</v>
      </c>
      <c r="BS8" s="369">
        <v>0.10000000000000091</v>
      </c>
      <c r="BT8" s="369">
        <v>0.10000000000000091</v>
      </c>
      <c r="BU8" s="369">
        <v>0.10000000000000091</v>
      </c>
      <c r="BV8" s="369">
        <v>0.10000000000000091</v>
      </c>
      <c r="BW8" s="369">
        <v>0.10000000000000091</v>
      </c>
      <c r="BX8" s="369">
        <v>0.10000000000000091</v>
      </c>
      <c r="BY8" s="369">
        <v>0.10000000000000091</v>
      </c>
      <c r="BZ8" s="369">
        <v>0.10000000000000091</v>
      </c>
      <c r="CA8" s="369">
        <v>0.10000000000000091</v>
      </c>
      <c r="CB8" s="369">
        <v>0.10000000000000091</v>
      </c>
      <c r="CC8" s="369" t="s">
        <v>481</v>
      </c>
      <c r="CD8" s="369">
        <v>0.10000000000000091</v>
      </c>
      <c r="CE8" s="369">
        <v>0.10000000000000091</v>
      </c>
      <c r="CF8" s="369">
        <v>0.10000000000000091</v>
      </c>
      <c r="CG8" s="369">
        <v>0.10000000000000091</v>
      </c>
      <c r="CH8" s="369">
        <v>0.10000000000000091</v>
      </c>
      <c r="CI8" s="369">
        <v>0.10000000000000091</v>
      </c>
      <c r="CJ8" s="369">
        <v>0.10000000000000091</v>
      </c>
      <c r="CK8" s="369">
        <v>0.10000000000000091</v>
      </c>
      <c r="CL8" s="369">
        <v>0.10000000000000091</v>
      </c>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row>
    <row r="9" spans="1:172" ht="15.75" thickBot="1" x14ac:dyDescent="0.3">
      <c r="A9" s="168">
        <f>IF(LEN(Projects!A5)&gt;0,Projects!A5,"")</f>
        <v>3</v>
      </c>
      <c r="B9" s="102" t="str">
        <f>IF(ISNA(VLOOKUP(A9,Projects!A:B,2,FALSE)), "",VLOOKUP(A9,Projects!A:B,2,FALSE))</f>
        <v>T1  Project3</v>
      </c>
      <c r="C9" s="169">
        <f t="shared" si="12"/>
        <v>67</v>
      </c>
      <c r="D9" s="169">
        <f t="shared" si="13"/>
        <v>67</v>
      </c>
      <c r="E9" s="169">
        <f t="shared" si="14"/>
        <v>1</v>
      </c>
      <c r="F9" s="169">
        <f t="shared" si="15"/>
        <v>67</v>
      </c>
      <c r="G9" s="170">
        <f t="shared" si="16"/>
        <v>0</v>
      </c>
      <c r="H9" s="170">
        <f t="shared" si="17"/>
        <v>0</v>
      </c>
      <c r="I9" s="171">
        <f t="shared" si="18"/>
        <v>8</v>
      </c>
      <c r="J9" s="169">
        <v>3</v>
      </c>
      <c r="K9" s="169">
        <v>3</v>
      </c>
      <c r="L9" s="169">
        <v>1</v>
      </c>
      <c r="M9" s="169">
        <v>1</v>
      </c>
      <c r="N9" s="172">
        <v>2</v>
      </c>
      <c r="O9" s="172">
        <v>1</v>
      </c>
      <c r="P9" s="172">
        <v>16</v>
      </c>
      <c r="Q9" s="172">
        <v>64</v>
      </c>
      <c r="R9" s="173"/>
      <c r="S9" s="369" t="s">
        <v>481</v>
      </c>
      <c r="T9" s="369" t="s">
        <v>481</v>
      </c>
      <c r="U9" s="369">
        <v>0.10000000000000091</v>
      </c>
      <c r="V9" s="369">
        <v>0.10000000000000091</v>
      </c>
      <c r="W9" s="369">
        <v>0.10000000000000091</v>
      </c>
      <c r="X9" s="369">
        <v>0.10000000000000091</v>
      </c>
      <c r="Y9" s="369">
        <v>0.10000000000000091</v>
      </c>
      <c r="Z9" s="369">
        <v>0.10000000000000091</v>
      </c>
      <c r="AA9" s="369">
        <v>0.10000000000000091</v>
      </c>
      <c r="AB9" s="369">
        <v>0.10000000000000091</v>
      </c>
      <c r="AC9" s="369">
        <v>0.10000000000000091</v>
      </c>
      <c r="AD9" s="369">
        <v>0.10000000000000091</v>
      </c>
      <c r="AE9" s="369">
        <v>0.10000000000000091</v>
      </c>
      <c r="AF9" s="369" t="s">
        <v>352</v>
      </c>
      <c r="AG9" s="369">
        <v>0.10000000000000091</v>
      </c>
      <c r="AH9" s="369" t="s">
        <v>481</v>
      </c>
      <c r="AI9" s="369">
        <v>0.10000000000000091</v>
      </c>
      <c r="AJ9" s="369">
        <v>0.10000000000000091</v>
      </c>
      <c r="AK9" s="369">
        <v>0.10000000000000091</v>
      </c>
      <c r="AL9" s="369">
        <v>0.10000000000000091</v>
      </c>
      <c r="AM9" s="369">
        <v>0.10000000000000091</v>
      </c>
      <c r="AN9" s="369">
        <v>0.10000000000000091</v>
      </c>
      <c r="AO9" s="369">
        <v>0.10000000000000091</v>
      </c>
      <c r="AP9" s="369">
        <v>0.10000000000000091</v>
      </c>
      <c r="AQ9" s="369">
        <v>0.10000000000000091</v>
      </c>
      <c r="AR9" s="369">
        <v>0.10000000000000091</v>
      </c>
      <c r="AS9" s="369">
        <v>0.10000000000000091</v>
      </c>
      <c r="AT9" s="369">
        <v>0.10000000000000091</v>
      </c>
      <c r="AU9" s="369">
        <v>0.10000000000000091</v>
      </c>
      <c r="AV9" s="369">
        <v>0.10000000000000091</v>
      </c>
      <c r="AW9" s="369">
        <v>0.10000000000000091</v>
      </c>
      <c r="AX9" s="369">
        <v>0.10000000000000091</v>
      </c>
      <c r="AY9" s="369">
        <v>0.10000000000000091</v>
      </c>
      <c r="AZ9" s="369">
        <v>0.10000000000000091</v>
      </c>
      <c r="BA9" s="369">
        <v>0.10000000000000091</v>
      </c>
      <c r="BB9" s="369">
        <v>0.10000000000000091</v>
      </c>
      <c r="BC9" s="369">
        <v>0.10000000000000091</v>
      </c>
      <c r="BD9" s="369">
        <v>0.10000000000000091</v>
      </c>
      <c r="BE9" s="369">
        <v>0.10000000000000091</v>
      </c>
      <c r="BF9" s="369">
        <v>0.10000000000000091</v>
      </c>
      <c r="BG9" s="369">
        <v>0.10000000000000091</v>
      </c>
      <c r="BH9" s="369">
        <v>0.10000000000000091</v>
      </c>
      <c r="BI9" s="369">
        <v>0.10000000000000091</v>
      </c>
      <c r="BJ9" s="369">
        <v>0.10000000000000091</v>
      </c>
      <c r="BK9" s="369">
        <v>0.10000000000000091</v>
      </c>
      <c r="BL9" s="369">
        <v>0.10000000000000091</v>
      </c>
      <c r="BM9" s="369">
        <v>0.10000000000000091</v>
      </c>
      <c r="BN9" s="369">
        <v>0.10000000000000091</v>
      </c>
      <c r="BO9" s="369">
        <v>0.10000000000000091</v>
      </c>
      <c r="BP9" s="369">
        <v>0.10000000000000091</v>
      </c>
      <c r="BQ9" s="369">
        <v>0.10000000000000091</v>
      </c>
      <c r="BR9" s="369">
        <v>0.10000000000000091</v>
      </c>
      <c r="BS9" s="369">
        <v>0.10000000000000091</v>
      </c>
      <c r="BT9" s="369">
        <v>0.10000000000000091</v>
      </c>
      <c r="BU9" s="369">
        <v>0.10000000000000091</v>
      </c>
      <c r="BV9" s="369">
        <v>0.10000000000000091</v>
      </c>
      <c r="BW9" s="369">
        <v>0.10000000000000091</v>
      </c>
      <c r="BX9" s="369">
        <v>0.10000000000000091</v>
      </c>
      <c r="BY9" s="369">
        <v>0.10000000000000091</v>
      </c>
      <c r="BZ9" s="369">
        <v>0.10000000000000091</v>
      </c>
      <c r="CA9" s="369">
        <v>0.10000000000000091</v>
      </c>
      <c r="CB9" s="369">
        <v>0.10000000000000091</v>
      </c>
      <c r="CC9" s="369">
        <v>0.10000000000000091</v>
      </c>
      <c r="CD9" s="369" t="s">
        <v>481</v>
      </c>
      <c r="CE9" s="369">
        <v>0.10000000000000091</v>
      </c>
      <c r="CF9" s="369">
        <v>0.10000000000000091</v>
      </c>
      <c r="CG9" s="369">
        <v>0.10000000000000091</v>
      </c>
      <c r="CH9" s="369">
        <v>0.10000000000000091</v>
      </c>
      <c r="CI9" s="369">
        <v>0.10000000000000091</v>
      </c>
      <c r="CJ9" s="369">
        <v>0.10000000000000091</v>
      </c>
      <c r="CK9" s="369">
        <v>0.10000000000000091</v>
      </c>
      <c r="CL9" s="369">
        <v>0.10000000000000091</v>
      </c>
      <c r="CM9" s="174"/>
      <c r="CN9" s="174"/>
      <c r="CO9" s="174"/>
      <c r="CP9" s="174"/>
      <c r="CQ9" s="174"/>
      <c r="CR9" s="174"/>
      <c r="CS9" s="174"/>
      <c r="CT9" s="174"/>
    </row>
    <row r="10" spans="1:172" ht="15.75" thickBot="1" x14ac:dyDescent="0.3">
      <c r="A10" s="168">
        <f>IF(LEN(Projects!A6)&gt;0,Projects!A6,"")</f>
        <v>4</v>
      </c>
      <c r="B10" s="102" t="str">
        <f>IF(ISNA(VLOOKUP(A10,Projects!A:B,2,FALSE)), "",VLOOKUP(A10,Projects!A:B,2,FALSE))</f>
        <v>T1  Project4</v>
      </c>
      <c r="C10" s="169">
        <f t="shared" si="12"/>
        <v>67</v>
      </c>
      <c r="D10" s="169">
        <f t="shared" si="13"/>
        <v>67</v>
      </c>
      <c r="E10" s="169">
        <f t="shared" si="14"/>
        <v>1</v>
      </c>
      <c r="F10" s="169">
        <f t="shared" si="15"/>
        <v>67</v>
      </c>
      <c r="G10" s="170">
        <f t="shared" si="16"/>
        <v>0</v>
      </c>
      <c r="H10" s="170">
        <f t="shared" si="17"/>
        <v>0</v>
      </c>
      <c r="I10" s="171">
        <f t="shared" si="18"/>
        <v>8</v>
      </c>
      <c r="J10" s="169">
        <v>3</v>
      </c>
      <c r="K10" s="169">
        <v>3</v>
      </c>
      <c r="L10" s="169">
        <v>1</v>
      </c>
      <c r="M10" s="169">
        <v>1</v>
      </c>
      <c r="N10" s="172">
        <v>1</v>
      </c>
      <c r="O10" s="172">
        <v>2</v>
      </c>
      <c r="P10" s="172">
        <v>17</v>
      </c>
      <c r="Q10" s="172">
        <v>16</v>
      </c>
      <c r="R10" s="173"/>
      <c r="S10" s="369" t="s">
        <v>481</v>
      </c>
      <c r="T10" s="369" t="s">
        <v>481</v>
      </c>
      <c r="U10" s="369">
        <v>0.10000000000000091</v>
      </c>
      <c r="V10" s="369">
        <v>0.10000000000000091</v>
      </c>
      <c r="W10" s="369">
        <v>0.10000000000000091</v>
      </c>
      <c r="X10" s="369">
        <v>0.10000000000000091</v>
      </c>
      <c r="Y10" s="369">
        <v>0.10000000000000091</v>
      </c>
      <c r="Z10" s="369">
        <v>0.10000000000000091</v>
      </c>
      <c r="AA10" s="369">
        <v>0.10000000000000091</v>
      </c>
      <c r="AB10" s="369">
        <v>0.10000000000000091</v>
      </c>
      <c r="AC10" s="369">
        <v>0.10000000000000091</v>
      </c>
      <c r="AD10" s="369">
        <v>0.10000000000000091</v>
      </c>
      <c r="AE10" s="369">
        <v>0.10000000000000091</v>
      </c>
      <c r="AF10" s="369">
        <v>0.10000000000000091</v>
      </c>
      <c r="AG10" s="369">
        <v>0.10000000000000091</v>
      </c>
      <c r="AH10" s="369" t="s">
        <v>481</v>
      </c>
      <c r="AI10" s="369" t="s">
        <v>481</v>
      </c>
      <c r="AJ10" s="369">
        <v>0.10000000000000091</v>
      </c>
      <c r="AK10" s="369">
        <v>0.10000000000000091</v>
      </c>
      <c r="AL10" s="369">
        <v>0.10000000000000091</v>
      </c>
      <c r="AM10" s="369">
        <v>0.10000000000000091</v>
      </c>
      <c r="AN10" s="369">
        <v>0.10000000000000091</v>
      </c>
      <c r="AO10" s="369">
        <v>0.10000000000000091</v>
      </c>
      <c r="AP10" s="369">
        <v>0.10000000000000091</v>
      </c>
      <c r="AQ10" s="369">
        <v>0.10000000000000091</v>
      </c>
      <c r="AR10" s="369">
        <v>0.10000000000000091</v>
      </c>
      <c r="AS10" s="369">
        <v>0.10000000000000091</v>
      </c>
      <c r="AT10" s="369">
        <v>0.10000000000000091</v>
      </c>
      <c r="AU10" s="369">
        <v>0.10000000000000091</v>
      </c>
      <c r="AV10" s="369">
        <v>0.10000000000000091</v>
      </c>
      <c r="AW10" s="369">
        <v>0.10000000000000091</v>
      </c>
      <c r="AX10" s="369">
        <v>0.10000000000000091</v>
      </c>
      <c r="AY10" s="369">
        <v>0.10000000000000091</v>
      </c>
      <c r="AZ10" s="369">
        <v>0.10000000000000091</v>
      </c>
      <c r="BA10" s="369">
        <v>0.10000000000000091</v>
      </c>
      <c r="BB10" s="369">
        <v>0.10000000000000091</v>
      </c>
      <c r="BC10" s="369">
        <v>0.10000000000000091</v>
      </c>
      <c r="BD10" s="369">
        <v>0.10000000000000091</v>
      </c>
      <c r="BE10" s="369">
        <v>0.10000000000000091</v>
      </c>
      <c r="BF10" s="369">
        <v>0.10000000000000091</v>
      </c>
      <c r="BG10" s="369">
        <v>0.10000000000000091</v>
      </c>
      <c r="BH10" s="369">
        <v>0.10000000000000091</v>
      </c>
      <c r="BI10" s="369">
        <v>0.10000000000000091</v>
      </c>
      <c r="BJ10" s="369">
        <v>0.10000000000000091</v>
      </c>
      <c r="BK10" s="369">
        <v>0.10000000000000091</v>
      </c>
      <c r="BL10" s="369">
        <v>0.10000000000000091</v>
      </c>
      <c r="BM10" s="369">
        <v>0.10000000000000091</v>
      </c>
      <c r="BN10" s="369">
        <v>0.10000000000000091</v>
      </c>
      <c r="BO10" s="369">
        <v>0.10000000000000091</v>
      </c>
      <c r="BP10" s="369">
        <v>0.10000000000000091</v>
      </c>
      <c r="BQ10" s="369">
        <v>0.10000000000000091</v>
      </c>
      <c r="BR10" s="369">
        <v>0.10000000000000091</v>
      </c>
      <c r="BS10" s="369">
        <v>0.10000000000000091</v>
      </c>
      <c r="BT10" s="369">
        <v>0.10000000000000091</v>
      </c>
      <c r="BU10" s="369">
        <v>0.10000000000000091</v>
      </c>
      <c r="BV10" s="369">
        <v>0.10000000000000091</v>
      </c>
      <c r="BW10" s="369" t="s">
        <v>352</v>
      </c>
      <c r="BX10" s="369">
        <v>0.10000000000000091</v>
      </c>
      <c r="BY10" s="369">
        <v>0.10000000000000091</v>
      </c>
      <c r="BZ10" s="369">
        <v>0.10000000000000091</v>
      </c>
      <c r="CA10" s="369">
        <v>0.10000000000000091</v>
      </c>
      <c r="CB10" s="369">
        <v>0.10000000000000091</v>
      </c>
      <c r="CC10" s="369">
        <v>0.10000000000000091</v>
      </c>
      <c r="CD10" s="369">
        <v>0.10000000000000091</v>
      </c>
      <c r="CE10" s="369">
        <v>0.10000000000000091</v>
      </c>
      <c r="CF10" s="369">
        <v>0.10000000000000091</v>
      </c>
      <c r="CG10" s="369">
        <v>0.10000000000000091</v>
      </c>
      <c r="CH10" s="369">
        <v>0.10000000000000091</v>
      </c>
      <c r="CI10" s="369">
        <v>0.10000000000000091</v>
      </c>
      <c r="CJ10" s="369">
        <v>0.10000000000000091</v>
      </c>
      <c r="CK10" s="369">
        <v>0.10000000000000091</v>
      </c>
      <c r="CL10" s="369">
        <v>0.10000000000000091</v>
      </c>
      <c r="CM10" s="174"/>
      <c r="CN10" s="174"/>
      <c r="CO10" s="174"/>
      <c r="CP10" s="174"/>
      <c r="CQ10" s="174"/>
      <c r="CR10" s="174"/>
      <c r="CS10" s="174"/>
      <c r="CT10" s="174"/>
    </row>
    <row r="11" spans="1:172" ht="15.75" thickBot="1" x14ac:dyDescent="0.3">
      <c r="A11" s="168">
        <f>IF(LEN(Projects!A7)&gt;0,Projects!A7,"")</f>
        <v>5</v>
      </c>
      <c r="B11" s="102" t="str">
        <f>IF(ISNA(VLOOKUP(A11,Projects!A:B,2,FALSE)), "",VLOOKUP(A11,Projects!A:B,2,FALSE))</f>
        <v>T2  Project5</v>
      </c>
      <c r="C11" s="169">
        <f t="shared" si="12"/>
        <v>69</v>
      </c>
      <c r="D11" s="169">
        <f t="shared" si="13"/>
        <v>66</v>
      </c>
      <c r="E11" s="169">
        <f t="shared" si="14"/>
        <v>1</v>
      </c>
      <c r="F11" s="169">
        <f t="shared" si="15"/>
        <v>66</v>
      </c>
      <c r="G11" s="170">
        <f t="shared" si="16"/>
        <v>0</v>
      </c>
      <c r="H11" s="170">
        <f t="shared" si="17"/>
        <v>1</v>
      </c>
      <c r="I11" s="171">
        <f t="shared" si="18"/>
        <v>12</v>
      </c>
      <c r="J11" s="169">
        <v>3</v>
      </c>
      <c r="K11" s="169">
        <v>3</v>
      </c>
      <c r="L11" s="169">
        <v>3</v>
      </c>
      <c r="M11" s="169">
        <v>3</v>
      </c>
      <c r="N11" s="172">
        <v>4</v>
      </c>
      <c r="O11" s="172">
        <v>5</v>
      </c>
      <c r="P11" s="172">
        <v>7</v>
      </c>
      <c r="Q11" s="172">
        <v>3</v>
      </c>
      <c r="R11" s="173"/>
      <c r="S11" s="369">
        <v>0.10000000000000091</v>
      </c>
      <c r="T11" s="369">
        <v>0.10000000000000091</v>
      </c>
      <c r="U11" s="369" t="s">
        <v>481</v>
      </c>
      <c r="V11" s="369" t="s">
        <v>481</v>
      </c>
      <c r="W11" s="369" t="s">
        <v>481</v>
      </c>
      <c r="X11" s="369">
        <v>1</v>
      </c>
      <c r="Y11" s="369" t="s">
        <v>481</v>
      </c>
      <c r="Z11" s="369">
        <v>0.10000000000000091</v>
      </c>
      <c r="AA11" s="369">
        <v>0.10000000000000091</v>
      </c>
      <c r="AB11" s="369">
        <v>0.10000000000000091</v>
      </c>
      <c r="AC11" s="369">
        <v>0.10000000000000091</v>
      </c>
      <c r="AD11" s="369">
        <v>0.10000000000000091</v>
      </c>
      <c r="AE11" s="369">
        <v>0.10000000000000091</v>
      </c>
      <c r="AF11" s="369">
        <v>0.10000000000000091</v>
      </c>
      <c r="AG11" s="369">
        <v>0.10000000000000091</v>
      </c>
      <c r="AH11" s="369">
        <v>0.10000000000000091</v>
      </c>
      <c r="AI11" s="369">
        <v>0.10000000000000091</v>
      </c>
      <c r="AJ11" s="369" t="s">
        <v>352</v>
      </c>
      <c r="AK11" s="369">
        <v>0.10000000000000091</v>
      </c>
      <c r="AL11" s="369">
        <v>0.10000000000000091</v>
      </c>
      <c r="AM11" s="369">
        <v>0.10000000000000091</v>
      </c>
      <c r="AN11" s="369">
        <v>0.10000000000000091</v>
      </c>
      <c r="AO11" s="369">
        <v>0.10000000000000091</v>
      </c>
      <c r="AP11" s="369">
        <v>0.10000000000000091</v>
      </c>
      <c r="AQ11" s="369">
        <v>0.10000000000000091</v>
      </c>
      <c r="AR11" s="369">
        <v>0.10000000000000091</v>
      </c>
      <c r="AS11" s="369">
        <v>0.10000000000000091</v>
      </c>
      <c r="AT11" s="369">
        <v>0.10000000000000091</v>
      </c>
      <c r="AU11" s="369">
        <v>0.10000000000000091</v>
      </c>
      <c r="AV11" s="369">
        <v>0.10000000000000091</v>
      </c>
      <c r="AW11" s="369">
        <v>0.10000000000000091</v>
      </c>
      <c r="AX11" s="369">
        <v>0.10000000000000091</v>
      </c>
      <c r="AY11" s="369">
        <v>0.10000000000000091</v>
      </c>
      <c r="AZ11" s="369">
        <v>0.10000000000000091</v>
      </c>
      <c r="BA11" s="369">
        <v>0.10000000000000091</v>
      </c>
      <c r="BB11" s="369">
        <v>0.10000000000000091</v>
      </c>
      <c r="BC11" s="369">
        <v>0.10000000000000091</v>
      </c>
      <c r="BD11" s="369">
        <v>0.10000000000000091</v>
      </c>
      <c r="BE11" s="369">
        <v>0.10000000000000091</v>
      </c>
      <c r="BF11" s="369">
        <v>0.10000000000000091</v>
      </c>
      <c r="BG11" s="369">
        <v>0.10000000000000091</v>
      </c>
      <c r="BH11" s="369">
        <v>0.10000000000000091</v>
      </c>
      <c r="BI11" s="369">
        <v>0.10000000000000091</v>
      </c>
      <c r="BJ11" s="369">
        <v>0.10000000000000091</v>
      </c>
      <c r="BK11" s="369">
        <v>0.10000000000000091</v>
      </c>
      <c r="BL11" s="369">
        <v>0.10000000000000091</v>
      </c>
      <c r="BM11" s="369">
        <v>0.10000000000000091</v>
      </c>
      <c r="BN11" s="369">
        <v>0.10000000000000091</v>
      </c>
      <c r="BO11" s="369">
        <v>0.10000000000000091</v>
      </c>
      <c r="BP11" s="369">
        <v>0.10000000000000091</v>
      </c>
      <c r="BQ11" s="369">
        <v>0.10000000000000091</v>
      </c>
      <c r="BR11" s="369">
        <v>0.10000000000000091</v>
      </c>
      <c r="BS11" s="369">
        <v>0.10000000000000091</v>
      </c>
      <c r="BT11" s="369">
        <v>0.10000000000000091</v>
      </c>
      <c r="BU11" s="369">
        <v>0.10000000000000091</v>
      </c>
      <c r="BV11" s="369">
        <v>0.10000000000000091</v>
      </c>
      <c r="BW11" s="369">
        <v>0.10000000000000091</v>
      </c>
      <c r="BX11" s="369">
        <v>0.10000000000000091</v>
      </c>
      <c r="BY11" s="369">
        <v>0.10000000000000091</v>
      </c>
      <c r="BZ11" s="369">
        <v>0.10000000000000091</v>
      </c>
      <c r="CA11" s="369">
        <v>0.10000000000000091</v>
      </c>
      <c r="CB11" s="369">
        <v>0.10000000000000091</v>
      </c>
      <c r="CC11" s="369">
        <v>0.10000000000000091</v>
      </c>
      <c r="CD11" s="369">
        <v>0.10000000000000091</v>
      </c>
      <c r="CE11" s="369">
        <v>0.10000000000000091</v>
      </c>
      <c r="CF11" s="369">
        <v>0.10000000000000091</v>
      </c>
      <c r="CG11" s="369">
        <v>0.10000000000000091</v>
      </c>
      <c r="CH11" s="369">
        <v>0.10000000000000091</v>
      </c>
      <c r="CI11" s="369">
        <v>0.10000000000000091</v>
      </c>
      <c r="CJ11" s="369">
        <v>0.10000000000000091</v>
      </c>
      <c r="CK11" s="369">
        <v>0.10000000000000091</v>
      </c>
      <c r="CL11" s="369">
        <v>0.10000000000000091</v>
      </c>
      <c r="CM11" s="174"/>
      <c r="CN11" s="174"/>
      <c r="CO11" s="174"/>
      <c r="CP11" s="174"/>
      <c r="CQ11" s="174"/>
      <c r="CR11" s="174"/>
      <c r="CS11" s="174"/>
      <c r="CT11" s="174"/>
    </row>
    <row r="12" spans="1:172" ht="15.75" thickBot="1" x14ac:dyDescent="0.3">
      <c r="A12" s="168">
        <f>IF(LEN(Projects!A8)&gt;0,Projects!A8,"")</f>
        <v>6</v>
      </c>
      <c r="B12" s="102" t="str">
        <f>IF(ISNA(VLOOKUP(A12,Projects!A:B,2,FALSE)), "",VLOOKUP(A12,Projects!A:B,2,FALSE))</f>
        <v>T2  Project6</v>
      </c>
      <c r="C12" s="169">
        <f t="shared" si="12"/>
        <v>69</v>
      </c>
      <c r="D12" s="169">
        <f t="shared" si="13"/>
        <v>66</v>
      </c>
      <c r="E12" s="169">
        <f t="shared" si="14"/>
        <v>1</v>
      </c>
      <c r="F12" s="169">
        <f t="shared" si="15"/>
        <v>66</v>
      </c>
      <c r="G12" s="170">
        <f t="shared" si="16"/>
        <v>0</v>
      </c>
      <c r="H12" s="170">
        <f t="shared" si="17"/>
        <v>1</v>
      </c>
      <c r="I12" s="171">
        <f t="shared" si="18"/>
        <v>12</v>
      </c>
      <c r="J12" s="169">
        <v>3</v>
      </c>
      <c r="K12" s="169">
        <v>3</v>
      </c>
      <c r="L12" s="169">
        <v>3</v>
      </c>
      <c r="M12" s="169">
        <v>3</v>
      </c>
      <c r="N12" s="172">
        <v>6</v>
      </c>
      <c r="O12" s="172">
        <v>7</v>
      </c>
      <c r="P12" s="172">
        <v>4</v>
      </c>
      <c r="Q12" s="172">
        <v>3</v>
      </c>
      <c r="R12" s="173"/>
      <c r="S12" s="369">
        <v>0.10000000000000091</v>
      </c>
      <c r="T12" s="369">
        <v>0.10000000000000091</v>
      </c>
      <c r="U12" s="369" t="s">
        <v>481</v>
      </c>
      <c r="V12" s="369" t="s">
        <v>481</v>
      </c>
      <c r="W12" s="369">
        <v>1</v>
      </c>
      <c r="X12" s="369" t="s">
        <v>481</v>
      </c>
      <c r="Y12" s="369" t="s">
        <v>481</v>
      </c>
      <c r="Z12" s="369">
        <v>0.10000000000000091</v>
      </c>
      <c r="AA12" s="369">
        <v>0.10000000000000091</v>
      </c>
      <c r="AB12" s="369">
        <v>0.10000000000000091</v>
      </c>
      <c r="AC12" s="369">
        <v>0.10000000000000091</v>
      </c>
      <c r="AD12" s="369">
        <v>0.10000000000000091</v>
      </c>
      <c r="AE12" s="369">
        <v>0.10000000000000091</v>
      </c>
      <c r="AF12" s="369">
        <v>0.10000000000000091</v>
      </c>
      <c r="AG12" s="369">
        <v>0.10000000000000091</v>
      </c>
      <c r="AH12" s="369">
        <v>0.10000000000000091</v>
      </c>
      <c r="AI12" s="369">
        <v>0.10000000000000091</v>
      </c>
      <c r="AJ12" s="369">
        <v>0.10000000000000091</v>
      </c>
      <c r="AK12" s="369">
        <v>0.10000000000000091</v>
      </c>
      <c r="AL12" s="369">
        <v>0.10000000000000091</v>
      </c>
      <c r="AM12" s="369">
        <v>0.10000000000000091</v>
      </c>
      <c r="AN12" s="369">
        <v>0.10000000000000091</v>
      </c>
      <c r="AO12" s="369">
        <v>0.10000000000000091</v>
      </c>
      <c r="AP12" s="369">
        <v>0.10000000000000091</v>
      </c>
      <c r="AQ12" s="369">
        <v>0.10000000000000091</v>
      </c>
      <c r="AR12" s="369">
        <v>0.10000000000000091</v>
      </c>
      <c r="AS12" s="369">
        <v>0.10000000000000091</v>
      </c>
      <c r="AT12" s="369">
        <v>0.10000000000000091</v>
      </c>
      <c r="AU12" s="369">
        <v>0.10000000000000091</v>
      </c>
      <c r="AV12" s="369">
        <v>0.10000000000000091</v>
      </c>
      <c r="AW12" s="369">
        <v>0.10000000000000091</v>
      </c>
      <c r="AX12" s="369">
        <v>0.10000000000000091</v>
      </c>
      <c r="AY12" s="369">
        <v>0.10000000000000091</v>
      </c>
      <c r="AZ12" s="369">
        <v>0.10000000000000091</v>
      </c>
      <c r="BA12" s="369">
        <v>0.10000000000000091</v>
      </c>
      <c r="BB12" s="369">
        <v>0.10000000000000091</v>
      </c>
      <c r="BC12" s="369" t="s">
        <v>352</v>
      </c>
      <c r="BD12" s="369">
        <v>0.10000000000000091</v>
      </c>
      <c r="BE12" s="369">
        <v>0.10000000000000091</v>
      </c>
      <c r="BF12" s="369">
        <v>0.10000000000000091</v>
      </c>
      <c r="BG12" s="369">
        <v>0.10000000000000091</v>
      </c>
      <c r="BH12" s="369">
        <v>0.10000000000000091</v>
      </c>
      <c r="BI12" s="369">
        <v>0.10000000000000091</v>
      </c>
      <c r="BJ12" s="369">
        <v>0.10000000000000091</v>
      </c>
      <c r="BK12" s="369">
        <v>0.10000000000000091</v>
      </c>
      <c r="BL12" s="369">
        <v>0.10000000000000091</v>
      </c>
      <c r="BM12" s="369">
        <v>0.10000000000000091</v>
      </c>
      <c r="BN12" s="369">
        <v>0.10000000000000091</v>
      </c>
      <c r="BO12" s="369">
        <v>0.10000000000000091</v>
      </c>
      <c r="BP12" s="369">
        <v>0.10000000000000091</v>
      </c>
      <c r="BQ12" s="369">
        <v>0.10000000000000091</v>
      </c>
      <c r="BR12" s="369">
        <v>0.10000000000000091</v>
      </c>
      <c r="BS12" s="369">
        <v>0.10000000000000091</v>
      </c>
      <c r="BT12" s="369">
        <v>0.10000000000000091</v>
      </c>
      <c r="BU12" s="369">
        <v>0.10000000000000091</v>
      </c>
      <c r="BV12" s="369">
        <v>0.10000000000000091</v>
      </c>
      <c r="BW12" s="369">
        <v>0.10000000000000091</v>
      </c>
      <c r="BX12" s="369">
        <v>0.10000000000000091</v>
      </c>
      <c r="BY12" s="369">
        <v>0.10000000000000091</v>
      </c>
      <c r="BZ12" s="369">
        <v>0.10000000000000091</v>
      </c>
      <c r="CA12" s="369">
        <v>0.10000000000000091</v>
      </c>
      <c r="CB12" s="369">
        <v>0.10000000000000091</v>
      </c>
      <c r="CC12" s="369">
        <v>0.10000000000000091</v>
      </c>
      <c r="CD12" s="369">
        <v>0.10000000000000091</v>
      </c>
      <c r="CE12" s="369">
        <v>0.10000000000000091</v>
      </c>
      <c r="CF12" s="369">
        <v>0.10000000000000091</v>
      </c>
      <c r="CG12" s="369">
        <v>0.10000000000000091</v>
      </c>
      <c r="CH12" s="369">
        <v>0.10000000000000091</v>
      </c>
      <c r="CI12" s="369">
        <v>0.10000000000000091</v>
      </c>
      <c r="CJ12" s="369">
        <v>0.10000000000000091</v>
      </c>
      <c r="CK12" s="369">
        <v>0.10000000000000091</v>
      </c>
      <c r="CL12" s="369">
        <v>0.10000000000000091</v>
      </c>
      <c r="CM12" s="174"/>
      <c r="CN12" s="174"/>
      <c r="CO12" s="174"/>
      <c r="CP12" s="174"/>
      <c r="CQ12" s="174"/>
      <c r="CR12" s="174"/>
      <c r="CS12" s="174"/>
      <c r="CT12" s="174"/>
    </row>
    <row r="13" spans="1:172" ht="15.75" thickBot="1" x14ac:dyDescent="0.3">
      <c r="A13" s="168">
        <f>IF(LEN(Projects!A9)&gt;0,Projects!A9,"")</f>
        <v>7</v>
      </c>
      <c r="B13" s="102" t="str">
        <f>IF(ISNA(VLOOKUP(A13,Projects!A:B,2,FALSE)), "",VLOOKUP(A13,Projects!A:B,2,FALSE))</f>
        <v>T2  Project7</v>
      </c>
      <c r="C13" s="169">
        <f t="shared" si="12"/>
        <v>69</v>
      </c>
      <c r="D13" s="169">
        <f t="shared" si="13"/>
        <v>66</v>
      </c>
      <c r="E13" s="169">
        <f t="shared" si="14"/>
        <v>1</v>
      </c>
      <c r="F13" s="169">
        <f t="shared" si="15"/>
        <v>66</v>
      </c>
      <c r="G13" s="170">
        <f t="shared" si="16"/>
        <v>0</v>
      </c>
      <c r="H13" s="170">
        <f t="shared" si="17"/>
        <v>1</v>
      </c>
      <c r="I13" s="171">
        <f t="shared" si="18"/>
        <v>12</v>
      </c>
      <c r="J13" s="169">
        <v>3</v>
      </c>
      <c r="K13" s="169">
        <v>3</v>
      </c>
      <c r="L13" s="169">
        <v>3</v>
      </c>
      <c r="M13" s="169">
        <v>3</v>
      </c>
      <c r="N13" s="172">
        <v>7</v>
      </c>
      <c r="O13" s="172">
        <v>6</v>
      </c>
      <c r="P13" s="172">
        <v>5</v>
      </c>
      <c r="Q13" s="172">
        <v>4</v>
      </c>
      <c r="R13" s="173"/>
      <c r="S13" s="369">
        <v>0.10000000000000091</v>
      </c>
      <c r="T13" s="369">
        <v>0.10000000000000091</v>
      </c>
      <c r="U13" s="369">
        <v>1</v>
      </c>
      <c r="V13" s="369" t="s">
        <v>481</v>
      </c>
      <c r="W13" s="369" t="s">
        <v>481</v>
      </c>
      <c r="X13" s="369" t="s">
        <v>481</v>
      </c>
      <c r="Y13" s="369" t="s">
        <v>481</v>
      </c>
      <c r="Z13" s="369">
        <v>0.10000000000000091</v>
      </c>
      <c r="AA13" s="369">
        <v>0.10000000000000091</v>
      </c>
      <c r="AB13" s="369">
        <v>0.10000000000000091</v>
      </c>
      <c r="AC13" s="369">
        <v>0.10000000000000091</v>
      </c>
      <c r="AD13" s="369">
        <v>0.10000000000000091</v>
      </c>
      <c r="AE13" s="369">
        <v>0.10000000000000091</v>
      </c>
      <c r="AF13" s="369">
        <v>0.10000000000000091</v>
      </c>
      <c r="AG13" s="369">
        <v>0.10000000000000091</v>
      </c>
      <c r="AH13" s="369">
        <v>0.10000000000000091</v>
      </c>
      <c r="AI13" s="369">
        <v>0.10000000000000091</v>
      </c>
      <c r="AJ13" s="369">
        <v>0.10000000000000091</v>
      </c>
      <c r="AK13" s="369">
        <v>0.10000000000000091</v>
      </c>
      <c r="AL13" s="369">
        <v>0.10000000000000091</v>
      </c>
      <c r="AM13" s="369">
        <v>0.10000000000000091</v>
      </c>
      <c r="AN13" s="369">
        <v>0.10000000000000091</v>
      </c>
      <c r="AO13" s="369">
        <v>0.10000000000000091</v>
      </c>
      <c r="AP13" s="369">
        <v>0.10000000000000091</v>
      </c>
      <c r="AQ13" s="369">
        <v>0.10000000000000091</v>
      </c>
      <c r="AR13" s="369">
        <v>0.10000000000000091</v>
      </c>
      <c r="AS13" s="369">
        <v>0.10000000000000091</v>
      </c>
      <c r="AT13" s="369">
        <v>0.10000000000000091</v>
      </c>
      <c r="AU13" s="369">
        <v>0.10000000000000091</v>
      </c>
      <c r="AV13" s="369">
        <v>0.10000000000000091</v>
      </c>
      <c r="AW13" s="369">
        <v>0.10000000000000091</v>
      </c>
      <c r="AX13" s="369">
        <v>0.10000000000000091</v>
      </c>
      <c r="AY13" s="369">
        <v>0.10000000000000091</v>
      </c>
      <c r="AZ13" s="369">
        <v>0.10000000000000091</v>
      </c>
      <c r="BA13" s="369">
        <v>0.10000000000000091</v>
      </c>
      <c r="BB13" s="369">
        <v>0.10000000000000091</v>
      </c>
      <c r="BC13" s="369">
        <v>0.10000000000000091</v>
      </c>
      <c r="BD13" s="369">
        <v>0.10000000000000091</v>
      </c>
      <c r="BE13" s="369">
        <v>0.10000000000000091</v>
      </c>
      <c r="BF13" s="369">
        <v>0.10000000000000091</v>
      </c>
      <c r="BG13" s="369">
        <v>0.10000000000000091</v>
      </c>
      <c r="BH13" s="369">
        <v>0.10000000000000091</v>
      </c>
      <c r="BI13" s="369">
        <v>0.10000000000000091</v>
      </c>
      <c r="BJ13" s="369">
        <v>0.10000000000000091</v>
      </c>
      <c r="BK13" s="369">
        <v>0.10000000000000091</v>
      </c>
      <c r="BL13" s="369">
        <v>0.10000000000000091</v>
      </c>
      <c r="BM13" s="369">
        <v>0.10000000000000091</v>
      </c>
      <c r="BN13" s="369">
        <v>0.10000000000000091</v>
      </c>
      <c r="BO13" s="369" t="s">
        <v>352</v>
      </c>
      <c r="BP13" s="369">
        <v>0.10000000000000091</v>
      </c>
      <c r="BQ13" s="369">
        <v>0.10000000000000091</v>
      </c>
      <c r="BR13" s="369">
        <v>0.10000000000000091</v>
      </c>
      <c r="BS13" s="369">
        <v>0.10000000000000091</v>
      </c>
      <c r="BT13" s="369">
        <v>0.10000000000000091</v>
      </c>
      <c r="BU13" s="369">
        <v>0.10000000000000091</v>
      </c>
      <c r="BV13" s="369">
        <v>0.10000000000000091</v>
      </c>
      <c r="BW13" s="369">
        <v>0.10000000000000091</v>
      </c>
      <c r="BX13" s="369">
        <v>0.10000000000000091</v>
      </c>
      <c r="BY13" s="369">
        <v>0.10000000000000091</v>
      </c>
      <c r="BZ13" s="369">
        <v>0.10000000000000091</v>
      </c>
      <c r="CA13" s="369">
        <v>0.10000000000000091</v>
      </c>
      <c r="CB13" s="369">
        <v>0.10000000000000091</v>
      </c>
      <c r="CC13" s="369">
        <v>0.10000000000000091</v>
      </c>
      <c r="CD13" s="369">
        <v>0.10000000000000091</v>
      </c>
      <c r="CE13" s="369">
        <v>0.10000000000000091</v>
      </c>
      <c r="CF13" s="369">
        <v>0.10000000000000091</v>
      </c>
      <c r="CG13" s="369">
        <v>0.10000000000000091</v>
      </c>
      <c r="CH13" s="369">
        <v>0.10000000000000091</v>
      </c>
      <c r="CI13" s="369">
        <v>0.10000000000000091</v>
      </c>
      <c r="CJ13" s="369">
        <v>0.10000000000000091</v>
      </c>
      <c r="CK13" s="369">
        <v>0.10000000000000091</v>
      </c>
      <c r="CL13" s="369">
        <v>0.10000000000000091</v>
      </c>
      <c r="CM13" s="174"/>
      <c r="CN13" s="174"/>
      <c r="CO13" s="174"/>
      <c r="CP13" s="174"/>
      <c r="CQ13" s="174"/>
      <c r="CR13" s="174"/>
      <c r="CS13" s="174"/>
      <c r="CT13" s="174"/>
    </row>
    <row r="14" spans="1:172" ht="15.75" thickBot="1" x14ac:dyDescent="0.3">
      <c r="A14" s="168">
        <f>IF(LEN(Projects!A10)&gt;0,Projects!A10,"")</f>
        <v>8</v>
      </c>
      <c r="B14" s="102" t="str">
        <f>IF(ISNA(VLOOKUP(A14,Projects!A:B,2,FALSE)), "",VLOOKUP(A14,Projects!A:B,2,FALSE))</f>
        <v>T2  Project8</v>
      </c>
      <c r="C14" s="169">
        <f t="shared" si="12"/>
        <v>69</v>
      </c>
      <c r="D14" s="169">
        <f t="shared" si="13"/>
        <v>66</v>
      </c>
      <c r="E14" s="169">
        <f t="shared" si="14"/>
        <v>1</v>
      </c>
      <c r="F14" s="169">
        <f t="shared" si="15"/>
        <v>66</v>
      </c>
      <c r="G14" s="170">
        <f t="shared" si="16"/>
        <v>0</v>
      </c>
      <c r="H14" s="170">
        <f t="shared" si="17"/>
        <v>1</v>
      </c>
      <c r="I14" s="171">
        <f t="shared" si="18"/>
        <v>12</v>
      </c>
      <c r="J14" s="169">
        <v>3</v>
      </c>
      <c r="K14" s="169">
        <v>3</v>
      </c>
      <c r="L14" s="169">
        <v>3</v>
      </c>
      <c r="M14" s="169">
        <v>3</v>
      </c>
      <c r="N14" s="172">
        <v>3</v>
      </c>
      <c r="O14" s="172">
        <v>4</v>
      </c>
      <c r="P14" s="172">
        <v>5</v>
      </c>
      <c r="Q14" s="172">
        <v>6</v>
      </c>
      <c r="R14" s="173"/>
      <c r="S14" s="369">
        <v>0.10000000000000091</v>
      </c>
      <c r="T14" s="369">
        <v>0.10000000000000091</v>
      </c>
      <c r="U14" s="369" t="s">
        <v>481</v>
      </c>
      <c r="V14" s="369" t="s">
        <v>481</v>
      </c>
      <c r="W14" s="369" t="s">
        <v>481</v>
      </c>
      <c r="X14" s="369" t="s">
        <v>481</v>
      </c>
      <c r="Y14" s="369">
        <v>1</v>
      </c>
      <c r="Z14" s="369">
        <v>0.10000000000000091</v>
      </c>
      <c r="AA14" s="369">
        <v>0.10000000000000091</v>
      </c>
      <c r="AB14" s="369">
        <v>0.10000000000000091</v>
      </c>
      <c r="AC14" s="369">
        <v>0.10000000000000091</v>
      </c>
      <c r="AD14" s="369">
        <v>0.10000000000000091</v>
      </c>
      <c r="AE14" s="369">
        <v>0.10000000000000091</v>
      </c>
      <c r="AF14" s="369">
        <v>0.10000000000000091</v>
      </c>
      <c r="AG14" s="369">
        <v>0.10000000000000091</v>
      </c>
      <c r="AH14" s="369">
        <v>0.10000000000000091</v>
      </c>
      <c r="AI14" s="369">
        <v>0.10000000000000091</v>
      </c>
      <c r="AJ14" s="369">
        <v>0.10000000000000091</v>
      </c>
      <c r="AK14" s="369">
        <v>0.10000000000000091</v>
      </c>
      <c r="AL14" s="369">
        <v>0.10000000000000091</v>
      </c>
      <c r="AM14" s="369">
        <v>0.10000000000000091</v>
      </c>
      <c r="AN14" s="369">
        <v>0.10000000000000091</v>
      </c>
      <c r="AO14" s="369">
        <v>0.10000000000000091</v>
      </c>
      <c r="AP14" s="369">
        <v>0.10000000000000091</v>
      </c>
      <c r="AQ14" s="369">
        <v>0.10000000000000091</v>
      </c>
      <c r="AR14" s="369">
        <v>0.10000000000000091</v>
      </c>
      <c r="AS14" s="369" t="s">
        <v>352</v>
      </c>
      <c r="AT14" s="369">
        <v>0.10000000000000091</v>
      </c>
      <c r="AU14" s="369">
        <v>0.10000000000000091</v>
      </c>
      <c r="AV14" s="369">
        <v>0.10000000000000091</v>
      </c>
      <c r="AW14" s="369">
        <v>0.10000000000000091</v>
      </c>
      <c r="AX14" s="369">
        <v>0.10000000000000091</v>
      </c>
      <c r="AY14" s="369">
        <v>0.10000000000000091</v>
      </c>
      <c r="AZ14" s="369">
        <v>0.10000000000000091</v>
      </c>
      <c r="BA14" s="369">
        <v>0.10000000000000091</v>
      </c>
      <c r="BB14" s="369">
        <v>0.10000000000000091</v>
      </c>
      <c r="BC14" s="369">
        <v>0.10000000000000091</v>
      </c>
      <c r="BD14" s="369">
        <v>0.10000000000000091</v>
      </c>
      <c r="BE14" s="369">
        <v>0.10000000000000091</v>
      </c>
      <c r="BF14" s="369">
        <v>0.10000000000000091</v>
      </c>
      <c r="BG14" s="369">
        <v>0.10000000000000091</v>
      </c>
      <c r="BH14" s="369">
        <v>0.10000000000000091</v>
      </c>
      <c r="BI14" s="369">
        <v>0.10000000000000091</v>
      </c>
      <c r="BJ14" s="369">
        <v>0.10000000000000091</v>
      </c>
      <c r="BK14" s="369">
        <v>0.10000000000000091</v>
      </c>
      <c r="BL14" s="369">
        <v>0.10000000000000091</v>
      </c>
      <c r="BM14" s="369">
        <v>0.10000000000000091</v>
      </c>
      <c r="BN14" s="369">
        <v>0.10000000000000091</v>
      </c>
      <c r="BO14" s="369">
        <v>0.10000000000000091</v>
      </c>
      <c r="BP14" s="369">
        <v>0.10000000000000091</v>
      </c>
      <c r="BQ14" s="369">
        <v>0.10000000000000091</v>
      </c>
      <c r="BR14" s="369">
        <v>0.10000000000000091</v>
      </c>
      <c r="BS14" s="369">
        <v>0.10000000000000091</v>
      </c>
      <c r="BT14" s="369">
        <v>0.10000000000000091</v>
      </c>
      <c r="BU14" s="369">
        <v>0.10000000000000091</v>
      </c>
      <c r="BV14" s="369">
        <v>0.10000000000000091</v>
      </c>
      <c r="BW14" s="369">
        <v>0.10000000000000091</v>
      </c>
      <c r="BX14" s="369">
        <v>0.10000000000000091</v>
      </c>
      <c r="BY14" s="369">
        <v>0.10000000000000091</v>
      </c>
      <c r="BZ14" s="369">
        <v>0.10000000000000091</v>
      </c>
      <c r="CA14" s="369">
        <v>0.10000000000000091</v>
      </c>
      <c r="CB14" s="369">
        <v>0.10000000000000091</v>
      </c>
      <c r="CC14" s="369">
        <v>0.10000000000000091</v>
      </c>
      <c r="CD14" s="369">
        <v>0.10000000000000091</v>
      </c>
      <c r="CE14" s="369">
        <v>0.10000000000000091</v>
      </c>
      <c r="CF14" s="369">
        <v>0.10000000000000091</v>
      </c>
      <c r="CG14" s="369">
        <v>0.10000000000000091</v>
      </c>
      <c r="CH14" s="369">
        <v>0.10000000000000091</v>
      </c>
      <c r="CI14" s="369">
        <v>0.10000000000000091</v>
      </c>
      <c r="CJ14" s="369">
        <v>0.10000000000000091</v>
      </c>
      <c r="CK14" s="369">
        <v>0.10000000000000091</v>
      </c>
      <c r="CL14" s="369">
        <v>0.10000000000000091</v>
      </c>
      <c r="CM14" s="174"/>
      <c r="CN14" s="174"/>
      <c r="CO14" s="174"/>
      <c r="CP14" s="174"/>
      <c r="CQ14" s="174"/>
      <c r="CR14" s="174"/>
      <c r="CS14" s="174"/>
      <c r="CT14" s="174"/>
    </row>
    <row r="15" spans="1:172" ht="15.75" thickBot="1" x14ac:dyDescent="0.3">
      <c r="A15" s="168">
        <f>IF(LEN(Projects!A11)&gt;0,Projects!A11,"")</f>
        <v>9</v>
      </c>
      <c r="B15" s="102" t="str">
        <f>IF(ISNA(VLOOKUP(A15,Projects!A:B,2,FALSE)), "",VLOOKUP(A15,Projects!A:B,2,FALSE))</f>
        <v>T2  Project9</v>
      </c>
      <c r="C15" s="169">
        <f t="shared" si="12"/>
        <v>69</v>
      </c>
      <c r="D15" s="169">
        <f t="shared" si="13"/>
        <v>66</v>
      </c>
      <c r="E15" s="169">
        <f t="shared" si="14"/>
        <v>1</v>
      </c>
      <c r="F15" s="169">
        <f t="shared" si="15"/>
        <v>66</v>
      </c>
      <c r="G15" s="170">
        <f t="shared" si="16"/>
        <v>0</v>
      </c>
      <c r="H15" s="170">
        <f t="shared" si="17"/>
        <v>1</v>
      </c>
      <c r="I15" s="171">
        <f t="shared" si="18"/>
        <v>12</v>
      </c>
      <c r="J15" s="169">
        <v>3</v>
      </c>
      <c r="K15" s="169">
        <v>3</v>
      </c>
      <c r="L15" s="169">
        <v>3</v>
      </c>
      <c r="M15" s="169">
        <v>3</v>
      </c>
      <c r="N15" s="172">
        <v>4</v>
      </c>
      <c r="O15" s="172">
        <v>3</v>
      </c>
      <c r="P15" s="172">
        <v>6</v>
      </c>
      <c r="Q15" s="172">
        <v>7</v>
      </c>
      <c r="R15" s="173"/>
      <c r="S15" s="369">
        <v>0.10000000000000091</v>
      </c>
      <c r="T15" s="369">
        <v>0.10000000000000091</v>
      </c>
      <c r="U15" s="369" t="s">
        <v>481</v>
      </c>
      <c r="V15" s="369" t="s">
        <v>481</v>
      </c>
      <c r="W15" s="369">
        <v>1</v>
      </c>
      <c r="X15" s="369" t="s">
        <v>481</v>
      </c>
      <c r="Y15" s="369" t="s">
        <v>481</v>
      </c>
      <c r="Z15" s="369">
        <v>0.10000000000000091</v>
      </c>
      <c r="AA15" s="369">
        <v>0.10000000000000091</v>
      </c>
      <c r="AB15" s="369">
        <v>0.10000000000000091</v>
      </c>
      <c r="AC15" s="369">
        <v>0.10000000000000091</v>
      </c>
      <c r="AD15" s="369">
        <v>0.10000000000000091</v>
      </c>
      <c r="AE15" s="369">
        <v>0.10000000000000091</v>
      </c>
      <c r="AF15" s="369">
        <v>0.10000000000000091</v>
      </c>
      <c r="AG15" s="369">
        <v>0.10000000000000091</v>
      </c>
      <c r="AH15" s="369">
        <v>0.10000000000000091</v>
      </c>
      <c r="AI15" s="369">
        <v>0.10000000000000091</v>
      </c>
      <c r="AJ15" s="369">
        <v>0.10000000000000091</v>
      </c>
      <c r="AK15" s="369">
        <v>0.10000000000000091</v>
      </c>
      <c r="AL15" s="369">
        <v>0.10000000000000091</v>
      </c>
      <c r="AM15" s="369">
        <v>0.10000000000000091</v>
      </c>
      <c r="AN15" s="369">
        <v>0.10000000000000091</v>
      </c>
      <c r="AO15" s="369">
        <v>0.10000000000000091</v>
      </c>
      <c r="AP15" s="369">
        <v>0.10000000000000091</v>
      </c>
      <c r="AQ15" s="369">
        <v>0.10000000000000091</v>
      </c>
      <c r="AR15" s="369">
        <v>0.10000000000000091</v>
      </c>
      <c r="AS15" s="369">
        <v>0.10000000000000091</v>
      </c>
      <c r="AT15" s="369">
        <v>0.10000000000000091</v>
      </c>
      <c r="AU15" s="369">
        <v>0.10000000000000091</v>
      </c>
      <c r="AV15" s="369">
        <v>0.10000000000000091</v>
      </c>
      <c r="AW15" s="369">
        <v>0.10000000000000091</v>
      </c>
      <c r="AX15" s="369">
        <v>0.10000000000000091</v>
      </c>
      <c r="AY15" s="369">
        <v>0.10000000000000091</v>
      </c>
      <c r="AZ15" s="369">
        <v>0.10000000000000091</v>
      </c>
      <c r="BA15" s="369">
        <v>0.10000000000000091</v>
      </c>
      <c r="BB15" s="369">
        <v>0.10000000000000091</v>
      </c>
      <c r="BC15" s="369">
        <v>0.10000000000000091</v>
      </c>
      <c r="BD15" s="369">
        <v>0.10000000000000091</v>
      </c>
      <c r="BE15" s="369">
        <v>0.10000000000000091</v>
      </c>
      <c r="BF15" s="369">
        <v>0.10000000000000091</v>
      </c>
      <c r="BG15" s="369">
        <v>0.10000000000000091</v>
      </c>
      <c r="BH15" s="369">
        <v>0.10000000000000091</v>
      </c>
      <c r="BI15" s="369">
        <v>0.10000000000000091</v>
      </c>
      <c r="BJ15" s="369">
        <v>0.10000000000000091</v>
      </c>
      <c r="BK15" s="369" t="s">
        <v>352</v>
      </c>
      <c r="BL15" s="369">
        <v>0.10000000000000091</v>
      </c>
      <c r="BM15" s="369">
        <v>0.10000000000000091</v>
      </c>
      <c r="BN15" s="369">
        <v>0.10000000000000091</v>
      </c>
      <c r="BO15" s="369">
        <v>0.10000000000000091</v>
      </c>
      <c r="BP15" s="369">
        <v>0.10000000000000091</v>
      </c>
      <c r="BQ15" s="369">
        <v>0.10000000000000091</v>
      </c>
      <c r="BR15" s="369">
        <v>0.10000000000000091</v>
      </c>
      <c r="BS15" s="369">
        <v>0.10000000000000091</v>
      </c>
      <c r="BT15" s="369">
        <v>0.10000000000000091</v>
      </c>
      <c r="BU15" s="369">
        <v>0.10000000000000091</v>
      </c>
      <c r="BV15" s="369">
        <v>0.10000000000000091</v>
      </c>
      <c r="BW15" s="369">
        <v>0.10000000000000091</v>
      </c>
      <c r="BX15" s="369">
        <v>0.10000000000000091</v>
      </c>
      <c r="BY15" s="369">
        <v>0.10000000000000091</v>
      </c>
      <c r="BZ15" s="369">
        <v>0.10000000000000091</v>
      </c>
      <c r="CA15" s="369">
        <v>0.10000000000000091</v>
      </c>
      <c r="CB15" s="369">
        <v>0.10000000000000091</v>
      </c>
      <c r="CC15" s="369">
        <v>0.10000000000000091</v>
      </c>
      <c r="CD15" s="369">
        <v>0.10000000000000091</v>
      </c>
      <c r="CE15" s="369">
        <v>0.10000000000000091</v>
      </c>
      <c r="CF15" s="369">
        <v>0.10000000000000091</v>
      </c>
      <c r="CG15" s="369">
        <v>0.10000000000000091</v>
      </c>
      <c r="CH15" s="369">
        <v>0.10000000000000091</v>
      </c>
      <c r="CI15" s="369">
        <v>0.10000000000000091</v>
      </c>
      <c r="CJ15" s="369">
        <v>0.10000000000000091</v>
      </c>
      <c r="CK15" s="369">
        <v>0.10000000000000091</v>
      </c>
      <c r="CL15" s="369">
        <v>0.10000000000000091</v>
      </c>
      <c r="CM15" s="174"/>
      <c r="CN15" s="174"/>
      <c r="CO15" s="174"/>
      <c r="CP15" s="174"/>
      <c r="CQ15" s="174"/>
      <c r="CR15" s="174"/>
      <c r="CS15" s="174"/>
      <c r="CT15" s="174"/>
    </row>
    <row r="16" spans="1:172" ht="15.75" thickBot="1" x14ac:dyDescent="0.3">
      <c r="A16" s="168">
        <f>IF(LEN(Projects!A12)&gt;0,Projects!A12,"")</f>
        <v>10</v>
      </c>
      <c r="B16" s="102" t="str">
        <f>IF(ISNA(VLOOKUP(A16,Projects!A:B,2,FALSE)), "",VLOOKUP(A16,Projects!A:B,2,FALSE))</f>
        <v>T2  Project10</v>
      </c>
      <c r="C16" s="169">
        <f t="shared" si="12"/>
        <v>69</v>
      </c>
      <c r="D16" s="169">
        <f t="shared" si="13"/>
        <v>66</v>
      </c>
      <c r="E16" s="169">
        <f t="shared" si="14"/>
        <v>1</v>
      </c>
      <c r="F16" s="169">
        <f t="shared" si="15"/>
        <v>66</v>
      </c>
      <c r="G16" s="170">
        <f t="shared" si="16"/>
        <v>0</v>
      </c>
      <c r="H16" s="170">
        <f t="shared" si="17"/>
        <v>1</v>
      </c>
      <c r="I16" s="171">
        <f t="shared" si="18"/>
        <v>12</v>
      </c>
      <c r="J16" s="169">
        <v>3</v>
      </c>
      <c r="K16" s="169">
        <v>3</v>
      </c>
      <c r="L16" s="169">
        <v>3</v>
      </c>
      <c r="M16" s="169">
        <v>3</v>
      </c>
      <c r="N16" s="172">
        <v>5</v>
      </c>
      <c r="O16" s="172">
        <v>6</v>
      </c>
      <c r="P16" s="172">
        <v>3</v>
      </c>
      <c r="Q16" s="172">
        <v>7</v>
      </c>
      <c r="R16" s="173"/>
      <c r="S16" s="369">
        <v>0.10000000000000091</v>
      </c>
      <c r="T16" s="369">
        <v>0.10000000000000091</v>
      </c>
      <c r="U16" s="369" t="s">
        <v>481</v>
      </c>
      <c r="V16" s="369">
        <v>1</v>
      </c>
      <c r="W16" s="369" t="s">
        <v>481</v>
      </c>
      <c r="X16" s="369" t="s">
        <v>481</v>
      </c>
      <c r="Y16" s="369" t="s">
        <v>481</v>
      </c>
      <c r="Z16" s="369">
        <v>0.10000000000000091</v>
      </c>
      <c r="AA16" s="369">
        <v>0.10000000000000091</v>
      </c>
      <c r="AB16" s="369">
        <v>0.10000000000000091</v>
      </c>
      <c r="AC16" s="369">
        <v>0.10000000000000091</v>
      </c>
      <c r="AD16" s="369">
        <v>0.10000000000000091</v>
      </c>
      <c r="AE16" s="369">
        <v>0.10000000000000091</v>
      </c>
      <c r="AF16" s="369">
        <v>0.10000000000000091</v>
      </c>
      <c r="AG16" s="369">
        <v>0.10000000000000091</v>
      </c>
      <c r="AH16" s="369">
        <v>0.10000000000000091</v>
      </c>
      <c r="AI16" s="369">
        <v>0.10000000000000091</v>
      </c>
      <c r="AJ16" s="369">
        <v>0.10000000000000091</v>
      </c>
      <c r="AK16" s="369">
        <v>0.10000000000000091</v>
      </c>
      <c r="AL16" s="369">
        <v>0.10000000000000091</v>
      </c>
      <c r="AM16" s="369">
        <v>0.10000000000000091</v>
      </c>
      <c r="AN16" s="369">
        <v>0.10000000000000091</v>
      </c>
      <c r="AO16" s="369">
        <v>0.10000000000000091</v>
      </c>
      <c r="AP16" s="369">
        <v>0.10000000000000091</v>
      </c>
      <c r="AQ16" s="369">
        <v>0.10000000000000091</v>
      </c>
      <c r="AR16" s="369">
        <v>0.10000000000000091</v>
      </c>
      <c r="AS16" s="369">
        <v>0.10000000000000091</v>
      </c>
      <c r="AT16" s="369">
        <v>0.10000000000000091</v>
      </c>
      <c r="AU16" s="369">
        <v>0.10000000000000091</v>
      </c>
      <c r="AV16" s="369">
        <v>0.10000000000000091</v>
      </c>
      <c r="AW16" s="369" t="s">
        <v>352</v>
      </c>
      <c r="AX16" s="369">
        <v>0.10000000000000091</v>
      </c>
      <c r="AY16" s="369">
        <v>0.10000000000000091</v>
      </c>
      <c r="AZ16" s="369">
        <v>0.10000000000000091</v>
      </c>
      <c r="BA16" s="369">
        <v>0.10000000000000091</v>
      </c>
      <c r="BB16" s="369">
        <v>0.10000000000000091</v>
      </c>
      <c r="BC16" s="369">
        <v>0.10000000000000091</v>
      </c>
      <c r="BD16" s="369">
        <v>0.10000000000000091</v>
      </c>
      <c r="BE16" s="369">
        <v>0.10000000000000091</v>
      </c>
      <c r="BF16" s="369">
        <v>0.10000000000000091</v>
      </c>
      <c r="BG16" s="369">
        <v>0.10000000000000091</v>
      </c>
      <c r="BH16" s="369">
        <v>0.10000000000000091</v>
      </c>
      <c r="BI16" s="369">
        <v>0.10000000000000091</v>
      </c>
      <c r="BJ16" s="369">
        <v>0.10000000000000091</v>
      </c>
      <c r="BK16" s="369">
        <v>0.10000000000000091</v>
      </c>
      <c r="BL16" s="369">
        <v>0.10000000000000091</v>
      </c>
      <c r="BM16" s="369">
        <v>0.10000000000000091</v>
      </c>
      <c r="BN16" s="369">
        <v>0.10000000000000091</v>
      </c>
      <c r="BO16" s="369">
        <v>0.10000000000000091</v>
      </c>
      <c r="BP16" s="369">
        <v>0.10000000000000091</v>
      </c>
      <c r="BQ16" s="369">
        <v>0.10000000000000091</v>
      </c>
      <c r="BR16" s="369">
        <v>0.10000000000000091</v>
      </c>
      <c r="BS16" s="369">
        <v>0.10000000000000091</v>
      </c>
      <c r="BT16" s="369">
        <v>0.10000000000000091</v>
      </c>
      <c r="BU16" s="369">
        <v>0.10000000000000091</v>
      </c>
      <c r="BV16" s="369">
        <v>0.10000000000000091</v>
      </c>
      <c r="BW16" s="369">
        <v>0.10000000000000091</v>
      </c>
      <c r="BX16" s="369">
        <v>0.10000000000000091</v>
      </c>
      <c r="BY16" s="369">
        <v>0.10000000000000091</v>
      </c>
      <c r="BZ16" s="369">
        <v>0.10000000000000091</v>
      </c>
      <c r="CA16" s="369">
        <v>0.10000000000000091</v>
      </c>
      <c r="CB16" s="369">
        <v>0.10000000000000091</v>
      </c>
      <c r="CC16" s="369">
        <v>0.10000000000000091</v>
      </c>
      <c r="CD16" s="369">
        <v>0.10000000000000091</v>
      </c>
      <c r="CE16" s="369">
        <v>0.10000000000000091</v>
      </c>
      <c r="CF16" s="369">
        <v>0.10000000000000091</v>
      </c>
      <c r="CG16" s="369">
        <v>0.10000000000000091</v>
      </c>
      <c r="CH16" s="369">
        <v>0.10000000000000091</v>
      </c>
      <c r="CI16" s="369">
        <v>0.10000000000000091</v>
      </c>
      <c r="CJ16" s="369">
        <v>0.10000000000000091</v>
      </c>
      <c r="CK16" s="369">
        <v>0.10000000000000091</v>
      </c>
      <c r="CL16" s="369">
        <v>0.10000000000000091</v>
      </c>
      <c r="CM16" s="174"/>
      <c r="CN16" s="174"/>
      <c r="CO16" s="174"/>
      <c r="CP16" s="174"/>
      <c r="CQ16" s="174"/>
      <c r="CR16" s="174"/>
      <c r="CS16" s="174"/>
      <c r="CT16" s="174"/>
    </row>
    <row r="17" spans="1:98" ht="15.75" thickBot="1" x14ac:dyDescent="0.3">
      <c r="A17" s="168">
        <f>IF(LEN(Projects!A13)&gt;0,Projects!A13,"")</f>
        <v>11</v>
      </c>
      <c r="B17" s="102" t="str">
        <f>IF(ISNA(VLOOKUP(A17,Projects!A:B,2,FALSE)), "",VLOOKUP(A17,Projects!A:B,2,FALSE))</f>
        <v>T2  Project11</v>
      </c>
      <c r="C17" s="169">
        <f t="shared" si="12"/>
        <v>69</v>
      </c>
      <c r="D17" s="169">
        <f t="shared" si="13"/>
        <v>66</v>
      </c>
      <c r="E17" s="169">
        <f t="shared" si="14"/>
        <v>1</v>
      </c>
      <c r="F17" s="169">
        <f t="shared" si="15"/>
        <v>66</v>
      </c>
      <c r="G17" s="170">
        <f t="shared" si="16"/>
        <v>0</v>
      </c>
      <c r="H17" s="170">
        <f t="shared" si="17"/>
        <v>1</v>
      </c>
      <c r="I17" s="171">
        <f t="shared" si="18"/>
        <v>12</v>
      </c>
      <c r="J17" s="169">
        <v>3</v>
      </c>
      <c r="K17" s="169">
        <v>3</v>
      </c>
      <c r="L17" s="169">
        <v>3</v>
      </c>
      <c r="M17" s="169">
        <v>3</v>
      </c>
      <c r="N17" s="172">
        <v>6</v>
      </c>
      <c r="O17" s="172">
        <v>5</v>
      </c>
      <c r="P17" s="172">
        <v>4</v>
      </c>
      <c r="Q17" s="172">
        <v>3</v>
      </c>
      <c r="R17" s="173"/>
      <c r="S17" s="369">
        <v>0.10000000000000091</v>
      </c>
      <c r="T17" s="369" t="s">
        <v>352</v>
      </c>
      <c r="U17" s="369" t="s">
        <v>481</v>
      </c>
      <c r="V17" s="369" t="s">
        <v>481</v>
      </c>
      <c r="W17" s="369" t="s">
        <v>481</v>
      </c>
      <c r="X17" s="369" t="s">
        <v>481</v>
      </c>
      <c r="Y17" s="369">
        <v>1</v>
      </c>
      <c r="Z17" s="369">
        <v>0.10000000000000091</v>
      </c>
      <c r="AA17" s="369">
        <v>0.10000000000000091</v>
      </c>
      <c r="AB17" s="369">
        <v>0.10000000000000091</v>
      </c>
      <c r="AC17" s="369">
        <v>0.10000000000000091</v>
      </c>
      <c r="AD17" s="369">
        <v>0.10000000000000091</v>
      </c>
      <c r="AE17" s="369">
        <v>0.10000000000000091</v>
      </c>
      <c r="AF17" s="369">
        <v>0.10000000000000091</v>
      </c>
      <c r="AG17" s="369">
        <v>0.10000000000000091</v>
      </c>
      <c r="AH17" s="369">
        <v>0.10000000000000091</v>
      </c>
      <c r="AI17" s="369">
        <v>0.10000000000000091</v>
      </c>
      <c r="AJ17" s="369">
        <v>0.10000000000000091</v>
      </c>
      <c r="AK17" s="369">
        <v>0.10000000000000091</v>
      </c>
      <c r="AL17" s="369">
        <v>0.10000000000000091</v>
      </c>
      <c r="AM17" s="369">
        <v>0.10000000000000091</v>
      </c>
      <c r="AN17" s="369">
        <v>0.10000000000000091</v>
      </c>
      <c r="AO17" s="369">
        <v>0.10000000000000091</v>
      </c>
      <c r="AP17" s="369">
        <v>0.10000000000000091</v>
      </c>
      <c r="AQ17" s="369">
        <v>0.10000000000000091</v>
      </c>
      <c r="AR17" s="369">
        <v>0.10000000000000091</v>
      </c>
      <c r="AS17" s="369">
        <v>0.10000000000000091</v>
      </c>
      <c r="AT17" s="369">
        <v>0.10000000000000091</v>
      </c>
      <c r="AU17" s="369">
        <v>0.10000000000000091</v>
      </c>
      <c r="AV17" s="369">
        <v>0.10000000000000091</v>
      </c>
      <c r="AW17" s="369">
        <v>0.10000000000000091</v>
      </c>
      <c r="AX17" s="369">
        <v>0.10000000000000091</v>
      </c>
      <c r="AY17" s="369">
        <v>0.10000000000000091</v>
      </c>
      <c r="AZ17" s="369">
        <v>0.10000000000000091</v>
      </c>
      <c r="BA17" s="369">
        <v>0.10000000000000091</v>
      </c>
      <c r="BB17" s="369">
        <v>0.10000000000000091</v>
      </c>
      <c r="BC17" s="369">
        <v>0.10000000000000091</v>
      </c>
      <c r="BD17" s="369">
        <v>0.10000000000000091</v>
      </c>
      <c r="BE17" s="369">
        <v>0.10000000000000091</v>
      </c>
      <c r="BF17" s="369">
        <v>0.10000000000000091</v>
      </c>
      <c r="BG17" s="369">
        <v>0.10000000000000091</v>
      </c>
      <c r="BH17" s="369">
        <v>0.10000000000000091</v>
      </c>
      <c r="BI17" s="369">
        <v>0.10000000000000091</v>
      </c>
      <c r="BJ17" s="369">
        <v>0.10000000000000091</v>
      </c>
      <c r="BK17" s="369">
        <v>0.10000000000000091</v>
      </c>
      <c r="BL17" s="369">
        <v>0.10000000000000091</v>
      </c>
      <c r="BM17" s="369">
        <v>0.10000000000000091</v>
      </c>
      <c r="BN17" s="369">
        <v>0.10000000000000091</v>
      </c>
      <c r="BO17" s="369">
        <v>0.10000000000000091</v>
      </c>
      <c r="BP17" s="369">
        <v>0.10000000000000091</v>
      </c>
      <c r="BQ17" s="369">
        <v>0.10000000000000091</v>
      </c>
      <c r="BR17" s="369">
        <v>0.10000000000000091</v>
      </c>
      <c r="BS17" s="369">
        <v>0.10000000000000091</v>
      </c>
      <c r="BT17" s="369">
        <v>0.10000000000000091</v>
      </c>
      <c r="BU17" s="369">
        <v>0.10000000000000091</v>
      </c>
      <c r="BV17" s="369">
        <v>0.10000000000000091</v>
      </c>
      <c r="BW17" s="369">
        <v>0.10000000000000091</v>
      </c>
      <c r="BX17" s="369">
        <v>0.10000000000000091</v>
      </c>
      <c r="BY17" s="369">
        <v>0.10000000000000091</v>
      </c>
      <c r="BZ17" s="369">
        <v>0.10000000000000091</v>
      </c>
      <c r="CA17" s="369">
        <v>0.10000000000000091</v>
      </c>
      <c r="CB17" s="369">
        <v>0.10000000000000091</v>
      </c>
      <c r="CC17" s="369">
        <v>0.10000000000000091</v>
      </c>
      <c r="CD17" s="369">
        <v>0.10000000000000091</v>
      </c>
      <c r="CE17" s="369">
        <v>0.10000000000000091</v>
      </c>
      <c r="CF17" s="369">
        <v>0.10000000000000091</v>
      </c>
      <c r="CG17" s="369">
        <v>0.10000000000000091</v>
      </c>
      <c r="CH17" s="369">
        <v>0.10000000000000091</v>
      </c>
      <c r="CI17" s="369">
        <v>0.10000000000000091</v>
      </c>
      <c r="CJ17" s="369">
        <v>0.10000000000000091</v>
      </c>
      <c r="CK17" s="369">
        <v>0.10000000000000091</v>
      </c>
      <c r="CL17" s="369">
        <v>0.10000000000000091</v>
      </c>
      <c r="CM17" s="174"/>
      <c r="CN17" s="174"/>
      <c r="CO17" s="174"/>
      <c r="CP17" s="174"/>
      <c r="CQ17" s="174"/>
      <c r="CR17" s="174"/>
      <c r="CS17" s="174"/>
      <c r="CT17" s="174"/>
    </row>
    <row r="18" spans="1:98" ht="15.75" thickBot="1" x14ac:dyDescent="0.3">
      <c r="A18" s="168">
        <f>IF(LEN(Projects!A14)&gt;0,Projects!A14,"")</f>
        <v>12</v>
      </c>
      <c r="B18" s="102" t="str">
        <f>IF(ISNA(VLOOKUP(A18,Projects!A:B,2,FALSE)), "",VLOOKUP(A18,Projects!A:B,2,FALSE))</f>
        <v>T2  Project12</v>
      </c>
      <c r="C18" s="169">
        <f t="shared" si="12"/>
        <v>69</v>
      </c>
      <c r="D18" s="169">
        <f t="shared" si="13"/>
        <v>66</v>
      </c>
      <c r="E18" s="169">
        <f t="shared" si="14"/>
        <v>1</v>
      </c>
      <c r="F18" s="169">
        <f t="shared" si="15"/>
        <v>66</v>
      </c>
      <c r="G18" s="170">
        <f t="shared" si="16"/>
        <v>0</v>
      </c>
      <c r="H18" s="170">
        <f t="shared" si="17"/>
        <v>1</v>
      </c>
      <c r="I18" s="171">
        <f t="shared" si="18"/>
        <v>12</v>
      </c>
      <c r="J18" s="169">
        <v>3</v>
      </c>
      <c r="K18" s="169">
        <v>3</v>
      </c>
      <c r="L18" s="169">
        <v>3</v>
      </c>
      <c r="M18" s="169">
        <v>3</v>
      </c>
      <c r="N18" s="172">
        <v>7</v>
      </c>
      <c r="O18" s="172">
        <v>3</v>
      </c>
      <c r="P18" s="172">
        <v>4</v>
      </c>
      <c r="Q18" s="172">
        <v>5</v>
      </c>
      <c r="R18" s="173"/>
      <c r="S18" s="369">
        <v>0.10000000000000091</v>
      </c>
      <c r="T18" s="369">
        <v>0.10000000000000091</v>
      </c>
      <c r="U18" s="369" t="s">
        <v>481</v>
      </c>
      <c r="V18" s="369" t="s">
        <v>481</v>
      </c>
      <c r="W18" s="369" t="s">
        <v>481</v>
      </c>
      <c r="X18" s="369">
        <v>1</v>
      </c>
      <c r="Y18" s="369" t="s">
        <v>481</v>
      </c>
      <c r="Z18" s="369">
        <v>0.10000000000000091</v>
      </c>
      <c r="AA18" s="369">
        <v>0.10000000000000091</v>
      </c>
      <c r="AB18" s="369">
        <v>0.10000000000000091</v>
      </c>
      <c r="AC18" s="369">
        <v>0.10000000000000091</v>
      </c>
      <c r="AD18" s="369">
        <v>0.10000000000000091</v>
      </c>
      <c r="AE18" s="369">
        <v>0.10000000000000091</v>
      </c>
      <c r="AF18" s="369">
        <v>0.10000000000000091</v>
      </c>
      <c r="AG18" s="369">
        <v>0.10000000000000091</v>
      </c>
      <c r="AH18" s="369">
        <v>0.10000000000000091</v>
      </c>
      <c r="AI18" s="369">
        <v>0.10000000000000091</v>
      </c>
      <c r="AJ18" s="369" t="s">
        <v>352</v>
      </c>
      <c r="AK18" s="369">
        <v>0.10000000000000091</v>
      </c>
      <c r="AL18" s="369">
        <v>0.10000000000000091</v>
      </c>
      <c r="AM18" s="369">
        <v>0.10000000000000091</v>
      </c>
      <c r="AN18" s="369">
        <v>0.10000000000000091</v>
      </c>
      <c r="AO18" s="369">
        <v>0.10000000000000091</v>
      </c>
      <c r="AP18" s="369">
        <v>0.10000000000000091</v>
      </c>
      <c r="AQ18" s="369">
        <v>0.10000000000000091</v>
      </c>
      <c r="AR18" s="369">
        <v>0.10000000000000091</v>
      </c>
      <c r="AS18" s="369">
        <v>0.10000000000000091</v>
      </c>
      <c r="AT18" s="369">
        <v>0.10000000000000091</v>
      </c>
      <c r="AU18" s="369">
        <v>0.10000000000000091</v>
      </c>
      <c r="AV18" s="369">
        <v>0.10000000000000091</v>
      </c>
      <c r="AW18" s="369">
        <v>0.10000000000000091</v>
      </c>
      <c r="AX18" s="369">
        <v>0.10000000000000091</v>
      </c>
      <c r="AY18" s="369">
        <v>0.10000000000000091</v>
      </c>
      <c r="AZ18" s="369">
        <v>0.10000000000000091</v>
      </c>
      <c r="BA18" s="369">
        <v>0.10000000000000091</v>
      </c>
      <c r="BB18" s="369">
        <v>0.10000000000000091</v>
      </c>
      <c r="BC18" s="369">
        <v>0.10000000000000091</v>
      </c>
      <c r="BD18" s="369">
        <v>0.10000000000000091</v>
      </c>
      <c r="BE18" s="369">
        <v>0.10000000000000091</v>
      </c>
      <c r="BF18" s="369">
        <v>0.10000000000000091</v>
      </c>
      <c r="BG18" s="369">
        <v>0.10000000000000091</v>
      </c>
      <c r="BH18" s="369">
        <v>0.10000000000000091</v>
      </c>
      <c r="BI18" s="369">
        <v>0.10000000000000091</v>
      </c>
      <c r="BJ18" s="369">
        <v>0.10000000000000091</v>
      </c>
      <c r="BK18" s="369">
        <v>0.10000000000000091</v>
      </c>
      <c r="BL18" s="369">
        <v>0.10000000000000091</v>
      </c>
      <c r="BM18" s="369">
        <v>0.10000000000000091</v>
      </c>
      <c r="BN18" s="369">
        <v>0.10000000000000091</v>
      </c>
      <c r="BO18" s="369">
        <v>0.10000000000000091</v>
      </c>
      <c r="BP18" s="369">
        <v>0.10000000000000091</v>
      </c>
      <c r="BQ18" s="369">
        <v>0.10000000000000091</v>
      </c>
      <c r="BR18" s="369">
        <v>0.10000000000000091</v>
      </c>
      <c r="BS18" s="369">
        <v>0.10000000000000091</v>
      </c>
      <c r="BT18" s="369">
        <v>0.10000000000000091</v>
      </c>
      <c r="BU18" s="369">
        <v>0.10000000000000091</v>
      </c>
      <c r="BV18" s="369">
        <v>0.10000000000000091</v>
      </c>
      <c r="BW18" s="369">
        <v>0.10000000000000091</v>
      </c>
      <c r="BX18" s="369">
        <v>0.10000000000000091</v>
      </c>
      <c r="BY18" s="369">
        <v>0.10000000000000091</v>
      </c>
      <c r="BZ18" s="369">
        <v>0.10000000000000091</v>
      </c>
      <c r="CA18" s="369">
        <v>0.10000000000000091</v>
      </c>
      <c r="CB18" s="369">
        <v>0.10000000000000091</v>
      </c>
      <c r="CC18" s="369">
        <v>0.10000000000000091</v>
      </c>
      <c r="CD18" s="369">
        <v>0.10000000000000091</v>
      </c>
      <c r="CE18" s="369">
        <v>0.10000000000000091</v>
      </c>
      <c r="CF18" s="369">
        <v>0.10000000000000091</v>
      </c>
      <c r="CG18" s="369">
        <v>0.10000000000000091</v>
      </c>
      <c r="CH18" s="369">
        <v>0.10000000000000091</v>
      </c>
      <c r="CI18" s="369">
        <v>0.10000000000000091</v>
      </c>
      <c r="CJ18" s="369">
        <v>0.10000000000000091</v>
      </c>
      <c r="CK18" s="369">
        <v>0.10000000000000091</v>
      </c>
      <c r="CL18" s="369">
        <v>0.10000000000000091</v>
      </c>
      <c r="CM18" s="174"/>
      <c r="CN18" s="174"/>
      <c r="CO18" s="174"/>
      <c r="CP18" s="174"/>
      <c r="CQ18" s="174"/>
      <c r="CR18" s="174"/>
      <c r="CS18" s="174"/>
      <c r="CT18" s="174"/>
    </row>
    <row r="19" spans="1:98" ht="15.75" thickBot="1" x14ac:dyDescent="0.3">
      <c r="A19" s="168">
        <f>IF(LEN(Projects!A15)&gt;0,Projects!A15,"")</f>
        <v>13</v>
      </c>
      <c r="B19" s="102" t="str">
        <f>IF(ISNA(VLOOKUP(A19,Projects!A:B,2,FALSE)), "",VLOOKUP(A19,Projects!A:B,2,FALSE))</f>
        <v>T2  Project13</v>
      </c>
      <c r="C19" s="169">
        <f t="shared" si="12"/>
        <v>67</v>
      </c>
      <c r="D19" s="169">
        <f t="shared" si="13"/>
        <v>67</v>
      </c>
      <c r="E19" s="169">
        <f t="shared" si="14"/>
        <v>1</v>
      </c>
      <c r="F19" s="169">
        <f t="shared" si="15"/>
        <v>67</v>
      </c>
      <c r="G19" s="170">
        <f t="shared" si="16"/>
        <v>0</v>
      </c>
      <c r="H19" s="170">
        <f t="shared" si="17"/>
        <v>0</v>
      </c>
      <c r="I19" s="171">
        <f t="shared" si="18"/>
        <v>12</v>
      </c>
      <c r="J19" s="169">
        <v>3</v>
      </c>
      <c r="K19" s="169">
        <v>3</v>
      </c>
      <c r="L19" s="169">
        <v>3</v>
      </c>
      <c r="M19" s="169">
        <v>3</v>
      </c>
      <c r="N19" s="172">
        <v>3</v>
      </c>
      <c r="O19" s="172">
        <v>4</v>
      </c>
      <c r="P19" s="172">
        <v>6</v>
      </c>
      <c r="Q19" s="172">
        <v>7</v>
      </c>
      <c r="R19" s="173"/>
      <c r="S19" s="369">
        <v>0.10000000000000091</v>
      </c>
      <c r="T19" s="369">
        <v>0.10000000000000091</v>
      </c>
      <c r="U19" s="369" t="s">
        <v>481</v>
      </c>
      <c r="V19" s="369" t="s">
        <v>481</v>
      </c>
      <c r="W19" s="369" t="s">
        <v>352</v>
      </c>
      <c r="X19" s="369" t="s">
        <v>481</v>
      </c>
      <c r="Y19" s="369" t="s">
        <v>481</v>
      </c>
      <c r="Z19" s="369">
        <v>0.10000000000000091</v>
      </c>
      <c r="AA19" s="369">
        <v>0.10000000000000091</v>
      </c>
      <c r="AB19" s="369">
        <v>0.10000000000000091</v>
      </c>
      <c r="AC19" s="369">
        <v>0.10000000000000091</v>
      </c>
      <c r="AD19" s="369">
        <v>0.10000000000000091</v>
      </c>
      <c r="AE19" s="369">
        <v>0.10000000000000091</v>
      </c>
      <c r="AF19" s="369">
        <v>0.10000000000000091</v>
      </c>
      <c r="AG19" s="369">
        <v>0.10000000000000091</v>
      </c>
      <c r="AH19" s="369">
        <v>0.10000000000000091</v>
      </c>
      <c r="AI19" s="369">
        <v>0.10000000000000091</v>
      </c>
      <c r="AJ19" s="369">
        <v>0.10000000000000091</v>
      </c>
      <c r="AK19" s="369">
        <v>0.10000000000000091</v>
      </c>
      <c r="AL19" s="369">
        <v>0.10000000000000091</v>
      </c>
      <c r="AM19" s="369">
        <v>0.10000000000000091</v>
      </c>
      <c r="AN19" s="369">
        <v>0.10000000000000091</v>
      </c>
      <c r="AO19" s="369">
        <v>0.10000000000000091</v>
      </c>
      <c r="AP19" s="369">
        <v>0.10000000000000091</v>
      </c>
      <c r="AQ19" s="369">
        <v>0.10000000000000091</v>
      </c>
      <c r="AR19" s="369">
        <v>0.10000000000000091</v>
      </c>
      <c r="AS19" s="369">
        <v>0.10000000000000091</v>
      </c>
      <c r="AT19" s="369">
        <v>0.10000000000000091</v>
      </c>
      <c r="AU19" s="369">
        <v>0.10000000000000091</v>
      </c>
      <c r="AV19" s="369">
        <v>0.10000000000000091</v>
      </c>
      <c r="AW19" s="369">
        <v>0.10000000000000091</v>
      </c>
      <c r="AX19" s="369">
        <v>0.10000000000000091</v>
      </c>
      <c r="AY19" s="369">
        <v>0.10000000000000091</v>
      </c>
      <c r="AZ19" s="369">
        <v>0.10000000000000091</v>
      </c>
      <c r="BA19" s="369">
        <v>0.10000000000000091</v>
      </c>
      <c r="BB19" s="369">
        <v>0.10000000000000091</v>
      </c>
      <c r="BC19" s="369">
        <v>0.10000000000000091</v>
      </c>
      <c r="BD19" s="369">
        <v>0.10000000000000091</v>
      </c>
      <c r="BE19" s="369">
        <v>0.10000000000000091</v>
      </c>
      <c r="BF19" s="369">
        <v>0.10000000000000091</v>
      </c>
      <c r="BG19" s="369">
        <v>0.10000000000000091</v>
      </c>
      <c r="BH19" s="369">
        <v>0.10000000000000091</v>
      </c>
      <c r="BI19" s="369">
        <v>0.10000000000000091</v>
      </c>
      <c r="BJ19" s="369">
        <v>0.10000000000000091</v>
      </c>
      <c r="BK19" s="369">
        <v>0.10000000000000091</v>
      </c>
      <c r="BL19" s="369">
        <v>0.10000000000000091</v>
      </c>
      <c r="BM19" s="369">
        <v>0.10000000000000091</v>
      </c>
      <c r="BN19" s="369">
        <v>0.10000000000000091</v>
      </c>
      <c r="BO19" s="369">
        <v>0.10000000000000091</v>
      </c>
      <c r="BP19" s="369">
        <v>0.10000000000000091</v>
      </c>
      <c r="BQ19" s="369">
        <v>0.10000000000000091</v>
      </c>
      <c r="BR19" s="369">
        <v>0.10000000000000091</v>
      </c>
      <c r="BS19" s="369">
        <v>0.10000000000000091</v>
      </c>
      <c r="BT19" s="369">
        <v>0.10000000000000091</v>
      </c>
      <c r="BU19" s="369">
        <v>0.10000000000000091</v>
      </c>
      <c r="BV19" s="369">
        <v>0.10000000000000091</v>
      </c>
      <c r="BW19" s="369">
        <v>0.10000000000000091</v>
      </c>
      <c r="BX19" s="369">
        <v>0.10000000000000091</v>
      </c>
      <c r="BY19" s="369">
        <v>0.10000000000000091</v>
      </c>
      <c r="BZ19" s="369">
        <v>0.10000000000000091</v>
      </c>
      <c r="CA19" s="369">
        <v>0.10000000000000091</v>
      </c>
      <c r="CB19" s="369">
        <v>0.10000000000000091</v>
      </c>
      <c r="CC19" s="369">
        <v>0.10000000000000091</v>
      </c>
      <c r="CD19" s="369">
        <v>0.10000000000000091</v>
      </c>
      <c r="CE19" s="369">
        <v>0.10000000000000091</v>
      </c>
      <c r="CF19" s="369">
        <v>0.10000000000000091</v>
      </c>
      <c r="CG19" s="369">
        <v>0.10000000000000091</v>
      </c>
      <c r="CH19" s="369">
        <v>0.10000000000000091</v>
      </c>
      <c r="CI19" s="369">
        <v>0.10000000000000091</v>
      </c>
      <c r="CJ19" s="369">
        <v>0.10000000000000091</v>
      </c>
      <c r="CK19" s="369">
        <v>0.10000000000000091</v>
      </c>
      <c r="CL19" s="369">
        <v>0.10000000000000091</v>
      </c>
      <c r="CM19" s="174"/>
      <c r="CN19" s="174"/>
      <c r="CO19" s="174"/>
      <c r="CP19" s="174"/>
      <c r="CQ19" s="174"/>
      <c r="CR19" s="174"/>
      <c r="CS19" s="174"/>
      <c r="CT19" s="174"/>
    </row>
    <row r="20" spans="1:98" ht="15.75" thickBot="1" x14ac:dyDescent="0.3">
      <c r="A20" s="168">
        <f>IF(LEN(Projects!A16)&gt;0,Projects!A16,"")</f>
        <v>14</v>
      </c>
      <c r="B20" s="102" t="str">
        <f>IF(ISNA(VLOOKUP(A20,Projects!A:B,2,FALSE)), "",VLOOKUP(A20,Projects!A:B,2,FALSE))</f>
        <v>T2  Project14</v>
      </c>
      <c r="C20" s="169">
        <f t="shared" si="12"/>
        <v>69</v>
      </c>
      <c r="D20" s="169">
        <f t="shared" si="13"/>
        <v>66</v>
      </c>
      <c r="E20" s="169">
        <f t="shared" si="14"/>
        <v>1</v>
      </c>
      <c r="F20" s="169">
        <f t="shared" si="15"/>
        <v>66</v>
      </c>
      <c r="G20" s="170">
        <f t="shared" si="16"/>
        <v>0</v>
      </c>
      <c r="H20" s="170">
        <f t="shared" si="17"/>
        <v>1</v>
      </c>
      <c r="I20" s="171">
        <f t="shared" si="18"/>
        <v>12</v>
      </c>
      <c r="J20" s="169">
        <v>3</v>
      </c>
      <c r="K20" s="169">
        <v>3</v>
      </c>
      <c r="L20" s="169">
        <v>3</v>
      </c>
      <c r="M20" s="169">
        <v>3</v>
      </c>
      <c r="N20" s="172">
        <v>3</v>
      </c>
      <c r="O20" s="172">
        <v>7</v>
      </c>
      <c r="P20" s="172">
        <v>5</v>
      </c>
      <c r="Q20" s="172">
        <v>6</v>
      </c>
      <c r="R20" s="173"/>
      <c r="S20" s="369">
        <v>0.10000000000000091</v>
      </c>
      <c r="T20" s="369">
        <v>0.10000000000000091</v>
      </c>
      <c r="U20" s="369" t="s">
        <v>481</v>
      </c>
      <c r="V20" s="369">
        <v>1</v>
      </c>
      <c r="W20" s="369" t="s">
        <v>481</v>
      </c>
      <c r="X20" s="369" t="s">
        <v>481</v>
      </c>
      <c r="Y20" s="369" t="s">
        <v>481</v>
      </c>
      <c r="Z20" s="369">
        <v>0.10000000000000091</v>
      </c>
      <c r="AA20" s="369">
        <v>0.10000000000000091</v>
      </c>
      <c r="AB20" s="369">
        <v>0.10000000000000091</v>
      </c>
      <c r="AC20" s="369">
        <v>0.10000000000000091</v>
      </c>
      <c r="AD20" s="369">
        <v>0.10000000000000091</v>
      </c>
      <c r="AE20" s="369" t="s">
        <v>352</v>
      </c>
      <c r="AF20" s="369">
        <v>0.10000000000000091</v>
      </c>
      <c r="AG20" s="369">
        <v>0.10000000000000091</v>
      </c>
      <c r="AH20" s="369">
        <v>0.10000000000000091</v>
      </c>
      <c r="AI20" s="369">
        <v>0.10000000000000091</v>
      </c>
      <c r="AJ20" s="369">
        <v>0.10000000000000091</v>
      </c>
      <c r="AK20" s="369">
        <v>0.10000000000000091</v>
      </c>
      <c r="AL20" s="369">
        <v>0.10000000000000091</v>
      </c>
      <c r="AM20" s="369">
        <v>0.10000000000000091</v>
      </c>
      <c r="AN20" s="369">
        <v>0.10000000000000091</v>
      </c>
      <c r="AO20" s="369">
        <v>0.10000000000000091</v>
      </c>
      <c r="AP20" s="369">
        <v>0.10000000000000091</v>
      </c>
      <c r="AQ20" s="369">
        <v>0.10000000000000091</v>
      </c>
      <c r="AR20" s="369">
        <v>0.10000000000000091</v>
      </c>
      <c r="AS20" s="369">
        <v>0.10000000000000091</v>
      </c>
      <c r="AT20" s="369">
        <v>0.10000000000000091</v>
      </c>
      <c r="AU20" s="369">
        <v>0.10000000000000091</v>
      </c>
      <c r="AV20" s="369">
        <v>0.10000000000000091</v>
      </c>
      <c r="AW20" s="369">
        <v>0.10000000000000091</v>
      </c>
      <c r="AX20" s="369">
        <v>0.10000000000000091</v>
      </c>
      <c r="AY20" s="369">
        <v>0.10000000000000091</v>
      </c>
      <c r="AZ20" s="369">
        <v>0.10000000000000091</v>
      </c>
      <c r="BA20" s="369">
        <v>0.10000000000000091</v>
      </c>
      <c r="BB20" s="369">
        <v>0.10000000000000091</v>
      </c>
      <c r="BC20" s="369">
        <v>0.10000000000000091</v>
      </c>
      <c r="BD20" s="369">
        <v>0.10000000000000091</v>
      </c>
      <c r="BE20" s="369">
        <v>0.10000000000000091</v>
      </c>
      <c r="BF20" s="369">
        <v>0.10000000000000091</v>
      </c>
      <c r="BG20" s="369">
        <v>0.10000000000000091</v>
      </c>
      <c r="BH20" s="369">
        <v>0.10000000000000091</v>
      </c>
      <c r="BI20" s="369">
        <v>0.10000000000000091</v>
      </c>
      <c r="BJ20" s="369">
        <v>0.10000000000000091</v>
      </c>
      <c r="BK20" s="369">
        <v>0.10000000000000091</v>
      </c>
      <c r="BL20" s="369">
        <v>0.10000000000000091</v>
      </c>
      <c r="BM20" s="369">
        <v>0.10000000000000091</v>
      </c>
      <c r="BN20" s="369">
        <v>0.10000000000000091</v>
      </c>
      <c r="BO20" s="369">
        <v>0.10000000000000091</v>
      </c>
      <c r="BP20" s="369">
        <v>0.10000000000000091</v>
      </c>
      <c r="BQ20" s="369">
        <v>0.10000000000000091</v>
      </c>
      <c r="BR20" s="369">
        <v>0.10000000000000091</v>
      </c>
      <c r="BS20" s="369">
        <v>0.10000000000000091</v>
      </c>
      <c r="BT20" s="369">
        <v>0.10000000000000091</v>
      </c>
      <c r="BU20" s="369">
        <v>0.10000000000000091</v>
      </c>
      <c r="BV20" s="369">
        <v>0.10000000000000091</v>
      </c>
      <c r="BW20" s="369">
        <v>0.10000000000000091</v>
      </c>
      <c r="BX20" s="369">
        <v>0.10000000000000091</v>
      </c>
      <c r="BY20" s="369">
        <v>0.10000000000000091</v>
      </c>
      <c r="BZ20" s="369">
        <v>0.10000000000000091</v>
      </c>
      <c r="CA20" s="369">
        <v>0.10000000000000091</v>
      </c>
      <c r="CB20" s="369">
        <v>0.10000000000000091</v>
      </c>
      <c r="CC20" s="369">
        <v>0.10000000000000091</v>
      </c>
      <c r="CD20" s="369">
        <v>0.10000000000000091</v>
      </c>
      <c r="CE20" s="369">
        <v>0.10000000000000091</v>
      </c>
      <c r="CF20" s="369">
        <v>0.10000000000000091</v>
      </c>
      <c r="CG20" s="369">
        <v>0.10000000000000091</v>
      </c>
      <c r="CH20" s="369">
        <v>0.10000000000000091</v>
      </c>
      <c r="CI20" s="369">
        <v>0.10000000000000091</v>
      </c>
      <c r="CJ20" s="369">
        <v>0.10000000000000091</v>
      </c>
      <c r="CK20" s="369">
        <v>0.10000000000000091</v>
      </c>
      <c r="CL20" s="369">
        <v>0.10000000000000091</v>
      </c>
      <c r="CM20" s="174"/>
      <c r="CN20" s="174"/>
      <c r="CO20" s="174"/>
      <c r="CP20" s="174"/>
      <c r="CQ20" s="174"/>
      <c r="CR20" s="174"/>
      <c r="CS20" s="174"/>
      <c r="CT20" s="174"/>
    </row>
    <row r="21" spans="1:98" ht="15.75" thickBot="1" x14ac:dyDescent="0.3">
      <c r="A21" s="168">
        <f>IF(LEN(Projects!A17)&gt;0,Projects!A17,"")</f>
        <v>15</v>
      </c>
      <c r="B21" s="102" t="str">
        <f>IF(ISNA(VLOOKUP(A21,Projects!A:B,2,FALSE)), "",VLOOKUP(A21,Projects!A:B,2,FALSE))</f>
        <v>T3  Project15</v>
      </c>
      <c r="C21" s="169">
        <f t="shared" si="12"/>
        <v>75</v>
      </c>
      <c r="D21" s="169">
        <f t="shared" si="13"/>
        <v>63</v>
      </c>
      <c r="E21" s="169">
        <f t="shared" si="14"/>
        <v>1</v>
      </c>
      <c r="F21" s="169">
        <f t="shared" si="15"/>
        <v>63</v>
      </c>
      <c r="G21" s="170">
        <f t="shared" si="16"/>
        <v>0</v>
      </c>
      <c r="H21" s="170">
        <f t="shared" si="17"/>
        <v>4</v>
      </c>
      <c r="I21" s="171">
        <f t="shared" si="18"/>
        <v>12</v>
      </c>
      <c r="J21" s="169">
        <v>3</v>
      </c>
      <c r="K21" s="169">
        <v>3</v>
      </c>
      <c r="L21" s="169">
        <v>3</v>
      </c>
      <c r="M21" s="169">
        <v>3</v>
      </c>
      <c r="N21" s="172">
        <v>8</v>
      </c>
      <c r="O21" s="172">
        <v>10</v>
      </c>
      <c r="P21" s="172">
        <v>12</v>
      </c>
      <c r="Q21" s="172">
        <v>14</v>
      </c>
      <c r="R21" s="173"/>
      <c r="S21" s="369">
        <v>0.10000000000000091</v>
      </c>
      <c r="T21" s="369">
        <v>0.10000000000000091</v>
      </c>
      <c r="U21" s="369">
        <v>0.10000000000000091</v>
      </c>
      <c r="V21" s="369">
        <v>0.10000000000000091</v>
      </c>
      <c r="W21" s="369">
        <v>0.10000000000000091</v>
      </c>
      <c r="X21" s="369">
        <v>0.10000000000000091</v>
      </c>
      <c r="Y21" s="369">
        <v>0.10000000000000091</v>
      </c>
      <c r="Z21" s="369" t="s">
        <v>481</v>
      </c>
      <c r="AA21" s="369">
        <v>1</v>
      </c>
      <c r="AB21" s="369" t="s">
        <v>481</v>
      </c>
      <c r="AC21" s="369">
        <v>1</v>
      </c>
      <c r="AD21" s="369" t="s">
        <v>481</v>
      </c>
      <c r="AE21" s="369">
        <v>1</v>
      </c>
      <c r="AF21" s="369" t="s">
        <v>481</v>
      </c>
      <c r="AG21" s="369">
        <v>1</v>
      </c>
      <c r="AH21" s="369">
        <v>0.10000000000000091</v>
      </c>
      <c r="AI21" s="369">
        <v>0.10000000000000091</v>
      </c>
      <c r="AJ21" s="369">
        <v>0.10000000000000091</v>
      </c>
      <c r="AK21" s="369">
        <v>0.10000000000000091</v>
      </c>
      <c r="AL21" s="369">
        <v>0.10000000000000091</v>
      </c>
      <c r="AM21" s="369">
        <v>0.10000000000000091</v>
      </c>
      <c r="AN21" s="369">
        <v>0.10000000000000091</v>
      </c>
      <c r="AO21" s="369">
        <v>0.10000000000000091</v>
      </c>
      <c r="AP21" s="369" t="s">
        <v>352</v>
      </c>
      <c r="AQ21" s="369">
        <v>0.10000000000000091</v>
      </c>
      <c r="AR21" s="369">
        <v>0.10000000000000091</v>
      </c>
      <c r="AS21" s="369">
        <v>0.10000000000000091</v>
      </c>
      <c r="AT21" s="369">
        <v>0.10000000000000091</v>
      </c>
      <c r="AU21" s="369">
        <v>0.10000000000000091</v>
      </c>
      <c r="AV21" s="369">
        <v>0.10000000000000091</v>
      </c>
      <c r="AW21" s="369">
        <v>0.10000000000000091</v>
      </c>
      <c r="AX21" s="369">
        <v>0.10000000000000091</v>
      </c>
      <c r="AY21" s="369">
        <v>0.10000000000000091</v>
      </c>
      <c r="AZ21" s="369">
        <v>0.10000000000000091</v>
      </c>
      <c r="BA21" s="369">
        <v>0.10000000000000091</v>
      </c>
      <c r="BB21" s="369">
        <v>0.10000000000000091</v>
      </c>
      <c r="BC21" s="369">
        <v>0.10000000000000091</v>
      </c>
      <c r="BD21" s="369">
        <v>0.10000000000000091</v>
      </c>
      <c r="BE21" s="369">
        <v>0.10000000000000091</v>
      </c>
      <c r="BF21" s="369">
        <v>0.10000000000000091</v>
      </c>
      <c r="BG21" s="369">
        <v>0.10000000000000091</v>
      </c>
      <c r="BH21" s="369">
        <v>0.10000000000000091</v>
      </c>
      <c r="BI21" s="369">
        <v>0.10000000000000091</v>
      </c>
      <c r="BJ21" s="369">
        <v>0.10000000000000091</v>
      </c>
      <c r="BK21" s="369">
        <v>0.10000000000000091</v>
      </c>
      <c r="BL21" s="369">
        <v>0.10000000000000091</v>
      </c>
      <c r="BM21" s="369">
        <v>0.10000000000000091</v>
      </c>
      <c r="BN21" s="369">
        <v>0.10000000000000091</v>
      </c>
      <c r="BO21" s="369">
        <v>0.10000000000000091</v>
      </c>
      <c r="BP21" s="369">
        <v>0.10000000000000091</v>
      </c>
      <c r="BQ21" s="369">
        <v>0.10000000000000091</v>
      </c>
      <c r="BR21" s="369">
        <v>0.10000000000000091</v>
      </c>
      <c r="BS21" s="369">
        <v>0.10000000000000091</v>
      </c>
      <c r="BT21" s="369">
        <v>0.10000000000000091</v>
      </c>
      <c r="BU21" s="369">
        <v>0.10000000000000091</v>
      </c>
      <c r="BV21" s="369">
        <v>0.10000000000000091</v>
      </c>
      <c r="BW21" s="369">
        <v>0.10000000000000091</v>
      </c>
      <c r="BX21" s="369">
        <v>0.10000000000000091</v>
      </c>
      <c r="BY21" s="369">
        <v>0.10000000000000091</v>
      </c>
      <c r="BZ21" s="369">
        <v>0.10000000000000091</v>
      </c>
      <c r="CA21" s="369">
        <v>0.10000000000000091</v>
      </c>
      <c r="CB21" s="369">
        <v>0.10000000000000091</v>
      </c>
      <c r="CC21" s="369">
        <v>0.10000000000000091</v>
      </c>
      <c r="CD21" s="369">
        <v>0.10000000000000091</v>
      </c>
      <c r="CE21" s="369">
        <v>0.10000000000000091</v>
      </c>
      <c r="CF21" s="369">
        <v>0.10000000000000091</v>
      </c>
      <c r="CG21" s="369">
        <v>0.10000000000000091</v>
      </c>
      <c r="CH21" s="369">
        <v>0.10000000000000091</v>
      </c>
      <c r="CI21" s="369">
        <v>0.10000000000000091</v>
      </c>
      <c r="CJ21" s="369">
        <v>0.10000000000000091</v>
      </c>
      <c r="CK21" s="369">
        <v>0.10000000000000091</v>
      </c>
      <c r="CL21" s="369">
        <v>0.10000000000000091</v>
      </c>
      <c r="CM21" s="174"/>
      <c r="CN21" s="174"/>
      <c r="CO21" s="174"/>
      <c r="CP21" s="174"/>
      <c r="CQ21" s="174"/>
      <c r="CR21" s="174"/>
      <c r="CS21" s="174"/>
      <c r="CT21" s="174"/>
    </row>
    <row r="22" spans="1:98" ht="15.75" thickBot="1" x14ac:dyDescent="0.3">
      <c r="A22" s="168">
        <f>IF(LEN(Projects!A18)&gt;0,Projects!A18,"")</f>
        <v>16</v>
      </c>
      <c r="B22" s="102" t="str">
        <f>IF(ISNA(VLOOKUP(A22,Projects!A:B,2,FALSE)), "",VLOOKUP(A22,Projects!A:B,2,FALSE))</f>
        <v>T3  Project16</v>
      </c>
      <c r="C22" s="169">
        <f t="shared" si="12"/>
        <v>75</v>
      </c>
      <c r="D22" s="169">
        <f t="shared" si="13"/>
        <v>63</v>
      </c>
      <c r="E22" s="169">
        <f t="shared" si="14"/>
        <v>1</v>
      </c>
      <c r="F22" s="169">
        <f t="shared" si="15"/>
        <v>63</v>
      </c>
      <c r="G22" s="170">
        <f t="shared" si="16"/>
        <v>0</v>
      </c>
      <c r="H22" s="170">
        <f t="shared" si="17"/>
        <v>4</v>
      </c>
      <c r="I22" s="171">
        <f t="shared" si="18"/>
        <v>12</v>
      </c>
      <c r="J22" s="169">
        <v>3</v>
      </c>
      <c r="K22" s="169">
        <v>3</v>
      </c>
      <c r="L22" s="169">
        <v>3</v>
      </c>
      <c r="M22" s="169">
        <v>3</v>
      </c>
      <c r="N22" s="172">
        <v>9</v>
      </c>
      <c r="O22" s="172">
        <v>11</v>
      </c>
      <c r="P22" s="172">
        <v>13</v>
      </c>
      <c r="Q22" s="172">
        <v>15</v>
      </c>
      <c r="R22" s="173"/>
      <c r="S22" s="369">
        <v>0.10000000000000091</v>
      </c>
      <c r="T22" s="369">
        <v>0.10000000000000091</v>
      </c>
      <c r="U22" s="369">
        <v>0.10000000000000091</v>
      </c>
      <c r="V22" s="369">
        <v>0.10000000000000091</v>
      </c>
      <c r="W22" s="369">
        <v>0.10000000000000091</v>
      </c>
      <c r="X22" s="369">
        <v>0.10000000000000091</v>
      </c>
      <c r="Y22" s="369">
        <v>0.10000000000000091</v>
      </c>
      <c r="Z22" s="369">
        <v>1</v>
      </c>
      <c r="AA22" s="369" t="s">
        <v>481</v>
      </c>
      <c r="AB22" s="369">
        <v>1</v>
      </c>
      <c r="AC22" s="369" t="s">
        <v>481</v>
      </c>
      <c r="AD22" s="369">
        <v>1</v>
      </c>
      <c r="AE22" s="369" t="s">
        <v>481</v>
      </c>
      <c r="AF22" s="369">
        <v>1</v>
      </c>
      <c r="AG22" s="369" t="s">
        <v>481</v>
      </c>
      <c r="AH22" s="369">
        <v>0.10000000000000091</v>
      </c>
      <c r="AI22" s="369">
        <v>0.10000000000000091</v>
      </c>
      <c r="AJ22" s="369" t="s">
        <v>352</v>
      </c>
      <c r="AK22" s="369">
        <v>0.10000000000000091</v>
      </c>
      <c r="AL22" s="369">
        <v>0.10000000000000091</v>
      </c>
      <c r="AM22" s="369">
        <v>0.10000000000000091</v>
      </c>
      <c r="AN22" s="369">
        <v>0.10000000000000091</v>
      </c>
      <c r="AO22" s="369">
        <v>0.10000000000000091</v>
      </c>
      <c r="AP22" s="369">
        <v>0.10000000000000091</v>
      </c>
      <c r="AQ22" s="369">
        <v>0.10000000000000091</v>
      </c>
      <c r="AR22" s="369">
        <v>0.10000000000000091</v>
      </c>
      <c r="AS22" s="369">
        <v>0.10000000000000091</v>
      </c>
      <c r="AT22" s="369">
        <v>0.10000000000000091</v>
      </c>
      <c r="AU22" s="369">
        <v>0.10000000000000091</v>
      </c>
      <c r="AV22" s="369">
        <v>0.10000000000000091</v>
      </c>
      <c r="AW22" s="369">
        <v>0.10000000000000091</v>
      </c>
      <c r="AX22" s="369">
        <v>0.10000000000000091</v>
      </c>
      <c r="AY22" s="369">
        <v>0.10000000000000091</v>
      </c>
      <c r="AZ22" s="369">
        <v>0.10000000000000091</v>
      </c>
      <c r="BA22" s="369">
        <v>0.10000000000000091</v>
      </c>
      <c r="BB22" s="369">
        <v>0.10000000000000091</v>
      </c>
      <c r="BC22" s="369">
        <v>0.10000000000000091</v>
      </c>
      <c r="BD22" s="369">
        <v>0.10000000000000091</v>
      </c>
      <c r="BE22" s="369">
        <v>0.10000000000000091</v>
      </c>
      <c r="BF22" s="369">
        <v>0.10000000000000091</v>
      </c>
      <c r="BG22" s="369">
        <v>0.10000000000000091</v>
      </c>
      <c r="BH22" s="369">
        <v>0.10000000000000091</v>
      </c>
      <c r="BI22" s="369">
        <v>0.10000000000000091</v>
      </c>
      <c r="BJ22" s="369">
        <v>0.10000000000000091</v>
      </c>
      <c r="BK22" s="369">
        <v>0.10000000000000091</v>
      </c>
      <c r="BL22" s="369">
        <v>0.10000000000000091</v>
      </c>
      <c r="BM22" s="369">
        <v>0.10000000000000091</v>
      </c>
      <c r="BN22" s="369">
        <v>0.10000000000000091</v>
      </c>
      <c r="BO22" s="369">
        <v>0.10000000000000091</v>
      </c>
      <c r="BP22" s="369">
        <v>0.10000000000000091</v>
      </c>
      <c r="BQ22" s="369">
        <v>0.10000000000000091</v>
      </c>
      <c r="BR22" s="369">
        <v>0.10000000000000091</v>
      </c>
      <c r="BS22" s="369">
        <v>0.10000000000000091</v>
      </c>
      <c r="BT22" s="369">
        <v>0.10000000000000091</v>
      </c>
      <c r="BU22" s="369">
        <v>0.10000000000000091</v>
      </c>
      <c r="BV22" s="369">
        <v>0.10000000000000091</v>
      </c>
      <c r="BW22" s="369">
        <v>0.10000000000000091</v>
      </c>
      <c r="BX22" s="369">
        <v>0.10000000000000091</v>
      </c>
      <c r="BY22" s="369">
        <v>0.10000000000000091</v>
      </c>
      <c r="BZ22" s="369">
        <v>0.10000000000000091</v>
      </c>
      <c r="CA22" s="369">
        <v>0.10000000000000091</v>
      </c>
      <c r="CB22" s="369">
        <v>0.10000000000000091</v>
      </c>
      <c r="CC22" s="369">
        <v>0.10000000000000091</v>
      </c>
      <c r="CD22" s="369">
        <v>0.10000000000000091</v>
      </c>
      <c r="CE22" s="369">
        <v>0.10000000000000091</v>
      </c>
      <c r="CF22" s="369">
        <v>0.10000000000000091</v>
      </c>
      <c r="CG22" s="369">
        <v>0.10000000000000091</v>
      </c>
      <c r="CH22" s="369">
        <v>0.10000000000000091</v>
      </c>
      <c r="CI22" s="369">
        <v>0.10000000000000091</v>
      </c>
      <c r="CJ22" s="369">
        <v>0.10000000000000091</v>
      </c>
      <c r="CK22" s="369">
        <v>0.10000000000000091</v>
      </c>
      <c r="CL22" s="369">
        <v>0.10000000000000091</v>
      </c>
      <c r="CM22" s="174"/>
      <c r="CN22" s="174"/>
      <c r="CO22" s="174"/>
      <c r="CP22" s="174"/>
      <c r="CQ22" s="174"/>
      <c r="CR22" s="174"/>
      <c r="CS22" s="174"/>
      <c r="CT22" s="174"/>
    </row>
    <row r="23" spans="1:98" ht="15.75" thickBot="1" x14ac:dyDescent="0.3">
      <c r="A23" s="168">
        <f>IF(LEN(Projects!A19)&gt;0,Projects!A19,"")</f>
        <v>17</v>
      </c>
      <c r="B23" s="102" t="str">
        <f>IF(ISNA(VLOOKUP(A23,Projects!A:B,2,FALSE)), "",VLOOKUP(A23,Projects!A:B,2,FALSE))</f>
        <v>T3  Project17</v>
      </c>
      <c r="C23" s="169">
        <f t="shared" si="12"/>
        <v>75</v>
      </c>
      <c r="D23" s="169">
        <f t="shared" si="13"/>
        <v>63</v>
      </c>
      <c r="E23" s="169">
        <f t="shared" si="14"/>
        <v>1</v>
      </c>
      <c r="F23" s="169">
        <f t="shared" si="15"/>
        <v>63</v>
      </c>
      <c r="G23" s="170">
        <f t="shared" si="16"/>
        <v>0</v>
      </c>
      <c r="H23" s="170">
        <f t="shared" si="17"/>
        <v>4</v>
      </c>
      <c r="I23" s="171">
        <f t="shared" si="18"/>
        <v>12</v>
      </c>
      <c r="J23" s="169">
        <v>3</v>
      </c>
      <c r="K23" s="169">
        <v>3</v>
      </c>
      <c r="L23" s="169">
        <v>3</v>
      </c>
      <c r="M23" s="169">
        <v>3</v>
      </c>
      <c r="N23" s="172">
        <v>10</v>
      </c>
      <c r="O23" s="172">
        <v>12</v>
      </c>
      <c r="P23" s="172">
        <v>14</v>
      </c>
      <c r="Q23" s="172">
        <v>8</v>
      </c>
      <c r="R23" s="173"/>
      <c r="S23" s="369">
        <v>0.10000000000000091</v>
      </c>
      <c r="T23" s="369">
        <v>0.10000000000000091</v>
      </c>
      <c r="U23" s="369">
        <v>0.10000000000000091</v>
      </c>
      <c r="V23" s="369">
        <v>0.10000000000000091</v>
      </c>
      <c r="W23" s="369">
        <v>0.10000000000000091</v>
      </c>
      <c r="X23" s="369">
        <v>0.10000000000000091</v>
      </c>
      <c r="Y23" s="369">
        <v>0.10000000000000091</v>
      </c>
      <c r="Z23" s="369" t="s">
        <v>481</v>
      </c>
      <c r="AA23" s="369">
        <v>1</v>
      </c>
      <c r="AB23" s="369" t="s">
        <v>481</v>
      </c>
      <c r="AC23" s="369">
        <v>1</v>
      </c>
      <c r="AD23" s="369" t="s">
        <v>481</v>
      </c>
      <c r="AE23" s="369">
        <v>1</v>
      </c>
      <c r="AF23" s="369" t="s">
        <v>481</v>
      </c>
      <c r="AG23" s="369">
        <v>1</v>
      </c>
      <c r="AH23" s="369">
        <v>0.10000000000000091</v>
      </c>
      <c r="AI23" s="369">
        <v>0.10000000000000091</v>
      </c>
      <c r="AJ23" s="369">
        <v>0.10000000000000091</v>
      </c>
      <c r="AK23" s="369">
        <v>0.10000000000000091</v>
      </c>
      <c r="AL23" s="369">
        <v>0.10000000000000091</v>
      </c>
      <c r="AM23" s="369">
        <v>0.10000000000000091</v>
      </c>
      <c r="AN23" s="369">
        <v>0.10000000000000091</v>
      </c>
      <c r="AO23" s="369">
        <v>0.10000000000000091</v>
      </c>
      <c r="AP23" s="369">
        <v>0.10000000000000091</v>
      </c>
      <c r="AQ23" s="369">
        <v>0.10000000000000091</v>
      </c>
      <c r="AR23" s="369">
        <v>0.10000000000000091</v>
      </c>
      <c r="AS23" s="369">
        <v>0.10000000000000091</v>
      </c>
      <c r="AT23" s="369">
        <v>0.10000000000000091</v>
      </c>
      <c r="AU23" s="369">
        <v>0.10000000000000091</v>
      </c>
      <c r="AV23" s="369">
        <v>0.10000000000000091</v>
      </c>
      <c r="AW23" s="369">
        <v>0.10000000000000091</v>
      </c>
      <c r="AX23" s="369">
        <v>0.10000000000000091</v>
      </c>
      <c r="AY23" s="369">
        <v>0.10000000000000091</v>
      </c>
      <c r="AZ23" s="369">
        <v>0.10000000000000091</v>
      </c>
      <c r="BA23" s="369">
        <v>0.10000000000000091</v>
      </c>
      <c r="BB23" s="369">
        <v>0.10000000000000091</v>
      </c>
      <c r="BC23" s="369">
        <v>0.10000000000000091</v>
      </c>
      <c r="BD23" s="369">
        <v>0.10000000000000091</v>
      </c>
      <c r="BE23" s="369">
        <v>0.10000000000000091</v>
      </c>
      <c r="BF23" s="369">
        <v>0.10000000000000091</v>
      </c>
      <c r="BG23" s="369">
        <v>0.10000000000000091</v>
      </c>
      <c r="BH23" s="369">
        <v>0.10000000000000091</v>
      </c>
      <c r="BI23" s="369">
        <v>0.10000000000000091</v>
      </c>
      <c r="BJ23" s="369">
        <v>0.10000000000000091</v>
      </c>
      <c r="BK23" s="369">
        <v>0.10000000000000091</v>
      </c>
      <c r="BL23" s="369" t="s">
        <v>352</v>
      </c>
      <c r="BM23" s="369">
        <v>0.10000000000000091</v>
      </c>
      <c r="BN23" s="369">
        <v>0.10000000000000091</v>
      </c>
      <c r="BO23" s="369">
        <v>0.10000000000000091</v>
      </c>
      <c r="BP23" s="369">
        <v>0.10000000000000091</v>
      </c>
      <c r="BQ23" s="369">
        <v>0.10000000000000091</v>
      </c>
      <c r="BR23" s="369">
        <v>0.10000000000000091</v>
      </c>
      <c r="BS23" s="369">
        <v>0.10000000000000091</v>
      </c>
      <c r="BT23" s="369">
        <v>0.10000000000000091</v>
      </c>
      <c r="BU23" s="369">
        <v>0.10000000000000091</v>
      </c>
      <c r="BV23" s="369">
        <v>0.10000000000000091</v>
      </c>
      <c r="BW23" s="369">
        <v>0.10000000000000091</v>
      </c>
      <c r="BX23" s="369">
        <v>0.10000000000000091</v>
      </c>
      <c r="BY23" s="369">
        <v>0.10000000000000091</v>
      </c>
      <c r="BZ23" s="369">
        <v>0.10000000000000091</v>
      </c>
      <c r="CA23" s="369">
        <v>0.10000000000000091</v>
      </c>
      <c r="CB23" s="369">
        <v>0.10000000000000091</v>
      </c>
      <c r="CC23" s="369">
        <v>0.10000000000000091</v>
      </c>
      <c r="CD23" s="369">
        <v>0.10000000000000091</v>
      </c>
      <c r="CE23" s="369">
        <v>0.10000000000000091</v>
      </c>
      <c r="CF23" s="369">
        <v>0.10000000000000091</v>
      </c>
      <c r="CG23" s="369">
        <v>0.10000000000000091</v>
      </c>
      <c r="CH23" s="369">
        <v>0.10000000000000091</v>
      </c>
      <c r="CI23" s="369">
        <v>0.10000000000000091</v>
      </c>
      <c r="CJ23" s="369">
        <v>0.10000000000000091</v>
      </c>
      <c r="CK23" s="369">
        <v>0.10000000000000091</v>
      </c>
      <c r="CL23" s="369">
        <v>0.10000000000000091</v>
      </c>
      <c r="CM23" s="174"/>
      <c r="CN23" s="174"/>
      <c r="CO23" s="174"/>
      <c r="CP23" s="174"/>
      <c r="CQ23" s="174"/>
      <c r="CR23" s="174"/>
      <c r="CS23" s="174"/>
      <c r="CT23" s="174"/>
    </row>
    <row r="24" spans="1:98" ht="15.75" thickBot="1" x14ac:dyDescent="0.3">
      <c r="A24" s="168">
        <f>IF(LEN(Projects!A20)&gt;0,Projects!A20,"")</f>
        <v>18</v>
      </c>
      <c r="B24" s="102" t="str">
        <f>IF(ISNA(VLOOKUP(A24,Projects!A:B,2,FALSE)), "",VLOOKUP(A24,Projects!A:B,2,FALSE))</f>
        <v>T3  Project18</v>
      </c>
      <c r="C24" s="169">
        <f t="shared" si="12"/>
        <v>75</v>
      </c>
      <c r="D24" s="169">
        <f t="shared" si="13"/>
        <v>63</v>
      </c>
      <c r="E24" s="169">
        <f t="shared" si="14"/>
        <v>1</v>
      </c>
      <c r="F24" s="169">
        <f t="shared" si="15"/>
        <v>63</v>
      </c>
      <c r="G24" s="170">
        <f t="shared" si="16"/>
        <v>0</v>
      </c>
      <c r="H24" s="170">
        <f t="shared" si="17"/>
        <v>4</v>
      </c>
      <c r="I24" s="171">
        <f t="shared" si="18"/>
        <v>12</v>
      </c>
      <c r="J24" s="169">
        <v>3</v>
      </c>
      <c r="K24" s="169">
        <v>3</v>
      </c>
      <c r="L24" s="169">
        <v>3</v>
      </c>
      <c r="M24" s="169">
        <v>3</v>
      </c>
      <c r="N24" s="172">
        <v>11</v>
      </c>
      <c r="O24" s="172">
        <v>13</v>
      </c>
      <c r="P24" s="172">
        <v>15</v>
      </c>
      <c r="Q24" s="172">
        <v>9</v>
      </c>
      <c r="R24" s="173"/>
      <c r="S24" s="369">
        <v>0.10000000000000091</v>
      </c>
      <c r="T24" s="369">
        <v>0.10000000000000091</v>
      </c>
      <c r="U24" s="369">
        <v>0.10000000000000091</v>
      </c>
      <c r="V24" s="369">
        <v>0.10000000000000091</v>
      </c>
      <c r="W24" s="369">
        <v>0.10000000000000091</v>
      </c>
      <c r="X24" s="369">
        <v>0.10000000000000091</v>
      </c>
      <c r="Y24" s="369">
        <v>0.10000000000000091</v>
      </c>
      <c r="Z24" s="369">
        <v>1</v>
      </c>
      <c r="AA24" s="369" t="s">
        <v>481</v>
      </c>
      <c r="AB24" s="369">
        <v>1</v>
      </c>
      <c r="AC24" s="369" t="s">
        <v>481</v>
      </c>
      <c r="AD24" s="369">
        <v>1</v>
      </c>
      <c r="AE24" s="369" t="s">
        <v>481</v>
      </c>
      <c r="AF24" s="369">
        <v>1</v>
      </c>
      <c r="AG24" s="369" t="s">
        <v>481</v>
      </c>
      <c r="AH24" s="369">
        <v>0.10000000000000091</v>
      </c>
      <c r="AI24" s="369">
        <v>0.10000000000000091</v>
      </c>
      <c r="AJ24" s="369">
        <v>0.10000000000000091</v>
      </c>
      <c r="AK24" s="369">
        <v>0.10000000000000091</v>
      </c>
      <c r="AL24" s="369">
        <v>0.10000000000000091</v>
      </c>
      <c r="AM24" s="369">
        <v>0.10000000000000091</v>
      </c>
      <c r="AN24" s="369">
        <v>0.10000000000000091</v>
      </c>
      <c r="AO24" s="369">
        <v>0.10000000000000091</v>
      </c>
      <c r="AP24" s="369">
        <v>0.10000000000000091</v>
      </c>
      <c r="AQ24" s="369">
        <v>0.10000000000000091</v>
      </c>
      <c r="AR24" s="369">
        <v>0.10000000000000091</v>
      </c>
      <c r="AS24" s="369">
        <v>0.10000000000000091</v>
      </c>
      <c r="AT24" s="369">
        <v>0.10000000000000091</v>
      </c>
      <c r="AU24" s="369">
        <v>0.10000000000000091</v>
      </c>
      <c r="AV24" s="369">
        <v>0.10000000000000091</v>
      </c>
      <c r="AW24" s="369">
        <v>0.10000000000000091</v>
      </c>
      <c r="AX24" s="369">
        <v>0.10000000000000091</v>
      </c>
      <c r="AY24" s="369">
        <v>0.10000000000000091</v>
      </c>
      <c r="AZ24" s="369">
        <v>0.10000000000000091</v>
      </c>
      <c r="BA24" s="369">
        <v>0.10000000000000091</v>
      </c>
      <c r="BB24" s="369">
        <v>0.10000000000000091</v>
      </c>
      <c r="BC24" s="369" t="s">
        <v>352</v>
      </c>
      <c r="BD24" s="369">
        <v>0.10000000000000091</v>
      </c>
      <c r="BE24" s="369">
        <v>0.10000000000000091</v>
      </c>
      <c r="BF24" s="369">
        <v>0.10000000000000091</v>
      </c>
      <c r="BG24" s="369">
        <v>0.10000000000000091</v>
      </c>
      <c r="BH24" s="369">
        <v>0.10000000000000091</v>
      </c>
      <c r="BI24" s="369">
        <v>0.10000000000000091</v>
      </c>
      <c r="BJ24" s="369">
        <v>0.10000000000000091</v>
      </c>
      <c r="BK24" s="369">
        <v>0.10000000000000091</v>
      </c>
      <c r="BL24" s="369">
        <v>0.10000000000000091</v>
      </c>
      <c r="BM24" s="369">
        <v>0.10000000000000091</v>
      </c>
      <c r="BN24" s="369">
        <v>0.10000000000000091</v>
      </c>
      <c r="BO24" s="369">
        <v>0.10000000000000091</v>
      </c>
      <c r="BP24" s="369">
        <v>0.10000000000000091</v>
      </c>
      <c r="BQ24" s="369">
        <v>0.10000000000000091</v>
      </c>
      <c r="BR24" s="369">
        <v>0.10000000000000091</v>
      </c>
      <c r="BS24" s="369">
        <v>0.10000000000000091</v>
      </c>
      <c r="BT24" s="369">
        <v>0.10000000000000091</v>
      </c>
      <c r="BU24" s="369">
        <v>0.10000000000000091</v>
      </c>
      <c r="BV24" s="369">
        <v>0.10000000000000091</v>
      </c>
      <c r="BW24" s="369">
        <v>0.10000000000000091</v>
      </c>
      <c r="BX24" s="369">
        <v>0.10000000000000091</v>
      </c>
      <c r="BY24" s="369">
        <v>0.10000000000000091</v>
      </c>
      <c r="BZ24" s="369">
        <v>0.10000000000000091</v>
      </c>
      <c r="CA24" s="369">
        <v>0.10000000000000091</v>
      </c>
      <c r="CB24" s="369">
        <v>0.10000000000000091</v>
      </c>
      <c r="CC24" s="369">
        <v>0.10000000000000091</v>
      </c>
      <c r="CD24" s="369">
        <v>0.10000000000000091</v>
      </c>
      <c r="CE24" s="369">
        <v>0.10000000000000091</v>
      </c>
      <c r="CF24" s="369">
        <v>0.10000000000000091</v>
      </c>
      <c r="CG24" s="369">
        <v>0.10000000000000091</v>
      </c>
      <c r="CH24" s="369">
        <v>0.10000000000000091</v>
      </c>
      <c r="CI24" s="369">
        <v>0.10000000000000091</v>
      </c>
      <c r="CJ24" s="369">
        <v>0.10000000000000091</v>
      </c>
      <c r="CK24" s="369">
        <v>0.10000000000000091</v>
      </c>
      <c r="CL24" s="369">
        <v>0.10000000000000091</v>
      </c>
      <c r="CM24" s="174"/>
      <c r="CN24" s="174"/>
      <c r="CO24" s="174"/>
      <c r="CP24" s="174"/>
      <c r="CQ24" s="174"/>
      <c r="CR24" s="174"/>
      <c r="CS24" s="174"/>
      <c r="CT24" s="174"/>
    </row>
    <row r="25" spans="1:98" ht="15.75" thickBot="1" x14ac:dyDescent="0.3">
      <c r="A25" s="168">
        <f>IF(LEN(Projects!A21)&gt;0,Projects!A21,"")</f>
        <v>19</v>
      </c>
      <c r="B25" s="102" t="str">
        <f>IF(ISNA(VLOOKUP(A25,Projects!A:B,2,FALSE)), "",VLOOKUP(A25,Projects!A:B,2,FALSE))</f>
        <v>T3  Project19</v>
      </c>
      <c r="C25" s="169">
        <f t="shared" si="12"/>
        <v>75</v>
      </c>
      <c r="D25" s="169">
        <f t="shared" si="13"/>
        <v>63</v>
      </c>
      <c r="E25" s="169">
        <f t="shared" si="14"/>
        <v>1</v>
      </c>
      <c r="F25" s="169">
        <f t="shared" si="15"/>
        <v>63</v>
      </c>
      <c r="G25" s="170">
        <f t="shared" si="16"/>
        <v>0</v>
      </c>
      <c r="H25" s="170">
        <f t="shared" si="17"/>
        <v>4</v>
      </c>
      <c r="I25" s="171">
        <f t="shared" si="18"/>
        <v>12</v>
      </c>
      <c r="J25" s="169">
        <v>3</v>
      </c>
      <c r="K25" s="169">
        <v>3</v>
      </c>
      <c r="L25" s="169">
        <v>3</v>
      </c>
      <c r="M25" s="169">
        <v>3</v>
      </c>
      <c r="N25" s="172">
        <v>12</v>
      </c>
      <c r="O25" s="172">
        <v>14</v>
      </c>
      <c r="P25" s="172">
        <v>8</v>
      </c>
      <c r="Q25" s="172">
        <v>10</v>
      </c>
      <c r="R25" s="173"/>
      <c r="S25" s="369">
        <v>0.10000000000000091</v>
      </c>
      <c r="T25" s="369">
        <v>0.10000000000000091</v>
      </c>
      <c r="U25" s="369">
        <v>0.10000000000000091</v>
      </c>
      <c r="V25" s="369">
        <v>0.10000000000000091</v>
      </c>
      <c r="W25" s="369">
        <v>0.10000000000000091</v>
      </c>
      <c r="X25" s="369">
        <v>0.10000000000000091</v>
      </c>
      <c r="Y25" s="369">
        <v>0.10000000000000091</v>
      </c>
      <c r="Z25" s="369" t="s">
        <v>481</v>
      </c>
      <c r="AA25" s="369">
        <v>1</v>
      </c>
      <c r="AB25" s="369" t="s">
        <v>481</v>
      </c>
      <c r="AC25" s="369">
        <v>1</v>
      </c>
      <c r="AD25" s="369" t="s">
        <v>481</v>
      </c>
      <c r="AE25" s="369">
        <v>1</v>
      </c>
      <c r="AF25" s="369" t="s">
        <v>481</v>
      </c>
      <c r="AG25" s="369">
        <v>1</v>
      </c>
      <c r="AH25" s="369">
        <v>0.10000000000000091</v>
      </c>
      <c r="AI25" s="369">
        <v>0.10000000000000091</v>
      </c>
      <c r="AJ25" s="369">
        <v>0.10000000000000091</v>
      </c>
      <c r="AK25" s="369">
        <v>0.10000000000000091</v>
      </c>
      <c r="AL25" s="369">
        <v>0.10000000000000091</v>
      </c>
      <c r="AM25" s="369">
        <v>0.10000000000000091</v>
      </c>
      <c r="AN25" s="369" t="s">
        <v>352</v>
      </c>
      <c r="AO25" s="369">
        <v>0.10000000000000091</v>
      </c>
      <c r="AP25" s="369">
        <v>0.10000000000000091</v>
      </c>
      <c r="AQ25" s="369">
        <v>0.10000000000000091</v>
      </c>
      <c r="AR25" s="369">
        <v>0.10000000000000091</v>
      </c>
      <c r="AS25" s="369">
        <v>0.10000000000000091</v>
      </c>
      <c r="AT25" s="369">
        <v>0.10000000000000091</v>
      </c>
      <c r="AU25" s="369">
        <v>0.10000000000000091</v>
      </c>
      <c r="AV25" s="369">
        <v>0.10000000000000091</v>
      </c>
      <c r="AW25" s="369">
        <v>0.10000000000000091</v>
      </c>
      <c r="AX25" s="369">
        <v>0.10000000000000091</v>
      </c>
      <c r="AY25" s="369">
        <v>0.10000000000000091</v>
      </c>
      <c r="AZ25" s="369">
        <v>0.10000000000000091</v>
      </c>
      <c r="BA25" s="369">
        <v>0.10000000000000091</v>
      </c>
      <c r="BB25" s="369">
        <v>0.10000000000000091</v>
      </c>
      <c r="BC25" s="369">
        <v>0.10000000000000091</v>
      </c>
      <c r="BD25" s="369">
        <v>0.10000000000000091</v>
      </c>
      <c r="BE25" s="369">
        <v>0.10000000000000091</v>
      </c>
      <c r="BF25" s="369">
        <v>0.10000000000000091</v>
      </c>
      <c r="BG25" s="369">
        <v>0.10000000000000091</v>
      </c>
      <c r="BH25" s="369">
        <v>0.10000000000000091</v>
      </c>
      <c r="BI25" s="369">
        <v>0.10000000000000091</v>
      </c>
      <c r="BJ25" s="369">
        <v>0.10000000000000091</v>
      </c>
      <c r="BK25" s="369">
        <v>0.10000000000000091</v>
      </c>
      <c r="BL25" s="369">
        <v>0.10000000000000091</v>
      </c>
      <c r="BM25" s="369">
        <v>0.10000000000000091</v>
      </c>
      <c r="BN25" s="369">
        <v>0.10000000000000091</v>
      </c>
      <c r="BO25" s="369">
        <v>0.10000000000000091</v>
      </c>
      <c r="BP25" s="369">
        <v>0.10000000000000091</v>
      </c>
      <c r="BQ25" s="369">
        <v>0.10000000000000091</v>
      </c>
      <c r="BR25" s="369">
        <v>0.10000000000000091</v>
      </c>
      <c r="BS25" s="369">
        <v>0.10000000000000091</v>
      </c>
      <c r="BT25" s="369">
        <v>0.10000000000000091</v>
      </c>
      <c r="BU25" s="369">
        <v>0.10000000000000091</v>
      </c>
      <c r="BV25" s="369">
        <v>0.10000000000000091</v>
      </c>
      <c r="BW25" s="369">
        <v>0.10000000000000091</v>
      </c>
      <c r="BX25" s="369">
        <v>0.10000000000000091</v>
      </c>
      <c r="BY25" s="369">
        <v>0.10000000000000091</v>
      </c>
      <c r="BZ25" s="369">
        <v>0.10000000000000091</v>
      </c>
      <c r="CA25" s="369">
        <v>0.10000000000000091</v>
      </c>
      <c r="CB25" s="369">
        <v>0.10000000000000091</v>
      </c>
      <c r="CC25" s="369">
        <v>0.10000000000000091</v>
      </c>
      <c r="CD25" s="369">
        <v>0.10000000000000091</v>
      </c>
      <c r="CE25" s="369">
        <v>0.10000000000000091</v>
      </c>
      <c r="CF25" s="369">
        <v>0.10000000000000091</v>
      </c>
      <c r="CG25" s="369">
        <v>0.10000000000000091</v>
      </c>
      <c r="CH25" s="369">
        <v>0.10000000000000091</v>
      </c>
      <c r="CI25" s="369">
        <v>0.10000000000000091</v>
      </c>
      <c r="CJ25" s="369">
        <v>0.10000000000000091</v>
      </c>
      <c r="CK25" s="369">
        <v>0.10000000000000091</v>
      </c>
      <c r="CL25" s="369">
        <v>0.10000000000000091</v>
      </c>
      <c r="CM25" s="174"/>
      <c r="CN25" s="174"/>
      <c r="CO25" s="174"/>
      <c r="CP25" s="174"/>
      <c r="CQ25" s="174"/>
      <c r="CR25" s="174"/>
      <c r="CS25" s="174"/>
      <c r="CT25" s="174"/>
    </row>
    <row r="26" spans="1:98" ht="15.75" thickBot="1" x14ac:dyDescent="0.3">
      <c r="A26" s="168">
        <f>IF(LEN(Projects!A22)&gt;0,Projects!A22,"")</f>
        <v>20</v>
      </c>
      <c r="B26" s="102" t="str">
        <f>IF(ISNA(VLOOKUP(A26,Projects!A:B,2,FALSE)), "",VLOOKUP(A26,Projects!A:B,2,FALSE))</f>
        <v>T3  Project20</v>
      </c>
      <c r="C26" s="169">
        <f t="shared" si="12"/>
        <v>75</v>
      </c>
      <c r="D26" s="169">
        <f t="shared" si="13"/>
        <v>63</v>
      </c>
      <c r="E26" s="169">
        <f t="shared" si="14"/>
        <v>1</v>
      </c>
      <c r="F26" s="169">
        <f t="shared" si="15"/>
        <v>63</v>
      </c>
      <c r="G26" s="170">
        <f t="shared" si="16"/>
        <v>0</v>
      </c>
      <c r="H26" s="170">
        <f t="shared" si="17"/>
        <v>4</v>
      </c>
      <c r="I26" s="171">
        <f t="shared" si="18"/>
        <v>12</v>
      </c>
      <c r="J26" s="169">
        <v>3</v>
      </c>
      <c r="K26" s="169">
        <v>3</v>
      </c>
      <c r="L26" s="169">
        <v>3</v>
      </c>
      <c r="M26" s="169">
        <v>3</v>
      </c>
      <c r="N26" s="172">
        <v>13</v>
      </c>
      <c r="O26" s="172">
        <v>15</v>
      </c>
      <c r="P26" s="172">
        <v>9</v>
      </c>
      <c r="Q26" s="172">
        <v>11</v>
      </c>
      <c r="R26" s="173"/>
      <c r="S26" s="369">
        <v>0.10000000000000091</v>
      </c>
      <c r="T26" s="369">
        <v>0.10000000000000091</v>
      </c>
      <c r="U26" s="369">
        <v>0.10000000000000091</v>
      </c>
      <c r="V26" s="369">
        <v>0.10000000000000091</v>
      </c>
      <c r="W26" s="369">
        <v>0.10000000000000091</v>
      </c>
      <c r="X26" s="369">
        <v>0.10000000000000091</v>
      </c>
      <c r="Y26" s="369">
        <v>0.10000000000000091</v>
      </c>
      <c r="Z26" s="369">
        <v>1</v>
      </c>
      <c r="AA26" s="369" t="s">
        <v>481</v>
      </c>
      <c r="AB26" s="369">
        <v>1</v>
      </c>
      <c r="AC26" s="369" t="s">
        <v>481</v>
      </c>
      <c r="AD26" s="369">
        <v>1</v>
      </c>
      <c r="AE26" s="369" t="s">
        <v>481</v>
      </c>
      <c r="AF26" s="369">
        <v>1</v>
      </c>
      <c r="AG26" s="369" t="s">
        <v>481</v>
      </c>
      <c r="AH26" s="369">
        <v>0.10000000000000091</v>
      </c>
      <c r="AI26" s="369">
        <v>0.10000000000000091</v>
      </c>
      <c r="AJ26" s="369">
        <v>0.10000000000000091</v>
      </c>
      <c r="AK26" s="369">
        <v>0.10000000000000091</v>
      </c>
      <c r="AL26" s="369">
        <v>0.10000000000000091</v>
      </c>
      <c r="AM26" s="369">
        <v>0.10000000000000091</v>
      </c>
      <c r="AN26" s="369">
        <v>0.10000000000000091</v>
      </c>
      <c r="AO26" s="369" t="s">
        <v>352</v>
      </c>
      <c r="AP26" s="369">
        <v>0.10000000000000091</v>
      </c>
      <c r="AQ26" s="369">
        <v>0.10000000000000091</v>
      </c>
      <c r="AR26" s="369">
        <v>0.10000000000000091</v>
      </c>
      <c r="AS26" s="369">
        <v>0.10000000000000091</v>
      </c>
      <c r="AT26" s="369">
        <v>0.10000000000000091</v>
      </c>
      <c r="AU26" s="369">
        <v>0.10000000000000091</v>
      </c>
      <c r="AV26" s="369">
        <v>0.10000000000000091</v>
      </c>
      <c r="AW26" s="369">
        <v>0.10000000000000091</v>
      </c>
      <c r="AX26" s="369">
        <v>0.10000000000000091</v>
      </c>
      <c r="AY26" s="369">
        <v>0.10000000000000091</v>
      </c>
      <c r="AZ26" s="369">
        <v>0.10000000000000091</v>
      </c>
      <c r="BA26" s="369">
        <v>0.10000000000000091</v>
      </c>
      <c r="BB26" s="369">
        <v>0.10000000000000091</v>
      </c>
      <c r="BC26" s="369">
        <v>0.10000000000000091</v>
      </c>
      <c r="BD26" s="369">
        <v>0.10000000000000091</v>
      </c>
      <c r="BE26" s="369">
        <v>0.10000000000000091</v>
      </c>
      <c r="BF26" s="369">
        <v>0.10000000000000091</v>
      </c>
      <c r="BG26" s="369">
        <v>0.10000000000000091</v>
      </c>
      <c r="BH26" s="369">
        <v>0.10000000000000091</v>
      </c>
      <c r="BI26" s="369">
        <v>0.10000000000000091</v>
      </c>
      <c r="BJ26" s="369">
        <v>0.10000000000000091</v>
      </c>
      <c r="BK26" s="369">
        <v>0.10000000000000091</v>
      </c>
      <c r="BL26" s="369">
        <v>0.10000000000000091</v>
      </c>
      <c r="BM26" s="369">
        <v>0.10000000000000091</v>
      </c>
      <c r="BN26" s="369">
        <v>0.10000000000000091</v>
      </c>
      <c r="BO26" s="369">
        <v>0.10000000000000091</v>
      </c>
      <c r="BP26" s="369">
        <v>0.10000000000000091</v>
      </c>
      <c r="BQ26" s="369">
        <v>0.10000000000000091</v>
      </c>
      <c r="BR26" s="369">
        <v>0.10000000000000091</v>
      </c>
      <c r="BS26" s="369">
        <v>0.10000000000000091</v>
      </c>
      <c r="BT26" s="369">
        <v>0.10000000000000091</v>
      </c>
      <c r="BU26" s="369">
        <v>0.10000000000000091</v>
      </c>
      <c r="BV26" s="369">
        <v>0.10000000000000091</v>
      </c>
      <c r="BW26" s="369">
        <v>0.10000000000000091</v>
      </c>
      <c r="BX26" s="369">
        <v>0.10000000000000091</v>
      </c>
      <c r="BY26" s="369">
        <v>0.10000000000000091</v>
      </c>
      <c r="BZ26" s="369">
        <v>0.10000000000000091</v>
      </c>
      <c r="CA26" s="369">
        <v>0.10000000000000091</v>
      </c>
      <c r="CB26" s="369">
        <v>0.10000000000000091</v>
      </c>
      <c r="CC26" s="369">
        <v>0.10000000000000091</v>
      </c>
      <c r="CD26" s="369">
        <v>0.10000000000000091</v>
      </c>
      <c r="CE26" s="369">
        <v>0.10000000000000091</v>
      </c>
      <c r="CF26" s="369">
        <v>0.10000000000000091</v>
      </c>
      <c r="CG26" s="369">
        <v>0.10000000000000091</v>
      </c>
      <c r="CH26" s="369">
        <v>0.10000000000000091</v>
      </c>
      <c r="CI26" s="369">
        <v>0.10000000000000091</v>
      </c>
      <c r="CJ26" s="369">
        <v>0.10000000000000091</v>
      </c>
      <c r="CK26" s="369">
        <v>0.10000000000000091</v>
      </c>
      <c r="CL26" s="369">
        <v>0.10000000000000091</v>
      </c>
      <c r="CM26" s="174"/>
      <c r="CN26" s="174"/>
      <c r="CO26" s="174"/>
      <c r="CP26" s="174"/>
      <c r="CQ26" s="174"/>
      <c r="CR26" s="174"/>
      <c r="CS26" s="174"/>
      <c r="CT26" s="174"/>
    </row>
    <row r="27" spans="1:98" ht="15.75" thickBot="1" x14ac:dyDescent="0.3">
      <c r="A27" s="168">
        <f>IF(LEN(Projects!A23)&gt;0,Projects!A23,"")</f>
        <v>21</v>
      </c>
      <c r="B27" s="102" t="str">
        <f>IF(ISNA(VLOOKUP(A27,Projects!A:B,2,FALSE)), "",VLOOKUP(A27,Projects!A:B,2,FALSE))</f>
        <v>T3  Project21</v>
      </c>
      <c r="C27" s="169">
        <f t="shared" si="12"/>
        <v>75</v>
      </c>
      <c r="D27" s="169">
        <f t="shared" si="13"/>
        <v>63</v>
      </c>
      <c r="E27" s="169">
        <f t="shared" si="14"/>
        <v>1</v>
      </c>
      <c r="F27" s="169">
        <f t="shared" si="15"/>
        <v>63</v>
      </c>
      <c r="G27" s="170">
        <f t="shared" si="16"/>
        <v>0</v>
      </c>
      <c r="H27" s="170">
        <f t="shared" si="17"/>
        <v>4</v>
      </c>
      <c r="I27" s="171">
        <f t="shared" si="18"/>
        <v>12</v>
      </c>
      <c r="J27" s="169">
        <v>3</v>
      </c>
      <c r="K27" s="169">
        <v>3</v>
      </c>
      <c r="L27" s="169">
        <v>3</v>
      </c>
      <c r="M27" s="169">
        <v>3</v>
      </c>
      <c r="N27" s="172">
        <v>14</v>
      </c>
      <c r="O27" s="172">
        <v>8</v>
      </c>
      <c r="P27" s="172">
        <v>10</v>
      </c>
      <c r="Q27" s="172">
        <v>12</v>
      </c>
      <c r="R27" s="173"/>
      <c r="S27" s="369">
        <v>0.10000000000000091</v>
      </c>
      <c r="T27" s="369">
        <v>0.10000000000000091</v>
      </c>
      <c r="U27" s="369">
        <v>0.10000000000000091</v>
      </c>
      <c r="V27" s="369">
        <v>0.10000000000000091</v>
      </c>
      <c r="W27" s="369">
        <v>0.10000000000000091</v>
      </c>
      <c r="X27" s="369">
        <v>0.10000000000000091</v>
      </c>
      <c r="Y27" s="369">
        <v>0.10000000000000091</v>
      </c>
      <c r="Z27" s="369" t="s">
        <v>481</v>
      </c>
      <c r="AA27" s="369">
        <v>1</v>
      </c>
      <c r="AB27" s="369" t="s">
        <v>481</v>
      </c>
      <c r="AC27" s="369">
        <v>1</v>
      </c>
      <c r="AD27" s="369" t="s">
        <v>481</v>
      </c>
      <c r="AE27" s="369">
        <v>1</v>
      </c>
      <c r="AF27" s="369" t="s">
        <v>481</v>
      </c>
      <c r="AG27" s="369">
        <v>1</v>
      </c>
      <c r="AH27" s="369">
        <v>0.10000000000000091</v>
      </c>
      <c r="AI27" s="369">
        <v>0.10000000000000091</v>
      </c>
      <c r="AJ27" s="369">
        <v>0.10000000000000091</v>
      </c>
      <c r="AK27" s="369">
        <v>0.10000000000000091</v>
      </c>
      <c r="AL27" s="369">
        <v>0.10000000000000091</v>
      </c>
      <c r="AM27" s="369">
        <v>0.10000000000000091</v>
      </c>
      <c r="AN27" s="369">
        <v>0.10000000000000091</v>
      </c>
      <c r="AO27" s="369">
        <v>0.10000000000000091</v>
      </c>
      <c r="AP27" s="369">
        <v>0.10000000000000091</v>
      </c>
      <c r="AQ27" s="369">
        <v>0.10000000000000091</v>
      </c>
      <c r="AR27" s="369">
        <v>0.10000000000000091</v>
      </c>
      <c r="AS27" s="369">
        <v>0.10000000000000091</v>
      </c>
      <c r="AT27" s="369">
        <v>0.10000000000000091</v>
      </c>
      <c r="AU27" s="369">
        <v>0.10000000000000091</v>
      </c>
      <c r="AV27" s="369">
        <v>0.10000000000000091</v>
      </c>
      <c r="AW27" s="369">
        <v>0.10000000000000091</v>
      </c>
      <c r="AX27" s="369">
        <v>0.10000000000000091</v>
      </c>
      <c r="AY27" s="369">
        <v>0.10000000000000091</v>
      </c>
      <c r="AZ27" s="369">
        <v>0.10000000000000091</v>
      </c>
      <c r="BA27" s="369">
        <v>0.10000000000000091</v>
      </c>
      <c r="BB27" s="369">
        <v>0.10000000000000091</v>
      </c>
      <c r="BC27" s="369">
        <v>0.10000000000000091</v>
      </c>
      <c r="BD27" s="369">
        <v>0.10000000000000091</v>
      </c>
      <c r="BE27" s="369">
        <v>0.10000000000000091</v>
      </c>
      <c r="BF27" s="369">
        <v>0.10000000000000091</v>
      </c>
      <c r="BG27" s="369">
        <v>0.10000000000000091</v>
      </c>
      <c r="BH27" s="369">
        <v>0.10000000000000091</v>
      </c>
      <c r="BI27" s="369">
        <v>0.10000000000000091</v>
      </c>
      <c r="BJ27" s="369">
        <v>0.10000000000000091</v>
      </c>
      <c r="BK27" s="369">
        <v>0.10000000000000091</v>
      </c>
      <c r="BL27" s="369">
        <v>0.10000000000000091</v>
      </c>
      <c r="BM27" s="369">
        <v>0.10000000000000091</v>
      </c>
      <c r="BN27" s="369">
        <v>0.10000000000000091</v>
      </c>
      <c r="BO27" s="369">
        <v>0.10000000000000091</v>
      </c>
      <c r="BP27" s="369">
        <v>0.10000000000000091</v>
      </c>
      <c r="BQ27" s="369">
        <v>0.10000000000000091</v>
      </c>
      <c r="BR27" s="369">
        <v>0.10000000000000091</v>
      </c>
      <c r="BS27" s="369">
        <v>0.10000000000000091</v>
      </c>
      <c r="BT27" s="369">
        <v>0.10000000000000091</v>
      </c>
      <c r="BU27" s="369">
        <v>0.10000000000000091</v>
      </c>
      <c r="BV27" s="369">
        <v>0.10000000000000091</v>
      </c>
      <c r="BW27" s="369">
        <v>0.10000000000000091</v>
      </c>
      <c r="BX27" s="369">
        <v>0.10000000000000091</v>
      </c>
      <c r="BY27" s="369">
        <v>0.10000000000000091</v>
      </c>
      <c r="BZ27" s="369" t="s">
        <v>352</v>
      </c>
      <c r="CA27" s="369">
        <v>0.10000000000000091</v>
      </c>
      <c r="CB27" s="369">
        <v>0.10000000000000091</v>
      </c>
      <c r="CC27" s="369">
        <v>0.10000000000000091</v>
      </c>
      <c r="CD27" s="369">
        <v>0.10000000000000091</v>
      </c>
      <c r="CE27" s="369">
        <v>0.10000000000000091</v>
      </c>
      <c r="CF27" s="369">
        <v>0.10000000000000091</v>
      </c>
      <c r="CG27" s="369">
        <v>0.10000000000000091</v>
      </c>
      <c r="CH27" s="369">
        <v>0.10000000000000091</v>
      </c>
      <c r="CI27" s="369">
        <v>0.10000000000000091</v>
      </c>
      <c r="CJ27" s="369">
        <v>0.10000000000000091</v>
      </c>
      <c r="CK27" s="369">
        <v>0.10000000000000091</v>
      </c>
      <c r="CL27" s="369">
        <v>0.10000000000000091</v>
      </c>
      <c r="CM27" s="174"/>
      <c r="CN27" s="174"/>
      <c r="CO27" s="174"/>
      <c r="CP27" s="174"/>
      <c r="CQ27" s="174"/>
      <c r="CR27" s="174"/>
      <c r="CS27" s="174"/>
      <c r="CT27" s="174"/>
    </row>
    <row r="28" spans="1:98" ht="15.75" thickBot="1" x14ac:dyDescent="0.3">
      <c r="A28" s="168">
        <f>IF(LEN(Projects!A24)&gt;0,Projects!A24,"")</f>
        <v>22</v>
      </c>
      <c r="B28" s="102" t="str">
        <f>IF(ISNA(VLOOKUP(A28,Projects!A:B,2,FALSE)), "",VLOOKUP(A28,Projects!A:B,2,FALSE))</f>
        <v>T3  Project22</v>
      </c>
      <c r="C28" s="169">
        <f t="shared" si="12"/>
        <v>75</v>
      </c>
      <c r="D28" s="169">
        <f t="shared" si="13"/>
        <v>63</v>
      </c>
      <c r="E28" s="169">
        <f t="shared" si="14"/>
        <v>1</v>
      </c>
      <c r="F28" s="169">
        <f t="shared" si="15"/>
        <v>63</v>
      </c>
      <c r="G28" s="170">
        <f t="shared" si="16"/>
        <v>0</v>
      </c>
      <c r="H28" s="170">
        <f t="shared" si="17"/>
        <v>4</v>
      </c>
      <c r="I28" s="171">
        <f t="shared" si="18"/>
        <v>12</v>
      </c>
      <c r="J28" s="169">
        <v>3</v>
      </c>
      <c r="K28" s="169">
        <v>3</v>
      </c>
      <c r="L28" s="169">
        <v>3</v>
      </c>
      <c r="M28" s="169">
        <v>3</v>
      </c>
      <c r="N28" s="172">
        <v>15</v>
      </c>
      <c r="O28" s="172">
        <v>9</v>
      </c>
      <c r="P28" s="172">
        <v>11</v>
      </c>
      <c r="Q28" s="172">
        <v>13</v>
      </c>
      <c r="R28" s="173"/>
      <c r="S28" s="369">
        <v>0.10000000000000091</v>
      </c>
      <c r="T28" s="369">
        <v>0.10000000000000091</v>
      </c>
      <c r="U28" s="369">
        <v>0.10000000000000091</v>
      </c>
      <c r="V28" s="369">
        <v>0.10000000000000091</v>
      </c>
      <c r="W28" s="369">
        <v>0.10000000000000091</v>
      </c>
      <c r="X28" s="369">
        <v>0.10000000000000091</v>
      </c>
      <c r="Y28" s="369">
        <v>0.10000000000000091</v>
      </c>
      <c r="Z28" s="369">
        <v>1</v>
      </c>
      <c r="AA28" s="369" t="s">
        <v>481</v>
      </c>
      <c r="AB28" s="369">
        <v>1</v>
      </c>
      <c r="AC28" s="369" t="s">
        <v>481</v>
      </c>
      <c r="AD28" s="369">
        <v>1</v>
      </c>
      <c r="AE28" s="369" t="s">
        <v>481</v>
      </c>
      <c r="AF28" s="369">
        <v>1</v>
      </c>
      <c r="AG28" s="369" t="s">
        <v>481</v>
      </c>
      <c r="AH28" s="369">
        <v>0.10000000000000091</v>
      </c>
      <c r="AI28" s="369">
        <v>0.10000000000000091</v>
      </c>
      <c r="AJ28" s="369">
        <v>0.10000000000000091</v>
      </c>
      <c r="AK28" s="369">
        <v>0.10000000000000091</v>
      </c>
      <c r="AL28" s="369">
        <v>0.10000000000000091</v>
      </c>
      <c r="AM28" s="369">
        <v>0.10000000000000091</v>
      </c>
      <c r="AN28" s="369">
        <v>0.10000000000000091</v>
      </c>
      <c r="AO28" s="369">
        <v>0.10000000000000091</v>
      </c>
      <c r="AP28" s="369">
        <v>0.10000000000000091</v>
      </c>
      <c r="AQ28" s="369">
        <v>0.10000000000000091</v>
      </c>
      <c r="AR28" s="369">
        <v>0.10000000000000091</v>
      </c>
      <c r="AS28" s="369">
        <v>0.10000000000000091</v>
      </c>
      <c r="AT28" s="369">
        <v>0.10000000000000091</v>
      </c>
      <c r="AU28" s="369">
        <v>0.10000000000000091</v>
      </c>
      <c r="AV28" s="369">
        <v>0.10000000000000091</v>
      </c>
      <c r="AW28" s="369">
        <v>0.10000000000000091</v>
      </c>
      <c r="AX28" s="369">
        <v>0.10000000000000091</v>
      </c>
      <c r="AY28" s="369">
        <v>0.10000000000000091</v>
      </c>
      <c r="AZ28" s="369">
        <v>0.10000000000000091</v>
      </c>
      <c r="BA28" s="369">
        <v>0.10000000000000091</v>
      </c>
      <c r="BB28" s="369">
        <v>0.10000000000000091</v>
      </c>
      <c r="BC28" s="369">
        <v>0.10000000000000091</v>
      </c>
      <c r="BD28" s="369">
        <v>0.10000000000000091</v>
      </c>
      <c r="BE28" s="369">
        <v>0.10000000000000091</v>
      </c>
      <c r="BF28" s="369">
        <v>0.10000000000000091</v>
      </c>
      <c r="BG28" s="369">
        <v>0.10000000000000091</v>
      </c>
      <c r="BH28" s="369">
        <v>0.10000000000000091</v>
      </c>
      <c r="BI28" s="369">
        <v>0.10000000000000091</v>
      </c>
      <c r="BJ28" s="369">
        <v>0.10000000000000091</v>
      </c>
      <c r="BK28" s="369">
        <v>0.10000000000000091</v>
      </c>
      <c r="BL28" s="369">
        <v>0.10000000000000091</v>
      </c>
      <c r="BM28" s="369">
        <v>0.10000000000000091</v>
      </c>
      <c r="BN28" s="369">
        <v>0.10000000000000091</v>
      </c>
      <c r="BO28" s="369">
        <v>0.10000000000000091</v>
      </c>
      <c r="BP28" s="369" t="s">
        <v>352</v>
      </c>
      <c r="BQ28" s="369">
        <v>0.10000000000000091</v>
      </c>
      <c r="BR28" s="369">
        <v>0.10000000000000091</v>
      </c>
      <c r="BS28" s="369">
        <v>0.10000000000000091</v>
      </c>
      <c r="BT28" s="369">
        <v>0.10000000000000091</v>
      </c>
      <c r="BU28" s="369">
        <v>0.10000000000000091</v>
      </c>
      <c r="BV28" s="369">
        <v>0.10000000000000091</v>
      </c>
      <c r="BW28" s="369">
        <v>0.10000000000000091</v>
      </c>
      <c r="BX28" s="369">
        <v>0.10000000000000091</v>
      </c>
      <c r="BY28" s="369">
        <v>0.10000000000000091</v>
      </c>
      <c r="BZ28" s="369">
        <v>0.10000000000000091</v>
      </c>
      <c r="CA28" s="369">
        <v>0.10000000000000091</v>
      </c>
      <c r="CB28" s="369">
        <v>0.10000000000000091</v>
      </c>
      <c r="CC28" s="369">
        <v>0.10000000000000091</v>
      </c>
      <c r="CD28" s="369">
        <v>0.10000000000000091</v>
      </c>
      <c r="CE28" s="369">
        <v>0.10000000000000091</v>
      </c>
      <c r="CF28" s="369">
        <v>0.10000000000000091</v>
      </c>
      <c r="CG28" s="369">
        <v>0.10000000000000091</v>
      </c>
      <c r="CH28" s="369">
        <v>0.10000000000000091</v>
      </c>
      <c r="CI28" s="369">
        <v>0.10000000000000091</v>
      </c>
      <c r="CJ28" s="369">
        <v>0.10000000000000091</v>
      </c>
      <c r="CK28" s="369">
        <v>0.10000000000000091</v>
      </c>
      <c r="CL28" s="369">
        <v>0.10000000000000091</v>
      </c>
      <c r="CM28" s="174"/>
      <c r="CN28" s="174"/>
      <c r="CO28" s="174"/>
      <c r="CP28" s="174"/>
      <c r="CQ28" s="174"/>
      <c r="CR28" s="174"/>
      <c r="CS28" s="174"/>
      <c r="CT28" s="174"/>
    </row>
    <row r="29" spans="1:98" ht="15.75" thickBot="1" x14ac:dyDescent="0.3">
      <c r="A29" s="168">
        <f>IF(LEN(Projects!A25)&gt;0,Projects!A25,"")</f>
        <v>23</v>
      </c>
      <c r="B29" s="102" t="str">
        <f>IF(ISNA(VLOOKUP(A29,Projects!A:B,2,FALSE)), "",VLOOKUP(A29,Projects!A:B,2,FALSE))</f>
        <v>T3  Project23</v>
      </c>
      <c r="C29" s="169">
        <f t="shared" si="12"/>
        <v>75</v>
      </c>
      <c r="D29" s="169">
        <f t="shared" si="13"/>
        <v>63</v>
      </c>
      <c r="E29" s="169">
        <f t="shared" si="14"/>
        <v>1</v>
      </c>
      <c r="F29" s="169">
        <f t="shared" si="15"/>
        <v>63</v>
      </c>
      <c r="G29" s="170">
        <f t="shared" si="16"/>
        <v>0</v>
      </c>
      <c r="H29" s="170">
        <f t="shared" si="17"/>
        <v>4</v>
      </c>
      <c r="I29" s="171">
        <f t="shared" si="18"/>
        <v>12</v>
      </c>
      <c r="J29" s="169">
        <v>3</v>
      </c>
      <c r="K29" s="169">
        <v>3</v>
      </c>
      <c r="L29" s="169">
        <v>3</v>
      </c>
      <c r="M29" s="169">
        <v>3</v>
      </c>
      <c r="N29" s="172">
        <v>8</v>
      </c>
      <c r="O29" s="172">
        <v>10</v>
      </c>
      <c r="P29" s="172">
        <v>12</v>
      </c>
      <c r="Q29" s="172">
        <v>14</v>
      </c>
      <c r="R29" s="173"/>
      <c r="S29" s="369">
        <v>0.10000000000000091</v>
      </c>
      <c r="T29" s="369">
        <v>0.10000000000000091</v>
      </c>
      <c r="U29" s="369">
        <v>0.10000000000000091</v>
      </c>
      <c r="V29" s="369">
        <v>0.10000000000000091</v>
      </c>
      <c r="W29" s="369">
        <v>0.10000000000000091</v>
      </c>
      <c r="X29" s="369">
        <v>0.10000000000000091</v>
      </c>
      <c r="Y29" s="369">
        <v>0.10000000000000091</v>
      </c>
      <c r="Z29" s="369" t="s">
        <v>481</v>
      </c>
      <c r="AA29" s="369">
        <v>1</v>
      </c>
      <c r="AB29" s="369" t="s">
        <v>481</v>
      </c>
      <c r="AC29" s="369">
        <v>1</v>
      </c>
      <c r="AD29" s="369" t="s">
        <v>481</v>
      </c>
      <c r="AE29" s="369">
        <v>1</v>
      </c>
      <c r="AF29" s="369" t="s">
        <v>481</v>
      </c>
      <c r="AG29" s="369">
        <v>1</v>
      </c>
      <c r="AH29" s="369">
        <v>0.10000000000000091</v>
      </c>
      <c r="AI29" s="369">
        <v>0.10000000000000091</v>
      </c>
      <c r="AJ29" s="369">
        <v>0.10000000000000091</v>
      </c>
      <c r="AK29" s="369">
        <v>0.10000000000000091</v>
      </c>
      <c r="AL29" s="369">
        <v>0.10000000000000091</v>
      </c>
      <c r="AM29" s="369">
        <v>0.10000000000000091</v>
      </c>
      <c r="AN29" s="369">
        <v>0.10000000000000091</v>
      </c>
      <c r="AO29" s="369">
        <v>0.10000000000000091</v>
      </c>
      <c r="AP29" s="369">
        <v>0.10000000000000091</v>
      </c>
      <c r="AQ29" s="369">
        <v>0.10000000000000091</v>
      </c>
      <c r="AR29" s="369">
        <v>0.10000000000000091</v>
      </c>
      <c r="AS29" s="369">
        <v>0.10000000000000091</v>
      </c>
      <c r="AT29" s="369">
        <v>0.10000000000000091</v>
      </c>
      <c r="AU29" s="369">
        <v>0.10000000000000091</v>
      </c>
      <c r="AV29" s="369" t="s">
        <v>352</v>
      </c>
      <c r="AW29" s="369">
        <v>0.10000000000000091</v>
      </c>
      <c r="AX29" s="369">
        <v>0.10000000000000091</v>
      </c>
      <c r="AY29" s="369">
        <v>0.10000000000000091</v>
      </c>
      <c r="AZ29" s="369">
        <v>0.10000000000000091</v>
      </c>
      <c r="BA29" s="369">
        <v>0.10000000000000091</v>
      </c>
      <c r="BB29" s="369">
        <v>0.10000000000000091</v>
      </c>
      <c r="BC29" s="369">
        <v>0.10000000000000091</v>
      </c>
      <c r="BD29" s="369">
        <v>0.10000000000000091</v>
      </c>
      <c r="BE29" s="369">
        <v>0.10000000000000091</v>
      </c>
      <c r="BF29" s="369">
        <v>0.10000000000000091</v>
      </c>
      <c r="BG29" s="369">
        <v>0.10000000000000091</v>
      </c>
      <c r="BH29" s="369">
        <v>0.10000000000000091</v>
      </c>
      <c r="BI29" s="369">
        <v>0.10000000000000091</v>
      </c>
      <c r="BJ29" s="369">
        <v>0.10000000000000091</v>
      </c>
      <c r="BK29" s="369">
        <v>0.10000000000000091</v>
      </c>
      <c r="BL29" s="369">
        <v>0.10000000000000091</v>
      </c>
      <c r="BM29" s="369">
        <v>0.10000000000000091</v>
      </c>
      <c r="BN29" s="369">
        <v>0.10000000000000091</v>
      </c>
      <c r="BO29" s="369">
        <v>0.10000000000000091</v>
      </c>
      <c r="BP29" s="369">
        <v>0.10000000000000091</v>
      </c>
      <c r="BQ29" s="369">
        <v>0.10000000000000091</v>
      </c>
      <c r="BR29" s="369">
        <v>0.10000000000000091</v>
      </c>
      <c r="BS29" s="369">
        <v>0.10000000000000091</v>
      </c>
      <c r="BT29" s="369">
        <v>0.10000000000000091</v>
      </c>
      <c r="BU29" s="369">
        <v>0.10000000000000091</v>
      </c>
      <c r="BV29" s="369">
        <v>0.10000000000000091</v>
      </c>
      <c r="BW29" s="369">
        <v>0.10000000000000091</v>
      </c>
      <c r="BX29" s="369">
        <v>0.10000000000000091</v>
      </c>
      <c r="BY29" s="369">
        <v>0.10000000000000091</v>
      </c>
      <c r="BZ29" s="369">
        <v>0.10000000000000091</v>
      </c>
      <c r="CA29" s="369">
        <v>0.10000000000000091</v>
      </c>
      <c r="CB29" s="369">
        <v>0.10000000000000091</v>
      </c>
      <c r="CC29" s="369">
        <v>0.10000000000000091</v>
      </c>
      <c r="CD29" s="369">
        <v>0.10000000000000091</v>
      </c>
      <c r="CE29" s="369">
        <v>0.10000000000000091</v>
      </c>
      <c r="CF29" s="369">
        <v>0.10000000000000091</v>
      </c>
      <c r="CG29" s="369">
        <v>0.10000000000000091</v>
      </c>
      <c r="CH29" s="369">
        <v>0.10000000000000091</v>
      </c>
      <c r="CI29" s="369">
        <v>0.10000000000000091</v>
      </c>
      <c r="CJ29" s="369">
        <v>0.10000000000000091</v>
      </c>
      <c r="CK29" s="369">
        <v>0.10000000000000091</v>
      </c>
      <c r="CL29" s="369">
        <v>0.10000000000000091</v>
      </c>
      <c r="CM29" s="174"/>
      <c r="CN29" s="174"/>
      <c r="CO29" s="174"/>
      <c r="CP29" s="174"/>
      <c r="CQ29" s="174"/>
      <c r="CR29" s="174"/>
      <c r="CS29" s="174"/>
      <c r="CT29" s="174"/>
    </row>
    <row r="30" spans="1:98" ht="15.75" thickBot="1" x14ac:dyDescent="0.3">
      <c r="A30" s="168">
        <f>IF(LEN(Projects!A26)&gt;0,Projects!A26,"")</f>
        <v>24</v>
      </c>
      <c r="B30" s="102" t="str">
        <f>IF(ISNA(VLOOKUP(A30,Projects!A:B,2,FALSE)), "",VLOOKUP(A30,Projects!A:B,2,FALSE))</f>
        <v>T3  Project24</v>
      </c>
      <c r="C30" s="169">
        <f t="shared" si="12"/>
        <v>75</v>
      </c>
      <c r="D30" s="169">
        <f t="shared" si="13"/>
        <v>63</v>
      </c>
      <c r="E30" s="169">
        <f t="shared" si="14"/>
        <v>1</v>
      </c>
      <c r="F30" s="169">
        <f t="shared" si="15"/>
        <v>63</v>
      </c>
      <c r="G30" s="170">
        <f t="shared" si="16"/>
        <v>0</v>
      </c>
      <c r="H30" s="170">
        <f t="shared" si="17"/>
        <v>4</v>
      </c>
      <c r="I30" s="171">
        <f t="shared" si="18"/>
        <v>12</v>
      </c>
      <c r="J30" s="169">
        <v>3</v>
      </c>
      <c r="K30" s="169">
        <v>3</v>
      </c>
      <c r="L30" s="169">
        <v>3</v>
      </c>
      <c r="M30" s="169">
        <v>3</v>
      </c>
      <c r="N30" s="172">
        <v>9</v>
      </c>
      <c r="O30" s="172">
        <v>11</v>
      </c>
      <c r="P30" s="172">
        <v>13</v>
      </c>
      <c r="Q30" s="172">
        <v>15</v>
      </c>
      <c r="R30" s="173"/>
      <c r="S30" s="369">
        <v>0.10000000000000091</v>
      </c>
      <c r="T30" s="369">
        <v>0.10000000000000091</v>
      </c>
      <c r="U30" s="369">
        <v>0.10000000000000091</v>
      </c>
      <c r="V30" s="369">
        <v>0.10000000000000091</v>
      </c>
      <c r="W30" s="369">
        <v>0.10000000000000091</v>
      </c>
      <c r="X30" s="369">
        <v>0.10000000000000091</v>
      </c>
      <c r="Y30" s="369">
        <v>0.10000000000000091</v>
      </c>
      <c r="Z30" s="369">
        <v>1</v>
      </c>
      <c r="AA30" s="369" t="s">
        <v>481</v>
      </c>
      <c r="AB30" s="369">
        <v>1</v>
      </c>
      <c r="AC30" s="369" t="s">
        <v>481</v>
      </c>
      <c r="AD30" s="369">
        <v>1</v>
      </c>
      <c r="AE30" s="369" t="s">
        <v>481</v>
      </c>
      <c r="AF30" s="369">
        <v>1</v>
      </c>
      <c r="AG30" s="369" t="s">
        <v>481</v>
      </c>
      <c r="AH30" s="369">
        <v>0.10000000000000091</v>
      </c>
      <c r="AI30" s="369">
        <v>0.10000000000000091</v>
      </c>
      <c r="AJ30" s="369">
        <v>0.10000000000000091</v>
      </c>
      <c r="AK30" s="369">
        <v>0.10000000000000091</v>
      </c>
      <c r="AL30" s="369">
        <v>0.10000000000000091</v>
      </c>
      <c r="AM30" s="369">
        <v>0.10000000000000091</v>
      </c>
      <c r="AN30" s="369">
        <v>0.10000000000000091</v>
      </c>
      <c r="AO30" s="369">
        <v>0.10000000000000091</v>
      </c>
      <c r="AP30" s="369">
        <v>0.10000000000000091</v>
      </c>
      <c r="AQ30" s="369">
        <v>0.10000000000000091</v>
      </c>
      <c r="AR30" s="369">
        <v>0.10000000000000091</v>
      </c>
      <c r="AS30" s="369">
        <v>0.10000000000000091</v>
      </c>
      <c r="AT30" s="369">
        <v>0.10000000000000091</v>
      </c>
      <c r="AU30" s="369">
        <v>0.10000000000000091</v>
      </c>
      <c r="AV30" s="369">
        <v>0.10000000000000091</v>
      </c>
      <c r="AW30" s="369">
        <v>0.10000000000000091</v>
      </c>
      <c r="AX30" s="369">
        <v>0.10000000000000091</v>
      </c>
      <c r="AY30" s="369">
        <v>0.10000000000000091</v>
      </c>
      <c r="AZ30" s="369">
        <v>0.10000000000000091</v>
      </c>
      <c r="BA30" s="369">
        <v>0.10000000000000091</v>
      </c>
      <c r="BB30" s="369">
        <v>0.10000000000000091</v>
      </c>
      <c r="BC30" s="369">
        <v>0.10000000000000091</v>
      </c>
      <c r="BD30" s="369">
        <v>0.10000000000000091</v>
      </c>
      <c r="BE30" s="369">
        <v>0.10000000000000091</v>
      </c>
      <c r="BF30" s="369">
        <v>0.10000000000000091</v>
      </c>
      <c r="BG30" s="369" t="s">
        <v>352</v>
      </c>
      <c r="BH30" s="369">
        <v>0.10000000000000091</v>
      </c>
      <c r="BI30" s="369">
        <v>0.10000000000000091</v>
      </c>
      <c r="BJ30" s="369">
        <v>0.10000000000000091</v>
      </c>
      <c r="BK30" s="369">
        <v>0.10000000000000091</v>
      </c>
      <c r="BL30" s="369">
        <v>0.10000000000000091</v>
      </c>
      <c r="BM30" s="369">
        <v>0.10000000000000091</v>
      </c>
      <c r="BN30" s="369">
        <v>0.10000000000000091</v>
      </c>
      <c r="BO30" s="369">
        <v>0.10000000000000091</v>
      </c>
      <c r="BP30" s="369">
        <v>0.10000000000000091</v>
      </c>
      <c r="BQ30" s="369">
        <v>0.10000000000000091</v>
      </c>
      <c r="BR30" s="369">
        <v>0.10000000000000091</v>
      </c>
      <c r="BS30" s="369">
        <v>0.10000000000000091</v>
      </c>
      <c r="BT30" s="369">
        <v>0.10000000000000091</v>
      </c>
      <c r="BU30" s="369">
        <v>0.10000000000000091</v>
      </c>
      <c r="BV30" s="369">
        <v>0.10000000000000091</v>
      </c>
      <c r="BW30" s="369">
        <v>0.10000000000000091</v>
      </c>
      <c r="BX30" s="369">
        <v>0.10000000000000091</v>
      </c>
      <c r="BY30" s="369">
        <v>0.10000000000000091</v>
      </c>
      <c r="BZ30" s="369">
        <v>0.10000000000000091</v>
      </c>
      <c r="CA30" s="369">
        <v>0.10000000000000091</v>
      </c>
      <c r="CB30" s="369">
        <v>0.10000000000000091</v>
      </c>
      <c r="CC30" s="369">
        <v>0.10000000000000091</v>
      </c>
      <c r="CD30" s="369">
        <v>0.10000000000000091</v>
      </c>
      <c r="CE30" s="369">
        <v>0.10000000000000091</v>
      </c>
      <c r="CF30" s="369">
        <v>0.10000000000000091</v>
      </c>
      <c r="CG30" s="369">
        <v>0.10000000000000091</v>
      </c>
      <c r="CH30" s="369">
        <v>0.10000000000000091</v>
      </c>
      <c r="CI30" s="369">
        <v>0.10000000000000091</v>
      </c>
      <c r="CJ30" s="369">
        <v>0.10000000000000091</v>
      </c>
      <c r="CK30" s="369">
        <v>0.10000000000000091</v>
      </c>
      <c r="CL30" s="369">
        <v>0.10000000000000091</v>
      </c>
      <c r="CM30" s="174"/>
      <c r="CN30" s="174"/>
      <c r="CO30" s="174"/>
      <c r="CP30" s="174"/>
      <c r="CQ30" s="174"/>
      <c r="CR30" s="174"/>
      <c r="CS30" s="174"/>
      <c r="CT30" s="174"/>
    </row>
    <row r="31" spans="1:98" ht="15.75" thickBot="1" x14ac:dyDescent="0.3">
      <c r="A31" s="168">
        <f>IF(LEN(Projects!A27)&gt;0,Projects!A27,"")</f>
        <v>25</v>
      </c>
      <c r="B31" s="102" t="str">
        <f>IF(ISNA(VLOOKUP(A31,Projects!A:B,2,FALSE)), "",VLOOKUP(A31,Projects!A:B,2,FALSE))</f>
        <v>T3  Project25</v>
      </c>
      <c r="C31" s="169">
        <f t="shared" si="12"/>
        <v>75</v>
      </c>
      <c r="D31" s="169">
        <f t="shared" si="13"/>
        <v>63</v>
      </c>
      <c r="E31" s="169">
        <f t="shared" si="14"/>
        <v>1</v>
      </c>
      <c r="F31" s="169">
        <f t="shared" si="15"/>
        <v>63</v>
      </c>
      <c r="G31" s="170">
        <f t="shared" si="16"/>
        <v>0</v>
      </c>
      <c r="H31" s="170">
        <f t="shared" si="17"/>
        <v>4</v>
      </c>
      <c r="I31" s="171">
        <f t="shared" si="18"/>
        <v>12</v>
      </c>
      <c r="J31" s="169">
        <v>3</v>
      </c>
      <c r="K31" s="169">
        <v>3</v>
      </c>
      <c r="L31" s="169">
        <v>3</v>
      </c>
      <c r="M31" s="169">
        <v>3</v>
      </c>
      <c r="N31" s="172">
        <v>10</v>
      </c>
      <c r="O31" s="172">
        <v>12</v>
      </c>
      <c r="P31" s="172">
        <v>14</v>
      </c>
      <c r="Q31" s="172">
        <v>8</v>
      </c>
      <c r="R31" s="173"/>
      <c r="S31" s="369">
        <v>0.10000000000000091</v>
      </c>
      <c r="T31" s="369">
        <v>0.10000000000000091</v>
      </c>
      <c r="U31" s="369">
        <v>0.10000000000000091</v>
      </c>
      <c r="V31" s="369">
        <v>0.10000000000000091</v>
      </c>
      <c r="W31" s="369">
        <v>0.10000000000000091</v>
      </c>
      <c r="X31" s="369">
        <v>0.10000000000000091</v>
      </c>
      <c r="Y31" s="369">
        <v>0.10000000000000091</v>
      </c>
      <c r="Z31" s="369" t="s">
        <v>481</v>
      </c>
      <c r="AA31" s="369">
        <v>1</v>
      </c>
      <c r="AB31" s="369" t="s">
        <v>481</v>
      </c>
      <c r="AC31" s="369">
        <v>1</v>
      </c>
      <c r="AD31" s="369" t="s">
        <v>481</v>
      </c>
      <c r="AE31" s="369">
        <v>1</v>
      </c>
      <c r="AF31" s="369" t="s">
        <v>481</v>
      </c>
      <c r="AG31" s="369">
        <v>1</v>
      </c>
      <c r="AH31" s="369">
        <v>0.10000000000000091</v>
      </c>
      <c r="AI31" s="369">
        <v>0.10000000000000091</v>
      </c>
      <c r="AJ31" s="369">
        <v>0.10000000000000091</v>
      </c>
      <c r="AK31" s="369">
        <v>0.10000000000000091</v>
      </c>
      <c r="AL31" s="369">
        <v>0.10000000000000091</v>
      </c>
      <c r="AM31" s="369">
        <v>0.10000000000000091</v>
      </c>
      <c r="AN31" s="369">
        <v>0.10000000000000091</v>
      </c>
      <c r="AO31" s="369">
        <v>0.10000000000000091</v>
      </c>
      <c r="AP31" s="369">
        <v>0.10000000000000091</v>
      </c>
      <c r="AQ31" s="369">
        <v>0.10000000000000091</v>
      </c>
      <c r="AR31" s="369">
        <v>0.10000000000000091</v>
      </c>
      <c r="AS31" s="369">
        <v>0.10000000000000091</v>
      </c>
      <c r="AT31" s="369">
        <v>0.10000000000000091</v>
      </c>
      <c r="AU31" s="369">
        <v>0.10000000000000091</v>
      </c>
      <c r="AV31" s="369">
        <v>0.10000000000000091</v>
      </c>
      <c r="AW31" s="369">
        <v>0.10000000000000091</v>
      </c>
      <c r="AX31" s="369">
        <v>0.10000000000000091</v>
      </c>
      <c r="AY31" s="369">
        <v>0.10000000000000091</v>
      </c>
      <c r="AZ31" s="369">
        <v>0.10000000000000091</v>
      </c>
      <c r="BA31" s="369" t="s">
        <v>352</v>
      </c>
      <c r="BB31" s="369">
        <v>0.10000000000000091</v>
      </c>
      <c r="BC31" s="369">
        <v>0.10000000000000091</v>
      </c>
      <c r="BD31" s="369">
        <v>0.10000000000000091</v>
      </c>
      <c r="BE31" s="369">
        <v>0.10000000000000091</v>
      </c>
      <c r="BF31" s="369">
        <v>0.10000000000000091</v>
      </c>
      <c r="BG31" s="369">
        <v>0.10000000000000091</v>
      </c>
      <c r="BH31" s="369">
        <v>0.10000000000000091</v>
      </c>
      <c r="BI31" s="369">
        <v>0.10000000000000091</v>
      </c>
      <c r="BJ31" s="369">
        <v>0.10000000000000091</v>
      </c>
      <c r="BK31" s="369">
        <v>0.10000000000000091</v>
      </c>
      <c r="BL31" s="369">
        <v>0.10000000000000091</v>
      </c>
      <c r="BM31" s="369">
        <v>0.10000000000000091</v>
      </c>
      <c r="BN31" s="369">
        <v>0.10000000000000091</v>
      </c>
      <c r="BO31" s="369">
        <v>0.10000000000000091</v>
      </c>
      <c r="BP31" s="369">
        <v>0.10000000000000091</v>
      </c>
      <c r="BQ31" s="369">
        <v>0.10000000000000091</v>
      </c>
      <c r="BR31" s="369">
        <v>0.10000000000000091</v>
      </c>
      <c r="BS31" s="369">
        <v>0.10000000000000091</v>
      </c>
      <c r="BT31" s="369">
        <v>0.10000000000000091</v>
      </c>
      <c r="BU31" s="369">
        <v>0.10000000000000091</v>
      </c>
      <c r="BV31" s="369">
        <v>0.10000000000000091</v>
      </c>
      <c r="BW31" s="369">
        <v>0.10000000000000091</v>
      </c>
      <c r="BX31" s="369">
        <v>0.10000000000000091</v>
      </c>
      <c r="BY31" s="369">
        <v>0.10000000000000091</v>
      </c>
      <c r="BZ31" s="369">
        <v>0.10000000000000091</v>
      </c>
      <c r="CA31" s="369">
        <v>0.10000000000000091</v>
      </c>
      <c r="CB31" s="369">
        <v>0.10000000000000091</v>
      </c>
      <c r="CC31" s="369">
        <v>0.10000000000000091</v>
      </c>
      <c r="CD31" s="369">
        <v>0.10000000000000091</v>
      </c>
      <c r="CE31" s="369">
        <v>0.10000000000000091</v>
      </c>
      <c r="CF31" s="369">
        <v>0.10000000000000091</v>
      </c>
      <c r="CG31" s="369">
        <v>0.10000000000000091</v>
      </c>
      <c r="CH31" s="369">
        <v>0.10000000000000091</v>
      </c>
      <c r="CI31" s="369">
        <v>0.10000000000000091</v>
      </c>
      <c r="CJ31" s="369">
        <v>0.10000000000000091</v>
      </c>
      <c r="CK31" s="369">
        <v>0.10000000000000091</v>
      </c>
      <c r="CL31" s="369">
        <v>0.10000000000000091</v>
      </c>
      <c r="CM31" s="174"/>
      <c r="CN31" s="174"/>
      <c r="CO31" s="174"/>
      <c r="CP31" s="174"/>
      <c r="CQ31" s="174"/>
      <c r="CR31" s="174"/>
      <c r="CS31" s="174"/>
      <c r="CT31" s="174"/>
    </row>
    <row r="32" spans="1:98" ht="15.75" thickBot="1" x14ac:dyDescent="0.3">
      <c r="A32" s="168">
        <f>IF(LEN(Projects!A28)&gt;0,Projects!A28,"")</f>
        <v>26</v>
      </c>
      <c r="B32" s="102" t="str">
        <f>IF(ISNA(VLOOKUP(A32,Projects!A:B,2,FALSE)), "",VLOOKUP(A32,Projects!A:B,2,FALSE))</f>
        <v>T3  Project26</v>
      </c>
      <c r="C32" s="169">
        <f t="shared" si="12"/>
        <v>75</v>
      </c>
      <c r="D32" s="169">
        <f t="shared" si="13"/>
        <v>63</v>
      </c>
      <c r="E32" s="169">
        <f t="shared" si="14"/>
        <v>1</v>
      </c>
      <c r="F32" s="169">
        <f t="shared" si="15"/>
        <v>63</v>
      </c>
      <c r="G32" s="170">
        <f t="shared" si="16"/>
        <v>0</v>
      </c>
      <c r="H32" s="170">
        <f t="shared" si="17"/>
        <v>4</v>
      </c>
      <c r="I32" s="171">
        <f t="shared" si="18"/>
        <v>12</v>
      </c>
      <c r="J32" s="169">
        <v>3</v>
      </c>
      <c r="K32" s="169">
        <v>3</v>
      </c>
      <c r="L32" s="169">
        <v>3</v>
      </c>
      <c r="M32" s="169">
        <v>3</v>
      </c>
      <c r="N32" s="172">
        <v>11</v>
      </c>
      <c r="O32" s="172">
        <v>13</v>
      </c>
      <c r="P32" s="172">
        <v>15</v>
      </c>
      <c r="Q32" s="172">
        <v>9</v>
      </c>
      <c r="R32" s="173"/>
      <c r="S32" s="369">
        <v>0.10000000000000091</v>
      </c>
      <c r="T32" s="369" t="s">
        <v>352</v>
      </c>
      <c r="U32" s="369">
        <v>0.10000000000000091</v>
      </c>
      <c r="V32" s="369">
        <v>0.10000000000000091</v>
      </c>
      <c r="W32" s="369">
        <v>0.10000000000000091</v>
      </c>
      <c r="X32" s="369">
        <v>0.10000000000000091</v>
      </c>
      <c r="Y32" s="369">
        <v>0.10000000000000091</v>
      </c>
      <c r="Z32" s="369">
        <v>1</v>
      </c>
      <c r="AA32" s="369" t="s">
        <v>481</v>
      </c>
      <c r="AB32" s="369">
        <v>1</v>
      </c>
      <c r="AC32" s="369" t="s">
        <v>481</v>
      </c>
      <c r="AD32" s="369">
        <v>1</v>
      </c>
      <c r="AE32" s="369" t="s">
        <v>481</v>
      </c>
      <c r="AF32" s="369">
        <v>1</v>
      </c>
      <c r="AG32" s="369" t="s">
        <v>481</v>
      </c>
      <c r="AH32" s="369">
        <v>0.10000000000000091</v>
      </c>
      <c r="AI32" s="369">
        <v>0.10000000000000091</v>
      </c>
      <c r="AJ32" s="369">
        <v>0.10000000000000091</v>
      </c>
      <c r="AK32" s="369">
        <v>0.10000000000000091</v>
      </c>
      <c r="AL32" s="369">
        <v>0.10000000000000091</v>
      </c>
      <c r="AM32" s="369">
        <v>0.10000000000000091</v>
      </c>
      <c r="AN32" s="369">
        <v>0.10000000000000091</v>
      </c>
      <c r="AO32" s="369">
        <v>0.10000000000000091</v>
      </c>
      <c r="AP32" s="369">
        <v>0.10000000000000091</v>
      </c>
      <c r="AQ32" s="369">
        <v>0.10000000000000091</v>
      </c>
      <c r="AR32" s="369">
        <v>0.10000000000000091</v>
      </c>
      <c r="AS32" s="369">
        <v>0.10000000000000091</v>
      </c>
      <c r="AT32" s="369">
        <v>0.10000000000000091</v>
      </c>
      <c r="AU32" s="369">
        <v>0.10000000000000091</v>
      </c>
      <c r="AV32" s="369">
        <v>0.10000000000000091</v>
      </c>
      <c r="AW32" s="369">
        <v>0.10000000000000091</v>
      </c>
      <c r="AX32" s="369">
        <v>0.10000000000000091</v>
      </c>
      <c r="AY32" s="369">
        <v>0.10000000000000091</v>
      </c>
      <c r="AZ32" s="369">
        <v>0.10000000000000091</v>
      </c>
      <c r="BA32" s="369">
        <v>0.10000000000000091</v>
      </c>
      <c r="BB32" s="369">
        <v>0.10000000000000091</v>
      </c>
      <c r="BC32" s="369">
        <v>0.10000000000000091</v>
      </c>
      <c r="BD32" s="369">
        <v>0.10000000000000091</v>
      </c>
      <c r="BE32" s="369">
        <v>0.10000000000000091</v>
      </c>
      <c r="BF32" s="369">
        <v>0.10000000000000091</v>
      </c>
      <c r="BG32" s="369">
        <v>0.10000000000000091</v>
      </c>
      <c r="BH32" s="369">
        <v>0.10000000000000091</v>
      </c>
      <c r="BI32" s="369">
        <v>0.10000000000000091</v>
      </c>
      <c r="BJ32" s="369">
        <v>0.10000000000000091</v>
      </c>
      <c r="BK32" s="369">
        <v>0.10000000000000091</v>
      </c>
      <c r="BL32" s="369">
        <v>0.10000000000000091</v>
      </c>
      <c r="BM32" s="369">
        <v>0.10000000000000091</v>
      </c>
      <c r="BN32" s="369">
        <v>0.10000000000000091</v>
      </c>
      <c r="BO32" s="369">
        <v>0.10000000000000091</v>
      </c>
      <c r="BP32" s="369">
        <v>0.10000000000000091</v>
      </c>
      <c r="BQ32" s="369">
        <v>0.10000000000000091</v>
      </c>
      <c r="BR32" s="369">
        <v>0.10000000000000091</v>
      </c>
      <c r="BS32" s="369">
        <v>0.10000000000000091</v>
      </c>
      <c r="BT32" s="369">
        <v>0.10000000000000091</v>
      </c>
      <c r="BU32" s="369">
        <v>0.10000000000000091</v>
      </c>
      <c r="BV32" s="369">
        <v>0.10000000000000091</v>
      </c>
      <c r="BW32" s="369">
        <v>0.10000000000000091</v>
      </c>
      <c r="BX32" s="369">
        <v>0.10000000000000091</v>
      </c>
      <c r="BY32" s="369">
        <v>0.10000000000000091</v>
      </c>
      <c r="BZ32" s="369">
        <v>0.10000000000000091</v>
      </c>
      <c r="CA32" s="369">
        <v>0.10000000000000091</v>
      </c>
      <c r="CB32" s="369">
        <v>0.10000000000000091</v>
      </c>
      <c r="CC32" s="369">
        <v>0.10000000000000091</v>
      </c>
      <c r="CD32" s="369">
        <v>0.10000000000000091</v>
      </c>
      <c r="CE32" s="369">
        <v>0.10000000000000091</v>
      </c>
      <c r="CF32" s="369">
        <v>0.10000000000000091</v>
      </c>
      <c r="CG32" s="369">
        <v>0.10000000000000091</v>
      </c>
      <c r="CH32" s="369">
        <v>0.10000000000000091</v>
      </c>
      <c r="CI32" s="369">
        <v>0.10000000000000091</v>
      </c>
      <c r="CJ32" s="369">
        <v>0.10000000000000091</v>
      </c>
      <c r="CK32" s="369">
        <v>0.10000000000000091</v>
      </c>
      <c r="CL32" s="369">
        <v>0.10000000000000091</v>
      </c>
      <c r="CM32" s="174"/>
      <c r="CN32" s="174"/>
      <c r="CO32" s="174"/>
      <c r="CP32" s="174"/>
      <c r="CQ32" s="174"/>
      <c r="CR32" s="174"/>
      <c r="CS32" s="174"/>
      <c r="CT32" s="174"/>
    </row>
    <row r="33" spans="1:98" ht="15.75" thickBot="1" x14ac:dyDescent="0.3">
      <c r="A33" s="168">
        <f>IF(LEN(Projects!A29)&gt;0,Projects!A29,"")</f>
        <v>27</v>
      </c>
      <c r="B33" s="102" t="str">
        <f>IF(ISNA(VLOOKUP(A33,Projects!A:B,2,FALSE)), "",VLOOKUP(A33,Projects!A:B,2,FALSE))</f>
        <v>T3  Project27</v>
      </c>
      <c r="C33" s="169">
        <f t="shared" si="12"/>
        <v>75</v>
      </c>
      <c r="D33" s="169">
        <f t="shared" si="13"/>
        <v>63</v>
      </c>
      <c r="E33" s="169">
        <f t="shared" si="14"/>
        <v>1</v>
      </c>
      <c r="F33" s="169">
        <f t="shared" si="15"/>
        <v>63</v>
      </c>
      <c r="G33" s="170">
        <f t="shared" si="16"/>
        <v>0</v>
      </c>
      <c r="H33" s="170">
        <f t="shared" si="17"/>
        <v>4</v>
      </c>
      <c r="I33" s="171">
        <f t="shared" si="18"/>
        <v>12</v>
      </c>
      <c r="J33" s="169">
        <v>3</v>
      </c>
      <c r="K33" s="169">
        <v>3</v>
      </c>
      <c r="L33" s="169">
        <v>3</v>
      </c>
      <c r="M33" s="169">
        <v>3</v>
      </c>
      <c r="N33" s="172">
        <v>12</v>
      </c>
      <c r="O33" s="172">
        <v>14</v>
      </c>
      <c r="P33" s="172">
        <v>8</v>
      </c>
      <c r="Q33" s="172">
        <v>10</v>
      </c>
      <c r="R33" s="173"/>
      <c r="S33" s="369">
        <v>0.10000000000000091</v>
      </c>
      <c r="T33" s="369">
        <v>0.10000000000000091</v>
      </c>
      <c r="U33" s="369">
        <v>0.10000000000000091</v>
      </c>
      <c r="V33" s="369">
        <v>0.10000000000000091</v>
      </c>
      <c r="W33" s="369">
        <v>0.10000000000000091</v>
      </c>
      <c r="X33" s="369">
        <v>0.10000000000000091</v>
      </c>
      <c r="Y33" s="369">
        <v>0.10000000000000091</v>
      </c>
      <c r="Z33" s="369" t="s">
        <v>481</v>
      </c>
      <c r="AA33" s="369">
        <v>1</v>
      </c>
      <c r="AB33" s="369" t="s">
        <v>481</v>
      </c>
      <c r="AC33" s="369">
        <v>1</v>
      </c>
      <c r="AD33" s="369" t="s">
        <v>481</v>
      </c>
      <c r="AE33" s="369">
        <v>1</v>
      </c>
      <c r="AF33" s="369" t="s">
        <v>481</v>
      </c>
      <c r="AG33" s="369">
        <v>1</v>
      </c>
      <c r="AH33" s="369">
        <v>0.10000000000000091</v>
      </c>
      <c r="AI33" s="369">
        <v>0.10000000000000091</v>
      </c>
      <c r="AJ33" s="369">
        <v>0.10000000000000091</v>
      </c>
      <c r="AK33" s="369">
        <v>0.10000000000000091</v>
      </c>
      <c r="AL33" s="369">
        <v>0.10000000000000091</v>
      </c>
      <c r="AM33" s="369">
        <v>0.10000000000000091</v>
      </c>
      <c r="AN33" s="369">
        <v>0.10000000000000091</v>
      </c>
      <c r="AO33" s="369">
        <v>0.10000000000000091</v>
      </c>
      <c r="AP33" s="369">
        <v>0.10000000000000091</v>
      </c>
      <c r="AQ33" s="369">
        <v>0.10000000000000091</v>
      </c>
      <c r="AR33" s="369">
        <v>0.10000000000000091</v>
      </c>
      <c r="AS33" s="369">
        <v>0.10000000000000091</v>
      </c>
      <c r="AT33" s="369">
        <v>0.10000000000000091</v>
      </c>
      <c r="AU33" s="369">
        <v>0.10000000000000091</v>
      </c>
      <c r="AV33" s="369">
        <v>0.10000000000000091</v>
      </c>
      <c r="AW33" s="369">
        <v>0.10000000000000091</v>
      </c>
      <c r="AX33" s="369">
        <v>0.10000000000000091</v>
      </c>
      <c r="AY33" s="369">
        <v>0.10000000000000091</v>
      </c>
      <c r="AZ33" s="369">
        <v>0.10000000000000091</v>
      </c>
      <c r="BA33" s="369">
        <v>0.10000000000000091</v>
      </c>
      <c r="BB33" s="369">
        <v>0.10000000000000091</v>
      </c>
      <c r="BC33" s="369">
        <v>0.10000000000000091</v>
      </c>
      <c r="BD33" s="369">
        <v>0.10000000000000091</v>
      </c>
      <c r="BE33" s="369">
        <v>0.10000000000000091</v>
      </c>
      <c r="BF33" s="369">
        <v>0.10000000000000091</v>
      </c>
      <c r="BG33" s="369">
        <v>0.10000000000000091</v>
      </c>
      <c r="BH33" s="369">
        <v>0.10000000000000091</v>
      </c>
      <c r="BI33" s="369">
        <v>0.10000000000000091</v>
      </c>
      <c r="BJ33" s="369">
        <v>0.10000000000000091</v>
      </c>
      <c r="BK33" s="369">
        <v>0.10000000000000091</v>
      </c>
      <c r="BL33" s="369">
        <v>0.10000000000000091</v>
      </c>
      <c r="BM33" s="369">
        <v>0.10000000000000091</v>
      </c>
      <c r="BN33" s="369">
        <v>0.10000000000000091</v>
      </c>
      <c r="BO33" s="369" t="s">
        <v>352</v>
      </c>
      <c r="BP33" s="369">
        <v>0.10000000000000091</v>
      </c>
      <c r="BQ33" s="369">
        <v>0.10000000000000091</v>
      </c>
      <c r="BR33" s="369">
        <v>0.10000000000000091</v>
      </c>
      <c r="BS33" s="369">
        <v>0.10000000000000091</v>
      </c>
      <c r="BT33" s="369">
        <v>0.10000000000000091</v>
      </c>
      <c r="BU33" s="369">
        <v>0.10000000000000091</v>
      </c>
      <c r="BV33" s="369">
        <v>0.10000000000000091</v>
      </c>
      <c r="BW33" s="369">
        <v>0.10000000000000091</v>
      </c>
      <c r="BX33" s="369">
        <v>0.10000000000000091</v>
      </c>
      <c r="BY33" s="369">
        <v>0.10000000000000091</v>
      </c>
      <c r="BZ33" s="369">
        <v>0.10000000000000091</v>
      </c>
      <c r="CA33" s="369">
        <v>0.10000000000000091</v>
      </c>
      <c r="CB33" s="369">
        <v>0.10000000000000091</v>
      </c>
      <c r="CC33" s="369">
        <v>0.10000000000000091</v>
      </c>
      <c r="CD33" s="369">
        <v>0.10000000000000091</v>
      </c>
      <c r="CE33" s="369">
        <v>0.10000000000000091</v>
      </c>
      <c r="CF33" s="369">
        <v>0.10000000000000091</v>
      </c>
      <c r="CG33" s="369">
        <v>0.10000000000000091</v>
      </c>
      <c r="CH33" s="369">
        <v>0.10000000000000091</v>
      </c>
      <c r="CI33" s="369">
        <v>0.10000000000000091</v>
      </c>
      <c r="CJ33" s="369">
        <v>0.10000000000000091</v>
      </c>
      <c r="CK33" s="369">
        <v>0.10000000000000091</v>
      </c>
      <c r="CL33" s="369">
        <v>0.10000000000000091</v>
      </c>
      <c r="CM33" s="174"/>
      <c r="CN33" s="174"/>
      <c r="CO33" s="174"/>
      <c r="CP33" s="174"/>
      <c r="CQ33" s="174"/>
      <c r="CR33" s="174"/>
      <c r="CS33" s="174"/>
      <c r="CT33" s="174"/>
    </row>
    <row r="34" spans="1:98" ht="15.75" thickBot="1" x14ac:dyDescent="0.3">
      <c r="A34" s="168">
        <f>IF(LEN(Projects!A30)&gt;0,Projects!A30,"")</f>
        <v>28</v>
      </c>
      <c r="B34" s="102" t="str">
        <f>IF(ISNA(VLOOKUP(A34,Projects!A:B,2,FALSE)), "",VLOOKUP(A34,Projects!A:B,2,FALSE))</f>
        <v>T3  Project28</v>
      </c>
      <c r="C34" s="169">
        <f t="shared" si="12"/>
        <v>75</v>
      </c>
      <c r="D34" s="169">
        <f t="shared" si="13"/>
        <v>63</v>
      </c>
      <c r="E34" s="169">
        <f t="shared" si="14"/>
        <v>1</v>
      </c>
      <c r="F34" s="169">
        <f t="shared" si="15"/>
        <v>63</v>
      </c>
      <c r="G34" s="170">
        <f t="shared" si="16"/>
        <v>0</v>
      </c>
      <c r="H34" s="170">
        <f t="shared" si="17"/>
        <v>4</v>
      </c>
      <c r="I34" s="171">
        <f t="shared" si="18"/>
        <v>12</v>
      </c>
      <c r="J34" s="169">
        <v>3</v>
      </c>
      <c r="K34" s="169">
        <v>3</v>
      </c>
      <c r="L34" s="169">
        <v>3</v>
      </c>
      <c r="M34" s="169">
        <v>3</v>
      </c>
      <c r="N34" s="172">
        <v>13</v>
      </c>
      <c r="O34" s="172">
        <v>15</v>
      </c>
      <c r="P34" s="172">
        <v>9</v>
      </c>
      <c r="Q34" s="172">
        <v>11</v>
      </c>
      <c r="R34" s="173"/>
      <c r="S34" s="369" t="s">
        <v>352</v>
      </c>
      <c r="T34" s="369">
        <v>0.10000000000000091</v>
      </c>
      <c r="U34" s="369">
        <v>0.10000000000000091</v>
      </c>
      <c r="V34" s="369">
        <v>0.10000000000000091</v>
      </c>
      <c r="W34" s="369">
        <v>0.10000000000000091</v>
      </c>
      <c r="X34" s="369">
        <v>0.10000000000000091</v>
      </c>
      <c r="Y34" s="369">
        <v>0.10000000000000091</v>
      </c>
      <c r="Z34" s="369">
        <v>1</v>
      </c>
      <c r="AA34" s="369" t="s">
        <v>481</v>
      </c>
      <c r="AB34" s="369">
        <v>1</v>
      </c>
      <c r="AC34" s="369" t="s">
        <v>481</v>
      </c>
      <c r="AD34" s="369">
        <v>1</v>
      </c>
      <c r="AE34" s="369" t="s">
        <v>481</v>
      </c>
      <c r="AF34" s="369">
        <v>1</v>
      </c>
      <c r="AG34" s="369" t="s">
        <v>481</v>
      </c>
      <c r="AH34" s="369">
        <v>0.10000000000000091</v>
      </c>
      <c r="AI34" s="369">
        <v>0.10000000000000091</v>
      </c>
      <c r="AJ34" s="369">
        <v>0.10000000000000091</v>
      </c>
      <c r="AK34" s="369">
        <v>0.10000000000000091</v>
      </c>
      <c r="AL34" s="369">
        <v>0.10000000000000091</v>
      </c>
      <c r="AM34" s="369">
        <v>0.10000000000000091</v>
      </c>
      <c r="AN34" s="369">
        <v>0.10000000000000091</v>
      </c>
      <c r="AO34" s="369">
        <v>0.10000000000000091</v>
      </c>
      <c r="AP34" s="369">
        <v>0.10000000000000091</v>
      </c>
      <c r="AQ34" s="369">
        <v>0.10000000000000091</v>
      </c>
      <c r="AR34" s="369">
        <v>0.10000000000000091</v>
      </c>
      <c r="AS34" s="369">
        <v>0.10000000000000091</v>
      </c>
      <c r="AT34" s="369">
        <v>0.10000000000000091</v>
      </c>
      <c r="AU34" s="369">
        <v>0.10000000000000091</v>
      </c>
      <c r="AV34" s="369">
        <v>0.10000000000000091</v>
      </c>
      <c r="AW34" s="369">
        <v>0.10000000000000091</v>
      </c>
      <c r="AX34" s="369">
        <v>0.10000000000000091</v>
      </c>
      <c r="AY34" s="369">
        <v>0.10000000000000091</v>
      </c>
      <c r="AZ34" s="369">
        <v>0.10000000000000091</v>
      </c>
      <c r="BA34" s="369">
        <v>0.10000000000000091</v>
      </c>
      <c r="BB34" s="369">
        <v>0.10000000000000091</v>
      </c>
      <c r="BC34" s="369">
        <v>0.10000000000000091</v>
      </c>
      <c r="BD34" s="369">
        <v>0.10000000000000091</v>
      </c>
      <c r="BE34" s="369">
        <v>0.10000000000000091</v>
      </c>
      <c r="BF34" s="369">
        <v>0.10000000000000091</v>
      </c>
      <c r="BG34" s="369">
        <v>0.10000000000000091</v>
      </c>
      <c r="BH34" s="369">
        <v>0.10000000000000091</v>
      </c>
      <c r="BI34" s="369">
        <v>0.10000000000000091</v>
      </c>
      <c r="BJ34" s="369">
        <v>0.10000000000000091</v>
      </c>
      <c r="BK34" s="369">
        <v>0.10000000000000091</v>
      </c>
      <c r="BL34" s="369">
        <v>0.10000000000000091</v>
      </c>
      <c r="BM34" s="369">
        <v>0.10000000000000091</v>
      </c>
      <c r="BN34" s="369">
        <v>0.10000000000000091</v>
      </c>
      <c r="BO34" s="369">
        <v>0.10000000000000091</v>
      </c>
      <c r="BP34" s="369">
        <v>0.10000000000000091</v>
      </c>
      <c r="BQ34" s="369">
        <v>0.10000000000000091</v>
      </c>
      <c r="BR34" s="369">
        <v>0.10000000000000091</v>
      </c>
      <c r="BS34" s="369">
        <v>0.10000000000000091</v>
      </c>
      <c r="BT34" s="369">
        <v>0.10000000000000091</v>
      </c>
      <c r="BU34" s="369">
        <v>0.10000000000000091</v>
      </c>
      <c r="BV34" s="369">
        <v>0.10000000000000091</v>
      </c>
      <c r="BW34" s="369">
        <v>0.10000000000000091</v>
      </c>
      <c r="BX34" s="369">
        <v>0.10000000000000091</v>
      </c>
      <c r="BY34" s="369">
        <v>0.10000000000000091</v>
      </c>
      <c r="BZ34" s="369">
        <v>0.10000000000000091</v>
      </c>
      <c r="CA34" s="369">
        <v>0.10000000000000091</v>
      </c>
      <c r="CB34" s="369">
        <v>0.10000000000000091</v>
      </c>
      <c r="CC34" s="369">
        <v>0.10000000000000091</v>
      </c>
      <c r="CD34" s="369">
        <v>0.10000000000000091</v>
      </c>
      <c r="CE34" s="369">
        <v>0.10000000000000091</v>
      </c>
      <c r="CF34" s="369">
        <v>0.10000000000000091</v>
      </c>
      <c r="CG34" s="369">
        <v>0.10000000000000091</v>
      </c>
      <c r="CH34" s="369">
        <v>0.10000000000000091</v>
      </c>
      <c r="CI34" s="369">
        <v>0.10000000000000091</v>
      </c>
      <c r="CJ34" s="369">
        <v>0.10000000000000091</v>
      </c>
      <c r="CK34" s="369">
        <v>0.10000000000000091</v>
      </c>
      <c r="CL34" s="369">
        <v>0.10000000000000091</v>
      </c>
      <c r="CM34" s="174"/>
      <c r="CN34" s="174"/>
      <c r="CO34" s="174"/>
      <c r="CP34" s="174"/>
      <c r="CQ34" s="174"/>
      <c r="CR34" s="174"/>
      <c r="CS34" s="174"/>
      <c r="CT34" s="174"/>
    </row>
    <row r="35" spans="1:98" ht="15.75" thickBot="1" x14ac:dyDescent="0.3">
      <c r="A35" s="168">
        <f>IF(LEN(Projects!A31)&gt;0,Projects!A31,"")</f>
        <v>29</v>
      </c>
      <c r="B35" s="102" t="str">
        <f>IF(ISNA(VLOOKUP(A35,Projects!A:B,2,FALSE)), "",VLOOKUP(A35,Projects!A:B,2,FALSE))</f>
        <v>T3  Project29</v>
      </c>
      <c r="C35" s="169">
        <f t="shared" si="12"/>
        <v>75</v>
      </c>
      <c r="D35" s="169">
        <f t="shared" si="13"/>
        <v>63</v>
      </c>
      <c r="E35" s="169">
        <f t="shared" si="14"/>
        <v>1</v>
      </c>
      <c r="F35" s="169">
        <f t="shared" si="15"/>
        <v>63</v>
      </c>
      <c r="G35" s="170">
        <f t="shared" si="16"/>
        <v>0</v>
      </c>
      <c r="H35" s="170">
        <f t="shared" si="17"/>
        <v>4</v>
      </c>
      <c r="I35" s="171">
        <f t="shared" si="18"/>
        <v>12</v>
      </c>
      <c r="J35" s="169">
        <v>3</v>
      </c>
      <c r="K35" s="169">
        <v>3</v>
      </c>
      <c r="L35" s="169">
        <v>3</v>
      </c>
      <c r="M35" s="169">
        <v>3</v>
      </c>
      <c r="N35" s="172">
        <v>14</v>
      </c>
      <c r="O35" s="172">
        <v>8</v>
      </c>
      <c r="P35" s="172">
        <v>10</v>
      </c>
      <c r="Q35" s="172">
        <v>12</v>
      </c>
      <c r="R35" s="173"/>
      <c r="S35" s="369">
        <v>0.10000000000000091</v>
      </c>
      <c r="T35" s="369">
        <v>0.10000000000000091</v>
      </c>
      <c r="U35" s="369">
        <v>0.10000000000000091</v>
      </c>
      <c r="V35" s="369">
        <v>0.10000000000000091</v>
      </c>
      <c r="W35" s="369">
        <v>0.10000000000000091</v>
      </c>
      <c r="X35" s="369">
        <v>0.10000000000000091</v>
      </c>
      <c r="Y35" s="369">
        <v>0.10000000000000091</v>
      </c>
      <c r="Z35" s="369" t="s">
        <v>481</v>
      </c>
      <c r="AA35" s="369">
        <v>1</v>
      </c>
      <c r="AB35" s="369" t="s">
        <v>481</v>
      </c>
      <c r="AC35" s="369">
        <v>1</v>
      </c>
      <c r="AD35" s="369" t="s">
        <v>481</v>
      </c>
      <c r="AE35" s="369">
        <v>1</v>
      </c>
      <c r="AF35" s="369" t="s">
        <v>481</v>
      </c>
      <c r="AG35" s="369">
        <v>1</v>
      </c>
      <c r="AH35" s="369">
        <v>0.10000000000000091</v>
      </c>
      <c r="AI35" s="369">
        <v>0.10000000000000091</v>
      </c>
      <c r="AJ35" s="369">
        <v>0.10000000000000091</v>
      </c>
      <c r="AK35" s="369">
        <v>0.10000000000000091</v>
      </c>
      <c r="AL35" s="369">
        <v>0.10000000000000091</v>
      </c>
      <c r="AM35" s="369">
        <v>0.10000000000000091</v>
      </c>
      <c r="AN35" s="369">
        <v>0.10000000000000091</v>
      </c>
      <c r="AO35" s="369">
        <v>0.10000000000000091</v>
      </c>
      <c r="AP35" s="369">
        <v>0.10000000000000091</v>
      </c>
      <c r="AQ35" s="369">
        <v>0.10000000000000091</v>
      </c>
      <c r="AR35" s="369">
        <v>0.10000000000000091</v>
      </c>
      <c r="AS35" s="369">
        <v>0.10000000000000091</v>
      </c>
      <c r="AT35" s="369">
        <v>0.10000000000000091</v>
      </c>
      <c r="AU35" s="369">
        <v>0.10000000000000091</v>
      </c>
      <c r="AV35" s="369">
        <v>0.10000000000000091</v>
      </c>
      <c r="AW35" s="369">
        <v>0.10000000000000091</v>
      </c>
      <c r="AX35" s="369">
        <v>0.10000000000000091</v>
      </c>
      <c r="AY35" s="369">
        <v>0.10000000000000091</v>
      </c>
      <c r="AZ35" s="369">
        <v>0.10000000000000091</v>
      </c>
      <c r="BA35" s="369">
        <v>0.10000000000000091</v>
      </c>
      <c r="BB35" s="369">
        <v>0.10000000000000091</v>
      </c>
      <c r="BC35" s="369">
        <v>0.10000000000000091</v>
      </c>
      <c r="BD35" s="369">
        <v>0.10000000000000091</v>
      </c>
      <c r="BE35" s="369">
        <v>0.10000000000000091</v>
      </c>
      <c r="BF35" s="369">
        <v>0.10000000000000091</v>
      </c>
      <c r="BG35" s="369">
        <v>0.10000000000000091</v>
      </c>
      <c r="BH35" s="369">
        <v>0.10000000000000091</v>
      </c>
      <c r="BI35" s="369">
        <v>0.10000000000000091</v>
      </c>
      <c r="BJ35" s="369">
        <v>0.10000000000000091</v>
      </c>
      <c r="BK35" s="369" t="s">
        <v>352</v>
      </c>
      <c r="BL35" s="369">
        <v>0.10000000000000091</v>
      </c>
      <c r="BM35" s="369">
        <v>0.10000000000000091</v>
      </c>
      <c r="BN35" s="369">
        <v>0.10000000000000091</v>
      </c>
      <c r="BO35" s="369">
        <v>0.10000000000000091</v>
      </c>
      <c r="BP35" s="369">
        <v>0.10000000000000091</v>
      </c>
      <c r="BQ35" s="369">
        <v>0.10000000000000091</v>
      </c>
      <c r="BR35" s="369">
        <v>0.10000000000000091</v>
      </c>
      <c r="BS35" s="369">
        <v>0.10000000000000091</v>
      </c>
      <c r="BT35" s="369">
        <v>0.10000000000000091</v>
      </c>
      <c r="BU35" s="369">
        <v>0.10000000000000091</v>
      </c>
      <c r="BV35" s="369">
        <v>0.10000000000000091</v>
      </c>
      <c r="BW35" s="369">
        <v>0.10000000000000091</v>
      </c>
      <c r="BX35" s="369">
        <v>0.10000000000000091</v>
      </c>
      <c r="BY35" s="369">
        <v>0.10000000000000091</v>
      </c>
      <c r="BZ35" s="369">
        <v>0.10000000000000091</v>
      </c>
      <c r="CA35" s="369">
        <v>0.10000000000000091</v>
      </c>
      <c r="CB35" s="369">
        <v>0.10000000000000091</v>
      </c>
      <c r="CC35" s="369">
        <v>0.10000000000000091</v>
      </c>
      <c r="CD35" s="369">
        <v>0.10000000000000091</v>
      </c>
      <c r="CE35" s="369">
        <v>0.10000000000000091</v>
      </c>
      <c r="CF35" s="369">
        <v>0.10000000000000091</v>
      </c>
      <c r="CG35" s="369">
        <v>0.10000000000000091</v>
      </c>
      <c r="CH35" s="369">
        <v>0.10000000000000091</v>
      </c>
      <c r="CI35" s="369">
        <v>0.10000000000000091</v>
      </c>
      <c r="CJ35" s="369">
        <v>0.10000000000000091</v>
      </c>
      <c r="CK35" s="369">
        <v>0.10000000000000091</v>
      </c>
      <c r="CL35" s="369">
        <v>0.10000000000000091</v>
      </c>
      <c r="CM35" s="174"/>
      <c r="CN35" s="174"/>
      <c r="CO35" s="174"/>
      <c r="CP35" s="174"/>
      <c r="CQ35" s="174"/>
      <c r="CR35" s="174"/>
      <c r="CS35" s="174"/>
      <c r="CT35" s="174"/>
    </row>
    <row r="36" spans="1:98" ht="15.75" thickBot="1" x14ac:dyDescent="0.3">
      <c r="A36" s="168">
        <f>IF(LEN(Projects!A32)&gt;0,Projects!A32,"")</f>
        <v>30</v>
      </c>
      <c r="B36" s="102" t="str">
        <f>IF(ISNA(VLOOKUP(A36,Projects!A:B,2,FALSE)), "",VLOOKUP(A36,Projects!A:B,2,FALSE))</f>
        <v>T3  Project30</v>
      </c>
      <c r="C36" s="169">
        <f t="shared" si="12"/>
        <v>75</v>
      </c>
      <c r="D36" s="169">
        <f t="shared" si="13"/>
        <v>63</v>
      </c>
      <c r="E36" s="169">
        <f t="shared" si="14"/>
        <v>1</v>
      </c>
      <c r="F36" s="169">
        <f t="shared" si="15"/>
        <v>63</v>
      </c>
      <c r="G36" s="170">
        <f t="shared" si="16"/>
        <v>0</v>
      </c>
      <c r="H36" s="170">
        <f t="shared" si="17"/>
        <v>4</v>
      </c>
      <c r="I36" s="171">
        <f t="shared" si="18"/>
        <v>12</v>
      </c>
      <c r="J36" s="169">
        <v>3</v>
      </c>
      <c r="K36" s="169">
        <v>3</v>
      </c>
      <c r="L36" s="169">
        <v>3</v>
      </c>
      <c r="M36" s="169">
        <v>3</v>
      </c>
      <c r="N36" s="172">
        <v>15</v>
      </c>
      <c r="O36" s="172">
        <v>9</v>
      </c>
      <c r="P36" s="172">
        <v>11</v>
      </c>
      <c r="Q36" s="172">
        <v>13</v>
      </c>
      <c r="R36" s="173"/>
      <c r="S36" s="369">
        <v>0.10000000000000091</v>
      </c>
      <c r="T36" s="369">
        <v>0.10000000000000091</v>
      </c>
      <c r="U36" s="369">
        <v>0.10000000000000091</v>
      </c>
      <c r="V36" s="369">
        <v>0.10000000000000091</v>
      </c>
      <c r="W36" s="369">
        <v>0.10000000000000091</v>
      </c>
      <c r="X36" s="369">
        <v>0.10000000000000091</v>
      </c>
      <c r="Y36" s="369">
        <v>0.10000000000000091</v>
      </c>
      <c r="Z36" s="369">
        <v>1</v>
      </c>
      <c r="AA36" s="369" t="s">
        <v>481</v>
      </c>
      <c r="AB36" s="369">
        <v>1</v>
      </c>
      <c r="AC36" s="369" t="s">
        <v>481</v>
      </c>
      <c r="AD36" s="369">
        <v>1</v>
      </c>
      <c r="AE36" s="369" t="s">
        <v>481</v>
      </c>
      <c r="AF36" s="369">
        <v>1</v>
      </c>
      <c r="AG36" s="369" t="s">
        <v>481</v>
      </c>
      <c r="AH36" s="369">
        <v>0.10000000000000091</v>
      </c>
      <c r="AI36" s="369">
        <v>0.10000000000000091</v>
      </c>
      <c r="AJ36" s="369">
        <v>0.10000000000000091</v>
      </c>
      <c r="AK36" s="369">
        <v>0.10000000000000091</v>
      </c>
      <c r="AL36" s="369">
        <v>0.10000000000000091</v>
      </c>
      <c r="AM36" s="369">
        <v>0.10000000000000091</v>
      </c>
      <c r="AN36" s="369">
        <v>0.10000000000000091</v>
      </c>
      <c r="AO36" s="369">
        <v>0.10000000000000091</v>
      </c>
      <c r="AP36" s="369">
        <v>0.10000000000000091</v>
      </c>
      <c r="AQ36" s="369">
        <v>0.10000000000000091</v>
      </c>
      <c r="AR36" s="369">
        <v>0.10000000000000091</v>
      </c>
      <c r="AS36" s="369">
        <v>0.10000000000000091</v>
      </c>
      <c r="AT36" s="369">
        <v>0.10000000000000091</v>
      </c>
      <c r="AU36" s="369">
        <v>0.10000000000000091</v>
      </c>
      <c r="AV36" s="369">
        <v>0.10000000000000091</v>
      </c>
      <c r="AW36" s="369">
        <v>0.10000000000000091</v>
      </c>
      <c r="AX36" s="369">
        <v>0.10000000000000091</v>
      </c>
      <c r="AY36" s="369">
        <v>0.10000000000000091</v>
      </c>
      <c r="AZ36" s="369">
        <v>0.10000000000000091</v>
      </c>
      <c r="BA36" s="369">
        <v>0.10000000000000091</v>
      </c>
      <c r="BB36" s="369">
        <v>0.10000000000000091</v>
      </c>
      <c r="BC36" s="369">
        <v>0.10000000000000091</v>
      </c>
      <c r="BD36" s="369">
        <v>0.10000000000000091</v>
      </c>
      <c r="BE36" s="369">
        <v>0.10000000000000091</v>
      </c>
      <c r="BF36" s="369">
        <v>0.10000000000000091</v>
      </c>
      <c r="BG36" s="369">
        <v>0.10000000000000091</v>
      </c>
      <c r="BH36" s="369">
        <v>0.10000000000000091</v>
      </c>
      <c r="BI36" s="369">
        <v>0.10000000000000091</v>
      </c>
      <c r="BJ36" s="369">
        <v>0.10000000000000091</v>
      </c>
      <c r="BK36" s="369">
        <v>0.10000000000000091</v>
      </c>
      <c r="BL36" s="369">
        <v>0.10000000000000091</v>
      </c>
      <c r="BM36" s="369">
        <v>0.10000000000000091</v>
      </c>
      <c r="BN36" s="369" t="s">
        <v>352</v>
      </c>
      <c r="BO36" s="369">
        <v>0.10000000000000091</v>
      </c>
      <c r="BP36" s="369">
        <v>0.10000000000000091</v>
      </c>
      <c r="BQ36" s="369">
        <v>0.10000000000000091</v>
      </c>
      <c r="BR36" s="369">
        <v>0.10000000000000091</v>
      </c>
      <c r="BS36" s="369">
        <v>0.10000000000000091</v>
      </c>
      <c r="BT36" s="369">
        <v>0.10000000000000091</v>
      </c>
      <c r="BU36" s="369">
        <v>0.10000000000000091</v>
      </c>
      <c r="BV36" s="369">
        <v>0.10000000000000091</v>
      </c>
      <c r="BW36" s="369">
        <v>0.10000000000000091</v>
      </c>
      <c r="BX36" s="369">
        <v>0.10000000000000091</v>
      </c>
      <c r="BY36" s="369">
        <v>0.10000000000000091</v>
      </c>
      <c r="BZ36" s="369">
        <v>0.10000000000000091</v>
      </c>
      <c r="CA36" s="369">
        <v>0.10000000000000091</v>
      </c>
      <c r="CB36" s="369">
        <v>0.10000000000000091</v>
      </c>
      <c r="CC36" s="369">
        <v>0.10000000000000091</v>
      </c>
      <c r="CD36" s="369">
        <v>0.10000000000000091</v>
      </c>
      <c r="CE36" s="369">
        <v>0.10000000000000091</v>
      </c>
      <c r="CF36" s="369">
        <v>0.10000000000000091</v>
      </c>
      <c r="CG36" s="369">
        <v>0.10000000000000091</v>
      </c>
      <c r="CH36" s="369">
        <v>0.10000000000000091</v>
      </c>
      <c r="CI36" s="369">
        <v>0.10000000000000091</v>
      </c>
      <c r="CJ36" s="369">
        <v>0.10000000000000091</v>
      </c>
      <c r="CK36" s="369">
        <v>0.10000000000000091</v>
      </c>
      <c r="CL36" s="369">
        <v>0.10000000000000091</v>
      </c>
      <c r="CM36" s="174"/>
      <c r="CN36" s="174"/>
      <c r="CO36" s="174"/>
      <c r="CP36" s="174"/>
      <c r="CQ36" s="174"/>
      <c r="CR36" s="174"/>
      <c r="CS36" s="174"/>
      <c r="CT36" s="174"/>
    </row>
    <row r="37" spans="1:98" ht="15.75" thickBot="1" x14ac:dyDescent="0.3">
      <c r="A37" s="168">
        <f>IF(LEN(Projects!A33)&gt;0,Projects!A33,"")</f>
        <v>31</v>
      </c>
      <c r="B37" s="102" t="str">
        <f>IF(ISNA(VLOOKUP(A37,Projects!A:B,2,FALSE)), "",VLOOKUP(A37,Projects!A:B,2,FALSE))</f>
        <v>T3  Project31</v>
      </c>
      <c r="C37" s="169">
        <f t="shared" si="12"/>
        <v>75</v>
      </c>
      <c r="D37" s="169">
        <f t="shared" si="13"/>
        <v>63</v>
      </c>
      <c r="E37" s="169">
        <f t="shared" si="14"/>
        <v>1</v>
      </c>
      <c r="F37" s="169">
        <f t="shared" si="15"/>
        <v>63</v>
      </c>
      <c r="G37" s="170">
        <f t="shared" si="16"/>
        <v>0</v>
      </c>
      <c r="H37" s="170">
        <f t="shared" si="17"/>
        <v>4</v>
      </c>
      <c r="I37" s="171">
        <f t="shared" si="18"/>
        <v>12</v>
      </c>
      <c r="J37" s="169">
        <v>3</v>
      </c>
      <c r="K37" s="169">
        <v>3</v>
      </c>
      <c r="L37" s="169">
        <v>3</v>
      </c>
      <c r="M37" s="169">
        <v>3</v>
      </c>
      <c r="N37" s="172">
        <v>8</v>
      </c>
      <c r="O37" s="172">
        <v>10</v>
      </c>
      <c r="P37" s="172">
        <v>12</v>
      </c>
      <c r="Q37" s="172">
        <v>14</v>
      </c>
      <c r="R37" s="173"/>
      <c r="S37" s="369">
        <v>0.10000000000000091</v>
      </c>
      <c r="T37" s="369">
        <v>0.10000000000000091</v>
      </c>
      <c r="U37" s="369">
        <v>0.10000000000000091</v>
      </c>
      <c r="V37" s="369">
        <v>0.10000000000000091</v>
      </c>
      <c r="W37" s="369">
        <v>0.10000000000000091</v>
      </c>
      <c r="X37" s="369">
        <v>0.10000000000000091</v>
      </c>
      <c r="Y37" s="369">
        <v>0.10000000000000091</v>
      </c>
      <c r="Z37" s="369" t="s">
        <v>481</v>
      </c>
      <c r="AA37" s="369">
        <v>1</v>
      </c>
      <c r="AB37" s="369" t="s">
        <v>481</v>
      </c>
      <c r="AC37" s="369">
        <v>1</v>
      </c>
      <c r="AD37" s="369" t="s">
        <v>481</v>
      </c>
      <c r="AE37" s="369">
        <v>1</v>
      </c>
      <c r="AF37" s="369" t="s">
        <v>481</v>
      </c>
      <c r="AG37" s="369">
        <v>1</v>
      </c>
      <c r="AH37" s="369">
        <v>0.10000000000000091</v>
      </c>
      <c r="AI37" s="369">
        <v>0.10000000000000091</v>
      </c>
      <c r="AJ37" s="369">
        <v>0.10000000000000091</v>
      </c>
      <c r="AK37" s="369">
        <v>0.10000000000000091</v>
      </c>
      <c r="AL37" s="369">
        <v>0.10000000000000091</v>
      </c>
      <c r="AM37" s="369">
        <v>0.10000000000000091</v>
      </c>
      <c r="AN37" s="369">
        <v>0.10000000000000091</v>
      </c>
      <c r="AO37" s="369">
        <v>0.10000000000000091</v>
      </c>
      <c r="AP37" s="369">
        <v>0.10000000000000091</v>
      </c>
      <c r="AQ37" s="369">
        <v>0.10000000000000091</v>
      </c>
      <c r="AR37" s="369">
        <v>0.10000000000000091</v>
      </c>
      <c r="AS37" s="369">
        <v>0.10000000000000091</v>
      </c>
      <c r="AT37" s="369">
        <v>0.10000000000000091</v>
      </c>
      <c r="AU37" s="369">
        <v>0.10000000000000091</v>
      </c>
      <c r="AV37" s="369">
        <v>0.10000000000000091</v>
      </c>
      <c r="AW37" s="369">
        <v>0.10000000000000091</v>
      </c>
      <c r="AX37" s="369">
        <v>0.10000000000000091</v>
      </c>
      <c r="AY37" s="369">
        <v>0.10000000000000091</v>
      </c>
      <c r="AZ37" s="369">
        <v>0.10000000000000091</v>
      </c>
      <c r="BA37" s="369">
        <v>0.10000000000000091</v>
      </c>
      <c r="BB37" s="369">
        <v>0.10000000000000091</v>
      </c>
      <c r="BC37" s="369" t="s">
        <v>352</v>
      </c>
      <c r="BD37" s="369">
        <v>0.10000000000000091</v>
      </c>
      <c r="BE37" s="369">
        <v>0.10000000000000091</v>
      </c>
      <c r="BF37" s="369">
        <v>0.10000000000000091</v>
      </c>
      <c r="BG37" s="369">
        <v>0.10000000000000091</v>
      </c>
      <c r="BH37" s="369">
        <v>0.10000000000000091</v>
      </c>
      <c r="BI37" s="369">
        <v>0.10000000000000091</v>
      </c>
      <c r="BJ37" s="369">
        <v>0.10000000000000091</v>
      </c>
      <c r="BK37" s="369">
        <v>0.10000000000000091</v>
      </c>
      <c r="BL37" s="369">
        <v>0.10000000000000091</v>
      </c>
      <c r="BM37" s="369">
        <v>0.10000000000000091</v>
      </c>
      <c r="BN37" s="369">
        <v>0.10000000000000091</v>
      </c>
      <c r="BO37" s="369">
        <v>0.10000000000000091</v>
      </c>
      <c r="BP37" s="369">
        <v>0.10000000000000091</v>
      </c>
      <c r="BQ37" s="369">
        <v>0.10000000000000091</v>
      </c>
      <c r="BR37" s="369">
        <v>0.10000000000000091</v>
      </c>
      <c r="BS37" s="369">
        <v>0.10000000000000091</v>
      </c>
      <c r="BT37" s="369">
        <v>0.10000000000000091</v>
      </c>
      <c r="BU37" s="369">
        <v>0.10000000000000091</v>
      </c>
      <c r="BV37" s="369">
        <v>0.10000000000000091</v>
      </c>
      <c r="BW37" s="369">
        <v>0.10000000000000091</v>
      </c>
      <c r="BX37" s="369">
        <v>0.10000000000000091</v>
      </c>
      <c r="BY37" s="369">
        <v>0.10000000000000091</v>
      </c>
      <c r="BZ37" s="369">
        <v>0.10000000000000091</v>
      </c>
      <c r="CA37" s="369">
        <v>0.10000000000000091</v>
      </c>
      <c r="CB37" s="369">
        <v>0.10000000000000091</v>
      </c>
      <c r="CC37" s="369">
        <v>0.10000000000000091</v>
      </c>
      <c r="CD37" s="369">
        <v>0.10000000000000091</v>
      </c>
      <c r="CE37" s="369">
        <v>0.10000000000000091</v>
      </c>
      <c r="CF37" s="369">
        <v>0.10000000000000091</v>
      </c>
      <c r="CG37" s="369">
        <v>0.10000000000000091</v>
      </c>
      <c r="CH37" s="369">
        <v>0.10000000000000091</v>
      </c>
      <c r="CI37" s="369">
        <v>0.10000000000000091</v>
      </c>
      <c r="CJ37" s="369">
        <v>0.10000000000000091</v>
      </c>
      <c r="CK37" s="369">
        <v>0.10000000000000091</v>
      </c>
      <c r="CL37" s="369">
        <v>0.10000000000000091</v>
      </c>
      <c r="CM37" s="174"/>
      <c r="CN37" s="174"/>
      <c r="CO37" s="174"/>
      <c r="CP37" s="174"/>
      <c r="CQ37" s="174"/>
      <c r="CR37" s="174"/>
      <c r="CS37" s="174"/>
      <c r="CT37" s="174"/>
    </row>
    <row r="38" spans="1:98" ht="15.75" thickBot="1" x14ac:dyDescent="0.3">
      <c r="A38" s="168">
        <f>IF(LEN(Projects!A34)&gt;0,Projects!A34,"")</f>
        <v>32</v>
      </c>
      <c r="B38" s="102" t="str">
        <f>IF(ISNA(VLOOKUP(A38,Projects!A:B,2,FALSE)), "",VLOOKUP(A38,Projects!A:B,2,FALSE))</f>
        <v>T3  Project32</v>
      </c>
      <c r="C38" s="169">
        <f t="shared" si="12"/>
        <v>75</v>
      </c>
      <c r="D38" s="169">
        <f t="shared" si="13"/>
        <v>63</v>
      </c>
      <c r="E38" s="169">
        <f t="shared" si="14"/>
        <v>1</v>
      </c>
      <c r="F38" s="169">
        <f t="shared" si="15"/>
        <v>63</v>
      </c>
      <c r="G38" s="170">
        <f t="shared" si="16"/>
        <v>0</v>
      </c>
      <c r="H38" s="170">
        <f t="shared" si="17"/>
        <v>4</v>
      </c>
      <c r="I38" s="171">
        <f t="shared" si="18"/>
        <v>12</v>
      </c>
      <c r="J38" s="169">
        <v>3</v>
      </c>
      <c r="K38" s="169">
        <v>3</v>
      </c>
      <c r="L38" s="169">
        <v>3</v>
      </c>
      <c r="M38" s="169">
        <v>3</v>
      </c>
      <c r="N38" s="172">
        <v>9</v>
      </c>
      <c r="O38" s="172">
        <v>11</v>
      </c>
      <c r="P38" s="172">
        <v>13</v>
      </c>
      <c r="Q38" s="172">
        <v>15</v>
      </c>
      <c r="R38" s="173"/>
      <c r="S38" s="369">
        <v>0.10000000000000091</v>
      </c>
      <c r="T38" s="369">
        <v>0.10000000000000091</v>
      </c>
      <c r="U38" s="369">
        <v>0.10000000000000091</v>
      </c>
      <c r="V38" s="369">
        <v>0.10000000000000091</v>
      </c>
      <c r="W38" s="369">
        <v>0.10000000000000091</v>
      </c>
      <c r="X38" s="369">
        <v>0.10000000000000091</v>
      </c>
      <c r="Y38" s="369">
        <v>0.10000000000000091</v>
      </c>
      <c r="Z38" s="369">
        <v>1</v>
      </c>
      <c r="AA38" s="369" t="s">
        <v>481</v>
      </c>
      <c r="AB38" s="369">
        <v>1</v>
      </c>
      <c r="AC38" s="369" t="s">
        <v>481</v>
      </c>
      <c r="AD38" s="369">
        <v>1</v>
      </c>
      <c r="AE38" s="369" t="s">
        <v>481</v>
      </c>
      <c r="AF38" s="369">
        <v>1</v>
      </c>
      <c r="AG38" s="369" t="s">
        <v>481</v>
      </c>
      <c r="AH38" s="369">
        <v>0.10000000000000091</v>
      </c>
      <c r="AI38" s="369">
        <v>0.10000000000000091</v>
      </c>
      <c r="AJ38" s="369">
        <v>0.10000000000000091</v>
      </c>
      <c r="AK38" s="369">
        <v>0.10000000000000091</v>
      </c>
      <c r="AL38" s="369">
        <v>0.10000000000000091</v>
      </c>
      <c r="AM38" s="369">
        <v>0.10000000000000091</v>
      </c>
      <c r="AN38" s="369">
        <v>0.10000000000000091</v>
      </c>
      <c r="AO38" s="369">
        <v>0.10000000000000091</v>
      </c>
      <c r="AP38" s="369">
        <v>0.10000000000000091</v>
      </c>
      <c r="AQ38" s="369">
        <v>0.10000000000000091</v>
      </c>
      <c r="AR38" s="369">
        <v>0.10000000000000091</v>
      </c>
      <c r="AS38" s="369">
        <v>0.10000000000000091</v>
      </c>
      <c r="AT38" s="369">
        <v>0.10000000000000091</v>
      </c>
      <c r="AU38" s="369">
        <v>0.10000000000000091</v>
      </c>
      <c r="AV38" s="369">
        <v>0.10000000000000091</v>
      </c>
      <c r="AW38" s="369">
        <v>0.10000000000000091</v>
      </c>
      <c r="AX38" s="369">
        <v>0.10000000000000091</v>
      </c>
      <c r="AY38" s="369">
        <v>0.10000000000000091</v>
      </c>
      <c r="AZ38" s="369" t="s">
        <v>352</v>
      </c>
      <c r="BA38" s="369">
        <v>0.10000000000000091</v>
      </c>
      <c r="BB38" s="369">
        <v>0.10000000000000091</v>
      </c>
      <c r="BC38" s="369">
        <v>0.10000000000000091</v>
      </c>
      <c r="BD38" s="369">
        <v>0.10000000000000091</v>
      </c>
      <c r="BE38" s="369">
        <v>0.10000000000000091</v>
      </c>
      <c r="BF38" s="369">
        <v>0.10000000000000091</v>
      </c>
      <c r="BG38" s="369">
        <v>0.10000000000000091</v>
      </c>
      <c r="BH38" s="369">
        <v>0.10000000000000091</v>
      </c>
      <c r="BI38" s="369">
        <v>0.10000000000000091</v>
      </c>
      <c r="BJ38" s="369">
        <v>0.10000000000000091</v>
      </c>
      <c r="BK38" s="369">
        <v>0.10000000000000091</v>
      </c>
      <c r="BL38" s="369">
        <v>0.10000000000000091</v>
      </c>
      <c r="BM38" s="369">
        <v>0.10000000000000091</v>
      </c>
      <c r="BN38" s="369">
        <v>0.10000000000000091</v>
      </c>
      <c r="BO38" s="369">
        <v>0.10000000000000091</v>
      </c>
      <c r="BP38" s="369">
        <v>0.10000000000000091</v>
      </c>
      <c r="BQ38" s="369">
        <v>0.10000000000000091</v>
      </c>
      <c r="BR38" s="369">
        <v>0.10000000000000091</v>
      </c>
      <c r="BS38" s="369">
        <v>0.10000000000000091</v>
      </c>
      <c r="BT38" s="369">
        <v>0.10000000000000091</v>
      </c>
      <c r="BU38" s="369">
        <v>0.10000000000000091</v>
      </c>
      <c r="BV38" s="369">
        <v>0.10000000000000091</v>
      </c>
      <c r="BW38" s="369">
        <v>0.10000000000000091</v>
      </c>
      <c r="BX38" s="369">
        <v>0.10000000000000091</v>
      </c>
      <c r="BY38" s="369">
        <v>0.10000000000000091</v>
      </c>
      <c r="BZ38" s="369">
        <v>0.10000000000000091</v>
      </c>
      <c r="CA38" s="369">
        <v>0.10000000000000091</v>
      </c>
      <c r="CB38" s="369">
        <v>0.10000000000000091</v>
      </c>
      <c r="CC38" s="369">
        <v>0.10000000000000091</v>
      </c>
      <c r="CD38" s="369">
        <v>0.10000000000000091</v>
      </c>
      <c r="CE38" s="369">
        <v>0.10000000000000091</v>
      </c>
      <c r="CF38" s="369">
        <v>0.10000000000000091</v>
      </c>
      <c r="CG38" s="369">
        <v>0.10000000000000091</v>
      </c>
      <c r="CH38" s="369">
        <v>0.10000000000000091</v>
      </c>
      <c r="CI38" s="369">
        <v>0.10000000000000091</v>
      </c>
      <c r="CJ38" s="369">
        <v>0.10000000000000091</v>
      </c>
      <c r="CK38" s="369">
        <v>0.10000000000000091</v>
      </c>
      <c r="CL38" s="369">
        <v>0.10000000000000091</v>
      </c>
      <c r="CM38" s="174"/>
      <c r="CN38" s="174"/>
      <c r="CO38" s="174"/>
      <c r="CP38" s="174"/>
      <c r="CQ38" s="174"/>
      <c r="CR38" s="174"/>
      <c r="CS38" s="174"/>
      <c r="CT38" s="174"/>
    </row>
    <row r="39" spans="1:98" ht="15.75" thickBot="1" x14ac:dyDescent="0.3">
      <c r="A39" s="168">
        <f>IF(LEN(Projects!A35)&gt;0,Projects!A35,"")</f>
        <v>33</v>
      </c>
      <c r="B39" s="102" t="str">
        <f>IF(ISNA(VLOOKUP(A39,Projects!A:B,2,FALSE)), "",VLOOKUP(A39,Projects!A:B,2,FALSE))</f>
        <v>T4  Project33</v>
      </c>
      <c r="C39" s="169">
        <f t="shared" si="12"/>
        <v>67</v>
      </c>
      <c r="D39" s="169">
        <f t="shared" si="13"/>
        <v>67</v>
      </c>
      <c r="E39" s="169">
        <f t="shared" si="14"/>
        <v>1</v>
      </c>
      <c r="F39" s="169">
        <f t="shared" si="15"/>
        <v>67</v>
      </c>
      <c r="G39" s="170">
        <f t="shared" si="16"/>
        <v>0</v>
      </c>
      <c r="H39" s="170">
        <f t="shared" si="17"/>
        <v>0</v>
      </c>
      <c r="I39" s="171">
        <f t="shared" si="18"/>
        <v>8</v>
      </c>
      <c r="J39" s="169">
        <v>3</v>
      </c>
      <c r="K39" s="169">
        <v>3</v>
      </c>
      <c r="L39" s="169">
        <v>1</v>
      </c>
      <c r="M39" s="169">
        <v>1</v>
      </c>
      <c r="N39" s="172">
        <v>16</v>
      </c>
      <c r="O39" s="172">
        <v>17</v>
      </c>
      <c r="P39" s="172">
        <v>65</v>
      </c>
      <c r="Q39" s="172">
        <v>1</v>
      </c>
      <c r="R39" s="173"/>
      <c r="S39" s="369" t="s">
        <v>481</v>
      </c>
      <c r="T39" s="369">
        <v>0.10000000000000091</v>
      </c>
      <c r="U39" s="369">
        <v>0.10000000000000091</v>
      </c>
      <c r="V39" s="369">
        <v>0.10000000000000091</v>
      </c>
      <c r="W39" s="369">
        <v>0.10000000000000091</v>
      </c>
      <c r="X39" s="369">
        <v>0.10000000000000091</v>
      </c>
      <c r="Y39" s="369">
        <v>0.10000000000000091</v>
      </c>
      <c r="Z39" s="369">
        <v>0.10000000000000091</v>
      </c>
      <c r="AA39" s="369">
        <v>0.10000000000000091</v>
      </c>
      <c r="AB39" s="369">
        <v>0.10000000000000091</v>
      </c>
      <c r="AC39" s="369">
        <v>0.10000000000000091</v>
      </c>
      <c r="AD39" s="369">
        <v>0.10000000000000091</v>
      </c>
      <c r="AE39" s="369">
        <v>0.10000000000000091</v>
      </c>
      <c r="AF39" s="369">
        <v>0.10000000000000091</v>
      </c>
      <c r="AG39" s="369">
        <v>0.10000000000000091</v>
      </c>
      <c r="AH39" s="369" t="s">
        <v>481</v>
      </c>
      <c r="AI39" s="369" t="s">
        <v>481</v>
      </c>
      <c r="AJ39" s="369">
        <v>0.10000000000000091</v>
      </c>
      <c r="AK39" s="369">
        <v>0.10000000000000091</v>
      </c>
      <c r="AL39" s="369">
        <v>0.10000000000000091</v>
      </c>
      <c r="AM39" s="369">
        <v>0.10000000000000091</v>
      </c>
      <c r="AN39" s="369">
        <v>0.10000000000000091</v>
      </c>
      <c r="AO39" s="369">
        <v>0.1</v>
      </c>
      <c r="AP39" s="369">
        <v>0.1</v>
      </c>
      <c r="AQ39" s="369">
        <v>0.1</v>
      </c>
      <c r="AR39" s="369">
        <v>0.1</v>
      </c>
      <c r="AS39" s="369">
        <v>0.1</v>
      </c>
      <c r="AT39" s="369">
        <v>0.1</v>
      </c>
      <c r="AU39" s="369">
        <v>0.1</v>
      </c>
      <c r="AV39" s="369">
        <v>0.1</v>
      </c>
      <c r="AW39" s="369">
        <v>0.1</v>
      </c>
      <c r="AX39" s="369">
        <v>0.1</v>
      </c>
      <c r="AY39" s="369">
        <v>0.1</v>
      </c>
      <c r="AZ39" s="369">
        <v>0.1</v>
      </c>
      <c r="BA39" s="369">
        <v>0.1</v>
      </c>
      <c r="BB39" s="369">
        <v>0.1</v>
      </c>
      <c r="BC39" s="369">
        <v>0.1</v>
      </c>
      <c r="BD39" s="369">
        <v>0.1</v>
      </c>
      <c r="BE39" s="369">
        <v>0.1</v>
      </c>
      <c r="BF39" s="369">
        <v>0.1</v>
      </c>
      <c r="BG39" s="369">
        <v>0.1</v>
      </c>
      <c r="BH39" s="369">
        <v>0.1</v>
      </c>
      <c r="BI39" s="369">
        <v>0.1</v>
      </c>
      <c r="BJ39" s="369">
        <v>0.1</v>
      </c>
      <c r="BK39" s="369">
        <v>0.1</v>
      </c>
      <c r="BL39" s="369">
        <v>0.1</v>
      </c>
      <c r="BM39" s="369">
        <v>0.1</v>
      </c>
      <c r="BN39" s="369">
        <v>0.1</v>
      </c>
      <c r="BO39" s="369">
        <v>0.1</v>
      </c>
      <c r="BP39" s="369">
        <v>0.1</v>
      </c>
      <c r="BQ39" s="369" t="s">
        <v>352</v>
      </c>
      <c r="BR39" s="369">
        <v>0.1</v>
      </c>
      <c r="BS39" s="369">
        <v>0.1</v>
      </c>
      <c r="BT39" s="369">
        <v>0.1</v>
      </c>
      <c r="BU39" s="369">
        <v>0.1</v>
      </c>
      <c r="BV39" s="369">
        <v>0.1</v>
      </c>
      <c r="BW39" s="369">
        <v>0.1</v>
      </c>
      <c r="BX39" s="369">
        <v>0.1</v>
      </c>
      <c r="BY39" s="369">
        <v>0.1</v>
      </c>
      <c r="BZ39" s="369">
        <v>0.1</v>
      </c>
      <c r="CA39" s="369">
        <v>0.1</v>
      </c>
      <c r="CB39" s="369">
        <v>0.1</v>
      </c>
      <c r="CC39" s="369">
        <v>0.1</v>
      </c>
      <c r="CD39" s="369">
        <v>0.1</v>
      </c>
      <c r="CE39" s="369" t="s">
        <v>481</v>
      </c>
      <c r="CF39" s="369">
        <v>0.10000000000000091</v>
      </c>
      <c r="CG39" s="369">
        <v>0.10000000000000091</v>
      </c>
      <c r="CH39" s="369">
        <v>0.10000000000000091</v>
      </c>
      <c r="CI39" s="369">
        <v>0.10000000000000091</v>
      </c>
      <c r="CJ39" s="369">
        <v>0.10000000000000091</v>
      </c>
      <c r="CK39" s="369">
        <v>0.10000000000000091</v>
      </c>
      <c r="CL39" s="369">
        <v>0.10000000000000091</v>
      </c>
      <c r="CM39" s="174"/>
      <c r="CN39" s="174"/>
      <c r="CO39" s="174"/>
      <c r="CP39" s="174"/>
      <c r="CQ39" s="174"/>
      <c r="CR39" s="174"/>
      <c r="CS39" s="174"/>
      <c r="CT39" s="174"/>
    </row>
    <row r="40" spans="1:98" ht="15.75" thickBot="1" x14ac:dyDescent="0.3">
      <c r="A40" s="168">
        <f>IF(LEN(Projects!A36)&gt;0,Projects!A36,"")</f>
        <v>34</v>
      </c>
      <c r="B40" s="102" t="str">
        <f>IF(ISNA(VLOOKUP(A40,Projects!A:B,2,FALSE)), "",VLOOKUP(A40,Projects!A:B,2,FALSE))</f>
        <v>T4  Project34</v>
      </c>
      <c r="C40" s="169">
        <f t="shared" si="12"/>
        <v>67</v>
      </c>
      <c r="D40" s="169">
        <f t="shared" si="13"/>
        <v>67</v>
      </c>
      <c r="E40" s="169">
        <f t="shared" si="14"/>
        <v>1</v>
      </c>
      <c r="F40" s="169">
        <f t="shared" si="15"/>
        <v>67</v>
      </c>
      <c r="G40" s="170">
        <f t="shared" si="16"/>
        <v>0</v>
      </c>
      <c r="H40" s="170">
        <f t="shared" si="17"/>
        <v>0</v>
      </c>
      <c r="I40" s="171">
        <f t="shared" si="18"/>
        <v>8</v>
      </c>
      <c r="J40" s="169">
        <v>3</v>
      </c>
      <c r="K40" s="169">
        <v>3</v>
      </c>
      <c r="L40" s="169">
        <v>1</v>
      </c>
      <c r="M40" s="169">
        <v>1</v>
      </c>
      <c r="N40" s="172">
        <v>17</v>
      </c>
      <c r="O40" s="172">
        <v>16</v>
      </c>
      <c r="P40" s="172">
        <v>66</v>
      </c>
      <c r="Q40" s="172">
        <v>67</v>
      </c>
      <c r="R40" s="173"/>
      <c r="S40" s="369">
        <v>0.10000000000000091</v>
      </c>
      <c r="T40" s="369">
        <v>0.10000000000000091</v>
      </c>
      <c r="U40" s="369">
        <v>0.10000000000000091</v>
      </c>
      <c r="V40" s="369">
        <v>0.10000000000000091</v>
      </c>
      <c r="W40" s="369">
        <v>0.10000000000000091</v>
      </c>
      <c r="X40" s="369">
        <v>0.10000000000000091</v>
      </c>
      <c r="Y40" s="369">
        <v>0.10000000000000091</v>
      </c>
      <c r="Z40" s="369">
        <v>0.10000000000000091</v>
      </c>
      <c r="AA40" s="369">
        <v>0.10000000000000091</v>
      </c>
      <c r="AB40" s="369">
        <v>0.10000000000000091</v>
      </c>
      <c r="AC40" s="369">
        <v>0.10000000000000091</v>
      </c>
      <c r="AD40" s="369">
        <v>0.10000000000000091</v>
      </c>
      <c r="AE40" s="369">
        <v>0.10000000000000091</v>
      </c>
      <c r="AF40" s="369">
        <v>0.10000000000000091</v>
      </c>
      <c r="AG40" s="369">
        <v>0.10000000000000091</v>
      </c>
      <c r="AH40" s="369" t="s">
        <v>481</v>
      </c>
      <c r="AI40" s="369" t="s">
        <v>481</v>
      </c>
      <c r="AJ40" s="369">
        <v>0.10000000000000091</v>
      </c>
      <c r="AK40" s="369">
        <v>0.10000000000000091</v>
      </c>
      <c r="AL40" s="369">
        <v>0.10000000000000091</v>
      </c>
      <c r="AM40" s="369">
        <v>0.10000000000000091</v>
      </c>
      <c r="AN40" s="369">
        <v>0.10000000000000091</v>
      </c>
      <c r="AO40" s="369">
        <v>0.1</v>
      </c>
      <c r="AP40" s="369">
        <v>0.1</v>
      </c>
      <c r="AQ40" s="369">
        <v>0.1</v>
      </c>
      <c r="AR40" s="369">
        <v>0.1</v>
      </c>
      <c r="AS40" s="369" t="s">
        <v>352</v>
      </c>
      <c r="AT40" s="369">
        <v>0.1</v>
      </c>
      <c r="AU40" s="369">
        <v>0.1</v>
      </c>
      <c r="AV40" s="369">
        <v>0.1</v>
      </c>
      <c r="AW40" s="369">
        <v>0.1</v>
      </c>
      <c r="AX40" s="369">
        <v>0.1</v>
      </c>
      <c r="AY40" s="369">
        <v>0.1</v>
      </c>
      <c r="AZ40" s="369">
        <v>0.1</v>
      </c>
      <c r="BA40" s="369">
        <v>0.1</v>
      </c>
      <c r="BB40" s="369">
        <v>0.1</v>
      </c>
      <c r="BC40" s="369">
        <v>0.1</v>
      </c>
      <c r="BD40" s="369">
        <v>0.1</v>
      </c>
      <c r="BE40" s="369">
        <v>0.1</v>
      </c>
      <c r="BF40" s="369">
        <v>0.1</v>
      </c>
      <c r="BG40" s="369">
        <v>0.1</v>
      </c>
      <c r="BH40" s="369">
        <v>0.1</v>
      </c>
      <c r="BI40" s="369">
        <v>0.1</v>
      </c>
      <c r="BJ40" s="369">
        <v>0.1</v>
      </c>
      <c r="BK40" s="369">
        <v>0.1</v>
      </c>
      <c r="BL40" s="369">
        <v>0.1</v>
      </c>
      <c r="BM40" s="369">
        <v>0.1</v>
      </c>
      <c r="BN40" s="369">
        <v>0.1</v>
      </c>
      <c r="BO40" s="369">
        <v>0.1</v>
      </c>
      <c r="BP40" s="369">
        <v>0.1</v>
      </c>
      <c r="BQ40" s="369">
        <v>0.1</v>
      </c>
      <c r="BR40" s="369">
        <v>0.1</v>
      </c>
      <c r="BS40" s="369">
        <v>0.1</v>
      </c>
      <c r="BT40" s="369">
        <v>0.1</v>
      </c>
      <c r="BU40" s="369">
        <v>0.1</v>
      </c>
      <c r="BV40" s="369">
        <v>0.1</v>
      </c>
      <c r="BW40" s="369">
        <v>0.1</v>
      </c>
      <c r="BX40" s="369">
        <v>0.1</v>
      </c>
      <c r="BY40" s="369">
        <v>0.1</v>
      </c>
      <c r="BZ40" s="369">
        <v>0.1</v>
      </c>
      <c r="CA40" s="369">
        <v>0.1</v>
      </c>
      <c r="CB40" s="369">
        <v>0.1</v>
      </c>
      <c r="CC40" s="369">
        <v>0.1</v>
      </c>
      <c r="CD40" s="369">
        <v>0.1</v>
      </c>
      <c r="CE40" s="369">
        <v>0.10000000000000091</v>
      </c>
      <c r="CF40" s="369" t="s">
        <v>481</v>
      </c>
      <c r="CG40" s="369" t="s">
        <v>481</v>
      </c>
      <c r="CH40" s="369">
        <v>0.10000000000000091</v>
      </c>
      <c r="CI40" s="369">
        <v>0.10000000000000091</v>
      </c>
      <c r="CJ40" s="369">
        <v>0.10000000000000091</v>
      </c>
      <c r="CK40" s="369">
        <v>0.10000000000000091</v>
      </c>
      <c r="CL40" s="369">
        <v>0.10000000000000091</v>
      </c>
      <c r="CM40" s="174"/>
      <c r="CN40" s="174"/>
      <c r="CO40" s="174"/>
      <c r="CP40" s="174"/>
      <c r="CQ40" s="174"/>
      <c r="CR40" s="174"/>
      <c r="CS40" s="174"/>
      <c r="CT40" s="174"/>
    </row>
    <row r="41" spans="1:98" ht="15.75" thickBot="1" x14ac:dyDescent="0.3">
      <c r="A41" s="168">
        <f>IF(LEN(Projects!A37)&gt;0,Projects!A37,"")</f>
        <v>35</v>
      </c>
      <c r="B41" s="102" t="str">
        <f>IF(ISNA(VLOOKUP(A41,Projects!A:B,2,FALSE)), "",VLOOKUP(A41,Projects!A:B,2,FALSE))</f>
        <v>T4  Project35</v>
      </c>
      <c r="C41" s="169">
        <f t="shared" si="12"/>
        <v>67</v>
      </c>
      <c r="D41" s="169">
        <f t="shared" si="13"/>
        <v>67</v>
      </c>
      <c r="E41" s="169">
        <f t="shared" si="14"/>
        <v>1</v>
      </c>
      <c r="F41" s="169">
        <f t="shared" si="15"/>
        <v>67</v>
      </c>
      <c r="G41" s="170">
        <f t="shared" si="16"/>
        <v>0</v>
      </c>
      <c r="H41" s="170">
        <f t="shared" si="17"/>
        <v>0</v>
      </c>
      <c r="I41" s="171">
        <f t="shared" si="18"/>
        <v>8</v>
      </c>
      <c r="J41" s="169">
        <v>3</v>
      </c>
      <c r="K41" s="169">
        <v>3</v>
      </c>
      <c r="L41" s="169">
        <v>1</v>
      </c>
      <c r="M41" s="169">
        <v>1</v>
      </c>
      <c r="N41" s="172">
        <v>16</v>
      </c>
      <c r="O41" s="172">
        <v>17</v>
      </c>
      <c r="P41" s="172">
        <v>67</v>
      </c>
      <c r="Q41" s="172">
        <v>66</v>
      </c>
      <c r="R41" s="173"/>
      <c r="S41" s="369">
        <v>0.10000000000000091</v>
      </c>
      <c r="T41" s="369">
        <v>0.10000000000000091</v>
      </c>
      <c r="U41" s="369">
        <v>0.10000000000000091</v>
      </c>
      <c r="V41" s="369">
        <v>0.10000000000000091</v>
      </c>
      <c r="W41" s="369">
        <v>0.10000000000000091</v>
      </c>
      <c r="X41" s="369">
        <v>0.10000000000000091</v>
      </c>
      <c r="Y41" s="369">
        <v>0.10000000000000091</v>
      </c>
      <c r="Z41" s="369">
        <v>0.10000000000000091</v>
      </c>
      <c r="AA41" s="369">
        <v>0.10000000000000091</v>
      </c>
      <c r="AB41" s="369">
        <v>0.10000000000000091</v>
      </c>
      <c r="AC41" s="369">
        <v>0.10000000000000091</v>
      </c>
      <c r="AD41" s="369">
        <v>0.10000000000000091</v>
      </c>
      <c r="AE41" s="369">
        <v>0.10000000000000091</v>
      </c>
      <c r="AF41" s="369">
        <v>0.10000000000000091</v>
      </c>
      <c r="AG41" s="369">
        <v>0.10000000000000091</v>
      </c>
      <c r="AH41" s="369" t="s">
        <v>481</v>
      </c>
      <c r="AI41" s="369" t="s">
        <v>481</v>
      </c>
      <c r="AJ41" s="369">
        <v>0.10000000000000091</v>
      </c>
      <c r="AK41" s="369">
        <v>0.10000000000000091</v>
      </c>
      <c r="AL41" s="369">
        <v>0.10000000000000091</v>
      </c>
      <c r="AM41" s="369" t="s">
        <v>352</v>
      </c>
      <c r="AN41" s="369">
        <v>0.10000000000000091</v>
      </c>
      <c r="AO41" s="369">
        <v>0.1</v>
      </c>
      <c r="AP41" s="369">
        <v>0.1</v>
      </c>
      <c r="AQ41" s="369">
        <v>0.1</v>
      </c>
      <c r="AR41" s="369">
        <v>0.1</v>
      </c>
      <c r="AS41" s="369">
        <v>0.1</v>
      </c>
      <c r="AT41" s="369">
        <v>0.1</v>
      </c>
      <c r="AU41" s="369">
        <v>0.1</v>
      </c>
      <c r="AV41" s="369">
        <v>0.1</v>
      </c>
      <c r="AW41" s="369">
        <v>0.1</v>
      </c>
      <c r="AX41" s="369">
        <v>0.1</v>
      </c>
      <c r="AY41" s="369">
        <v>0.1</v>
      </c>
      <c r="AZ41" s="369">
        <v>0.1</v>
      </c>
      <c r="BA41" s="369">
        <v>0.1</v>
      </c>
      <c r="BB41" s="369">
        <v>0.1</v>
      </c>
      <c r="BC41" s="369">
        <v>0.1</v>
      </c>
      <c r="BD41" s="369">
        <v>0.1</v>
      </c>
      <c r="BE41" s="369">
        <v>0.1</v>
      </c>
      <c r="BF41" s="369">
        <v>0.1</v>
      </c>
      <c r="BG41" s="369">
        <v>0.1</v>
      </c>
      <c r="BH41" s="369">
        <v>0.1</v>
      </c>
      <c r="BI41" s="369">
        <v>0.1</v>
      </c>
      <c r="BJ41" s="369">
        <v>0.1</v>
      </c>
      <c r="BK41" s="369">
        <v>0.1</v>
      </c>
      <c r="BL41" s="369">
        <v>0.1</v>
      </c>
      <c r="BM41" s="369">
        <v>0.1</v>
      </c>
      <c r="BN41" s="369">
        <v>0.1</v>
      </c>
      <c r="BO41" s="369">
        <v>0.1</v>
      </c>
      <c r="BP41" s="369">
        <v>0.1</v>
      </c>
      <c r="BQ41" s="369">
        <v>0.1</v>
      </c>
      <c r="BR41" s="369">
        <v>0.1</v>
      </c>
      <c r="BS41" s="369">
        <v>0.1</v>
      </c>
      <c r="BT41" s="369">
        <v>0.1</v>
      </c>
      <c r="BU41" s="369">
        <v>0.1</v>
      </c>
      <c r="BV41" s="369">
        <v>0.1</v>
      </c>
      <c r="BW41" s="369">
        <v>0.1</v>
      </c>
      <c r="BX41" s="369">
        <v>0.1</v>
      </c>
      <c r="BY41" s="369">
        <v>0.1</v>
      </c>
      <c r="BZ41" s="369">
        <v>0.1</v>
      </c>
      <c r="CA41" s="369">
        <v>0.1</v>
      </c>
      <c r="CB41" s="369">
        <v>0.1</v>
      </c>
      <c r="CC41" s="369">
        <v>0.1</v>
      </c>
      <c r="CD41" s="369">
        <v>0.1</v>
      </c>
      <c r="CE41" s="369">
        <v>0.10000000000000091</v>
      </c>
      <c r="CF41" s="369" t="s">
        <v>481</v>
      </c>
      <c r="CG41" s="369" t="s">
        <v>481</v>
      </c>
      <c r="CH41" s="369">
        <v>0.10000000000000091</v>
      </c>
      <c r="CI41" s="369">
        <v>0.10000000000000091</v>
      </c>
      <c r="CJ41" s="369">
        <v>0.10000000000000091</v>
      </c>
      <c r="CK41" s="369">
        <v>0.10000000000000091</v>
      </c>
      <c r="CL41" s="369">
        <v>0.10000000000000091</v>
      </c>
      <c r="CM41" s="174"/>
      <c r="CN41" s="174"/>
      <c r="CO41" s="174"/>
      <c r="CP41" s="174"/>
      <c r="CQ41" s="174"/>
      <c r="CR41" s="174"/>
      <c r="CS41" s="174"/>
      <c r="CT41" s="174"/>
    </row>
    <row r="42" spans="1:98" ht="15.75" thickBot="1" x14ac:dyDescent="0.3">
      <c r="A42" s="168">
        <f>IF(LEN(Projects!A38)&gt;0,Projects!A38,"")</f>
        <v>36</v>
      </c>
      <c r="B42" s="102" t="str">
        <f>IF(ISNA(VLOOKUP(A42,Projects!A:B,2,FALSE)), "",VLOOKUP(A42,Projects!A:B,2,FALSE))</f>
        <v>T5  Project36</v>
      </c>
      <c r="C42" s="169">
        <f t="shared" si="12"/>
        <v>69</v>
      </c>
      <c r="D42" s="169">
        <f t="shared" si="13"/>
        <v>66</v>
      </c>
      <c r="E42" s="169">
        <f t="shared" si="14"/>
        <v>1</v>
      </c>
      <c r="F42" s="169">
        <f t="shared" si="15"/>
        <v>66</v>
      </c>
      <c r="G42" s="170">
        <f t="shared" si="16"/>
        <v>0</v>
      </c>
      <c r="H42" s="170">
        <f t="shared" si="17"/>
        <v>1</v>
      </c>
      <c r="I42" s="171">
        <f t="shared" si="18"/>
        <v>12</v>
      </c>
      <c r="J42" s="169">
        <v>3</v>
      </c>
      <c r="K42" s="169">
        <v>3</v>
      </c>
      <c r="L42" s="169">
        <v>3</v>
      </c>
      <c r="M42" s="169">
        <v>3</v>
      </c>
      <c r="N42" s="172">
        <v>19</v>
      </c>
      <c r="O42" s="172">
        <v>20</v>
      </c>
      <c r="P42" s="172">
        <v>18</v>
      </c>
      <c r="Q42" s="172">
        <v>21</v>
      </c>
      <c r="R42" s="173"/>
      <c r="S42" s="369">
        <v>0.10000000000000091</v>
      </c>
      <c r="T42" s="369">
        <v>0.10000000000000091</v>
      </c>
      <c r="U42" s="369">
        <v>0.10000000000000091</v>
      </c>
      <c r="V42" s="369">
        <v>0.10000000000000091</v>
      </c>
      <c r="W42" s="369">
        <v>0.10000000000000091</v>
      </c>
      <c r="X42" s="369">
        <v>0.10000000000000091</v>
      </c>
      <c r="Y42" s="369">
        <v>0.10000000000000091</v>
      </c>
      <c r="Z42" s="369">
        <v>0.10000000000000091</v>
      </c>
      <c r="AA42" s="369">
        <v>0.10000000000000091</v>
      </c>
      <c r="AB42" s="369">
        <v>0.10000000000000091</v>
      </c>
      <c r="AC42" s="369">
        <v>0.10000000000000091</v>
      </c>
      <c r="AD42" s="369">
        <v>0.10000000000000091</v>
      </c>
      <c r="AE42" s="369">
        <v>0.10000000000000091</v>
      </c>
      <c r="AF42" s="369">
        <v>0.10000000000000091</v>
      </c>
      <c r="AG42" s="369">
        <v>0.10000000000000091</v>
      </c>
      <c r="AH42" s="369">
        <v>0.10000000000000091</v>
      </c>
      <c r="AI42" s="369">
        <v>0.10000000000000091</v>
      </c>
      <c r="AJ42" s="369" t="s">
        <v>481</v>
      </c>
      <c r="AK42" s="369" t="s">
        <v>481</v>
      </c>
      <c r="AL42" s="369" t="s">
        <v>481</v>
      </c>
      <c r="AM42" s="369" t="s">
        <v>481</v>
      </c>
      <c r="AN42" s="369">
        <v>0.99999999999999911</v>
      </c>
      <c r="AO42" s="369" t="s">
        <v>352</v>
      </c>
      <c r="AP42" s="369">
        <v>0.1</v>
      </c>
      <c r="AQ42" s="369">
        <v>0.1</v>
      </c>
      <c r="AR42" s="369">
        <v>0.1</v>
      </c>
      <c r="AS42" s="369">
        <v>0.1</v>
      </c>
      <c r="AT42" s="369">
        <v>0.1</v>
      </c>
      <c r="AU42" s="369">
        <v>0.1</v>
      </c>
      <c r="AV42" s="369">
        <v>0.1</v>
      </c>
      <c r="AW42" s="369">
        <v>0.1</v>
      </c>
      <c r="AX42" s="369">
        <v>0.1</v>
      </c>
      <c r="AY42" s="369">
        <v>0.1</v>
      </c>
      <c r="AZ42" s="369">
        <v>0.1</v>
      </c>
      <c r="BA42" s="369">
        <v>0.1</v>
      </c>
      <c r="BB42" s="369">
        <v>0.1</v>
      </c>
      <c r="BC42" s="369">
        <v>0.1</v>
      </c>
      <c r="BD42" s="369">
        <v>0.1</v>
      </c>
      <c r="BE42" s="369">
        <v>0.1</v>
      </c>
      <c r="BF42" s="369">
        <v>0.1</v>
      </c>
      <c r="BG42" s="369">
        <v>0.1</v>
      </c>
      <c r="BH42" s="369">
        <v>0.1</v>
      </c>
      <c r="BI42" s="369">
        <v>0.1</v>
      </c>
      <c r="BJ42" s="369">
        <v>0.1</v>
      </c>
      <c r="BK42" s="369">
        <v>0.1</v>
      </c>
      <c r="BL42" s="369">
        <v>0.1</v>
      </c>
      <c r="BM42" s="369">
        <v>0.1</v>
      </c>
      <c r="BN42" s="369">
        <v>0.1</v>
      </c>
      <c r="BO42" s="369">
        <v>0.1</v>
      </c>
      <c r="BP42" s="369">
        <v>0.1</v>
      </c>
      <c r="BQ42" s="369">
        <v>0.1</v>
      </c>
      <c r="BR42" s="369">
        <v>0.1</v>
      </c>
      <c r="BS42" s="369">
        <v>0.1</v>
      </c>
      <c r="BT42" s="369">
        <v>0.1</v>
      </c>
      <c r="BU42" s="369">
        <v>0.1</v>
      </c>
      <c r="BV42" s="369">
        <v>0.1</v>
      </c>
      <c r="BW42" s="369">
        <v>0.1</v>
      </c>
      <c r="BX42" s="369">
        <v>0.1</v>
      </c>
      <c r="BY42" s="369">
        <v>0.1</v>
      </c>
      <c r="BZ42" s="369">
        <v>0.1</v>
      </c>
      <c r="CA42" s="369">
        <v>0.1</v>
      </c>
      <c r="CB42" s="369">
        <v>0.1</v>
      </c>
      <c r="CC42" s="369">
        <v>0.1</v>
      </c>
      <c r="CD42" s="369">
        <v>0.1</v>
      </c>
      <c r="CE42" s="369">
        <v>0.10000000000000091</v>
      </c>
      <c r="CF42" s="369">
        <v>0.10000000000000091</v>
      </c>
      <c r="CG42" s="369">
        <v>0.10000000000000091</v>
      </c>
      <c r="CH42" s="369">
        <v>0.10000000000000091</v>
      </c>
      <c r="CI42" s="369">
        <v>0.10000000000000091</v>
      </c>
      <c r="CJ42" s="369">
        <v>0.10000000000000091</v>
      </c>
      <c r="CK42" s="369">
        <v>0.10000000000000091</v>
      </c>
      <c r="CL42" s="369">
        <v>0.10000000000000091</v>
      </c>
      <c r="CM42" s="174"/>
      <c r="CN42" s="174"/>
      <c r="CO42" s="174"/>
      <c r="CP42" s="174"/>
      <c r="CQ42" s="174"/>
      <c r="CR42" s="174"/>
      <c r="CS42" s="174"/>
      <c r="CT42" s="174"/>
    </row>
    <row r="43" spans="1:98" ht="15.75" thickBot="1" x14ac:dyDescent="0.3">
      <c r="A43" s="168">
        <f>IF(LEN(Projects!A39)&gt;0,Projects!A39,"")</f>
        <v>37</v>
      </c>
      <c r="B43" s="102" t="str">
        <f>IF(ISNA(VLOOKUP(A43,Projects!A:B,2,FALSE)), "",VLOOKUP(A43,Projects!A:B,2,FALSE))</f>
        <v>T5  Project37</v>
      </c>
      <c r="C43" s="169">
        <f t="shared" si="12"/>
        <v>69</v>
      </c>
      <c r="D43" s="169">
        <f t="shared" si="13"/>
        <v>66</v>
      </c>
      <c r="E43" s="169">
        <f t="shared" si="14"/>
        <v>1</v>
      </c>
      <c r="F43" s="169">
        <f t="shared" si="15"/>
        <v>66</v>
      </c>
      <c r="G43" s="170">
        <f t="shared" si="16"/>
        <v>0</v>
      </c>
      <c r="H43" s="170">
        <f t="shared" si="17"/>
        <v>1</v>
      </c>
      <c r="I43" s="171">
        <f t="shared" si="18"/>
        <v>12</v>
      </c>
      <c r="J43" s="169">
        <v>3</v>
      </c>
      <c r="K43" s="169">
        <v>3</v>
      </c>
      <c r="L43" s="169">
        <v>3</v>
      </c>
      <c r="M43" s="169">
        <v>3</v>
      </c>
      <c r="N43" s="172">
        <v>20</v>
      </c>
      <c r="O43" s="172">
        <v>21</v>
      </c>
      <c r="P43" s="172">
        <v>22</v>
      </c>
      <c r="Q43" s="172">
        <v>19</v>
      </c>
      <c r="R43" s="173"/>
      <c r="S43" s="369">
        <v>0.10000000000000091</v>
      </c>
      <c r="T43" s="369">
        <v>0.10000000000000091</v>
      </c>
      <c r="U43" s="369">
        <v>0.10000000000000091</v>
      </c>
      <c r="V43" s="369">
        <v>0.10000000000000091</v>
      </c>
      <c r="W43" s="369">
        <v>0.10000000000000091</v>
      </c>
      <c r="X43" s="369">
        <v>0.10000000000000091</v>
      </c>
      <c r="Y43" s="369">
        <v>0.10000000000000091</v>
      </c>
      <c r="Z43" s="369">
        <v>0.10000000000000091</v>
      </c>
      <c r="AA43" s="369">
        <v>0.10000000000000091</v>
      </c>
      <c r="AB43" s="369">
        <v>0.10000000000000091</v>
      </c>
      <c r="AC43" s="369">
        <v>0.10000000000000091</v>
      </c>
      <c r="AD43" s="369">
        <v>0.10000000000000091</v>
      </c>
      <c r="AE43" s="369">
        <v>0.10000000000000091</v>
      </c>
      <c r="AF43" s="369">
        <v>0.10000000000000091</v>
      </c>
      <c r="AG43" s="369">
        <v>0.10000000000000091</v>
      </c>
      <c r="AH43" s="369">
        <v>0.10000000000000091</v>
      </c>
      <c r="AI43" s="369">
        <v>0.10000000000000091</v>
      </c>
      <c r="AJ43" s="369">
        <v>0.99999999999999911</v>
      </c>
      <c r="AK43" s="369" t="s">
        <v>481</v>
      </c>
      <c r="AL43" s="369" t="s">
        <v>481</v>
      </c>
      <c r="AM43" s="369" t="s">
        <v>481</v>
      </c>
      <c r="AN43" s="369" t="s">
        <v>481</v>
      </c>
      <c r="AO43" s="369">
        <v>0.1</v>
      </c>
      <c r="AP43" s="369">
        <v>0.1</v>
      </c>
      <c r="AQ43" s="369">
        <v>0.1</v>
      </c>
      <c r="AR43" s="369">
        <v>0.1</v>
      </c>
      <c r="AS43" s="369">
        <v>0.1</v>
      </c>
      <c r="AT43" s="369">
        <v>0.1</v>
      </c>
      <c r="AU43" s="369">
        <v>0.1</v>
      </c>
      <c r="AV43" s="369">
        <v>0.1</v>
      </c>
      <c r="AW43" s="369">
        <v>0.1</v>
      </c>
      <c r="AX43" s="369">
        <v>0.1</v>
      </c>
      <c r="AY43" s="369">
        <v>0.1</v>
      </c>
      <c r="AZ43" s="369" t="s">
        <v>352</v>
      </c>
      <c r="BA43" s="369">
        <v>0.1</v>
      </c>
      <c r="BB43" s="369">
        <v>0.1</v>
      </c>
      <c r="BC43" s="369">
        <v>0.1</v>
      </c>
      <c r="BD43" s="369">
        <v>0.1</v>
      </c>
      <c r="BE43" s="369">
        <v>0.1</v>
      </c>
      <c r="BF43" s="369">
        <v>0.1</v>
      </c>
      <c r="BG43" s="369">
        <v>0.1</v>
      </c>
      <c r="BH43" s="369">
        <v>0.1</v>
      </c>
      <c r="BI43" s="369">
        <v>0.1</v>
      </c>
      <c r="BJ43" s="369">
        <v>0.1</v>
      </c>
      <c r="BK43" s="369">
        <v>0.1</v>
      </c>
      <c r="BL43" s="369">
        <v>0.1</v>
      </c>
      <c r="BM43" s="369">
        <v>0.1</v>
      </c>
      <c r="BN43" s="369">
        <v>0.1</v>
      </c>
      <c r="BO43" s="369">
        <v>0.1</v>
      </c>
      <c r="BP43" s="369">
        <v>0.1</v>
      </c>
      <c r="BQ43" s="369">
        <v>0.1</v>
      </c>
      <c r="BR43" s="369">
        <v>0.1</v>
      </c>
      <c r="BS43" s="369">
        <v>0.1</v>
      </c>
      <c r="BT43" s="369">
        <v>0.1</v>
      </c>
      <c r="BU43" s="369">
        <v>0.1</v>
      </c>
      <c r="BV43" s="369">
        <v>0.1</v>
      </c>
      <c r="BW43" s="369">
        <v>0.1</v>
      </c>
      <c r="BX43" s="369">
        <v>0.1</v>
      </c>
      <c r="BY43" s="369">
        <v>0.1</v>
      </c>
      <c r="BZ43" s="369">
        <v>0.1</v>
      </c>
      <c r="CA43" s="369">
        <v>0.1</v>
      </c>
      <c r="CB43" s="369">
        <v>0.1</v>
      </c>
      <c r="CC43" s="369">
        <v>0.1</v>
      </c>
      <c r="CD43" s="369">
        <v>0.1</v>
      </c>
      <c r="CE43" s="369">
        <v>0.10000000000000091</v>
      </c>
      <c r="CF43" s="369">
        <v>0.10000000000000091</v>
      </c>
      <c r="CG43" s="369">
        <v>0.10000000000000091</v>
      </c>
      <c r="CH43" s="369">
        <v>0.10000000000000091</v>
      </c>
      <c r="CI43" s="369">
        <v>0.10000000000000091</v>
      </c>
      <c r="CJ43" s="369">
        <v>0.10000000000000091</v>
      </c>
      <c r="CK43" s="369">
        <v>0.10000000000000091</v>
      </c>
      <c r="CL43" s="369">
        <v>0.10000000000000091</v>
      </c>
      <c r="CM43" s="174"/>
      <c r="CN43" s="174"/>
      <c r="CO43" s="174"/>
      <c r="CP43" s="174"/>
      <c r="CQ43" s="174"/>
      <c r="CR43" s="174"/>
      <c r="CS43" s="174"/>
      <c r="CT43" s="174"/>
    </row>
    <row r="44" spans="1:98" ht="15.75" thickBot="1" x14ac:dyDescent="0.3">
      <c r="A44" s="168">
        <f>IF(LEN(Projects!A40)&gt;0,Projects!A40,"")</f>
        <v>38</v>
      </c>
      <c r="B44" s="102" t="str">
        <f>IF(ISNA(VLOOKUP(A44,Projects!A:B,2,FALSE)), "",VLOOKUP(A44,Projects!A:B,2,FALSE))</f>
        <v>T5  Project38</v>
      </c>
      <c r="C44" s="169">
        <f t="shared" si="12"/>
        <v>69</v>
      </c>
      <c r="D44" s="169">
        <f t="shared" si="13"/>
        <v>66</v>
      </c>
      <c r="E44" s="169">
        <f t="shared" si="14"/>
        <v>1</v>
      </c>
      <c r="F44" s="169">
        <f t="shared" si="15"/>
        <v>66</v>
      </c>
      <c r="G44" s="170">
        <f t="shared" si="16"/>
        <v>0</v>
      </c>
      <c r="H44" s="170">
        <f t="shared" si="17"/>
        <v>1</v>
      </c>
      <c r="I44" s="171">
        <f t="shared" si="18"/>
        <v>12</v>
      </c>
      <c r="J44" s="169">
        <v>3</v>
      </c>
      <c r="K44" s="169">
        <v>3</v>
      </c>
      <c r="L44" s="169">
        <v>3</v>
      </c>
      <c r="M44" s="169">
        <v>3</v>
      </c>
      <c r="N44" s="172">
        <v>22</v>
      </c>
      <c r="O44" s="172">
        <v>18</v>
      </c>
      <c r="P44" s="172">
        <v>21</v>
      </c>
      <c r="Q44" s="172">
        <v>20</v>
      </c>
      <c r="R44" s="173"/>
      <c r="S44" s="369">
        <v>0.10000000000000091</v>
      </c>
      <c r="T44" s="369">
        <v>0.10000000000000091</v>
      </c>
      <c r="U44" s="369">
        <v>0.10000000000000091</v>
      </c>
      <c r="V44" s="369">
        <v>0.10000000000000091</v>
      </c>
      <c r="W44" s="369">
        <v>0.10000000000000091</v>
      </c>
      <c r="X44" s="369">
        <v>0.10000000000000091</v>
      </c>
      <c r="Y44" s="369">
        <v>0.10000000000000091</v>
      </c>
      <c r="Z44" s="369">
        <v>0.10000000000000091</v>
      </c>
      <c r="AA44" s="369">
        <v>0.10000000000000091</v>
      </c>
      <c r="AB44" s="369" t="s">
        <v>352</v>
      </c>
      <c r="AC44" s="369">
        <v>0.10000000000000091</v>
      </c>
      <c r="AD44" s="369">
        <v>0.10000000000000091</v>
      </c>
      <c r="AE44" s="369">
        <v>0.10000000000000091</v>
      </c>
      <c r="AF44" s="369">
        <v>0.10000000000000091</v>
      </c>
      <c r="AG44" s="369">
        <v>0.10000000000000091</v>
      </c>
      <c r="AH44" s="369">
        <v>0.10000000000000091</v>
      </c>
      <c r="AI44" s="369">
        <v>0.10000000000000091</v>
      </c>
      <c r="AJ44" s="369" t="s">
        <v>481</v>
      </c>
      <c r="AK44" s="369">
        <v>0.99999999999999911</v>
      </c>
      <c r="AL44" s="369" t="s">
        <v>481</v>
      </c>
      <c r="AM44" s="369" t="s">
        <v>481</v>
      </c>
      <c r="AN44" s="369" t="s">
        <v>481</v>
      </c>
      <c r="AO44" s="369">
        <v>0.1</v>
      </c>
      <c r="AP44" s="369">
        <v>0.1</v>
      </c>
      <c r="AQ44" s="369">
        <v>0.1</v>
      </c>
      <c r="AR44" s="369">
        <v>0.1</v>
      </c>
      <c r="AS44" s="369">
        <v>0.1</v>
      </c>
      <c r="AT44" s="369">
        <v>0.1</v>
      </c>
      <c r="AU44" s="369">
        <v>0.1</v>
      </c>
      <c r="AV44" s="369">
        <v>0.1</v>
      </c>
      <c r="AW44" s="369">
        <v>0.1</v>
      </c>
      <c r="AX44" s="369">
        <v>0.1</v>
      </c>
      <c r="AY44" s="369">
        <v>0.1</v>
      </c>
      <c r="AZ44" s="369">
        <v>0.1</v>
      </c>
      <c r="BA44" s="369">
        <v>0.1</v>
      </c>
      <c r="BB44" s="369">
        <v>0.1</v>
      </c>
      <c r="BC44" s="369">
        <v>0.1</v>
      </c>
      <c r="BD44" s="369">
        <v>0.1</v>
      </c>
      <c r="BE44" s="369">
        <v>0.1</v>
      </c>
      <c r="BF44" s="369">
        <v>0.1</v>
      </c>
      <c r="BG44" s="369">
        <v>0.1</v>
      </c>
      <c r="BH44" s="369">
        <v>0.1</v>
      </c>
      <c r="BI44" s="369">
        <v>0.1</v>
      </c>
      <c r="BJ44" s="369">
        <v>0.1</v>
      </c>
      <c r="BK44" s="369">
        <v>0.1</v>
      </c>
      <c r="BL44" s="369">
        <v>0.1</v>
      </c>
      <c r="BM44" s="369">
        <v>0.1</v>
      </c>
      <c r="BN44" s="369">
        <v>0.1</v>
      </c>
      <c r="BO44" s="369">
        <v>0.1</v>
      </c>
      <c r="BP44" s="369">
        <v>0.1</v>
      </c>
      <c r="BQ44" s="369">
        <v>0.1</v>
      </c>
      <c r="BR44" s="369">
        <v>0.1</v>
      </c>
      <c r="BS44" s="369">
        <v>0.1</v>
      </c>
      <c r="BT44" s="369">
        <v>0.1</v>
      </c>
      <c r="BU44" s="369">
        <v>0.1</v>
      </c>
      <c r="BV44" s="369">
        <v>0.1</v>
      </c>
      <c r="BW44" s="369">
        <v>0.1</v>
      </c>
      <c r="BX44" s="369">
        <v>0.1</v>
      </c>
      <c r="BY44" s="369">
        <v>0.1</v>
      </c>
      <c r="BZ44" s="369">
        <v>0.1</v>
      </c>
      <c r="CA44" s="369">
        <v>0.1</v>
      </c>
      <c r="CB44" s="369">
        <v>0.1</v>
      </c>
      <c r="CC44" s="369">
        <v>0.1</v>
      </c>
      <c r="CD44" s="369">
        <v>0.1</v>
      </c>
      <c r="CE44" s="369">
        <v>0.10000000000000091</v>
      </c>
      <c r="CF44" s="369">
        <v>0.10000000000000091</v>
      </c>
      <c r="CG44" s="369">
        <v>0.10000000000000091</v>
      </c>
      <c r="CH44" s="369">
        <v>0.10000000000000091</v>
      </c>
      <c r="CI44" s="369">
        <v>0.10000000000000091</v>
      </c>
      <c r="CJ44" s="369">
        <v>0.10000000000000091</v>
      </c>
      <c r="CK44" s="369">
        <v>0.10000000000000091</v>
      </c>
      <c r="CL44" s="369">
        <v>0.10000000000000091</v>
      </c>
      <c r="CM44" s="174"/>
      <c r="CN44" s="174"/>
      <c r="CO44" s="174"/>
      <c r="CP44" s="174"/>
      <c r="CQ44" s="174"/>
      <c r="CR44" s="174"/>
      <c r="CS44" s="174"/>
      <c r="CT44" s="174"/>
    </row>
    <row r="45" spans="1:98" ht="15.75" thickBot="1" x14ac:dyDescent="0.3">
      <c r="A45" s="168">
        <f>IF(LEN(Projects!A41)&gt;0,Projects!A41,"")</f>
        <v>39</v>
      </c>
      <c r="B45" s="102" t="str">
        <f>IF(ISNA(VLOOKUP(A45,Projects!A:B,2,FALSE)), "",VLOOKUP(A45,Projects!A:B,2,FALSE))</f>
        <v>T5  Project39</v>
      </c>
      <c r="C45" s="169">
        <f t="shared" si="12"/>
        <v>69</v>
      </c>
      <c r="D45" s="169">
        <f t="shared" si="13"/>
        <v>66</v>
      </c>
      <c r="E45" s="169">
        <f t="shared" si="14"/>
        <v>1</v>
      </c>
      <c r="F45" s="169">
        <f t="shared" si="15"/>
        <v>66</v>
      </c>
      <c r="G45" s="170">
        <f t="shared" si="16"/>
        <v>0</v>
      </c>
      <c r="H45" s="170">
        <f t="shared" si="17"/>
        <v>1</v>
      </c>
      <c r="I45" s="171">
        <f t="shared" si="18"/>
        <v>12</v>
      </c>
      <c r="J45" s="169">
        <v>3</v>
      </c>
      <c r="K45" s="169">
        <v>3</v>
      </c>
      <c r="L45" s="169">
        <v>3</v>
      </c>
      <c r="M45" s="169">
        <v>3</v>
      </c>
      <c r="N45" s="172">
        <v>18</v>
      </c>
      <c r="O45" s="172">
        <v>22</v>
      </c>
      <c r="P45" s="172">
        <v>19</v>
      </c>
      <c r="Q45" s="172">
        <v>20</v>
      </c>
      <c r="R45" s="173"/>
      <c r="S45" s="369">
        <v>0.10000000000000091</v>
      </c>
      <c r="T45" s="369">
        <v>0.10000000000000091</v>
      </c>
      <c r="U45" s="369">
        <v>0.10000000000000091</v>
      </c>
      <c r="V45" s="369">
        <v>0.10000000000000091</v>
      </c>
      <c r="W45" s="369">
        <v>0.10000000000000091</v>
      </c>
      <c r="X45" s="369">
        <v>0.10000000000000091</v>
      </c>
      <c r="Y45" s="369">
        <v>0.10000000000000091</v>
      </c>
      <c r="Z45" s="369">
        <v>0.10000000000000091</v>
      </c>
      <c r="AA45" s="369">
        <v>0.10000000000000091</v>
      </c>
      <c r="AB45" s="369">
        <v>0.10000000000000091</v>
      </c>
      <c r="AC45" s="369">
        <v>0.10000000000000091</v>
      </c>
      <c r="AD45" s="369" t="s">
        <v>352</v>
      </c>
      <c r="AE45" s="369">
        <v>0.10000000000000091</v>
      </c>
      <c r="AF45" s="369">
        <v>0.10000000000000091</v>
      </c>
      <c r="AG45" s="369">
        <v>0.10000000000000091</v>
      </c>
      <c r="AH45" s="369">
        <v>0.10000000000000091</v>
      </c>
      <c r="AI45" s="369">
        <v>0.10000000000000091</v>
      </c>
      <c r="AJ45" s="369" t="s">
        <v>481</v>
      </c>
      <c r="AK45" s="369" t="s">
        <v>481</v>
      </c>
      <c r="AL45" s="369" t="s">
        <v>481</v>
      </c>
      <c r="AM45" s="369">
        <v>0.99999999999999911</v>
      </c>
      <c r="AN45" s="369" t="s">
        <v>481</v>
      </c>
      <c r="AO45" s="369">
        <v>0.1</v>
      </c>
      <c r="AP45" s="369">
        <v>0.1</v>
      </c>
      <c r="AQ45" s="369">
        <v>0.1</v>
      </c>
      <c r="AR45" s="369">
        <v>0.1</v>
      </c>
      <c r="AS45" s="369">
        <v>0.1</v>
      </c>
      <c r="AT45" s="369">
        <v>0.1</v>
      </c>
      <c r="AU45" s="369">
        <v>0.1</v>
      </c>
      <c r="AV45" s="369">
        <v>0.1</v>
      </c>
      <c r="AW45" s="369">
        <v>0.1</v>
      </c>
      <c r="AX45" s="369">
        <v>0.1</v>
      </c>
      <c r="AY45" s="369">
        <v>0.1</v>
      </c>
      <c r="AZ45" s="369">
        <v>0.1</v>
      </c>
      <c r="BA45" s="369">
        <v>0.1</v>
      </c>
      <c r="BB45" s="369">
        <v>0.1</v>
      </c>
      <c r="BC45" s="369">
        <v>0.1</v>
      </c>
      <c r="BD45" s="369">
        <v>0.1</v>
      </c>
      <c r="BE45" s="369">
        <v>0.1</v>
      </c>
      <c r="BF45" s="369">
        <v>0.1</v>
      </c>
      <c r="BG45" s="369">
        <v>0.1</v>
      </c>
      <c r="BH45" s="369">
        <v>0.1</v>
      </c>
      <c r="BI45" s="369">
        <v>0.1</v>
      </c>
      <c r="BJ45" s="369">
        <v>0.1</v>
      </c>
      <c r="BK45" s="369">
        <v>0.1</v>
      </c>
      <c r="BL45" s="369">
        <v>0.1</v>
      </c>
      <c r="BM45" s="369">
        <v>0.1</v>
      </c>
      <c r="BN45" s="369">
        <v>0.1</v>
      </c>
      <c r="BO45" s="369">
        <v>0.1</v>
      </c>
      <c r="BP45" s="369">
        <v>0.1</v>
      </c>
      <c r="BQ45" s="369">
        <v>0.1</v>
      </c>
      <c r="BR45" s="369">
        <v>0.1</v>
      </c>
      <c r="BS45" s="369">
        <v>0.1</v>
      </c>
      <c r="BT45" s="369">
        <v>0.1</v>
      </c>
      <c r="BU45" s="369">
        <v>0.1</v>
      </c>
      <c r="BV45" s="369">
        <v>0.1</v>
      </c>
      <c r="BW45" s="369">
        <v>0.1</v>
      </c>
      <c r="BX45" s="369">
        <v>0.1</v>
      </c>
      <c r="BY45" s="369">
        <v>0.1</v>
      </c>
      <c r="BZ45" s="369">
        <v>0.1</v>
      </c>
      <c r="CA45" s="369">
        <v>0.1</v>
      </c>
      <c r="CB45" s="369">
        <v>0.1</v>
      </c>
      <c r="CC45" s="369">
        <v>0.1</v>
      </c>
      <c r="CD45" s="369">
        <v>0.1</v>
      </c>
      <c r="CE45" s="369">
        <v>0.10000000000000091</v>
      </c>
      <c r="CF45" s="369">
        <v>0.10000000000000091</v>
      </c>
      <c r="CG45" s="369">
        <v>0.10000000000000091</v>
      </c>
      <c r="CH45" s="369">
        <v>0.10000000000000091</v>
      </c>
      <c r="CI45" s="369">
        <v>0.10000000000000091</v>
      </c>
      <c r="CJ45" s="369">
        <v>0.10000000000000091</v>
      </c>
      <c r="CK45" s="369">
        <v>0.10000000000000091</v>
      </c>
      <c r="CL45" s="369">
        <v>0.10000000000000091</v>
      </c>
      <c r="CM45" s="174"/>
      <c r="CN45" s="174"/>
      <c r="CO45" s="174"/>
      <c r="CP45" s="174"/>
      <c r="CQ45" s="174"/>
      <c r="CR45" s="174"/>
      <c r="CS45" s="174"/>
      <c r="CT45" s="174"/>
    </row>
    <row r="46" spans="1:98" ht="15.75" thickBot="1" x14ac:dyDescent="0.3">
      <c r="A46" s="168">
        <f>IF(LEN(Projects!A42)&gt;0,Projects!A42,"")</f>
        <v>40</v>
      </c>
      <c r="B46" s="102" t="str">
        <f>IF(ISNA(VLOOKUP(A46,Projects!A:B,2,FALSE)), "",VLOOKUP(A46,Projects!A:B,2,FALSE))</f>
        <v>T5  Project40</v>
      </c>
      <c r="C46" s="169">
        <f t="shared" si="12"/>
        <v>69</v>
      </c>
      <c r="D46" s="169">
        <f t="shared" si="13"/>
        <v>66</v>
      </c>
      <c r="E46" s="169">
        <f t="shared" si="14"/>
        <v>1</v>
      </c>
      <c r="F46" s="169">
        <f t="shared" si="15"/>
        <v>66</v>
      </c>
      <c r="G46" s="170">
        <f t="shared" si="16"/>
        <v>0</v>
      </c>
      <c r="H46" s="170">
        <f t="shared" si="17"/>
        <v>1</v>
      </c>
      <c r="I46" s="171">
        <f t="shared" si="18"/>
        <v>12</v>
      </c>
      <c r="J46" s="169">
        <v>3</v>
      </c>
      <c r="K46" s="169">
        <v>3</v>
      </c>
      <c r="L46" s="169">
        <v>3</v>
      </c>
      <c r="M46" s="169">
        <v>3</v>
      </c>
      <c r="N46" s="172">
        <v>19</v>
      </c>
      <c r="O46" s="172">
        <v>20</v>
      </c>
      <c r="P46" s="172">
        <v>18</v>
      </c>
      <c r="Q46" s="172">
        <v>21</v>
      </c>
      <c r="R46" s="173"/>
      <c r="S46" s="369">
        <v>0.10000000000000091</v>
      </c>
      <c r="T46" s="369">
        <v>0.10000000000000091</v>
      </c>
      <c r="U46" s="369">
        <v>0.10000000000000091</v>
      </c>
      <c r="V46" s="369">
        <v>0.10000000000000091</v>
      </c>
      <c r="W46" s="369">
        <v>0.10000000000000091</v>
      </c>
      <c r="X46" s="369">
        <v>0.10000000000000091</v>
      </c>
      <c r="Y46" s="369">
        <v>0.10000000000000091</v>
      </c>
      <c r="Z46" s="369">
        <v>0.10000000000000091</v>
      </c>
      <c r="AA46" s="369">
        <v>0.10000000000000091</v>
      </c>
      <c r="AB46" s="369">
        <v>0.10000000000000091</v>
      </c>
      <c r="AC46" s="369">
        <v>0.10000000000000091</v>
      </c>
      <c r="AD46" s="369">
        <v>0.10000000000000091</v>
      </c>
      <c r="AE46" s="369">
        <v>0.10000000000000091</v>
      </c>
      <c r="AF46" s="369">
        <v>0.10000000000000091</v>
      </c>
      <c r="AG46" s="369">
        <v>0.10000000000000091</v>
      </c>
      <c r="AH46" s="369">
        <v>0.10000000000000091</v>
      </c>
      <c r="AI46" s="369">
        <v>0.10000000000000091</v>
      </c>
      <c r="AJ46" s="369" t="s">
        <v>481</v>
      </c>
      <c r="AK46" s="369" t="s">
        <v>481</v>
      </c>
      <c r="AL46" s="369" t="s">
        <v>481</v>
      </c>
      <c r="AM46" s="369" t="s">
        <v>481</v>
      </c>
      <c r="AN46" s="369">
        <v>0.99999999999999911</v>
      </c>
      <c r="AO46" s="369">
        <v>0.1</v>
      </c>
      <c r="AP46" s="369">
        <v>0.1</v>
      </c>
      <c r="AQ46" s="369">
        <v>0.1</v>
      </c>
      <c r="AR46" s="369">
        <v>0.1</v>
      </c>
      <c r="AS46" s="369">
        <v>0.1</v>
      </c>
      <c r="AT46" s="369">
        <v>0.1</v>
      </c>
      <c r="AU46" s="369">
        <v>0.1</v>
      </c>
      <c r="AV46" s="369">
        <v>0.1</v>
      </c>
      <c r="AW46" s="369">
        <v>0.1</v>
      </c>
      <c r="AX46" s="369">
        <v>0.1</v>
      </c>
      <c r="AY46" s="369">
        <v>0.1</v>
      </c>
      <c r="AZ46" s="369">
        <v>0.1</v>
      </c>
      <c r="BA46" s="369">
        <v>0.1</v>
      </c>
      <c r="BB46" s="369">
        <v>0.1</v>
      </c>
      <c r="BC46" s="369">
        <v>0.1</v>
      </c>
      <c r="BD46" s="369">
        <v>0.1</v>
      </c>
      <c r="BE46" s="369">
        <v>0.1</v>
      </c>
      <c r="BF46" s="369">
        <v>0.1</v>
      </c>
      <c r="BG46" s="369">
        <v>0.1</v>
      </c>
      <c r="BH46" s="369">
        <v>0.1</v>
      </c>
      <c r="BI46" s="369">
        <v>0.1</v>
      </c>
      <c r="BJ46" s="369" t="s">
        <v>352</v>
      </c>
      <c r="BK46" s="369">
        <v>0.1</v>
      </c>
      <c r="BL46" s="369">
        <v>0.1</v>
      </c>
      <c r="BM46" s="369">
        <v>0.1</v>
      </c>
      <c r="BN46" s="369">
        <v>0.1</v>
      </c>
      <c r="BO46" s="369">
        <v>0.1</v>
      </c>
      <c r="BP46" s="369">
        <v>0.1</v>
      </c>
      <c r="BQ46" s="369">
        <v>0.1</v>
      </c>
      <c r="BR46" s="369">
        <v>0.1</v>
      </c>
      <c r="BS46" s="369">
        <v>0.1</v>
      </c>
      <c r="BT46" s="369">
        <v>0.1</v>
      </c>
      <c r="BU46" s="369">
        <v>0.1</v>
      </c>
      <c r="BV46" s="369">
        <v>0.1</v>
      </c>
      <c r="BW46" s="369">
        <v>0.1</v>
      </c>
      <c r="BX46" s="369">
        <v>0.1</v>
      </c>
      <c r="BY46" s="369">
        <v>0.1</v>
      </c>
      <c r="BZ46" s="369">
        <v>0.1</v>
      </c>
      <c r="CA46" s="369">
        <v>0.1</v>
      </c>
      <c r="CB46" s="369">
        <v>0.1</v>
      </c>
      <c r="CC46" s="369">
        <v>0.1</v>
      </c>
      <c r="CD46" s="369">
        <v>0.1</v>
      </c>
      <c r="CE46" s="369">
        <v>0.10000000000000091</v>
      </c>
      <c r="CF46" s="369">
        <v>0.10000000000000091</v>
      </c>
      <c r="CG46" s="369">
        <v>0.10000000000000091</v>
      </c>
      <c r="CH46" s="369">
        <v>0.10000000000000091</v>
      </c>
      <c r="CI46" s="369">
        <v>0.10000000000000091</v>
      </c>
      <c r="CJ46" s="369">
        <v>0.10000000000000091</v>
      </c>
      <c r="CK46" s="369">
        <v>0.10000000000000091</v>
      </c>
      <c r="CL46" s="369">
        <v>0.10000000000000091</v>
      </c>
      <c r="CM46" s="174"/>
      <c r="CN46" s="174"/>
      <c r="CO46" s="174"/>
      <c r="CP46" s="174"/>
      <c r="CQ46" s="174"/>
      <c r="CR46" s="174"/>
      <c r="CS46" s="174"/>
      <c r="CT46" s="174"/>
    </row>
    <row r="47" spans="1:98" ht="15.75" thickBot="1" x14ac:dyDescent="0.3">
      <c r="A47" s="168">
        <f>IF(LEN(Projects!A43)&gt;0,Projects!A43,"")</f>
        <v>41</v>
      </c>
      <c r="B47" s="102" t="str">
        <f>IF(ISNA(VLOOKUP(A47,Projects!A:B,2,FALSE)), "",VLOOKUP(A47,Projects!A:B,2,FALSE))</f>
        <v>T5  Project41</v>
      </c>
      <c r="C47" s="169">
        <f t="shared" si="12"/>
        <v>69</v>
      </c>
      <c r="D47" s="169">
        <f t="shared" si="13"/>
        <v>66</v>
      </c>
      <c r="E47" s="169">
        <f t="shared" si="14"/>
        <v>1</v>
      </c>
      <c r="F47" s="169">
        <f t="shared" si="15"/>
        <v>66</v>
      </c>
      <c r="G47" s="170">
        <f t="shared" si="16"/>
        <v>0</v>
      </c>
      <c r="H47" s="170">
        <f t="shared" si="17"/>
        <v>1</v>
      </c>
      <c r="I47" s="171">
        <f t="shared" si="18"/>
        <v>12</v>
      </c>
      <c r="J47" s="169">
        <v>3</v>
      </c>
      <c r="K47" s="169">
        <v>3</v>
      </c>
      <c r="L47" s="169">
        <v>3</v>
      </c>
      <c r="M47" s="169">
        <v>3</v>
      </c>
      <c r="N47" s="172">
        <v>20</v>
      </c>
      <c r="O47" s="172">
        <v>19</v>
      </c>
      <c r="P47" s="172">
        <v>21</v>
      </c>
      <c r="Q47" s="172">
        <v>18</v>
      </c>
      <c r="R47" s="173"/>
      <c r="S47" s="369">
        <v>0.10000000000000091</v>
      </c>
      <c r="T47" s="369">
        <v>0.10000000000000091</v>
      </c>
      <c r="U47" s="369">
        <v>0.10000000000000091</v>
      </c>
      <c r="V47" s="369">
        <v>0.10000000000000091</v>
      </c>
      <c r="W47" s="369">
        <v>0.10000000000000091</v>
      </c>
      <c r="X47" s="369">
        <v>0.10000000000000091</v>
      </c>
      <c r="Y47" s="369">
        <v>0.10000000000000091</v>
      </c>
      <c r="Z47" s="369">
        <v>0.10000000000000091</v>
      </c>
      <c r="AA47" s="369">
        <v>0.10000000000000091</v>
      </c>
      <c r="AB47" s="369">
        <v>0.10000000000000091</v>
      </c>
      <c r="AC47" s="369">
        <v>0.10000000000000091</v>
      </c>
      <c r="AD47" s="369">
        <v>0.10000000000000091</v>
      </c>
      <c r="AE47" s="369">
        <v>0.10000000000000091</v>
      </c>
      <c r="AF47" s="369">
        <v>0.10000000000000091</v>
      </c>
      <c r="AG47" s="369">
        <v>0.10000000000000091</v>
      </c>
      <c r="AH47" s="369">
        <v>0.10000000000000091</v>
      </c>
      <c r="AI47" s="369">
        <v>0.10000000000000091</v>
      </c>
      <c r="AJ47" s="369" t="s">
        <v>481</v>
      </c>
      <c r="AK47" s="369" t="s">
        <v>481</v>
      </c>
      <c r="AL47" s="369" t="s">
        <v>481</v>
      </c>
      <c r="AM47" s="369" t="s">
        <v>481</v>
      </c>
      <c r="AN47" s="369">
        <v>0.99999999999999911</v>
      </c>
      <c r="AO47" s="369">
        <v>0.1</v>
      </c>
      <c r="AP47" s="369">
        <v>0.1</v>
      </c>
      <c r="AQ47" s="369">
        <v>0.1</v>
      </c>
      <c r="AR47" s="369">
        <v>0.1</v>
      </c>
      <c r="AS47" s="369">
        <v>0.1</v>
      </c>
      <c r="AT47" s="369">
        <v>0.1</v>
      </c>
      <c r="AU47" s="369">
        <v>0.1</v>
      </c>
      <c r="AV47" s="369">
        <v>0.1</v>
      </c>
      <c r="AW47" s="369">
        <v>0.1</v>
      </c>
      <c r="AX47" s="369">
        <v>0.1</v>
      </c>
      <c r="AY47" s="369">
        <v>0.1</v>
      </c>
      <c r="AZ47" s="369">
        <v>0.1</v>
      </c>
      <c r="BA47" s="369" t="s">
        <v>352</v>
      </c>
      <c r="BB47" s="369">
        <v>0.1</v>
      </c>
      <c r="BC47" s="369">
        <v>0.1</v>
      </c>
      <c r="BD47" s="369">
        <v>0.1</v>
      </c>
      <c r="BE47" s="369">
        <v>0.1</v>
      </c>
      <c r="BF47" s="369">
        <v>0.1</v>
      </c>
      <c r="BG47" s="369">
        <v>0.1</v>
      </c>
      <c r="BH47" s="369">
        <v>0.1</v>
      </c>
      <c r="BI47" s="369">
        <v>0.1</v>
      </c>
      <c r="BJ47" s="369">
        <v>0.1</v>
      </c>
      <c r="BK47" s="369">
        <v>0.1</v>
      </c>
      <c r="BL47" s="369">
        <v>0.1</v>
      </c>
      <c r="BM47" s="369">
        <v>0.1</v>
      </c>
      <c r="BN47" s="369">
        <v>0.1</v>
      </c>
      <c r="BO47" s="369">
        <v>0.1</v>
      </c>
      <c r="BP47" s="369">
        <v>0.1</v>
      </c>
      <c r="BQ47" s="369">
        <v>0.1</v>
      </c>
      <c r="BR47" s="369">
        <v>0.1</v>
      </c>
      <c r="BS47" s="369">
        <v>0.1</v>
      </c>
      <c r="BT47" s="369">
        <v>0.1</v>
      </c>
      <c r="BU47" s="369">
        <v>0.1</v>
      </c>
      <c r="BV47" s="369">
        <v>0.1</v>
      </c>
      <c r="BW47" s="369">
        <v>0.1</v>
      </c>
      <c r="BX47" s="369">
        <v>0.1</v>
      </c>
      <c r="BY47" s="369">
        <v>0.1</v>
      </c>
      <c r="BZ47" s="369">
        <v>0.1</v>
      </c>
      <c r="CA47" s="369">
        <v>0.1</v>
      </c>
      <c r="CB47" s="369">
        <v>0.1</v>
      </c>
      <c r="CC47" s="369">
        <v>0.1</v>
      </c>
      <c r="CD47" s="369">
        <v>0.1</v>
      </c>
      <c r="CE47" s="369">
        <v>0.10000000000000091</v>
      </c>
      <c r="CF47" s="369">
        <v>0.10000000000000091</v>
      </c>
      <c r="CG47" s="369">
        <v>0.10000000000000091</v>
      </c>
      <c r="CH47" s="369">
        <v>0.10000000000000091</v>
      </c>
      <c r="CI47" s="369">
        <v>0.10000000000000091</v>
      </c>
      <c r="CJ47" s="369">
        <v>0.10000000000000091</v>
      </c>
      <c r="CK47" s="369">
        <v>0.10000000000000091</v>
      </c>
      <c r="CL47" s="369">
        <v>0.10000000000000091</v>
      </c>
      <c r="CM47" s="174"/>
      <c r="CN47" s="174"/>
      <c r="CO47" s="174"/>
      <c r="CP47" s="174"/>
      <c r="CQ47" s="174"/>
      <c r="CR47" s="174"/>
      <c r="CS47" s="174"/>
      <c r="CT47" s="174"/>
    </row>
    <row r="48" spans="1:98" ht="15.75" thickBot="1" x14ac:dyDescent="0.3">
      <c r="A48" s="168">
        <f>IF(LEN(Projects!A44)&gt;0,Projects!A44,"")</f>
        <v>42</v>
      </c>
      <c r="B48" s="102" t="str">
        <f>IF(ISNA(VLOOKUP(A48,Projects!A:B,2,FALSE)), "",VLOOKUP(A48,Projects!A:B,2,FALSE))</f>
        <v>T5  Project42</v>
      </c>
      <c r="C48" s="169">
        <f t="shared" si="12"/>
        <v>67</v>
      </c>
      <c r="D48" s="169">
        <f t="shared" si="13"/>
        <v>67</v>
      </c>
      <c r="E48" s="169">
        <f t="shared" si="14"/>
        <v>1</v>
      </c>
      <c r="F48" s="169">
        <f t="shared" si="15"/>
        <v>67</v>
      </c>
      <c r="G48" s="170">
        <f t="shared" si="16"/>
        <v>0</v>
      </c>
      <c r="H48" s="170">
        <f t="shared" si="17"/>
        <v>0</v>
      </c>
      <c r="I48" s="171">
        <f t="shared" si="18"/>
        <v>12</v>
      </c>
      <c r="J48" s="169">
        <v>3</v>
      </c>
      <c r="K48" s="169">
        <v>3</v>
      </c>
      <c r="L48" s="169">
        <v>3</v>
      </c>
      <c r="M48" s="169">
        <v>3</v>
      </c>
      <c r="N48" s="172">
        <v>18</v>
      </c>
      <c r="O48" s="172">
        <v>19</v>
      </c>
      <c r="P48" s="172">
        <v>20</v>
      </c>
      <c r="Q48" s="172">
        <v>22</v>
      </c>
      <c r="R48" s="173"/>
      <c r="S48" s="369">
        <v>0.10000000000000091</v>
      </c>
      <c r="T48" s="369">
        <v>0.10000000000000091</v>
      </c>
      <c r="U48" s="369">
        <v>0.10000000000000091</v>
      </c>
      <c r="V48" s="369">
        <v>0.10000000000000091</v>
      </c>
      <c r="W48" s="369">
        <v>0.10000000000000091</v>
      </c>
      <c r="X48" s="369">
        <v>0.10000000000000091</v>
      </c>
      <c r="Y48" s="369">
        <v>0.10000000000000091</v>
      </c>
      <c r="Z48" s="369">
        <v>0.10000000000000091</v>
      </c>
      <c r="AA48" s="369">
        <v>0.10000000000000091</v>
      </c>
      <c r="AB48" s="369">
        <v>0.10000000000000091</v>
      </c>
      <c r="AC48" s="369">
        <v>0.10000000000000091</v>
      </c>
      <c r="AD48" s="369">
        <v>0.10000000000000091</v>
      </c>
      <c r="AE48" s="369">
        <v>0.10000000000000091</v>
      </c>
      <c r="AF48" s="369">
        <v>0.10000000000000091</v>
      </c>
      <c r="AG48" s="369">
        <v>0.10000000000000091</v>
      </c>
      <c r="AH48" s="369">
        <v>0.10000000000000091</v>
      </c>
      <c r="AI48" s="369">
        <v>0.10000000000000091</v>
      </c>
      <c r="AJ48" s="369" t="s">
        <v>481</v>
      </c>
      <c r="AK48" s="369" t="s">
        <v>481</v>
      </c>
      <c r="AL48" s="369" t="s">
        <v>481</v>
      </c>
      <c r="AM48" s="369" t="s">
        <v>352</v>
      </c>
      <c r="AN48" s="369" t="s">
        <v>481</v>
      </c>
      <c r="AO48" s="369">
        <v>0.1</v>
      </c>
      <c r="AP48" s="369">
        <v>0.1</v>
      </c>
      <c r="AQ48" s="369">
        <v>0.1</v>
      </c>
      <c r="AR48" s="369">
        <v>0.1</v>
      </c>
      <c r="AS48" s="369">
        <v>0.1</v>
      </c>
      <c r="AT48" s="369">
        <v>0.1</v>
      </c>
      <c r="AU48" s="369">
        <v>0.1</v>
      </c>
      <c r="AV48" s="369">
        <v>0.1</v>
      </c>
      <c r="AW48" s="369">
        <v>0.1</v>
      </c>
      <c r="AX48" s="369">
        <v>0.1</v>
      </c>
      <c r="AY48" s="369">
        <v>0.1</v>
      </c>
      <c r="AZ48" s="369">
        <v>0.1</v>
      </c>
      <c r="BA48" s="369">
        <v>0.1</v>
      </c>
      <c r="BB48" s="369">
        <v>0.1</v>
      </c>
      <c r="BC48" s="369">
        <v>0.1</v>
      </c>
      <c r="BD48" s="369">
        <v>0.1</v>
      </c>
      <c r="BE48" s="369">
        <v>0.1</v>
      </c>
      <c r="BF48" s="369">
        <v>0.1</v>
      </c>
      <c r="BG48" s="369">
        <v>0.1</v>
      </c>
      <c r="BH48" s="369">
        <v>0.1</v>
      </c>
      <c r="BI48" s="369">
        <v>0.1</v>
      </c>
      <c r="BJ48" s="369">
        <v>0.1</v>
      </c>
      <c r="BK48" s="369">
        <v>0.1</v>
      </c>
      <c r="BL48" s="369">
        <v>0.1</v>
      </c>
      <c r="BM48" s="369">
        <v>0.1</v>
      </c>
      <c r="BN48" s="369">
        <v>0.1</v>
      </c>
      <c r="BO48" s="369">
        <v>0.1</v>
      </c>
      <c r="BP48" s="369">
        <v>0.1</v>
      </c>
      <c r="BQ48" s="369">
        <v>0.1</v>
      </c>
      <c r="BR48" s="369">
        <v>0.1</v>
      </c>
      <c r="BS48" s="369">
        <v>0.1</v>
      </c>
      <c r="BT48" s="369">
        <v>0.1</v>
      </c>
      <c r="BU48" s="369">
        <v>0.1</v>
      </c>
      <c r="BV48" s="369">
        <v>0.1</v>
      </c>
      <c r="BW48" s="369">
        <v>0.1</v>
      </c>
      <c r="BX48" s="369">
        <v>0.1</v>
      </c>
      <c r="BY48" s="369">
        <v>0.1</v>
      </c>
      <c r="BZ48" s="369">
        <v>0.1</v>
      </c>
      <c r="CA48" s="369">
        <v>0.1</v>
      </c>
      <c r="CB48" s="369">
        <v>0.1</v>
      </c>
      <c r="CC48" s="369">
        <v>0.1</v>
      </c>
      <c r="CD48" s="369">
        <v>0.1</v>
      </c>
      <c r="CE48" s="369">
        <v>0.10000000000000091</v>
      </c>
      <c r="CF48" s="369">
        <v>0.10000000000000091</v>
      </c>
      <c r="CG48" s="369">
        <v>0.10000000000000091</v>
      </c>
      <c r="CH48" s="369">
        <v>0.10000000000000091</v>
      </c>
      <c r="CI48" s="369">
        <v>0.10000000000000091</v>
      </c>
      <c r="CJ48" s="369">
        <v>0.10000000000000091</v>
      </c>
      <c r="CK48" s="369">
        <v>0.10000000000000091</v>
      </c>
      <c r="CL48" s="369">
        <v>0.10000000000000091</v>
      </c>
      <c r="CM48" s="174"/>
      <c r="CN48" s="174"/>
      <c r="CO48" s="174"/>
      <c r="CP48" s="174"/>
      <c r="CQ48" s="174"/>
      <c r="CR48" s="174"/>
      <c r="CS48" s="174"/>
      <c r="CT48" s="174"/>
    </row>
    <row r="49" spans="1:98" ht="15.75" thickBot="1" x14ac:dyDescent="0.3">
      <c r="A49" s="168">
        <f>IF(LEN(Projects!A45)&gt;0,Projects!A45,"")</f>
        <v>43</v>
      </c>
      <c r="B49" s="102" t="str">
        <f>IF(ISNA(VLOOKUP(A49,Projects!A:B,2,FALSE)), "",VLOOKUP(A49,Projects!A:B,2,FALSE))</f>
        <v>T5  Project43</v>
      </c>
      <c r="C49" s="169">
        <f t="shared" si="12"/>
        <v>69</v>
      </c>
      <c r="D49" s="169">
        <f t="shared" si="13"/>
        <v>66</v>
      </c>
      <c r="E49" s="169">
        <f t="shared" si="14"/>
        <v>1</v>
      </c>
      <c r="F49" s="169">
        <f t="shared" si="15"/>
        <v>66</v>
      </c>
      <c r="G49" s="170">
        <f t="shared" si="16"/>
        <v>0</v>
      </c>
      <c r="H49" s="170">
        <f t="shared" si="17"/>
        <v>1</v>
      </c>
      <c r="I49" s="171">
        <f t="shared" si="18"/>
        <v>12</v>
      </c>
      <c r="J49" s="169">
        <v>3</v>
      </c>
      <c r="K49" s="169">
        <v>3</v>
      </c>
      <c r="L49" s="169">
        <v>3</v>
      </c>
      <c r="M49" s="169">
        <v>3</v>
      </c>
      <c r="N49" s="172">
        <v>21</v>
      </c>
      <c r="O49" s="172">
        <v>22</v>
      </c>
      <c r="P49" s="172">
        <v>20</v>
      </c>
      <c r="Q49" s="172">
        <v>19</v>
      </c>
      <c r="R49" s="173"/>
      <c r="S49" s="369">
        <v>0.10000000000000091</v>
      </c>
      <c r="T49" s="369" t="s">
        <v>352</v>
      </c>
      <c r="U49" s="369">
        <v>0.10000000000000091</v>
      </c>
      <c r="V49" s="369">
        <v>0.10000000000000091</v>
      </c>
      <c r="W49" s="369">
        <v>0.10000000000000091</v>
      </c>
      <c r="X49" s="369">
        <v>0.10000000000000091</v>
      </c>
      <c r="Y49" s="369">
        <v>0.10000000000000091</v>
      </c>
      <c r="Z49" s="369">
        <v>0.10000000000000091</v>
      </c>
      <c r="AA49" s="369">
        <v>0.10000000000000091</v>
      </c>
      <c r="AB49" s="369">
        <v>0.10000000000000091</v>
      </c>
      <c r="AC49" s="369">
        <v>0.10000000000000091</v>
      </c>
      <c r="AD49" s="369">
        <v>0.10000000000000091</v>
      </c>
      <c r="AE49" s="369">
        <v>0.10000000000000091</v>
      </c>
      <c r="AF49" s="369">
        <v>0.10000000000000091</v>
      </c>
      <c r="AG49" s="369">
        <v>0.10000000000000091</v>
      </c>
      <c r="AH49" s="369">
        <v>0.10000000000000091</v>
      </c>
      <c r="AI49" s="369">
        <v>0.10000000000000091</v>
      </c>
      <c r="AJ49" s="369">
        <v>0.99999999999999911</v>
      </c>
      <c r="AK49" s="369" t="s">
        <v>481</v>
      </c>
      <c r="AL49" s="369" t="s">
        <v>481</v>
      </c>
      <c r="AM49" s="369" t="s">
        <v>481</v>
      </c>
      <c r="AN49" s="369" t="s">
        <v>481</v>
      </c>
      <c r="AO49" s="369">
        <v>0.1</v>
      </c>
      <c r="AP49" s="369">
        <v>0.1</v>
      </c>
      <c r="AQ49" s="369">
        <v>0.1</v>
      </c>
      <c r="AR49" s="369">
        <v>0.1</v>
      </c>
      <c r="AS49" s="369">
        <v>0.1</v>
      </c>
      <c r="AT49" s="369">
        <v>0.1</v>
      </c>
      <c r="AU49" s="369">
        <v>0.1</v>
      </c>
      <c r="AV49" s="369">
        <v>0.1</v>
      </c>
      <c r="AW49" s="369">
        <v>0.1</v>
      </c>
      <c r="AX49" s="369">
        <v>0.1</v>
      </c>
      <c r="AY49" s="369">
        <v>0.1</v>
      </c>
      <c r="AZ49" s="369">
        <v>0.1</v>
      </c>
      <c r="BA49" s="369">
        <v>0.1</v>
      </c>
      <c r="BB49" s="369">
        <v>0.1</v>
      </c>
      <c r="BC49" s="369">
        <v>0.1</v>
      </c>
      <c r="BD49" s="369">
        <v>0.1</v>
      </c>
      <c r="BE49" s="369">
        <v>0.1</v>
      </c>
      <c r="BF49" s="369">
        <v>0.1</v>
      </c>
      <c r="BG49" s="369">
        <v>0.1</v>
      </c>
      <c r="BH49" s="369">
        <v>0.1</v>
      </c>
      <c r="BI49" s="369">
        <v>0.1</v>
      </c>
      <c r="BJ49" s="369">
        <v>0.1</v>
      </c>
      <c r="BK49" s="369">
        <v>0.1</v>
      </c>
      <c r="BL49" s="369">
        <v>0.1</v>
      </c>
      <c r="BM49" s="369">
        <v>0.1</v>
      </c>
      <c r="BN49" s="369">
        <v>0.1</v>
      </c>
      <c r="BO49" s="369">
        <v>0.1</v>
      </c>
      <c r="BP49" s="369">
        <v>0.1</v>
      </c>
      <c r="BQ49" s="369">
        <v>0.1</v>
      </c>
      <c r="BR49" s="369">
        <v>0.1</v>
      </c>
      <c r="BS49" s="369">
        <v>0.1</v>
      </c>
      <c r="BT49" s="369">
        <v>0.1</v>
      </c>
      <c r="BU49" s="369">
        <v>0.1</v>
      </c>
      <c r="BV49" s="369">
        <v>0.1</v>
      </c>
      <c r="BW49" s="369">
        <v>0.1</v>
      </c>
      <c r="BX49" s="369">
        <v>0.1</v>
      </c>
      <c r="BY49" s="369">
        <v>0.1</v>
      </c>
      <c r="BZ49" s="369">
        <v>0.1</v>
      </c>
      <c r="CA49" s="369">
        <v>0.1</v>
      </c>
      <c r="CB49" s="369">
        <v>0.1</v>
      </c>
      <c r="CC49" s="369">
        <v>0.1</v>
      </c>
      <c r="CD49" s="369">
        <v>0.1</v>
      </c>
      <c r="CE49" s="369">
        <v>0.10000000000000091</v>
      </c>
      <c r="CF49" s="369">
        <v>0.10000000000000091</v>
      </c>
      <c r="CG49" s="369">
        <v>0.10000000000000091</v>
      </c>
      <c r="CH49" s="369">
        <v>0.10000000000000091</v>
      </c>
      <c r="CI49" s="369">
        <v>0.10000000000000091</v>
      </c>
      <c r="CJ49" s="369">
        <v>0.10000000000000091</v>
      </c>
      <c r="CK49" s="369">
        <v>0.10000000000000091</v>
      </c>
      <c r="CL49" s="369">
        <v>0.10000000000000091</v>
      </c>
      <c r="CM49" s="174"/>
      <c r="CN49" s="174"/>
      <c r="CO49" s="174"/>
      <c r="CP49" s="174"/>
      <c r="CQ49" s="174"/>
      <c r="CR49" s="174"/>
      <c r="CS49" s="174"/>
      <c r="CT49" s="174"/>
    </row>
    <row r="50" spans="1:98" ht="15.75" thickBot="1" x14ac:dyDescent="0.3">
      <c r="A50" s="168">
        <f>IF(LEN(Projects!A46)&gt;0,Projects!A46,"")</f>
        <v>44</v>
      </c>
      <c r="B50" s="102" t="str">
        <f>IF(ISNA(VLOOKUP(A50,Projects!A:B,2,FALSE)), "",VLOOKUP(A50,Projects!A:B,2,FALSE))</f>
        <v>T5  Project44</v>
      </c>
      <c r="C50" s="169">
        <f t="shared" si="12"/>
        <v>69</v>
      </c>
      <c r="D50" s="169">
        <f t="shared" si="13"/>
        <v>66</v>
      </c>
      <c r="E50" s="169">
        <f t="shared" si="14"/>
        <v>1</v>
      </c>
      <c r="F50" s="169">
        <f t="shared" si="15"/>
        <v>66</v>
      </c>
      <c r="G50" s="170">
        <f t="shared" si="16"/>
        <v>0</v>
      </c>
      <c r="H50" s="170">
        <f t="shared" si="17"/>
        <v>1</v>
      </c>
      <c r="I50" s="171">
        <f t="shared" si="18"/>
        <v>12</v>
      </c>
      <c r="J50" s="169">
        <v>3</v>
      </c>
      <c r="K50" s="169">
        <v>3</v>
      </c>
      <c r="L50" s="169">
        <v>3</v>
      </c>
      <c r="M50" s="169">
        <v>3</v>
      </c>
      <c r="N50" s="172">
        <v>22</v>
      </c>
      <c r="O50" s="172">
        <v>21</v>
      </c>
      <c r="P50" s="172">
        <v>18</v>
      </c>
      <c r="Q50" s="172">
        <v>19</v>
      </c>
      <c r="R50" s="173"/>
      <c r="S50" s="369">
        <v>0.10000000000000091</v>
      </c>
      <c r="T50" s="369">
        <v>0.10000000000000091</v>
      </c>
      <c r="U50" s="369">
        <v>0.10000000000000091</v>
      </c>
      <c r="V50" s="369">
        <v>0.10000000000000091</v>
      </c>
      <c r="W50" s="369">
        <v>0.10000000000000091</v>
      </c>
      <c r="X50" s="369">
        <v>0.10000000000000091</v>
      </c>
      <c r="Y50" s="369">
        <v>0.10000000000000091</v>
      </c>
      <c r="Z50" s="369">
        <v>0.10000000000000091</v>
      </c>
      <c r="AA50" s="369">
        <v>0.10000000000000091</v>
      </c>
      <c r="AB50" s="369">
        <v>0.10000000000000091</v>
      </c>
      <c r="AC50" s="369">
        <v>0.10000000000000091</v>
      </c>
      <c r="AD50" s="369">
        <v>0.10000000000000091</v>
      </c>
      <c r="AE50" s="369">
        <v>0.10000000000000091</v>
      </c>
      <c r="AF50" s="369">
        <v>0.10000000000000091</v>
      </c>
      <c r="AG50" s="369">
        <v>0.10000000000000091</v>
      </c>
      <c r="AH50" s="369">
        <v>0.10000000000000091</v>
      </c>
      <c r="AI50" s="369">
        <v>0.10000000000000091</v>
      </c>
      <c r="AJ50" s="369" t="s">
        <v>481</v>
      </c>
      <c r="AK50" s="369" t="s">
        <v>481</v>
      </c>
      <c r="AL50" s="369">
        <v>0.99999999999999911</v>
      </c>
      <c r="AM50" s="369" t="s">
        <v>481</v>
      </c>
      <c r="AN50" s="369" t="s">
        <v>481</v>
      </c>
      <c r="AO50" s="369">
        <v>0.1</v>
      </c>
      <c r="AP50" s="369">
        <v>0.1</v>
      </c>
      <c r="AQ50" s="369">
        <v>0.1</v>
      </c>
      <c r="AR50" s="369">
        <v>0.1</v>
      </c>
      <c r="AS50" s="369">
        <v>0.1</v>
      </c>
      <c r="AT50" s="369">
        <v>0.1</v>
      </c>
      <c r="AU50" s="369">
        <v>0.1</v>
      </c>
      <c r="AV50" s="369">
        <v>0.1</v>
      </c>
      <c r="AW50" s="369">
        <v>0.1</v>
      </c>
      <c r="AX50" s="369">
        <v>0.1</v>
      </c>
      <c r="AY50" s="369">
        <v>0.1</v>
      </c>
      <c r="AZ50" s="369">
        <v>0.1</v>
      </c>
      <c r="BA50" s="369">
        <v>0.1</v>
      </c>
      <c r="BB50" s="369">
        <v>0.1</v>
      </c>
      <c r="BC50" s="369">
        <v>0.1</v>
      </c>
      <c r="BD50" s="369">
        <v>0.1</v>
      </c>
      <c r="BE50" s="369">
        <v>0.1</v>
      </c>
      <c r="BF50" s="369">
        <v>0.1</v>
      </c>
      <c r="BG50" s="369">
        <v>0.1</v>
      </c>
      <c r="BH50" s="369">
        <v>0.1</v>
      </c>
      <c r="BI50" s="369">
        <v>0.1</v>
      </c>
      <c r="BJ50" s="369">
        <v>0.1</v>
      </c>
      <c r="BK50" s="369">
        <v>0.1</v>
      </c>
      <c r="BL50" s="369">
        <v>0.1</v>
      </c>
      <c r="BM50" s="369">
        <v>0.1</v>
      </c>
      <c r="BN50" s="369">
        <v>0.1</v>
      </c>
      <c r="BO50" s="369">
        <v>0.1</v>
      </c>
      <c r="BP50" s="369">
        <v>0.1</v>
      </c>
      <c r="BQ50" s="369">
        <v>0.1</v>
      </c>
      <c r="BR50" s="369">
        <v>0.1</v>
      </c>
      <c r="BS50" s="369">
        <v>0.1</v>
      </c>
      <c r="BT50" s="369">
        <v>0.1</v>
      </c>
      <c r="BU50" s="369">
        <v>0.1</v>
      </c>
      <c r="BV50" s="369">
        <v>0.1</v>
      </c>
      <c r="BW50" s="369">
        <v>0.1</v>
      </c>
      <c r="BX50" s="369">
        <v>0.1</v>
      </c>
      <c r="BY50" s="369" t="s">
        <v>352</v>
      </c>
      <c r="BZ50" s="369">
        <v>0.1</v>
      </c>
      <c r="CA50" s="369">
        <v>0.1</v>
      </c>
      <c r="CB50" s="369">
        <v>0.1</v>
      </c>
      <c r="CC50" s="369">
        <v>0.1</v>
      </c>
      <c r="CD50" s="369">
        <v>0.1</v>
      </c>
      <c r="CE50" s="369">
        <v>0.10000000000000091</v>
      </c>
      <c r="CF50" s="369">
        <v>0.10000000000000091</v>
      </c>
      <c r="CG50" s="369">
        <v>0.10000000000000091</v>
      </c>
      <c r="CH50" s="369">
        <v>0.10000000000000091</v>
      </c>
      <c r="CI50" s="369">
        <v>0.10000000000000091</v>
      </c>
      <c r="CJ50" s="369">
        <v>0.10000000000000091</v>
      </c>
      <c r="CK50" s="369">
        <v>0.10000000000000091</v>
      </c>
      <c r="CL50" s="369">
        <v>0.10000000000000091</v>
      </c>
      <c r="CM50" s="174"/>
      <c r="CN50" s="174"/>
      <c r="CO50" s="174"/>
      <c r="CP50" s="174"/>
      <c r="CQ50" s="174"/>
      <c r="CR50" s="174"/>
      <c r="CS50" s="174"/>
      <c r="CT50" s="174"/>
    </row>
    <row r="51" spans="1:98" ht="15.75" thickBot="1" x14ac:dyDescent="0.3">
      <c r="A51" s="168">
        <f>IF(LEN(Projects!A47)&gt;0,Projects!A47,"")</f>
        <v>45</v>
      </c>
      <c r="B51" s="102" t="str">
        <f>IF(ISNA(VLOOKUP(A51,Projects!A:B,2,FALSE)), "",VLOOKUP(A51,Projects!A:B,2,FALSE))</f>
        <v>T5  Project45</v>
      </c>
      <c r="C51" s="169">
        <f t="shared" si="12"/>
        <v>69</v>
      </c>
      <c r="D51" s="169">
        <f t="shared" si="13"/>
        <v>66</v>
      </c>
      <c r="E51" s="169">
        <f t="shared" si="14"/>
        <v>1</v>
      </c>
      <c r="F51" s="169">
        <f t="shared" si="15"/>
        <v>66</v>
      </c>
      <c r="G51" s="170">
        <f t="shared" si="16"/>
        <v>0</v>
      </c>
      <c r="H51" s="170">
        <f t="shared" si="17"/>
        <v>1</v>
      </c>
      <c r="I51" s="171">
        <f t="shared" si="18"/>
        <v>12</v>
      </c>
      <c r="J51" s="169">
        <v>3</v>
      </c>
      <c r="K51" s="169">
        <v>3</v>
      </c>
      <c r="L51" s="169">
        <v>3</v>
      </c>
      <c r="M51" s="169">
        <v>3</v>
      </c>
      <c r="N51" s="172">
        <v>18</v>
      </c>
      <c r="O51" s="172">
        <v>19</v>
      </c>
      <c r="P51" s="172">
        <v>22</v>
      </c>
      <c r="Q51" s="172">
        <v>20</v>
      </c>
      <c r="R51" s="173"/>
      <c r="S51" s="369">
        <v>0.10000000000000091</v>
      </c>
      <c r="T51" s="369">
        <v>0.10000000000000091</v>
      </c>
      <c r="U51" s="369">
        <v>0.10000000000000091</v>
      </c>
      <c r="V51" s="369">
        <v>0.10000000000000091</v>
      </c>
      <c r="W51" s="369">
        <v>0.10000000000000091</v>
      </c>
      <c r="X51" s="369">
        <v>0.10000000000000091</v>
      </c>
      <c r="Y51" s="369">
        <v>0.10000000000000091</v>
      </c>
      <c r="Z51" s="369">
        <v>0.10000000000000091</v>
      </c>
      <c r="AA51" s="369">
        <v>0.10000000000000091</v>
      </c>
      <c r="AB51" s="369">
        <v>0.10000000000000091</v>
      </c>
      <c r="AC51" s="369">
        <v>0.10000000000000091</v>
      </c>
      <c r="AD51" s="369">
        <v>0.10000000000000091</v>
      </c>
      <c r="AE51" s="369">
        <v>0.10000000000000091</v>
      </c>
      <c r="AF51" s="369">
        <v>0.10000000000000091</v>
      </c>
      <c r="AG51" s="369">
        <v>0.10000000000000091</v>
      </c>
      <c r="AH51" s="369">
        <v>0.10000000000000091</v>
      </c>
      <c r="AI51" s="369">
        <v>0.10000000000000091</v>
      </c>
      <c r="AJ51" s="369" t="s">
        <v>481</v>
      </c>
      <c r="AK51" s="369" t="s">
        <v>481</v>
      </c>
      <c r="AL51" s="369" t="s">
        <v>481</v>
      </c>
      <c r="AM51" s="369">
        <v>0.99999999999999911</v>
      </c>
      <c r="AN51" s="369" t="s">
        <v>481</v>
      </c>
      <c r="AO51" s="369">
        <v>0.1</v>
      </c>
      <c r="AP51" s="369">
        <v>0.1</v>
      </c>
      <c r="AQ51" s="369">
        <v>0.1</v>
      </c>
      <c r="AR51" s="369">
        <v>0.1</v>
      </c>
      <c r="AS51" s="369">
        <v>0.1</v>
      </c>
      <c r="AT51" s="369">
        <v>0.1</v>
      </c>
      <c r="AU51" s="369">
        <v>0.1</v>
      </c>
      <c r="AV51" s="369">
        <v>0.1</v>
      </c>
      <c r="AW51" s="369" t="s">
        <v>352</v>
      </c>
      <c r="AX51" s="369">
        <v>0.1</v>
      </c>
      <c r="AY51" s="369">
        <v>0.1</v>
      </c>
      <c r="AZ51" s="369">
        <v>0.1</v>
      </c>
      <c r="BA51" s="369">
        <v>0.1</v>
      </c>
      <c r="BB51" s="369">
        <v>0.1</v>
      </c>
      <c r="BC51" s="369">
        <v>0.1</v>
      </c>
      <c r="BD51" s="369">
        <v>0.1</v>
      </c>
      <c r="BE51" s="369">
        <v>0.1</v>
      </c>
      <c r="BF51" s="369">
        <v>0.1</v>
      </c>
      <c r="BG51" s="369">
        <v>0.1</v>
      </c>
      <c r="BH51" s="369">
        <v>0.1</v>
      </c>
      <c r="BI51" s="369">
        <v>0.1</v>
      </c>
      <c r="BJ51" s="369">
        <v>0.1</v>
      </c>
      <c r="BK51" s="369">
        <v>0.1</v>
      </c>
      <c r="BL51" s="369">
        <v>0.1</v>
      </c>
      <c r="BM51" s="369">
        <v>0.1</v>
      </c>
      <c r="BN51" s="369">
        <v>0.1</v>
      </c>
      <c r="BO51" s="369">
        <v>0.1</v>
      </c>
      <c r="BP51" s="369">
        <v>0.1</v>
      </c>
      <c r="BQ51" s="369">
        <v>0.1</v>
      </c>
      <c r="BR51" s="369">
        <v>0.1</v>
      </c>
      <c r="BS51" s="369">
        <v>0.1</v>
      </c>
      <c r="BT51" s="369">
        <v>0.1</v>
      </c>
      <c r="BU51" s="369">
        <v>0.1</v>
      </c>
      <c r="BV51" s="369">
        <v>0.1</v>
      </c>
      <c r="BW51" s="369">
        <v>0.1</v>
      </c>
      <c r="BX51" s="369">
        <v>0.1</v>
      </c>
      <c r="BY51" s="369">
        <v>0.1</v>
      </c>
      <c r="BZ51" s="369">
        <v>0.1</v>
      </c>
      <c r="CA51" s="369">
        <v>0.1</v>
      </c>
      <c r="CB51" s="369">
        <v>0.1</v>
      </c>
      <c r="CC51" s="369">
        <v>0.1</v>
      </c>
      <c r="CD51" s="369">
        <v>0.1</v>
      </c>
      <c r="CE51" s="369">
        <v>0.10000000000000091</v>
      </c>
      <c r="CF51" s="369">
        <v>0.10000000000000091</v>
      </c>
      <c r="CG51" s="369">
        <v>0.10000000000000091</v>
      </c>
      <c r="CH51" s="369">
        <v>0.10000000000000091</v>
      </c>
      <c r="CI51" s="369">
        <v>0.10000000000000091</v>
      </c>
      <c r="CJ51" s="369">
        <v>0.10000000000000091</v>
      </c>
      <c r="CK51" s="369">
        <v>0.10000000000000091</v>
      </c>
      <c r="CL51" s="369">
        <v>0.10000000000000091</v>
      </c>
      <c r="CM51" s="174"/>
      <c r="CN51" s="174"/>
      <c r="CO51" s="174"/>
      <c r="CP51" s="174"/>
      <c r="CQ51" s="174"/>
      <c r="CR51" s="174"/>
      <c r="CS51" s="174"/>
      <c r="CT51" s="174"/>
    </row>
    <row r="52" spans="1:98" ht="15.75" thickBot="1" x14ac:dyDescent="0.3">
      <c r="A52" s="168">
        <f>IF(LEN(Projects!A48)&gt;0,Projects!A48,"")</f>
        <v>46</v>
      </c>
      <c r="B52" s="102" t="str">
        <f>IF(ISNA(VLOOKUP(A52,Projects!A:B,2,FALSE)), "",VLOOKUP(A52,Projects!A:B,2,FALSE))</f>
        <v>T6  Project46</v>
      </c>
      <c r="C52" s="169">
        <f t="shared" si="12"/>
        <v>67</v>
      </c>
      <c r="D52" s="169">
        <f t="shared" si="13"/>
        <v>67</v>
      </c>
      <c r="E52" s="169">
        <f t="shared" si="14"/>
        <v>1</v>
      </c>
      <c r="F52" s="169">
        <f t="shared" si="15"/>
        <v>67</v>
      </c>
      <c r="G52" s="170">
        <f t="shared" si="16"/>
        <v>0</v>
      </c>
      <c r="H52" s="170">
        <f t="shared" si="17"/>
        <v>0</v>
      </c>
      <c r="I52" s="171">
        <f t="shared" si="18"/>
        <v>10</v>
      </c>
      <c r="J52" s="169">
        <v>3</v>
      </c>
      <c r="K52" s="169">
        <v>3</v>
      </c>
      <c r="L52" s="169">
        <v>3</v>
      </c>
      <c r="M52" s="169">
        <v>1</v>
      </c>
      <c r="N52" s="172">
        <v>25</v>
      </c>
      <c r="O52" s="172">
        <v>26</v>
      </c>
      <c r="P52" s="172">
        <v>24</v>
      </c>
      <c r="Q52" s="172">
        <v>65</v>
      </c>
      <c r="R52" s="173"/>
      <c r="S52" s="369">
        <v>0.10000000000000091</v>
      </c>
      <c r="T52" s="369">
        <v>0.10000000000000091</v>
      </c>
      <c r="U52" s="369">
        <v>0.10000000000000091</v>
      </c>
      <c r="V52" s="369">
        <v>0.10000000000000091</v>
      </c>
      <c r="W52" s="369">
        <v>0.10000000000000091</v>
      </c>
      <c r="X52" s="369">
        <v>0.10000000000000091</v>
      </c>
      <c r="Y52" s="369">
        <v>0.10000000000000091</v>
      </c>
      <c r="Z52" s="369">
        <v>0.10000000000000091</v>
      </c>
      <c r="AA52" s="369">
        <v>0.10000000000000091</v>
      </c>
      <c r="AB52" s="369">
        <v>0.10000000000000091</v>
      </c>
      <c r="AC52" s="369">
        <v>0.10000000000000091</v>
      </c>
      <c r="AD52" s="369">
        <v>0.10000000000000091</v>
      </c>
      <c r="AE52" s="369">
        <v>0.10000000000000091</v>
      </c>
      <c r="AF52" s="369">
        <v>0.10000000000000091</v>
      </c>
      <c r="AG52" s="369">
        <v>0.10000000000000091</v>
      </c>
      <c r="AH52" s="369">
        <v>0.1</v>
      </c>
      <c r="AI52" s="369">
        <v>0.1</v>
      </c>
      <c r="AJ52" s="369">
        <v>0.1</v>
      </c>
      <c r="AK52" s="369">
        <v>0.1</v>
      </c>
      <c r="AL52" s="369">
        <v>0.1</v>
      </c>
      <c r="AM52" s="369">
        <v>0.1</v>
      </c>
      <c r="AN52" s="369">
        <v>0.1</v>
      </c>
      <c r="AO52" s="369" t="s">
        <v>352</v>
      </c>
      <c r="AP52" s="369" t="s">
        <v>481</v>
      </c>
      <c r="AQ52" s="369" t="s">
        <v>481</v>
      </c>
      <c r="AR52" s="369" t="s">
        <v>481</v>
      </c>
      <c r="AS52" s="369">
        <v>0.1</v>
      </c>
      <c r="AT52" s="369">
        <v>0.1</v>
      </c>
      <c r="AU52" s="369">
        <v>0.1</v>
      </c>
      <c r="AV52" s="369">
        <v>0.1</v>
      </c>
      <c r="AW52" s="369">
        <v>0.1</v>
      </c>
      <c r="AX52" s="369">
        <v>0.1</v>
      </c>
      <c r="AY52" s="369">
        <v>0.1</v>
      </c>
      <c r="AZ52" s="369">
        <v>0.1</v>
      </c>
      <c r="BA52" s="369">
        <v>0.1</v>
      </c>
      <c r="BB52" s="369">
        <v>0.1</v>
      </c>
      <c r="BC52" s="369">
        <v>0.1</v>
      </c>
      <c r="BD52" s="369">
        <v>0.1</v>
      </c>
      <c r="BE52" s="369">
        <v>0.1</v>
      </c>
      <c r="BF52" s="369">
        <v>0.1</v>
      </c>
      <c r="BG52" s="369">
        <v>0.1</v>
      </c>
      <c r="BH52" s="369">
        <v>0.1</v>
      </c>
      <c r="BI52" s="369">
        <v>0.1</v>
      </c>
      <c r="BJ52" s="369">
        <v>0.1</v>
      </c>
      <c r="BK52" s="369">
        <v>0.1</v>
      </c>
      <c r="BL52" s="369">
        <v>0.1</v>
      </c>
      <c r="BM52" s="369">
        <v>0.1</v>
      </c>
      <c r="BN52" s="369">
        <v>0.1</v>
      </c>
      <c r="BO52" s="369">
        <v>0.1</v>
      </c>
      <c r="BP52" s="369">
        <v>0.1</v>
      </c>
      <c r="BQ52" s="369">
        <v>0.1</v>
      </c>
      <c r="BR52" s="369">
        <v>0.1</v>
      </c>
      <c r="BS52" s="369">
        <v>0.1</v>
      </c>
      <c r="BT52" s="369">
        <v>0.1</v>
      </c>
      <c r="BU52" s="369">
        <v>0.1</v>
      </c>
      <c r="BV52" s="369">
        <v>0.1</v>
      </c>
      <c r="BW52" s="369">
        <v>0.1</v>
      </c>
      <c r="BX52" s="369">
        <v>0.1</v>
      </c>
      <c r="BY52" s="369">
        <v>0.1</v>
      </c>
      <c r="BZ52" s="369">
        <v>0.1</v>
      </c>
      <c r="CA52" s="369">
        <v>0.1</v>
      </c>
      <c r="CB52" s="369">
        <v>0.1</v>
      </c>
      <c r="CC52" s="369">
        <v>0.1</v>
      </c>
      <c r="CD52" s="369">
        <v>0.1</v>
      </c>
      <c r="CE52" s="369" t="s">
        <v>481</v>
      </c>
      <c r="CF52" s="369">
        <v>0.10000000000000091</v>
      </c>
      <c r="CG52" s="369">
        <v>0.10000000000000091</v>
      </c>
      <c r="CH52" s="369">
        <v>0.10000000000000091</v>
      </c>
      <c r="CI52" s="369">
        <v>0.10000000000000091</v>
      </c>
      <c r="CJ52" s="369">
        <v>0.10000000000000091</v>
      </c>
      <c r="CK52" s="369">
        <v>0.10000000000000091</v>
      </c>
      <c r="CL52" s="369">
        <v>0.10000000000000091</v>
      </c>
      <c r="CM52" s="174"/>
      <c r="CN52" s="174"/>
      <c r="CO52" s="174"/>
      <c r="CP52" s="174"/>
      <c r="CQ52" s="174"/>
      <c r="CR52" s="174"/>
      <c r="CS52" s="174"/>
      <c r="CT52" s="174"/>
    </row>
    <row r="53" spans="1:98" ht="15.75" thickBot="1" x14ac:dyDescent="0.3">
      <c r="A53" s="168">
        <f>IF(LEN(Projects!A49)&gt;0,Projects!A49,"")</f>
        <v>47</v>
      </c>
      <c r="B53" s="102" t="str">
        <f>IF(ISNA(VLOOKUP(A53,Projects!A:B,2,FALSE)), "",VLOOKUP(A53,Projects!A:B,2,FALSE))</f>
        <v>T6  Project47</v>
      </c>
      <c r="C53" s="169">
        <f t="shared" si="12"/>
        <v>67</v>
      </c>
      <c r="D53" s="169">
        <f t="shared" si="13"/>
        <v>67</v>
      </c>
      <c r="E53" s="169">
        <f t="shared" si="14"/>
        <v>1</v>
      </c>
      <c r="F53" s="169">
        <f t="shared" si="15"/>
        <v>67</v>
      </c>
      <c r="G53" s="170">
        <f t="shared" si="16"/>
        <v>0</v>
      </c>
      <c r="H53" s="170">
        <f t="shared" si="17"/>
        <v>0</v>
      </c>
      <c r="I53" s="171">
        <f t="shared" si="18"/>
        <v>12</v>
      </c>
      <c r="J53" s="169">
        <v>3</v>
      </c>
      <c r="K53" s="169">
        <v>3</v>
      </c>
      <c r="L53" s="169">
        <v>3</v>
      </c>
      <c r="M53" s="169">
        <v>3</v>
      </c>
      <c r="N53" s="172">
        <v>23</v>
      </c>
      <c r="O53" s="172">
        <v>24</v>
      </c>
      <c r="P53" s="172">
        <v>25</v>
      </c>
      <c r="Q53" s="172">
        <v>26</v>
      </c>
      <c r="R53" s="173"/>
      <c r="S53" s="369">
        <v>0.10000000000000091</v>
      </c>
      <c r="T53" s="369">
        <v>0.10000000000000091</v>
      </c>
      <c r="U53" s="369">
        <v>0.10000000000000091</v>
      </c>
      <c r="V53" s="369">
        <v>0.10000000000000091</v>
      </c>
      <c r="W53" s="369">
        <v>0.10000000000000091</v>
      </c>
      <c r="X53" s="369">
        <v>0.10000000000000091</v>
      </c>
      <c r="Y53" s="369">
        <v>0.10000000000000091</v>
      </c>
      <c r="Z53" s="369">
        <v>0.10000000000000091</v>
      </c>
      <c r="AA53" s="369">
        <v>0.10000000000000091</v>
      </c>
      <c r="AB53" s="369">
        <v>0.10000000000000091</v>
      </c>
      <c r="AC53" s="369">
        <v>0.10000000000000091</v>
      </c>
      <c r="AD53" s="369">
        <v>0.10000000000000091</v>
      </c>
      <c r="AE53" s="369">
        <v>0.10000000000000091</v>
      </c>
      <c r="AF53" s="369">
        <v>0.10000000000000091</v>
      </c>
      <c r="AG53" s="369">
        <v>0.10000000000000091</v>
      </c>
      <c r="AH53" s="369">
        <v>0.1</v>
      </c>
      <c r="AI53" s="369">
        <v>0.1</v>
      </c>
      <c r="AJ53" s="369">
        <v>0.1</v>
      </c>
      <c r="AK53" s="369">
        <v>0.1</v>
      </c>
      <c r="AL53" s="369">
        <v>0.1</v>
      </c>
      <c r="AM53" s="369">
        <v>0.1</v>
      </c>
      <c r="AN53" s="369">
        <v>0.1</v>
      </c>
      <c r="AO53" s="369" t="s">
        <v>481</v>
      </c>
      <c r="AP53" s="369" t="s">
        <v>481</v>
      </c>
      <c r="AQ53" s="369" t="s">
        <v>481</v>
      </c>
      <c r="AR53" s="369" t="s">
        <v>481</v>
      </c>
      <c r="AS53" s="369">
        <v>0.1</v>
      </c>
      <c r="AT53" s="369">
        <v>0.1</v>
      </c>
      <c r="AU53" s="369">
        <v>0.1</v>
      </c>
      <c r="AV53" s="369">
        <v>0.1</v>
      </c>
      <c r="AW53" s="369">
        <v>0.1</v>
      </c>
      <c r="AX53" s="369">
        <v>0.1</v>
      </c>
      <c r="AY53" s="369">
        <v>0.1</v>
      </c>
      <c r="AZ53" s="369" t="s">
        <v>352</v>
      </c>
      <c r="BA53" s="369">
        <v>0.1</v>
      </c>
      <c r="BB53" s="369">
        <v>0.1</v>
      </c>
      <c r="BC53" s="369">
        <v>0.1</v>
      </c>
      <c r="BD53" s="369">
        <v>0.1</v>
      </c>
      <c r="BE53" s="369">
        <v>0.1</v>
      </c>
      <c r="BF53" s="369">
        <v>0.1</v>
      </c>
      <c r="BG53" s="369">
        <v>0.1</v>
      </c>
      <c r="BH53" s="369">
        <v>0.1</v>
      </c>
      <c r="BI53" s="369">
        <v>0.1</v>
      </c>
      <c r="BJ53" s="369">
        <v>0.1</v>
      </c>
      <c r="BK53" s="369">
        <v>0.1</v>
      </c>
      <c r="BL53" s="369">
        <v>0.1</v>
      </c>
      <c r="BM53" s="369">
        <v>0.1</v>
      </c>
      <c r="BN53" s="369">
        <v>0.1</v>
      </c>
      <c r="BO53" s="369">
        <v>0.1</v>
      </c>
      <c r="BP53" s="369">
        <v>0.1</v>
      </c>
      <c r="BQ53" s="369">
        <v>0.1</v>
      </c>
      <c r="BR53" s="369">
        <v>0.1</v>
      </c>
      <c r="BS53" s="369">
        <v>0.1</v>
      </c>
      <c r="BT53" s="369">
        <v>0.1</v>
      </c>
      <c r="BU53" s="369">
        <v>0.1</v>
      </c>
      <c r="BV53" s="369">
        <v>0.1</v>
      </c>
      <c r="BW53" s="369">
        <v>0.1</v>
      </c>
      <c r="BX53" s="369">
        <v>0.1</v>
      </c>
      <c r="BY53" s="369">
        <v>0.1</v>
      </c>
      <c r="BZ53" s="369">
        <v>0.1</v>
      </c>
      <c r="CA53" s="369">
        <v>0.1</v>
      </c>
      <c r="CB53" s="369">
        <v>0.1</v>
      </c>
      <c r="CC53" s="369">
        <v>0.1</v>
      </c>
      <c r="CD53" s="369">
        <v>0.1</v>
      </c>
      <c r="CE53" s="369">
        <v>0.10000000000000091</v>
      </c>
      <c r="CF53" s="369">
        <v>0.10000000000000091</v>
      </c>
      <c r="CG53" s="369">
        <v>0.10000000000000091</v>
      </c>
      <c r="CH53" s="369">
        <v>0.10000000000000091</v>
      </c>
      <c r="CI53" s="369">
        <v>0.10000000000000091</v>
      </c>
      <c r="CJ53" s="369">
        <v>0.10000000000000091</v>
      </c>
      <c r="CK53" s="369">
        <v>0.10000000000000091</v>
      </c>
      <c r="CL53" s="369">
        <v>0.10000000000000091</v>
      </c>
      <c r="CM53" s="174"/>
      <c r="CN53" s="174"/>
      <c r="CO53" s="174"/>
      <c r="CP53" s="174"/>
      <c r="CQ53" s="174"/>
      <c r="CR53" s="174"/>
      <c r="CS53" s="174"/>
      <c r="CT53" s="174"/>
    </row>
    <row r="54" spans="1:98" ht="15.75" thickBot="1" x14ac:dyDescent="0.3">
      <c r="A54" s="168">
        <f>IF(LEN(Projects!A50)&gt;0,Projects!A50,"")</f>
        <v>48</v>
      </c>
      <c r="B54" s="102" t="str">
        <f>IF(ISNA(VLOOKUP(A54,Projects!A:B,2,FALSE)), "",VLOOKUP(A54,Projects!A:B,2,FALSE))</f>
        <v>T6  Project48</v>
      </c>
      <c r="C54" s="169">
        <f t="shared" si="12"/>
        <v>67</v>
      </c>
      <c r="D54" s="169">
        <f t="shared" si="13"/>
        <v>67</v>
      </c>
      <c r="E54" s="169">
        <f t="shared" si="14"/>
        <v>1</v>
      </c>
      <c r="F54" s="169">
        <f t="shared" si="15"/>
        <v>67</v>
      </c>
      <c r="G54" s="170">
        <f t="shared" si="16"/>
        <v>0</v>
      </c>
      <c r="H54" s="170">
        <f t="shared" si="17"/>
        <v>0</v>
      </c>
      <c r="I54" s="171">
        <f t="shared" si="18"/>
        <v>10</v>
      </c>
      <c r="J54" s="169">
        <v>3</v>
      </c>
      <c r="K54" s="169">
        <v>3</v>
      </c>
      <c r="L54" s="169">
        <v>3</v>
      </c>
      <c r="M54" s="169">
        <v>1</v>
      </c>
      <c r="N54" s="172">
        <v>26</v>
      </c>
      <c r="O54" s="172">
        <v>25</v>
      </c>
      <c r="P54" s="172">
        <v>23</v>
      </c>
      <c r="Q54" s="172">
        <v>66</v>
      </c>
      <c r="R54" s="173"/>
      <c r="S54" s="369">
        <v>0.10000000000000091</v>
      </c>
      <c r="T54" s="369">
        <v>0.10000000000000091</v>
      </c>
      <c r="U54" s="369">
        <v>0.10000000000000091</v>
      </c>
      <c r="V54" s="369">
        <v>0.10000000000000091</v>
      </c>
      <c r="W54" s="369">
        <v>0.10000000000000091</v>
      </c>
      <c r="X54" s="369">
        <v>0.10000000000000091</v>
      </c>
      <c r="Y54" s="369">
        <v>0.10000000000000091</v>
      </c>
      <c r="Z54" s="369">
        <v>0.10000000000000091</v>
      </c>
      <c r="AA54" s="369">
        <v>0.10000000000000091</v>
      </c>
      <c r="AB54" s="369">
        <v>0.10000000000000091</v>
      </c>
      <c r="AC54" s="369">
        <v>0.10000000000000091</v>
      </c>
      <c r="AD54" s="369">
        <v>0.10000000000000091</v>
      </c>
      <c r="AE54" s="369">
        <v>0.10000000000000091</v>
      </c>
      <c r="AF54" s="369">
        <v>0.10000000000000091</v>
      </c>
      <c r="AG54" s="369">
        <v>0.10000000000000091</v>
      </c>
      <c r="AH54" s="369">
        <v>0.1</v>
      </c>
      <c r="AI54" s="369">
        <v>0.1</v>
      </c>
      <c r="AJ54" s="369">
        <v>0.1</v>
      </c>
      <c r="AK54" s="369">
        <v>0.1</v>
      </c>
      <c r="AL54" s="369">
        <v>0.1</v>
      </c>
      <c r="AM54" s="369">
        <v>0.1</v>
      </c>
      <c r="AN54" s="369">
        <v>0.1</v>
      </c>
      <c r="AO54" s="369" t="s">
        <v>481</v>
      </c>
      <c r="AP54" s="369" t="s">
        <v>352</v>
      </c>
      <c r="AQ54" s="369" t="s">
        <v>481</v>
      </c>
      <c r="AR54" s="369" t="s">
        <v>481</v>
      </c>
      <c r="AS54" s="369">
        <v>0.1</v>
      </c>
      <c r="AT54" s="369">
        <v>0.1</v>
      </c>
      <c r="AU54" s="369">
        <v>0.1</v>
      </c>
      <c r="AV54" s="369">
        <v>0.1</v>
      </c>
      <c r="AW54" s="369">
        <v>0.1</v>
      </c>
      <c r="AX54" s="369">
        <v>0.1</v>
      </c>
      <c r="AY54" s="369">
        <v>0.1</v>
      </c>
      <c r="AZ54" s="369">
        <v>0.1</v>
      </c>
      <c r="BA54" s="369">
        <v>0.1</v>
      </c>
      <c r="BB54" s="369">
        <v>0.1</v>
      </c>
      <c r="BC54" s="369">
        <v>0.1</v>
      </c>
      <c r="BD54" s="369">
        <v>0.1</v>
      </c>
      <c r="BE54" s="369">
        <v>0.1</v>
      </c>
      <c r="BF54" s="369">
        <v>0.1</v>
      </c>
      <c r="BG54" s="369">
        <v>0.1</v>
      </c>
      <c r="BH54" s="369">
        <v>0.1</v>
      </c>
      <c r="BI54" s="369">
        <v>0.1</v>
      </c>
      <c r="BJ54" s="369">
        <v>0.1</v>
      </c>
      <c r="BK54" s="369">
        <v>0.1</v>
      </c>
      <c r="BL54" s="369">
        <v>0.1</v>
      </c>
      <c r="BM54" s="369">
        <v>0.1</v>
      </c>
      <c r="BN54" s="369">
        <v>0.1</v>
      </c>
      <c r="BO54" s="369">
        <v>0.1</v>
      </c>
      <c r="BP54" s="369">
        <v>0.1</v>
      </c>
      <c r="BQ54" s="369">
        <v>0.1</v>
      </c>
      <c r="BR54" s="369">
        <v>0.1</v>
      </c>
      <c r="BS54" s="369">
        <v>0.1</v>
      </c>
      <c r="BT54" s="369">
        <v>0.1</v>
      </c>
      <c r="BU54" s="369">
        <v>0.1</v>
      </c>
      <c r="BV54" s="369">
        <v>0.1</v>
      </c>
      <c r="BW54" s="369">
        <v>0.1</v>
      </c>
      <c r="BX54" s="369">
        <v>0.1</v>
      </c>
      <c r="BY54" s="369">
        <v>0.1</v>
      </c>
      <c r="BZ54" s="369">
        <v>0.1</v>
      </c>
      <c r="CA54" s="369">
        <v>0.1</v>
      </c>
      <c r="CB54" s="369">
        <v>0.1</v>
      </c>
      <c r="CC54" s="369">
        <v>0.1</v>
      </c>
      <c r="CD54" s="369">
        <v>0.1</v>
      </c>
      <c r="CE54" s="369">
        <v>0.10000000000000091</v>
      </c>
      <c r="CF54" s="369" t="s">
        <v>481</v>
      </c>
      <c r="CG54" s="369">
        <v>0.10000000000000091</v>
      </c>
      <c r="CH54" s="369">
        <v>0.10000000000000091</v>
      </c>
      <c r="CI54" s="369">
        <v>0.10000000000000091</v>
      </c>
      <c r="CJ54" s="369">
        <v>0.10000000000000091</v>
      </c>
      <c r="CK54" s="369">
        <v>0.10000000000000091</v>
      </c>
      <c r="CL54" s="369">
        <v>0.10000000000000091</v>
      </c>
      <c r="CM54" s="174"/>
      <c r="CN54" s="174"/>
      <c r="CO54" s="174"/>
      <c r="CP54" s="174"/>
      <c r="CQ54" s="174"/>
      <c r="CR54" s="174"/>
      <c r="CS54" s="174"/>
      <c r="CT54" s="174"/>
    </row>
    <row r="55" spans="1:98" ht="15.75" thickBot="1" x14ac:dyDescent="0.3">
      <c r="A55" s="168">
        <f>IF(LEN(Projects!A51)&gt;0,Projects!A51,"")</f>
        <v>49</v>
      </c>
      <c r="B55" s="102" t="str">
        <f>IF(ISNA(VLOOKUP(A55,Projects!A:B,2,FALSE)), "",VLOOKUP(A55,Projects!A:B,2,FALSE))</f>
        <v>T6  Project49</v>
      </c>
      <c r="C55" s="169">
        <f t="shared" si="12"/>
        <v>67</v>
      </c>
      <c r="D55" s="169">
        <f t="shared" si="13"/>
        <v>67</v>
      </c>
      <c r="E55" s="169">
        <f t="shared" si="14"/>
        <v>1</v>
      </c>
      <c r="F55" s="169">
        <f t="shared" si="15"/>
        <v>67</v>
      </c>
      <c r="G55" s="170">
        <f t="shared" si="16"/>
        <v>0</v>
      </c>
      <c r="H55" s="170">
        <f t="shared" si="17"/>
        <v>0</v>
      </c>
      <c r="I55" s="171">
        <f t="shared" si="18"/>
        <v>12</v>
      </c>
      <c r="J55" s="169">
        <v>3</v>
      </c>
      <c r="K55" s="169">
        <v>3</v>
      </c>
      <c r="L55" s="169">
        <v>3</v>
      </c>
      <c r="M55" s="169">
        <v>3</v>
      </c>
      <c r="N55" s="172">
        <v>24</v>
      </c>
      <c r="O55" s="172">
        <v>23</v>
      </c>
      <c r="P55" s="172">
        <v>26</v>
      </c>
      <c r="Q55" s="172">
        <v>25</v>
      </c>
      <c r="R55" s="173"/>
      <c r="S55" s="369">
        <v>0.10000000000000091</v>
      </c>
      <c r="T55" s="369">
        <v>0.10000000000000091</v>
      </c>
      <c r="U55" s="369">
        <v>0.10000000000000091</v>
      </c>
      <c r="V55" s="369">
        <v>0.10000000000000091</v>
      </c>
      <c r="W55" s="369">
        <v>0.10000000000000091</v>
      </c>
      <c r="X55" s="369">
        <v>0.10000000000000091</v>
      </c>
      <c r="Y55" s="369">
        <v>0.10000000000000091</v>
      </c>
      <c r="Z55" s="369">
        <v>0.10000000000000091</v>
      </c>
      <c r="AA55" s="369">
        <v>0.10000000000000091</v>
      </c>
      <c r="AB55" s="369">
        <v>0.10000000000000091</v>
      </c>
      <c r="AC55" s="369">
        <v>0.10000000000000091</v>
      </c>
      <c r="AD55" s="369">
        <v>0.10000000000000091</v>
      </c>
      <c r="AE55" s="369">
        <v>0.10000000000000091</v>
      </c>
      <c r="AF55" s="369">
        <v>0.10000000000000091</v>
      </c>
      <c r="AG55" s="369">
        <v>0.10000000000000091</v>
      </c>
      <c r="AH55" s="369">
        <v>0.1</v>
      </c>
      <c r="AI55" s="369">
        <v>0.1</v>
      </c>
      <c r="AJ55" s="369">
        <v>0.1</v>
      </c>
      <c r="AK55" s="369">
        <v>0.1</v>
      </c>
      <c r="AL55" s="369">
        <v>0.1</v>
      </c>
      <c r="AM55" s="369">
        <v>0.1</v>
      </c>
      <c r="AN55" s="369">
        <v>0.1</v>
      </c>
      <c r="AO55" s="369" t="s">
        <v>481</v>
      </c>
      <c r="AP55" s="369" t="s">
        <v>481</v>
      </c>
      <c r="AQ55" s="369" t="s">
        <v>481</v>
      </c>
      <c r="AR55" s="369" t="s">
        <v>481</v>
      </c>
      <c r="AS55" s="369">
        <v>0.1</v>
      </c>
      <c r="AT55" s="369">
        <v>0.1</v>
      </c>
      <c r="AU55" s="369">
        <v>0.1</v>
      </c>
      <c r="AV55" s="369">
        <v>0.1</v>
      </c>
      <c r="AW55" s="369">
        <v>0.1</v>
      </c>
      <c r="AX55" s="369">
        <v>0.1</v>
      </c>
      <c r="AY55" s="369">
        <v>0.1</v>
      </c>
      <c r="AZ55" s="369">
        <v>0.1</v>
      </c>
      <c r="BA55" s="369">
        <v>0.1</v>
      </c>
      <c r="BB55" s="369">
        <v>0.1</v>
      </c>
      <c r="BC55" s="369">
        <v>0.1</v>
      </c>
      <c r="BD55" s="369">
        <v>0.1</v>
      </c>
      <c r="BE55" s="369">
        <v>0.1</v>
      </c>
      <c r="BF55" s="369">
        <v>0.1</v>
      </c>
      <c r="BG55" s="369">
        <v>0.1</v>
      </c>
      <c r="BH55" s="369">
        <v>0.1</v>
      </c>
      <c r="BI55" s="369">
        <v>0.1</v>
      </c>
      <c r="BJ55" s="369">
        <v>0.1</v>
      </c>
      <c r="BK55" s="369">
        <v>0.1</v>
      </c>
      <c r="BL55" s="369">
        <v>0.1</v>
      </c>
      <c r="BM55" s="369" t="s">
        <v>352</v>
      </c>
      <c r="BN55" s="369">
        <v>0.1</v>
      </c>
      <c r="BO55" s="369">
        <v>0.1</v>
      </c>
      <c r="BP55" s="369">
        <v>0.1</v>
      </c>
      <c r="BQ55" s="369">
        <v>0.1</v>
      </c>
      <c r="BR55" s="369">
        <v>0.1</v>
      </c>
      <c r="BS55" s="369">
        <v>0.1</v>
      </c>
      <c r="BT55" s="369">
        <v>0.1</v>
      </c>
      <c r="BU55" s="369">
        <v>0.1</v>
      </c>
      <c r="BV55" s="369">
        <v>0.1</v>
      </c>
      <c r="BW55" s="369">
        <v>0.1</v>
      </c>
      <c r="BX55" s="369">
        <v>0.1</v>
      </c>
      <c r="BY55" s="369">
        <v>0.1</v>
      </c>
      <c r="BZ55" s="369">
        <v>0.1</v>
      </c>
      <c r="CA55" s="369">
        <v>0.1</v>
      </c>
      <c r="CB55" s="369">
        <v>0.1</v>
      </c>
      <c r="CC55" s="369">
        <v>0.1</v>
      </c>
      <c r="CD55" s="369">
        <v>0.1</v>
      </c>
      <c r="CE55" s="369">
        <v>0.10000000000000091</v>
      </c>
      <c r="CF55" s="369">
        <v>0.10000000000000091</v>
      </c>
      <c r="CG55" s="369">
        <v>0.10000000000000091</v>
      </c>
      <c r="CH55" s="369">
        <v>0.10000000000000091</v>
      </c>
      <c r="CI55" s="369">
        <v>0.10000000000000091</v>
      </c>
      <c r="CJ55" s="369">
        <v>0.10000000000000091</v>
      </c>
      <c r="CK55" s="369">
        <v>0.10000000000000091</v>
      </c>
      <c r="CL55" s="369">
        <v>0.10000000000000091</v>
      </c>
      <c r="CM55" s="174"/>
      <c r="CN55" s="174"/>
      <c r="CO55" s="174"/>
      <c r="CP55" s="174"/>
      <c r="CQ55" s="174"/>
      <c r="CR55" s="174"/>
      <c r="CS55" s="174"/>
      <c r="CT55" s="174"/>
    </row>
    <row r="56" spans="1:98" ht="15.75" thickBot="1" x14ac:dyDescent="0.3">
      <c r="A56" s="168">
        <f>IF(LEN(Projects!A52)&gt;0,Projects!A52,"")</f>
        <v>50</v>
      </c>
      <c r="B56" s="102" t="str">
        <f>IF(ISNA(VLOOKUP(A56,Projects!A:B,2,FALSE)), "",VLOOKUP(A56,Projects!A:B,2,FALSE))</f>
        <v>T6  Project50</v>
      </c>
      <c r="C56" s="169">
        <f t="shared" si="12"/>
        <v>67</v>
      </c>
      <c r="D56" s="169">
        <f t="shared" si="13"/>
        <v>67</v>
      </c>
      <c r="E56" s="169">
        <f t="shared" si="14"/>
        <v>1</v>
      </c>
      <c r="F56" s="169">
        <f t="shared" si="15"/>
        <v>67</v>
      </c>
      <c r="G56" s="170">
        <f t="shared" si="16"/>
        <v>0</v>
      </c>
      <c r="H56" s="170">
        <f t="shared" si="17"/>
        <v>0</v>
      </c>
      <c r="I56" s="171">
        <f t="shared" si="18"/>
        <v>12</v>
      </c>
      <c r="J56" s="169">
        <v>3</v>
      </c>
      <c r="K56" s="169">
        <v>3</v>
      </c>
      <c r="L56" s="169">
        <v>3</v>
      </c>
      <c r="M56" s="169">
        <v>3</v>
      </c>
      <c r="N56" s="172">
        <v>25</v>
      </c>
      <c r="O56" s="172">
        <v>26</v>
      </c>
      <c r="P56" s="172">
        <v>23</v>
      </c>
      <c r="Q56" s="172">
        <v>24</v>
      </c>
      <c r="R56" s="173"/>
      <c r="S56" s="369">
        <v>0.10000000000000091</v>
      </c>
      <c r="T56" s="369">
        <v>0.10000000000000091</v>
      </c>
      <c r="U56" s="369">
        <v>0.10000000000000091</v>
      </c>
      <c r="V56" s="369">
        <v>0.10000000000000091</v>
      </c>
      <c r="W56" s="369">
        <v>0.10000000000000091</v>
      </c>
      <c r="X56" s="369">
        <v>0.10000000000000091</v>
      </c>
      <c r="Y56" s="369">
        <v>0.10000000000000091</v>
      </c>
      <c r="Z56" s="369">
        <v>0.10000000000000091</v>
      </c>
      <c r="AA56" s="369">
        <v>0.10000000000000091</v>
      </c>
      <c r="AB56" s="369">
        <v>0.10000000000000091</v>
      </c>
      <c r="AC56" s="369">
        <v>0.10000000000000091</v>
      </c>
      <c r="AD56" s="369">
        <v>0.10000000000000091</v>
      </c>
      <c r="AE56" s="369">
        <v>0.10000000000000091</v>
      </c>
      <c r="AF56" s="369" t="s">
        <v>352</v>
      </c>
      <c r="AG56" s="369">
        <v>0.10000000000000091</v>
      </c>
      <c r="AH56" s="369">
        <v>0.1</v>
      </c>
      <c r="AI56" s="369">
        <v>0.1</v>
      </c>
      <c r="AJ56" s="369">
        <v>0.1</v>
      </c>
      <c r="AK56" s="369">
        <v>0.1</v>
      </c>
      <c r="AL56" s="369">
        <v>0.1</v>
      </c>
      <c r="AM56" s="369">
        <v>0.1</v>
      </c>
      <c r="AN56" s="369">
        <v>0.1</v>
      </c>
      <c r="AO56" s="369" t="s">
        <v>481</v>
      </c>
      <c r="AP56" s="369" t="s">
        <v>481</v>
      </c>
      <c r="AQ56" s="369" t="s">
        <v>481</v>
      </c>
      <c r="AR56" s="369" t="s">
        <v>481</v>
      </c>
      <c r="AS56" s="369">
        <v>0.1</v>
      </c>
      <c r="AT56" s="369">
        <v>0.1</v>
      </c>
      <c r="AU56" s="369">
        <v>0.1</v>
      </c>
      <c r="AV56" s="369">
        <v>0.1</v>
      </c>
      <c r="AW56" s="369">
        <v>0.1</v>
      </c>
      <c r="AX56" s="369">
        <v>0.1</v>
      </c>
      <c r="AY56" s="369">
        <v>0.1</v>
      </c>
      <c r="AZ56" s="369">
        <v>0.1</v>
      </c>
      <c r="BA56" s="369">
        <v>0.1</v>
      </c>
      <c r="BB56" s="369">
        <v>0.1</v>
      </c>
      <c r="BC56" s="369">
        <v>0.1</v>
      </c>
      <c r="BD56" s="369">
        <v>0.1</v>
      </c>
      <c r="BE56" s="369">
        <v>0.1</v>
      </c>
      <c r="BF56" s="369">
        <v>0.1</v>
      </c>
      <c r="BG56" s="369">
        <v>0.1</v>
      </c>
      <c r="BH56" s="369">
        <v>0.1</v>
      </c>
      <c r="BI56" s="369">
        <v>0.1</v>
      </c>
      <c r="BJ56" s="369">
        <v>0.1</v>
      </c>
      <c r="BK56" s="369">
        <v>0.1</v>
      </c>
      <c r="BL56" s="369">
        <v>0.1</v>
      </c>
      <c r="BM56" s="369">
        <v>0.1</v>
      </c>
      <c r="BN56" s="369">
        <v>0.1</v>
      </c>
      <c r="BO56" s="369">
        <v>0.1</v>
      </c>
      <c r="BP56" s="369">
        <v>0.1</v>
      </c>
      <c r="BQ56" s="369">
        <v>0.1</v>
      </c>
      <c r="BR56" s="369">
        <v>0.1</v>
      </c>
      <c r="BS56" s="369">
        <v>0.1</v>
      </c>
      <c r="BT56" s="369">
        <v>0.1</v>
      </c>
      <c r="BU56" s="369">
        <v>0.1</v>
      </c>
      <c r="BV56" s="369">
        <v>0.1</v>
      </c>
      <c r="BW56" s="369">
        <v>0.1</v>
      </c>
      <c r="BX56" s="369">
        <v>0.1</v>
      </c>
      <c r="BY56" s="369">
        <v>0.1</v>
      </c>
      <c r="BZ56" s="369">
        <v>0.1</v>
      </c>
      <c r="CA56" s="369">
        <v>0.1</v>
      </c>
      <c r="CB56" s="369">
        <v>0.1</v>
      </c>
      <c r="CC56" s="369">
        <v>0.1</v>
      </c>
      <c r="CD56" s="369">
        <v>0.1</v>
      </c>
      <c r="CE56" s="369">
        <v>0.10000000000000091</v>
      </c>
      <c r="CF56" s="369">
        <v>0.10000000000000091</v>
      </c>
      <c r="CG56" s="369">
        <v>0.10000000000000091</v>
      </c>
      <c r="CH56" s="369">
        <v>0.10000000000000091</v>
      </c>
      <c r="CI56" s="369">
        <v>0.10000000000000091</v>
      </c>
      <c r="CJ56" s="369">
        <v>0.10000000000000091</v>
      </c>
      <c r="CK56" s="369">
        <v>0.10000000000000091</v>
      </c>
      <c r="CL56" s="369">
        <v>0.10000000000000091</v>
      </c>
      <c r="CM56" s="174"/>
      <c r="CN56" s="174"/>
      <c r="CO56" s="174"/>
      <c r="CP56" s="174"/>
      <c r="CQ56" s="174"/>
      <c r="CR56" s="174"/>
      <c r="CS56" s="174"/>
      <c r="CT56" s="174"/>
    </row>
    <row r="57" spans="1:98" ht="15.75" thickBot="1" x14ac:dyDescent="0.3">
      <c r="A57" s="168">
        <f>IF(LEN(Projects!A53)&gt;0,Projects!A53,"")</f>
        <v>51</v>
      </c>
      <c r="B57" s="102" t="str">
        <f>IF(ISNA(VLOOKUP(A57,Projects!A:B,2,FALSE)), "",VLOOKUP(A57,Projects!A:B,2,FALSE))</f>
        <v>T6  Project51</v>
      </c>
      <c r="C57" s="169">
        <f t="shared" si="12"/>
        <v>67</v>
      </c>
      <c r="D57" s="169">
        <f t="shared" si="13"/>
        <v>67</v>
      </c>
      <c r="E57" s="169">
        <f t="shared" si="14"/>
        <v>1</v>
      </c>
      <c r="F57" s="169">
        <f t="shared" si="15"/>
        <v>67</v>
      </c>
      <c r="G57" s="170">
        <f t="shared" si="16"/>
        <v>0</v>
      </c>
      <c r="H57" s="170">
        <f t="shared" si="17"/>
        <v>0</v>
      </c>
      <c r="I57" s="171">
        <f t="shared" si="18"/>
        <v>12</v>
      </c>
      <c r="J57" s="169">
        <v>3</v>
      </c>
      <c r="K57" s="169">
        <v>3</v>
      </c>
      <c r="L57" s="169">
        <v>3</v>
      </c>
      <c r="M57" s="169">
        <v>3</v>
      </c>
      <c r="N57" s="172">
        <v>26</v>
      </c>
      <c r="O57" s="172">
        <v>25</v>
      </c>
      <c r="P57" s="172">
        <v>24</v>
      </c>
      <c r="Q57" s="172">
        <v>23</v>
      </c>
      <c r="R57" s="173"/>
      <c r="S57" s="369">
        <v>0.10000000000000091</v>
      </c>
      <c r="T57" s="369">
        <v>0.10000000000000091</v>
      </c>
      <c r="U57" s="369">
        <v>0.10000000000000091</v>
      </c>
      <c r="V57" s="369">
        <v>0.10000000000000091</v>
      </c>
      <c r="W57" s="369">
        <v>0.10000000000000091</v>
      </c>
      <c r="X57" s="369">
        <v>0.10000000000000091</v>
      </c>
      <c r="Y57" s="369">
        <v>0.10000000000000091</v>
      </c>
      <c r="Z57" s="369">
        <v>0.10000000000000091</v>
      </c>
      <c r="AA57" s="369">
        <v>0.10000000000000091</v>
      </c>
      <c r="AB57" s="369">
        <v>0.10000000000000091</v>
      </c>
      <c r="AC57" s="369">
        <v>0.10000000000000091</v>
      </c>
      <c r="AD57" s="369">
        <v>0.10000000000000091</v>
      </c>
      <c r="AE57" s="369">
        <v>0.10000000000000091</v>
      </c>
      <c r="AF57" s="369">
        <v>0.10000000000000091</v>
      </c>
      <c r="AG57" s="369">
        <v>0.10000000000000091</v>
      </c>
      <c r="AH57" s="369">
        <v>0.1</v>
      </c>
      <c r="AI57" s="369">
        <v>0.1</v>
      </c>
      <c r="AJ57" s="369">
        <v>0.1</v>
      </c>
      <c r="AK57" s="369">
        <v>0.1</v>
      </c>
      <c r="AL57" s="369">
        <v>0.1</v>
      </c>
      <c r="AM57" s="369">
        <v>0.1</v>
      </c>
      <c r="AN57" s="369">
        <v>0.1</v>
      </c>
      <c r="AO57" s="369" t="s">
        <v>481</v>
      </c>
      <c r="AP57" s="369" t="s">
        <v>481</v>
      </c>
      <c r="AQ57" s="369" t="s">
        <v>481</v>
      </c>
      <c r="AR57" s="369" t="s">
        <v>481</v>
      </c>
      <c r="AS57" s="369" t="s">
        <v>352</v>
      </c>
      <c r="AT57" s="369">
        <v>0.1</v>
      </c>
      <c r="AU57" s="369">
        <v>0.1</v>
      </c>
      <c r="AV57" s="369">
        <v>0.1</v>
      </c>
      <c r="AW57" s="369">
        <v>0.1</v>
      </c>
      <c r="AX57" s="369">
        <v>0.1</v>
      </c>
      <c r="AY57" s="369">
        <v>0.1</v>
      </c>
      <c r="AZ57" s="369">
        <v>0.1</v>
      </c>
      <c r="BA57" s="369">
        <v>0.1</v>
      </c>
      <c r="BB57" s="369">
        <v>0.1</v>
      </c>
      <c r="BC57" s="369">
        <v>0.1</v>
      </c>
      <c r="BD57" s="369">
        <v>0.1</v>
      </c>
      <c r="BE57" s="369">
        <v>0.1</v>
      </c>
      <c r="BF57" s="369">
        <v>0.1</v>
      </c>
      <c r="BG57" s="369">
        <v>0.1</v>
      </c>
      <c r="BH57" s="369">
        <v>0.1</v>
      </c>
      <c r="BI57" s="369">
        <v>0.1</v>
      </c>
      <c r="BJ57" s="369">
        <v>0.1</v>
      </c>
      <c r="BK57" s="369">
        <v>0.1</v>
      </c>
      <c r="BL57" s="369">
        <v>0.1</v>
      </c>
      <c r="BM57" s="369">
        <v>0.1</v>
      </c>
      <c r="BN57" s="369">
        <v>0.1</v>
      </c>
      <c r="BO57" s="369">
        <v>0.1</v>
      </c>
      <c r="BP57" s="369">
        <v>0.1</v>
      </c>
      <c r="BQ57" s="369">
        <v>0.1</v>
      </c>
      <c r="BR57" s="369">
        <v>0.1</v>
      </c>
      <c r="BS57" s="369">
        <v>0.1</v>
      </c>
      <c r="BT57" s="369">
        <v>0.1</v>
      </c>
      <c r="BU57" s="369">
        <v>0.1</v>
      </c>
      <c r="BV57" s="369">
        <v>0.1</v>
      </c>
      <c r="BW57" s="369">
        <v>0.1</v>
      </c>
      <c r="BX57" s="369">
        <v>0.1</v>
      </c>
      <c r="BY57" s="369">
        <v>0.1</v>
      </c>
      <c r="BZ57" s="369">
        <v>0.1</v>
      </c>
      <c r="CA57" s="369">
        <v>0.1</v>
      </c>
      <c r="CB57" s="369">
        <v>0.1</v>
      </c>
      <c r="CC57" s="369">
        <v>0.1</v>
      </c>
      <c r="CD57" s="369">
        <v>0.1</v>
      </c>
      <c r="CE57" s="369">
        <v>0.10000000000000091</v>
      </c>
      <c r="CF57" s="369">
        <v>0.10000000000000091</v>
      </c>
      <c r="CG57" s="369">
        <v>0.10000000000000091</v>
      </c>
      <c r="CH57" s="369">
        <v>0.10000000000000091</v>
      </c>
      <c r="CI57" s="369">
        <v>0.10000000000000091</v>
      </c>
      <c r="CJ57" s="369">
        <v>0.10000000000000091</v>
      </c>
      <c r="CK57" s="369">
        <v>0.10000000000000091</v>
      </c>
      <c r="CL57" s="369">
        <v>0.10000000000000091</v>
      </c>
      <c r="CM57" s="174"/>
      <c r="CN57" s="174"/>
      <c r="CO57" s="174"/>
      <c r="CP57" s="174"/>
      <c r="CQ57" s="174"/>
      <c r="CR57" s="174"/>
      <c r="CS57" s="174"/>
      <c r="CT57" s="174"/>
    </row>
    <row r="58" spans="1:98" ht="15.75" thickBot="1" x14ac:dyDescent="0.3">
      <c r="A58" s="168">
        <f>IF(LEN(Projects!A54)&gt;0,Projects!A54,"")</f>
        <v>52</v>
      </c>
      <c r="B58" s="102" t="str">
        <f>IF(ISNA(VLOOKUP(A58,Projects!A:B,2,FALSE)), "",VLOOKUP(A58,Projects!A:B,2,FALSE))</f>
        <v>T6  Project52</v>
      </c>
      <c r="C58" s="169">
        <f t="shared" si="12"/>
        <v>67</v>
      </c>
      <c r="D58" s="169">
        <f t="shared" si="13"/>
        <v>67</v>
      </c>
      <c r="E58" s="169">
        <f t="shared" si="14"/>
        <v>1</v>
      </c>
      <c r="F58" s="169">
        <f t="shared" si="15"/>
        <v>67</v>
      </c>
      <c r="G58" s="170">
        <f t="shared" si="16"/>
        <v>0</v>
      </c>
      <c r="H58" s="170">
        <f t="shared" si="17"/>
        <v>0</v>
      </c>
      <c r="I58" s="171">
        <f t="shared" si="18"/>
        <v>12</v>
      </c>
      <c r="J58" s="169">
        <v>3</v>
      </c>
      <c r="K58" s="169">
        <v>3</v>
      </c>
      <c r="L58" s="169">
        <v>3</v>
      </c>
      <c r="M58" s="169">
        <v>3</v>
      </c>
      <c r="N58" s="172">
        <v>23</v>
      </c>
      <c r="O58" s="172">
        <v>24</v>
      </c>
      <c r="P58" s="172">
        <v>25</v>
      </c>
      <c r="Q58" s="172">
        <v>26</v>
      </c>
      <c r="R58" s="173"/>
      <c r="S58" s="369">
        <v>0.10000000000000091</v>
      </c>
      <c r="T58" s="369">
        <v>0.10000000000000091</v>
      </c>
      <c r="U58" s="369">
        <v>0.10000000000000091</v>
      </c>
      <c r="V58" s="369">
        <v>0.10000000000000091</v>
      </c>
      <c r="W58" s="369">
        <v>0.10000000000000091</v>
      </c>
      <c r="X58" s="369">
        <v>0.10000000000000091</v>
      </c>
      <c r="Y58" s="369">
        <v>0.10000000000000091</v>
      </c>
      <c r="Z58" s="369">
        <v>0.10000000000000091</v>
      </c>
      <c r="AA58" s="369">
        <v>0.10000000000000091</v>
      </c>
      <c r="AB58" s="369">
        <v>0.10000000000000091</v>
      </c>
      <c r="AC58" s="369">
        <v>0.10000000000000091</v>
      </c>
      <c r="AD58" s="369">
        <v>0.10000000000000091</v>
      </c>
      <c r="AE58" s="369">
        <v>0.10000000000000091</v>
      </c>
      <c r="AF58" s="369">
        <v>0.10000000000000091</v>
      </c>
      <c r="AG58" s="369">
        <v>0.10000000000000091</v>
      </c>
      <c r="AH58" s="369">
        <v>0.1</v>
      </c>
      <c r="AI58" s="369">
        <v>0.1</v>
      </c>
      <c r="AJ58" s="369">
        <v>0.1</v>
      </c>
      <c r="AK58" s="369">
        <v>0.1</v>
      </c>
      <c r="AL58" s="369">
        <v>0.1</v>
      </c>
      <c r="AM58" s="369">
        <v>0.1</v>
      </c>
      <c r="AN58" s="369">
        <v>0.1</v>
      </c>
      <c r="AO58" s="369" t="s">
        <v>481</v>
      </c>
      <c r="AP58" s="369" t="s">
        <v>481</v>
      </c>
      <c r="AQ58" s="369" t="s">
        <v>481</v>
      </c>
      <c r="AR58" s="369" t="s">
        <v>481</v>
      </c>
      <c r="AS58" s="369">
        <v>0.1</v>
      </c>
      <c r="AT58" s="369">
        <v>0.1</v>
      </c>
      <c r="AU58" s="369">
        <v>0.1</v>
      </c>
      <c r="AV58" s="369">
        <v>0.1</v>
      </c>
      <c r="AW58" s="369">
        <v>0.1</v>
      </c>
      <c r="AX58" s="369">
        <v>0.1</v>
      </c>
      <c r="AY58" s="369">
        <v>0.1</v>
      </c>
      <c r="AZ58" s="369">
        <v>0.1</v>
      </c>
      <c r="BA58" s="369">
        <v>0.1</v>
      </c>
      <c r="BB58" s="369">
        <v>0.1</v>
      </c>
      <c r="BC58" s="369">
        <v>0.1</v>
      </c>
      <c r="BD58" s="369">
        <v>0.1</v>
      </c>
      <c r="BE58" s="369">
        <v>0.1</v>
      </c>
      <c r="BF58" s="369">
        <v>0.1</v>
      </c>
      <c r="BG58" s="369">
        <v>0.1</v>
      </c>
      <c r="BH58" s="369">
        <v>0.1</v>
      </c>
      <c r="BI58" s="369">
        <v>0.1</v>
      </c>
      <c r="BJ58" s="369">
        <v>0.1</v>
      </c>
      <c r="BK58" s="369">
        <v>0.1</v>
      </c>
      <c r="BL58" s="369">
        <v>0.1</v>
      </c>
      <c r="BM58" s="369">
        <v>0.1</v>
      </c>
      <c r="BN58" s="369">
        <v>0.1</v>
      </c>
      <c r="BO58" s="369">
        <v>0.1</v>
      </c>
      <c r="BP58" s="369">
        <v>0.1</v>
      </c>
      <c r="BQ58" s="369">
        <v>0.1</v>
      </c>
      <c r="BR58" s="369">
        <v>0.1</v>
      </c>
      <c r="BS58" s="369" t="s">
        <v>352</v>
      </c>
      <c r="BT58" s="369">
        <v>0.1</v>
      </c>
      <c r="BU58" s="369">
        <v>0.1</v>
      </c>
      <c r="BV58" s="369">
        <v>0.1</v>
      </c>
      <c r="BW58" s="369">
        <v>0.1</v>
      </c>
      <c r="BX58" s="369">
        <v>0.1</v>
      </c>
      <c r="BY58" s="369">
        <v>0.1</v>
      </c>
      <c r="BZ58" s="369">
        <v>0.1</v>
      </c>
      <c r="CA58" s="369">
        <v>0.1</v>
      </c>
      <c r="CB58" s="369">
        <v>0.1</v>
      </c>
      <c r="CC58" s="369">
        <v>0.1</v>
      </c>
      <c r="CD58" s="369">
        <v>0.1</v>
      </c>
      <c r="CE58" s="369">
        <v>0.10000000000000091</v>
      </c>
      <c r="CF58" s="369">
        <v>0.10000000000000091</v>
      </c>
      <c r="CG58" s="369">
        <v>0.10000000000000091</v>
      </c>
      <c r="CH58" s="369">
        <v>0.10000000000000091</v>
      </c>
      <c r="CI58" s="369">
        <v>0.10000000000000091</v>
      </c>
      <c r="CJ58" s="369">
        <v>0.10000000000000091</v>
      </c>
      <c r="CK58" s="369">
        <v>0.10000000000000091</v>
      </c>
      <c r="CL58" s="369">
        <v>0.10000000000000091</v>
      </c>
      <c r="CM58" s="174"/>
      <c r="CN58" s="174"/>
      <c r="CO58" s="174"/>
      <c r="CP58" s="174"/>
      <c r="CQ58" s="174"/>
      <c r="CR58" s="174"/>
      <c r="CS58" s="174"/>
      <c r="CT58" s="174"/>
    </row>
    <row r="59" spans="1:98" ht="15.75" thickBot="1" x14ac:dyDescent="0.3">
      <c r="A59" s="168">
        <f>IF(LEN(Projects!A55)&gt;0,Projects!A55,"")</f>
        <v>53</v>
      </c>
      <c r="B59" s="102" t="str">
        <f>IF(ISNA(VLOOKUP(A59,Projects!A:B,2,FALSE)), "",VLOOKUP(A59,Projects!A:B,2,FALSE))</f>
        <v>T6  Project53</v>
      </c>
      <c r="C59" s="169">
        <f t="shared" si="12"/>
        <v>67</v>
      </c>
      <c r="D59" s="169">
        <f t="shared" si="13"/>
        <v>67</v>
      </c>
      <c r="E59" s="169">
        <f t="shared" si="14"/>
        <v>1</v>
      </c>
      <c r="F59" s="169">
        <f t="shared" si="15"/>
        <v>67</v>
      </c>
      <c r="G59" s="170">
        <f t="shared" si="16"/>
        <v>0</v>
      </c>
      <c r="H59" s="170">
        <f t="shared" si="17"/>
        <v>0</v>
      </c>
      <c r="I59" s="171">
        <f t="shared" si="18"/>
        <v>12</v>
      </c>
      <c r="J59" s="169">
        <v>3</v>
      </c>
      <c r="K59" s="169">
        <v>3</v>
      </c>
      <c r="L59" s="169">
        <v>3</v>
      </c>
      <c r="M59" s="169">
        <v>3</v>
      </c>
      <c r="N59" s="172">
        <v>24</v>
      </c>
      <c r="O59" s="172">
        <v>23</v>
      </c>
      <c r="P59" s="172">
        <v>26</v>
      </c>
      <c r="Q59" s="172">
        <v>25</v>
      </c>
      <c r="R59" s="173"/>
      <c r="S59" s="369">
        <v>0.10000000000000091</v>
      </c>
      <c r="T59" s="369">
        <v>0.10000000000000091</v>
      </c>
      <c r="U59" s="369">
        <v>0.10000000000000091</v>
      </c>
      <c r="V59" s="369">
        <v>0.10000000000000091</v>
      </c>
      <c r="W59" s="369">
        <v>0.10000000000000091</v>
      </c>
      <c r="X59" s="369">
        <v>0.10000000000000091</v>
      </c>
      <c r="Y59" s="369">
        <v>0.10000000000000091</v>
      </c>
      <c r="Z59" s="369">
        <v>0.10000000000000091</v>
      </c>
      <c r="AA59" s="369">
        <v>0.10000000000000091</v>
      </c>
      <c r="AB59" s="369">
        <v>0.10000000000000091</v>
      </c>
      <c r="AC59" s="369">
        <v>0.10000000000000091</v>
      </c>
      <c r="AD59" s="369">
        <v>0.10000000000000091</v>
      </c>
      <c r="AE59" s="369">
        <v>0.10000000000000091</v>
      </c>
      <c r="AF59" s="369">
        <v>0.10000000000000091</v>
      </c>
      <c r="AG59" s="369">
        <v>0.10000000000000091</v>
      </c>
      <c r="AH59" s="369">
        <v>0.1</v>
      </c>
      <c r="AI59" s="369">
        <v>0.1</v>
      </c>
      <c r="AJ59" s="369">
        <v>0.1</v>
      </c>
      <c r="AK59" s="369">
        <v>0.1</v>
      </c>
      <c r="AL59" s="369">
        <v>0.1</v>
      </c>
      <c r="AM59" s="369">
        <v>0.1</v>
      </c>
      <c r="AN59" s="369">
        <v>0.1</v>
      </c>
      <c r="AO59" s="369" t="s">
        <v>481</v>
      </c>
      <c r="AP59" s="369" t="s">
        <v>481</v>
      </c>
      <c r="AQ59" s="369" t="s">
        <v>481</v>
      </c>
      <c r="AR59" s="369" t="s">
        <v>481</v>
      </c>
      <c r="AS59" s="369">
        <v>0.1</v>
      </c>
      <c r="AT59" s="369">
        <v>0.1</v>
      </c>
      <c r="AU59" s="369">
        <v>0.1</v>
      </c>
      <c r="AV59" s="369">
        <v>0.1</v>
      </c>
      <c r="AW59" s="369">
        <v>0.1</v>
      </c>
      <c r="AX59" s="369">
        <v>0.1</v>
      </c>
      <c r="AY59" s="369" t="s">
        <v>352</v>
      </c>
      <c r="AZ59" s="369">
        <v>0.1</v>
      </c>
      <c r="BA59" s="369">
        <v>0.1</v>
      </c>
      <c r="BB59" s="369">
        <v>0.1</v>
      </c>
      <c r="BC59" s="369">
        <v>0.1</v>
      </c>
      <c r="BD59" s="369">
        <v>0.1</v>
      </c>
      <c r="BE59" s="369">
        <v>0.1</v>
      </c>
      <c r="BF59" s="369">
        <v>0.1</v>
      </c>
      <c r="BG59" s="369">
        <v>0.1</v>
      </c>
      <c r="BH59" s="369">
        <v>0.1</v>
      </c>
      <c r="BI59" s="369">
        <v>0.1</v>
      </c>
      <c r="BJ59" s="369">
        <v>0.1</v>
      </c>
      <c r="BK59" s="369">
        <v>0.1</v>
      </c>
      <c r="BL59" s="369">
        <v>0.1</v>
      </c>
      <c r="BM59" s="369">
        <v>0.1</v>
      </c>
      <c r="BN59" s="369">
        <v>0.1</v>
      </c>
      <c r="BO59" s="369">
        <v>0.1</v>
      </c>
      <c r="BP59" s="369">
        <v>0.1</v>
      </c>
      <c r="BQ59" s="369">
        <v>0.1</v>
      </c>
      <c r="BR59" s="369">
        <v>0.1</v>
      </c>
      <c r="BS59" s="369">
        <v>0.1</v>
      </c>
      <c r="BT59" s="369">
        <v>0.1</v>
      </c>
      <c r="BU59" s="369">
        <v>0.1</v>
      </c>
      <c r="BV59" s="369">
        <v>0.1</v>
      </c>
      <c r="BW59" s="369">
        <v>0.1</v>
      </c>
      <c r="BX59" s="369">
        <v>0.1</v>
      </c>
      <c r="BY59" s="369">
        <v>0.1</v>
      </c>
      <c r="BZ59" s="369">
        <v>0.1</v>
      </c>
      <c r="CA59" s="369">
        <v>0.1</v>
      </c>
      <c r="CB59" s="369">
        <v>0.1</v>
      </c>
      <c r="CC59" s="369">
        <v>0.1</v>
      </c>
      <c r="CD59" s="369">
        <v>0.1</v>
      </c>
      <c r="CE59" s="369">
        <v>0.10000000000000091</v>
      </c>
      <c r="CF59" s="369">
        <v>0.10000000000000091</v>
      </c>
      <c r="CG59" s="369">
        <v>0.10000000000000091</v>
      </c>
      <c r="CH59" s="369">
        <v>0.10000000000000091</v>
      </c>
      <c r="CI59" s="369">
        <v>0.10000000000000091</v>
      </c>
      <c r="CJ59" s="369">
        <v>0.10000000000000091</v>
      </c>
      <c r="CK59" s="369">
        <v>0.10000000000000091</v>
      </c>
      <c r="CL59" s="369">
        <v>0.10000000000000091</v>
      </c>
      <c r="CM59" s="174"/>
      <c r="CN59" s="174"/>
      <c r="CO59" s="174"/>
      <c r="CP59" s="174"/>
      <c r="CQ59" s="174"/>
      <c r="CR59" s="174"/>
      <c r="CS59" s="174"/>
      <c r="CT59" s="174"/>
    </row>
    <row r="60" spans="1:98" ht="15.75" thickBot="1" x14ac:dyDescent="0.3">
      <c r="A60" s="168">
        <f>IF(LEN(Projects!A56)&gt;0,Projects!A56,"")</f>
        <v>54</v>
      </c>
      <c r="B60" s="102" t="str">
        <f>IF(ISNA(VLOOKUP(A60,Projects!A:B,2,FALSE)), "",VLOOKUP(A60,Projects!A:B,2,FALSE))</f>
        <v>T7  Project54</v>
      </c>
      <c r="C60" s="169">
        <f t="shared" si="12"/>
        <v>85</v>
      </c>
      <c r="D60" s="169">
        <f t="shared" si="13"/>
        <v>58</v>
      </c>
      <c r="E60" s="169">
        <f t="shared" si="14"/>
        <v>1</v>
      </c>
      <c r="F60" s="169">
        <f t="shared" si="15"/>
        <v>58</v>
      </c>
      <c r="G60" s="170">
        <f t="shared" si="16"/>
        <v>0</v>
      </c>
      <c r="H60" s="170">
        <f t="shared" si="17"/>
        <v>9</v>
      </c>
      <c r="I60" s="171">
        <f t="shared" si="18"/>
        <v>12</v>
      </c>
      <c r="J60" s="169">
        <v>3</v>
      </c>
      <c r="K60" s="169">
        <v>3</v>
      </c>
      <c r="L60" s="169">
        <v>3</v>
      </c>
      <c r="M60" s="169">
        <v>3</v>
      </c>
      <c r="N60" s="172">
        <v>31</v>
      </c>
      <c r="O60" s="172">
        <v>29</v>
      </c>
      <c r="P60" s="172">
        <v>37</v>
      </c>
      <c r="Q60" s="172">
        <v>32</v>
      </c>
      <c r="R60" s="173"/>
      <c r="S60" s="369">
        <v>0.10000000000000091</v>
      </c>
      <c r="T60" s="369">
        <v>0.10000000000000091</v>
      </c>
      <c r="U60" s="369">
        <v>0.10000000000000091</v>
      </c>
      <c r="V60" s="369">
        <v>0.10000000000000091</v>
      </c>
      <c r="W60" s="369">
        <v>0.10000000000000091</v>
      </c>
      <c r="X60" s="369">
        <v>0.10000000000000091</v>
      </c>
      <c r="Y60" s="369">
        <v>0.10000000000000091</v>
      </c>
      <c r="Z60" s="369">
        <v>0.10000000000000091</v>
      </c>
      <c r="AA60" s="369">
        <v>0.10000000000000091</v>
      </c>
      <c r="AB60" s="369">
        <v>0.10000000000000091</v>
      </c>
      <c r="AC60" s="369">
        <v>0.10000000000000091</v>
      </c>
      <c r="AD60" s="369">
        <v>0.10000000000000091</v>
      </c>
      <c r="AE60" s="369">
        <v>0.10000000000000091</v>
      </c>
      <c r="AF60" s="369">
        <v>0.10000000000000091</v>
      </c>
      <c r="AG60" s="369">
        <v>0.10000000000000091</v>
      </c>
      <c r="AH60" s="369">
        <v>0.1</v>
      </c>
      <c r="AI60" s="369">
        <v>0.1</v>
      </c>
      <c r="AJ60" s="369">
        <v>0.1</v>
      </c>
      <c r="AK60" s="369">
        <v>0.1</v>
      </c>
      <c r="AL60" s="369">
        <v>0.1</v>
      </c>
      <c r="AM60" s="369">
        <v>0.1</v>
      </c>
      <c r="AN60" s="369">
        <v>0.1</v>
      </c>
      <c r="AO60" s="369">
        <v>0.1</v>
      </c>
      <c r="AP60" s="369">
        <v>0.1</v>
      </c>
      <c r="AQ60" s="369">
        <v>0.1</v>
      </c>
      <c r="AR60" s="369">
        <v>0.1</v>
      </c>
      <c r="AS60" s="369">
        <v>0.99999999999999911</v>
      </c>
      <c r="AT60" s="369">
        <v>0.99999999999999911</v>
      </c>
      <c r="AU60" s="369" t="s">
        <v>481</v>
      </c>
      <c r="AV60" s="369">
        <v>0.99999999999999911</v>
      </c>
      <c r="AW60" s="369" t="s">
        <v>481</v>
      </c>
      <c r="AX60" s="369" t="s">
        <v>481</v>
      </c>
      <c r="AY60" s="369">
        <v>0.99999999999999911</v>
      </c>
      <c r="AZ60" s="369">
        <v>0.99999999999999911</v>
      </c>
      <c r="BA60" s="369">
        <v>0.99999999999999911</v>
      </c>
      <c r="BB60" s="369">
        <v>0.99999999999999911</v>
      </c>
      <c r="BC60" s="369" t="s">
        <v>481</v>
      </c>
      <c r="BD60" s="369">
        <v>0.99999999999999911</v>
      </c>
      <c r="BE60" s="369">
        <v>0.99999999999999911</v>
      </c>
      <c r="BF60" s="369">
        <v>0.1</v>
      </c>
      <c r="BG60" s="369">
        <v>0.1</v>
      </c>
      <c r="BH60" s="369">
        <v>0.1</v>
      </c>
      <c r="BI60" s="369">
        <v>0.1</v>
      </c>
      <c r="BJ60" s="369">
        <v>0.1</v>
      </c>
      <c r="BK60" s="369">
        <v>0.1</v>
      </c>
      <c r="BL60" s="369">
        <v>0.1</v>
      </c>
      <c r="BM60" s="369">
        <v>0.1</v>
      </c>
      <c r="BN60" s="369">
        <v>0.1</v>
      </c>
      <c r="BO60" s="369">
        <v>0.1</v>
      </c>
      <c r="BP60" s="369" t="s">
        <v>352</v>
      </c>
      <c r="BQ60" s="369">
        <v>0.1</v>
      </c>
      <c r="BR60" s="369">
        <v>0.1</v>
      </c>
      <c r="BS60" s="369">
        <v>0.1</v>
      </c>
      <c r="BT60" s="369">
        <v>0.1</v>
      </c>
      <c r="BU60" s="369">
        <v>0.1</v>
      </c>
      <c r="BV60" s="369">
        <v>0.1</v>
      </c>
      <c r="BW60" s="369">
        <v>0.1</v>
      </c>
      <c r="BX60" s="369">
        <v>0.1</v>
      </c>
      <c r="BY60" s="369">
        <v>0.1</v>
      </c>
      <c r="BZ60" s="369">
        <v>0.1</v>
      </c>
      <c r="CA60" s="369">
        <v>0.1</v>
      </c>
      <c r="CB60" s="369">
        <v>0.1</v>
      </c>
      <c r="CC60" s="369">
        <v>0.1</v>
      </c>
      <c r="CD60" s="369">
        <v>0.1</v>
      </c>
      <c r="CE60" s="369">
        <v>0.10000000000000091</v>
      </c>
      <c r="CF60" s="369">
        <v>0.10000000000000091</v>
      </c>
      <c r="CG60" s="369">
        <v>0.10000000000000091</v>
      </c>
      <c r="CH60" s="369">
        <v>0.10000000000000091</v>
      </c>
      <c r="CI60" s="369">
        <v>0.10000000000000091</v>
      </c>
      <c r="CJ60" s="369">
        <v>0.10000000000000091</v>
      </c>
      <c r="CK60" s="369">
        <v>0.10000000000000091</v>
      </c>
      <c r="CL60" s="369">
        <v>0.10000000000000091</v>
      </c>
      <c r="CM60" s="174"/>
      <c r="CN60" s="174"/>
      <c r="CO60" s="174"/>
      <c r="CP60" s="174"/>
      <c r="CQ60" s="174"/>
      <c r="CR60" s="174"/>
      <c r="CS60" s="174"/>
      <c r="CT60" s="174"/>
    </row>
    <row r="61" spans="1:98" ht="15.75" thickBot="1" x14ac:dyDescent="0.3">
      <c r="A61" s="168">
        <f>IF(LEN(Projects!A57)&gt;0,Projects!A57,"")</f>
        <v>55</v>
      </c>
      <c r="B61" s="102" t="str">
        <f>IF(ISNA(VLOOKUP(A61,Projects!A:B,2,FALSE)), "",VLOOKUP(A61,Projects!A:B,2,FALSE))</f>
        <v>T7  Project55</v>
      </c>
      <c r="C61" s="169">
        <f t="shared" si="12"/>
        <v>85</v>
      </c>
      <c r="D61" s="169">
        <f t="shared" si="13"/>
        <v>58</v>
      </c>
      <c r="E61" s="169">
        <f t="shared" si="14"/>
        <v>1</v>
      </c>
      <c r="F61" s="169">
        <f t="shared" si="15"/>
        <v>58</v>
      </c>
      <c r="G61" s="170">
        <f t="shared" si="16"/>
        <v>0</v>
      </c>
      <c r="H61" s="170">
        <f t="shared" si="17"/>
        <v>9</v>
      </c>
      <c r="I61" s="171">
        <f t="shared" si="18"/>
        <v>12</v>
      </c>
      <c r="J61" s="169">
        <v>3</v>
      </c>
      <c r="K61" s="169">
        <v>3</v>
      </c>
      <c r="L61" s="169">
        <v>3</v>
      </c>
      <c r="M61" s="169">
        <v>3</v>
      </c>
      <c r="N61" s="172">
        <v>32</v>
      </c>
      <c r="O61" s="172">
        <v>30</v>
      </c>
      <c r="P61" s="172">
        <v>38</v>
      </c>
      <c r="Q61" s="172">
        <v>33</v>
      </c>
      <c r="R61" s="173"/>
      <c r="S61" s="369">
        <v>0.10000000000000091</v>
      </c>
      <c r="T61" s="369">
        <v>0.10000000000000091</v>
      </c>
      <c r="U61" s="369">
        <v>0.10000000000000091</v>
      </c>
      <c r="V61" s="369">
        <v>0.10000000000000091</v>
      </c>
      <c r="W61" s="369">
        <v>0.10000000000000091</v>
      </c>
      <c r="X61" s="369">
        <v>0.10000000000000091</v>
      </c>
      <c r="Y61" s="369">
        <v>0.10000000000000091</v>
      </c>
      <c r="Z61" s="369">
        <v>0.10000000000000091</v>
      </c>
      <c r="AA61" s="369">
        <v>0.10000000000000091</v>
      </c>
      <c r="AB61" s="369">
        <v>0.10000000000000091</v>
      </c>
      <c r="AC61" s="369">
        <v>0.10000000000000091</v>
      </c>
      <c r="AD61" s="369">
        <v>0.10000000000000091</v>
      </c>
      <c r="AE61" s="369">
        <v>0.10000000000000091</v>
      </c>
      <c r="AF61" s="369">
        <v>0.10000000000000091</v>
      </c>
      <c r="AG61" s="369">
        <v>0.10000000000000091</v>
      </c>
      <c r="AH61" s="369">
        <v>0.1</v>
      </c>
      <c r="AI61" s="369">
        <v>0.1</v>
      </c>
      <c r="AJ61" s="369">
        <v>0.1</v>
      </c>
      <c r="AK61" s="369">
        <v>0.1</v>
      </c>
      <c r="AL61" s="369">
        <v>0.1</v>
      </c>
      <c r="AM61" s="369">
        <v>0.1</v>
      </c>
      <c r="AN61" s="369">
        <v>0.1</v>
      </c>
      <c r="AO61" s="369">
        <v>0.1</v>
      </c>
      <c r="AP61" s="369">
        <v>0.1</v>
      </c>
      <c r="AQ61" s="369">
        <v>0.1</v>
      </c>
      <c r="AR61" s="369">
        <v>0.1</v>
      </c>
      <c r="AS61" s="369">
        <v>0.99999999999999911</v>
      </c>
      <c r="AT61" s="369">
        <v>0.99999999999999911</v>
      </c>
      <c r="AU61" s="369">
        <v>0.99999999999999911</v>
      </c>
      <c r="AV61" s="369" t="s">
        <v>481</v>
      </c>
      <c r="AW61" s="369">
        <v>0.99999999999999911</v>
      </c>
      <c r="AX61" s="369" t="s">
        <v>481</v>
      </c>
      <c r="AY61" s="369" t="s">
        <v>481</v>
      </c>
      <c r="AZ61" s="369">
        <v>0.99999999999999911</v>
      </c>
      <c r="BA61" s="369">
        <v>0.99999999999999911</v>
      </c>
      <c r="BB61" s="369">
        <v>0.99999999999999911</v>
      </c>
      <c r="BC61" s="369">
        <v>0.99999999999999911</v>
      </c>
      <c r="BD61" s="369" t="s">
        <v>481</v>
      </c>
      <c r="BE61" s="369">
        <v>0.99999999999999911</v>
      </c>
      <c r="BF61" s="369">
        <v>0.1</v>
      </c>
      <c r="BG61" s="369">
        <v>0.1</v>
      </c>
      <c r="BH61" s="369">
        <v>0.1</v>
      </c>
      <c r="BI61" s="369">
        <v>0.1</v>
      </c>
      <c r="BJ61" s="369" t="s">
        <v>352</v>
      </c>
      <c r="BK61" s="369">
        <v>0.1</v>
      </c>
      <c r="BL61" s="369">
        <v>0.1</v>
      </c>
      <c r="BM61" s="369">
        <v>0.1</v>
      </c>
      <c r="BN61" s="369">
        <v>0.1</v>
      </c>
      <c r="BO61" s="369">
        <v>0.1</v>
      </c>
      <c r="BP61" s="369">
        <v>0.1</v>
      </c>
      <c r="BQ61" s="369">
        <v>0.1</v>
      </c>
      <c r="BR61" s="369">
        <v>0.1</v>
      </c>
      <c r="BS61" s="369">
        <v>0.1</v>
      </c>
      <c r="BT61" s="369">
        <v>0.1</v>
      </c>
      <c r="BU61" s="369">
        <v>0.1</v>
      </c>
      <c r="BV61" s="369">
        <v>0.1</v>
      </c>
      <c r="BW61" s="369">
        <v>0.1</v>
      </c>
      <c r="BX61" s="369">
        <v>0.1</v>
      </c>
      <c r="BY61" s="369">
        <v>0.1</v>
      </c>
      <c r="BZ61" s="369">
        <v>0.1</v>
      </c>
      <c r="CA61" s="369">
        <v>0.1</v>
      </c>
      <c r="CB61" s="369">
        <v>0.1</v>
      </c>
      <c r="CC61" s="369">
        <v>0.1</v>
      </c>
      <c r="CD61" s="369">
        <v>0.1</v>
      </c>
      <c r="CE61" s="369">
        <v>0.10000000000000091</v>
      </c>
      <c r="CF61" s="369">
        <v>0.10000000000000091</v>
      </c>
      <c r="CG61" s="369">
        <v>0.10000000000000091</v>
      </c>
      <c r="CH61" s="369">
        <v>0.10000000000000091</v>
      </c>
      <c r="CI61" s="369">
        <v>0.10000000000000091</v>
      </c>
      <c r="CJ61" s="369">
        <v>0.10000000000000091</v>
      </c>
      <c r="CK61" s="369">
        <v>0.10000000000000091</v>
      </c>
      <c r="CL61" s="369">
        <v>0.10000000000000091</v>
      </c>
      <c r="CM61" s="174"/>
      <c r="CN61" s="174"/>
      <c r="CO61" s="174"/>
      <c r="CP61" s="174"/>
      <c r="CQ61" s="174"/>
      <c r="CR61" s="174"/>
      <c r="CS61" s="174"/>
      <c r="CT61" s="174"/>
    </row>
    <row r="62" spans="1:98" ht="15.75" thickBot="1" x14ac:dyDescent="0.3">
      <c r="A62" s="168">
        <f>IF(LEN(Projects!A58)&gt;0,Projects!A58,"")</f>
        <v>56</v>
      </c>
      <c r="B62" s="102" t="str">
        <f>IF(ISNA(VLOOKUP(A62,Projects!A:B,2,FALSE)), "",VLOOKUP(A62,Projects!A:B,2,FALSE))</f>
        <v>T7  Project56</v>
      </c>
      <c r="C62" s="169">
        <f t="shared" si="12"/>
        <v>85</v>
      </c>
      <c r="D62" s="169">
        <f t="shared" si="13"/>
        <v>58</v>
      </c>
      <c r="E62" s="169">
        <f t="shared" si="14"/>
        <v>1</v>
      </c>
      <c r="F62" s="169">
        <f t="shared" si="15"/>
        <v>58</v>
      </c>
      <c r="G62" s="170">
        <f t="shared" si="16"/>
        <v>0</v>
      </c>
      <c r="H62" s="170">
        <f t="shared" si="17"/>
        <v>9</v>
      </c>
      <c r="I62" s="171">
        <f t="shared" si="18"/>
        <v>12</v>
      </c>
      <c r="J62" s="169">
        <v>3</v>
      </c>
      <c r="K62" s="169">
        <v>3</v>
      </c>
      <c r="L62" s="169">
        <v>3</v>
      </c>
      <c r="M62" s="169">
        <v>3</v>
      </c>
      <c r="N62" s="172">
        <v>33</v>
      </c>
      <c r="O62" s="172">
        <v>31</v>
      </c>
      <c r="P62" s="172">
        <v>39</v>
      </c>
      <c r="Q62" s="172">
        <v>34</v>
      </c>
      <c r="R62" s="173"/>
      <c r="S62" s="369">
        <v>0.10000000000000091</v>
      </c>
      <c r="T62" s="369">
        <v>0.10000000000000091</v>
      </c>
      <c r="U62" s="369">
        <v>0.10000000000000091</v>
      </c>
      <c r="V62" s="369">
        <v>0.10000000000000091</v>
      </c>
      <c r="W62" s="369">
        <v>0.10000000000000091</v>
      </c>
      <c r="X62" s="369">
        <v>0.10000000000000091</v>
      </c>
      <c r="Y62" s="369">
        <v>0.10000000000000091</v>
      </c>
      <c r="Z62" s="369">
        <v>0.10000000000000091</v>
      </c>
      <c r="AA62" s="369">
        <v>0.10000000000000091</v>
      </c>
      <c r="AB62" s="369">
        <v>0.10000000000000091</v>
      </c>
      <c r="AC62" s="369">
        <v>0.10000000000000091</v>
      </c>
      <c r="AD62" s="369">
        <v>0.10000000000000091</v>
      </c>
      <c r="AE62" s="369">
        <v>0.10000000000000091</v>
      </c>
      <c r="AF62" s="369">
        <v>0.10000000000000091</v>
      </c>
      <c r="AG62" s="369">
        <v>0.10000000000000091</v>
      </c>
      <c r="AH62" s="369">
        <v>0.1</v>
      </c>
      <c r="AI62" s="369">
        <v>0.1</v>
      </c>
      <c r="AJ62" s="369">
        <v>0.1</v>
      </c>
      <c r="AK62" s="369">
        <v>0.1</v>
      </c>
      <c r="AL62" s="369">
        <v>0.1</v>
      </c>
      <c r="AM62" s="369">
        <v>0.1</v>
      </c>
      <c r="AN62" s="369">
        <v>0.1</v>
      </c>
      <c r="AO62" s="369">
        <v>0.1</v>
      </c>
      <c r="AP62" s="369">
        <v>0.1</v>
      </c>
      <c r="AQ62" s="369">
        <v>0.1</v>
      </c>
      <c r="AR62" s="369">
        <v>0.1</v>
      </c>
      <c r="AS62" s="369">
        <v>0.99999999999999911</v>
      </c>
      <c r="AT62" s="369">
        <v>0.99999999999999911</v>
      </c>
      <c r="AU62" s="369">
        <v>0.99999999999999911</v>
      </c>
      <c r="AV62" s="369">
        <v>0.99999999999999911</v>
      </c>
      <c r="AW62" s="369" t="s">
        <v>481</v>
      </c>
      <c r="AX62" s="369">
        <v>0.99999999999999911</v>
      </c>
      <c r="AY62" s="369" t="s">
        <v>481</v>
      </c>
      <c r="AZ62" s="369" t="s">
        <v>481</v>
      </c>
      <c r="BA62" s="369">
        <v>0.99999999999999911</v>
      </c>
      <c r="BB62" s="369">
        <v>0.99999999999999911</v>
      </c>
      <c r="BC62" s="369">
        <v>0.99999999999999911</v>
      </c>
      <c r="BD62" s="369">
        <v>0.99999999999999911</v>
      </c>
      <c r="BE62" s="369" t="s">
        <v>481</v>
      </c>
      <c r="BF62" s="369">
        <v>0.1</v>
      </c>
      <c r="BG62" s="369">
        <v>0.1</v>
      </c>
      <c r="BH62" s="369">
        <v>0.1</v>
      </c>
      <c r="BI62" s="369">
        <v>0.1</v>
      </c>
      <c r="BJ62" s="369">
        <v>0.1</v>
      </c>
      <c r="BK62" s="369">
        <v>0.1</v>
      </c>
      <c r="BL62" s="369" t="s">
        <v>352</v>
      </c>
      <c r="BM62" s="369">
        <v>0.1</v>
      </c>
      <c r="BN62" s="369">
        <v>0.1</v>
      </c>
      <c r="BO62" s="369">
        <v>0.1</v>
      </c>
      <c r="BP62" s="369">
        <v>0.1</v>
      </c>
      <c r="BQ62" s="369">
        <v>0.1</v>
      </c>
      <c r="BR62" s="369">
        <v>0.1</v>
      </c>
      <c r="BS62" s="369">
        <v>0.1</v>
      </c>
      <c r="BT62" s="369">
        <v>0.1</v>
      </c>
      <c r="BU62" s="369">
        <v>0.1</v>
      </c>
      <c r="BV62" s="369">
        <v>0.1</v>
      </c>
      <c r="BW62" s="369">
        <v>0.1</v>
      </c>
      <c r="BX62" s="369">
        <v>0.1</v>
      </c>
      <c r="BY62" s="369">
        <v>0.1</v>
      </c>
      <c r="BZ62" s="369">
        <v>0.1</v>
      </c>
      <c r="CA62" s="369">
        <v>0.1</v>
      </c>
      <c r="CB62" s="369">
        <v>0.1</v>
      </c>
      <c r="CC62" s="369">
        <v>0.1</v>
      </c>
      <c r="CD62" s="369">
        <v>0.1</v>
      </c>
      <c r="CE62" s="369">
        <v>0.10000000000000091</v>
      </c>
      <c r="CF62" s="369">
        <v>0.10000000000000091</v>
      </c>
      <c r="CG62" s="369">
        <v>0.10000000000000091</v>
      </c>
      <c r="CH62" s="369">
        <v>0.10000000000000091</v>
      </c>
      <c r="CI62" s="369">
        <v>0.10000000000000091</v>
      </c>
      <c r="CJ62" s="369">
        <v>0.10000000000000091</v>
      </c>
      <c r="CK62" s="369">
        <v>0.10000000000000091</v>
      </c>
      <c r="CL62" s="369">
        <v>0.10000000000000091</v>
      </c>
      <c r="CM62" s="174"/>
      <c r="CN62" s="174"/>
      <c r="CO62" s="174"/>
      <c r="CP62" s="174"/>
      <c r="CQ62" s="174"/>
      <c r="CR62" s="174"/>
      <c r="CS62" s="174"/>
      <c r="CT62" s="174"/>
    </row>
    <row r="63" spans="1:98" ht="15.75" thickBot="1" x14ac:dyDescent="0.3">
      <c r="A63" s="168">
        <f>IF(LEN(Projects!A59)&gt;0,Projects!A59,"")</f>
        <v>57</v>
      </c>
      <c r="B63" s="102" t="str">
        <f>IF(ISNA(VLOOKUP(A63,Projects!A:B,2,FALSE)), "",VLOOKUP(A63,Projects!A:B,2,FALSE))</f>
        <v>T7  Project57</v>
      </c>
      <c r="C63" s="169">
        <f t="shared" si="12"/>
        <v>85</v>
      </c>
      <c r="D63" s="169">
        <f t="shared" si="13"/>
        <v>58</v>
      </c>
      <c r="E63" s="169">
        <f t="shared" si="14"/>
        <v>1</v>
      </c>
      <c r="F63" s="169">
        <f t="shared" si="15"/>
        <v>58</v>
      </c>
      <c r="G63" s="170">
        <f t="shared" si="16"/>
        <v>0</v>
      </c>
      <c r="H63" s="170">
        <f t="shared" si="17"/>
        <v>9</v>
      </c>
      <c r="I63" s="171">
        <f t="shared" si="18"/>
        <v>12</v>
      </c>
      <c r="J63" s="169">
        <v>3</v>
      </c>
      <c r="K63" s="169">
        <v>3</v>
      </c>
      <c r="L63" s="169">
        <v>3</v>
      </c>
      <c r="M63" s="169">
        <v>3</v>
      </c>
      <c r="N63" s="172">
        <v>35</v>
      </c>
      <c r="O63" s="172">
        <v>32</v>
      </c>
      <c r="P63" s="172">
        <v>27</v>
      </c>
      <c r="Q63" s="172">
        <v>36</v>
      </c>
      <c r="R63" s="173"/>
      <c r="S63" s="369">
        <v>0.10000000000000091</v>
      </c>
      <c r="T63" s="369">
        <v>0.10000000000000091</v>
      </c>
      <c r="U63" s="369">
        <v>0.10000000000000091</v>
      </c>
      <c r="V63" s="369">
        <v>0.10000000000000091</v>
      </c>
      <c r="W63" s="369">
        <v>0.10000000000000091</v>
      </c>
      <c r="X63" s="369">
        <v>0.10000000000000091</v>
      </c>
      <c r="Y63" s="369">
        <v>0.10000000000000091</v>
      </c>
      <c r="Z63" s="369">
        <v>0.10000000000000091</v>
      </c>
      <c r="AA63" s="369">
        <v>0.10000000000000091</v>
      </c>
      <c r="AB63" s="369">
        <v>0.10000000000000091</v>
      </c>
      <c r="AC63" s="369">
        <v>0.10000000000000091</v>
      </c>
      <c r="AD63" s="369">
        <v>0.10000000000000091</v>
      </c>
      <c r="AE63" s="369">
        <v>0.10000000000000091</v>
      </c>
      <c r="AF63" s="369">
        <v>0.10000000000000091</v>
      </c>
      <c r="AG63" s="369">
        <v>0.10000000000000091</v>
      </c>
      <c r="AH63" s="369">
        <v>0.1</v>
      </c>
      <c r="AI63" s="369">
        <v>0.1</v>
      </c>
      <c r="AJ63" s="369">
        <v>0.1</v>
      </c>
      <c r="AK63" s="369">
        <v>0.1</v>
      </c>
      <c r="AL63" s="369">
        <v>0.1</v>
      </c>
      <c r="AM63" s="369">
        <v>0.1</v>
      </c>
      <c r="AN63" s="369">
        <v>0.1</v>
      </c>
      <c r="AO63" s="369">
        <v>0.1</v>
      </c>
      <c r="AP63" s="369">
        <v>0.1</v>
      </c>
      <c r="AQ63" s="369">
        <v>0.1</v>
      </c>
      <c r="AR63" s="369">
        <v>0.1</v>
      </c>
      <c r="AS63" s="369" t="s">
        <v>481</v>
      </c>
      <c r="AT63" s="369">
        <v>0.99999999999999911</v>
      </c>
      <c r="AU63" s="369">
        <v>0.99999999999999911</v>
      </c>
      <c r="AV63" s="369">
        <v>0.99999999999999911</v>
      </c>
      <c r="AW63" s="369">
        <v>0.99999999999999911</v>
      </c>
      <c r="AX63" s="369" t="s">
        <v>481</v>
      </c>
      <c r="AY63" s="369">
        <v>0.99999999999999911</v>
      </c>
      <c r="AZ63" s="369">
        <v>0.99999999999999911</v>
      </c>
      <c r="BA63" s="369" t="s">
        <v>481</v>
      </c>
      <c r="BB63" s="369" t="s">
        <v>481</v>
      </c>
      <c r="BC63" s="369">
        <v>0.99999999999999911</v>
      </c>
      <c r="BD63" s="369">
        <v>0.99999999999999911</v>
      </c>
      <c r="BE63" s="369">
        <v>0.99999999999999911</v>
      </c>
      <c r="BF63" s="369">
        <v>0.1</v>
      </c>
      <c r="BG63" s="369">
        <v>0.1</v>
      </c>
      <c r="BH63" s="369">
        <v>0.1</v>
      </c>
      <c r="BI63" s="369" t="s">
        <v>352</v>
      </c>
      <c r="BJ63" s="369">
        <v>0.1</v>
      </c>
      <c r="BK63" s="369">
        <v>0.1</v>
      </c>
      <c r="BL63" s="369">
        <v>0.1</v>
      </c>
      <c r="BM63" s="369">
        <v>0.1</v>
      </c>
      <c r="BN63" s="369">
        <v>0.1</v>
      </c>
      <c r="BO63" s="369">
        <v>0.1</v>
      </c>
      <c r="BP63" s="369">
        <v>0.1</v>
      </c>
      <c r="BQ63" s="369">
        <v>0.1</v>
      </c>
      <c r="BR63" s="369">
        <v>0.1</v>
      </c>
      <c r="BS63" s="369">
        <v>0.1</v>
      </c>
      <c r="BT63" s="369">
        <v>0.1</v>
      </c>
      <c r="BU63" s="369">
        <v>0.1</v>
      </c>
      <c r="BV63" s="369">
        <v>0.1</v>
      </c>
      <c r="BW63" s="369">
        <v>0.1</v>
      </c>
      <c r="BX63" s="369">
        <v>0.1</v>
      </c>
      <c r="BY63" s="369">
        <v>0.1</v>
      </c>
      <c r="BZ63" s="369">
        <v>0.1</v>
      </c>
      <c r="CA63" s="369">
        <v>0.1</v>
      </c>
      <c r="CB63" s="369">
        <v>0.1</v>
      </c>
      <c r="CC63" s="369">
        <v>0.1</v>
      </c>
      <c r="CD63" s="369">
        <v>0.1</v>
      </c>
      <c r="CE63" s="369">
        <v>0.10000000000000091</v>
      </c>
      <c r="CF63" s="369">
        <v>0.10000000000000091</v>
      </c>
      <c r="CG63" s="369">
        <v>0.10000000000000091</v>
      </c>
      <c r="CH63" s="369">
        <v>0.10000000000000091</v>
      </c>
      <c r="CI63" s="369">
        <v>0.10000000000000091</v>
      </c>
      <c r="CJ63" s="369">
        <v>0.10000000000000091</v>
      </c>
      <c r="CK63" s="369">
        <v>0.10000000000000091</v>
      </c>
      <c r="CL63" s="369">
        <v>0.10000000000000091</v>
      </c>
      <c r="CM63" s="174"/>
      <c r="CN63" s="174"/>
      <c r="CO63" s="174"/>
      <c r="CP63" s="174"/>
      <c r="CQ63" s="174"/>
      <c r="CR63" s="174"/>
      <c r="CS63" s="174"/>
      <c r="CT63" s="174"/>
    </row>
    <row r="64" spans="1:98" ht="15.75" thickBot="1" x14ac:dyDescent="0.3">
      <c r="A64" s="168">
        <f>IF(LEN(Projects!A60)&gt;0,Projects!A60,"")</f>
        <v>58</v>
      </c>
      <c r="B64" s="102" t="str">
        <f>IF(ISNA(VLOOKUP(A64,Projects!A:B,2,FALSE)), "",VLOOKUP(A64,Projects!A:B,2,FALSE))</f>
        <v>T7  Project58</v>
      </c>
      <c r="C64" s="169">
        <f t="shared" si="12"/>
        <v>85</v>
      </c>
      <c r="D64" s="169">
        <f t="shared" si="13"/>
        <v>58</v>
      </c>
      <c r="E64" s="169">
        <f t="shared" si="14"/>
        <v>1</v>
      </c>
      <c r="F64" s="169">
        <f t="shared" si="15"/>
        <v>58</v>
      </c>
      <c r="G64" s="170">
        <f t="shared" si="16"/>
        <v>0</v>
      </c>
      <c r="H64" s="170">
        <f t="shared" si="17"/>
        <v>9</v>
      </c>
      <c r="I64" s="171">
        <f t="shared" si="18"/>
        <v>12</v>
      </c>
      <c r="J64" s="169">
        <v>3</v>
      </c>
      <c r="K64" s="169">
        <v>3</v>
      </c>
      <c r="L64" s="169">
        <v>3</v>
      </c>
      <c r="M64" s="169">
        <v>3</v>
      </c>
      <c r="N64" s="172">
        <v>36</v>
      </c>
      <c r="O64" s="172">
        <v>33</v>
      </c>
      <c r="P64" s="172">
        <v>28</v>
      </c>
      <c r="Q64" s="172">
        <v>35</v>
      </c>
      <c r="R64" s="173"/>
      <c r="S64" s="369">
        <v>0.10000000000000091</v>
      </c>
      <c r="T64" s="369">
        <v>0.10000000000000091</v>
      </c>
      <c r="U64" s="369">
        <v>0.10000000000000091</v>
      </c>
      <c r="V64" s="369">
        <v>0.10000000000000091</v>
      </c>
      <c r="W64" s="369">
        <v>0.10000000000000091</v>
      </c>
      <c r="X64" s="369">
        <v>0.10000000000000091</v>
      </c>
      <c r="Y64" s="369">
        <v>0.10000000000000091</v>
      </c>
      <c r="Z64" s="369">
        <v>0.10000000000000091</v>
      </c>
      <c r="AA64" s="369">
        <v>0.10000000000000091</v>
      </c>
      <c r="AB64" s="369" t="s">
        <v>352</v>
      </c>
      <c r="AC64" s="369">
        <v>0.10000000000000091</v>
      </c>
      <c r="AD64" s="369">
        <v>0.10000000000000091</v>
      </c>
      <c r="AE64" s="369">
        <v>0.10000000000000091</v>
      </c>
      <c r="AF64" s="369">
        <v>0.10000000000000091</v>
      </c>
      <c r="AG64" s="369">
        <v>0.10000000000000091</v>
      </c>
      <c r="AH64" s="369">
        <v>0.1</v>
      </c>
      <c r="AI64" s="369">
        <v>0.1</v>
      </c>
      <c r="AJ64" s="369">
        <v>0.1</v>
      </c>
      <c r="AK64" s="369">
        <v>0.1</v>
      </c>
      <c r="AL64" s="369">
        <v>0.1</v>
      </c>
      <c r="AM64" s="369">
        <v>0.1</v>
      </c>
      <c r="AN64" s="369">
        <v>0.1</v>
      </c>
      <c r="AO64" s="369">
        <v>0.1</v>
      </c>
      <c r="AP64" s="369">
        <v>0.1</v>
      </c>
      <c r="AQ64" s="369">
        <v>0.1</v>
      </c>
      <c r="AR64" s="369">
        <v>0.1</v>
      </c>
      <c r="AS64" s="369">
        <v>0.99999999999999911</v>
      </c>
      <c r="AT64" s="369" t="s">
        <v>481</v>
      </c>
      <c r="AU64" s="369">
        <v>0.99999999999999911</v>
      </c>
      <c r="AV64" s="369">
        <v>0.99999999999999911</v>
      </c>
      <c r="AW64" s="369">
        <v>0.99999999999999911</v>
      </c>
      <c r="AX64" s="369">
        <v>0.99999999999999911</v>
      </c>
      <c r="AY64" s="369" t="s">
        <v>481</v>
      </c>
      <c r="AZ64" s="369">
        <v>0.99999999999999911</v>
      </c>
      <c r="BA64" s="369" t="s">
        <v>481</v>
      </c>
      <c r="BB64" s="369" t="s">
        <v>481</v>
      </c>
      <c r="BC64" s="369">
        <v>0.99999999999999911</v>
      </c>
      <c r="BD64" s="369">
        <v>0.99999999999999911</v>
      </c>
      <c r="BE64" s="369">
        <v>0.99999999999999911</v>
      </c>
      <c r="BF64" s="369">
        <v>0.1</v>
      </c>
      <c r="BG64" s="369">
        <v>0.1</v>
      </c>
      <c r="BH64" s="369">
        <v>0.1</v>
      </c>
      <c r="BI64" s="369">
        <v>0.1</v>
      </c>
      <c r="BJ64" s="369">
        <v>0.1</v>
      </c>
      <c r="BK64" s="369">
        <v>0.1</v>
      </c>
      <c r="BL64" s="369">
        <v>0.1</v>
      </c>
      <c r="BM64" s="369">
        <v>0.1</v>
      </c>
      <c r="BN64" s="369">
        <v>0.1</v>
      </c>
      <c r="BO64" s="369">
        <v>0.1</v>
      </c>
      <c r="BP64" s="369">
        <v>0.1</v>
      </c>
      <c r="BQ64" s="369">
        <v>0.1</v>
      </c>
      <c r="BR64" s="369">
        <v>0.1</v>
      </c>
      <c r="BS64" s="369">
        <v>0.1</v>
      </c>
      <c r="BT64" s="369">
        <v>0.1</v>
      </c>
      <c r="BU64" s="369">
        <v>0.1</v>
      </c>
      <c r="BV64" s="369">
        <v>0.1</v>
      </c>
      <c r="BW64" s="369">
        <v>0.1</v>
      </c>
      <c r="BX64" s="369">
        <v>0.1</v>
      </c>
      <c r="BY64" s="369">
        <v>0.1</v>
      </c>
      <c r="BZ64" s="369">
        <v>0.1</v>
      </c>
      <c r="CA64" s="369">
        <v>0.1</v>
      </c>
      <c r="CB64" s="369">
        <v>0.1</v>
      </c>
      <c r="CC64" s="369">
        <v>0.1</v>
      </c>
      <c r="CD64" s="369">
        <v>0.1</v>
      </c>
      <c r="CE64" s="369">
        <v>0.10000000000000091</v>
      </c>
      <c r="CF64" s="369">
        <v>0.10000000000000091</v>
      </c>
      <c r="CG64" s="369">
        <v>0.10000000000000091</v>
      </c>
      <c r="CH64" s="369">
        <v>0.10000000000000091</v>
      </c>
      <c r="CI64" s="369">
        <v>0.10000000000000091</v>
      </c>
      <c r="CJ64" s="369">
        <v>0.10000000000000091</v>
      </c>
      <c r="CK64" s="369">
        <v>0.10000000000000091</v>
      </c>
      <c r="CL64" s="369">
        <v>0.10000000000000091</v>
      </c>
      <c r="CM64" s="174"/>
      <c r="CN64" s="174"/>
      <c r="CO64" s="174"/>
      <c r="CP64" s="174"/>
      <c r="CQ64" s="174"/>
      <c r="CR64" s="174"/>
      <c r="CS64" s="174"/>
      <c r="CT64" s="174"/>
    </row>
    <row r="65" spans="1:98" ht="15.75" thickBot="1" x14ac:dyDescent="0.3">
      <c r="A65" s="168">
        <f>IF(LEN(Projects!A61)&gt;0,Projects!A61,"")</f>
        <v>59</v>
      </c>
      <c r="B65" s="102" t="str">
        <f>IF(ISNA(VLOOKUP(A65,Projects!A:B,2,FALSE)), "",VLOOKUP(A65,Projects!A:B,2,FALSE))</f>
        <v>T7  Project59</v>
      </c>
      <c r="C65" s="169">
        <f t="shared" si="12"/>
        <v>83</v>
      </c>
      <c r="D65" s="169">
        <f t="shared" si="13"/>
        <v>59</v>
      </c>
      <c r="E65" s="169">
        <f t="shared" si="14"/>
        <v>1</v>
      </c>
      <c r="F65" s="169">
        <f t="shared" si="15"/>
        <v>59</v>
      </c>
      <c r="G65" s="170">
        <f t="shared" si="16"/>
        <v>0</v>
      </c>
      <c r="H65" s="170">
        <f t="shared" si="17"/>
        <v>8</v>
      </c>
      <c r="I65" s="171">
        <f t="shared" si="18"/>
        <v>12</v>
      </c>
      <c r="J65" s="169">
        <v>3</v>
      </c>
      <c r="K65" s="169">
        <v>3</v>
      </c>
      <c r="L65" s="169">
        <v>3</v>
      </c>
      <c r="M65" s="169">
        <v>3</v>
      </c>
      <c r="N65" s="172">
        <v>29</v>
      </c>
      <c r="O65" s="172">
        <v>32</v>
      </c>
      <c r="P65" s="172">
        <v>28</v>
      </c>
      <c r="Q65" s="172">
        <v>35</v>
      </c>
      <c r="R65" s="173"/>
      <c r="S65" s="369">
        <v>0.10000000000000091</v>
      </c>
      <c r="T65" s="369">
        <v>0.10000000000000091</v>
      </c>
      <c r="U65" s="369">
        <v>0.10000000000000091</v>
      </c>
      <c r="V65" s="369">
        <v>0.10000000000000091</v>
      </c>
      <c r="W65" s="369">
        <v>0.10000000000000091</v>
      </c>
      <c r="X65" s="369">
        <v>0.10000000000000091</v>
      </c>
      <c r="Y65" s="369">
        <v>0.10000000000000091</v>
      </c>
      <c r="Z65" s="369">
        <v>0.10000000000000091</v>
      </c>
      <c r="AA65" s="369">
        <v>0.10000000000000091</v>
      </c>
      <c r="AB65" s="369">
        <v>0.10000000000000091</v>
      </c>
      <c r="AC65" s="369">
        <v>0.10000000000000091</v>
      </c>
      <c r="AD65" s="369">
        <v>0.10000000000000091</v>
      </c>
      <c r="AE65" s="369">
        <v>0.10000000000000091</v>
      </c>
      <c r="AF65" s="369">
        <v>0.10000000000000091</v>
      </c>
      <c r="AG65" s="369">
        <v>0.10000000000000091</v>
      </c>
      <c r="AH65" s="369">
        <v>0.1</v>
      </c>
      <c r="AI65" s="369">
        <v>0.1</v>
      </c>
      <c r="AJ65" s="369">
        <v>0.1</v>
      </c>
      <c r="AK65" s="369">
        <v>0.1</v>
      </c>
      <c r="AL65" s="369">
        <v>0.1</v>
      </c>
      <c r="AM65" s="369">
        <v>0.1</v>
      </c>
      <c r="AN65" s="369">
        <v>0.1</v>
      </c>
      <c r="AO65" s="369">
        <v>0.1</v>
      </c>
      <c r="AP65" s="369">
        <v>0.1</v>
      </c>
      <c r="AQ65" s="369">
        <v>0.1</v>
      </c>
      <c r="AR65" s="369">
        <v>0.1</v>
      </c>
      <c r="AS65" s="369" t="s">
        <v>352</v>
      </c>
      <c r="AT65" s="369" t="s">
        <v>481</v>
      </c>
      <c r="AU65" s="369" t="s">
        <v>481</v>
      </c>
      <c r="AV65" s="369">
        <v>0.99999999999999911</v>
      </c>
      <c r="AW65" s="369">
        <v>0.99999999999999911</v>
      </c>
      <c r="AX65" s="369" t="s">
        <v>481</v>
      </c>
      <c r="AY65" s="369">
        <v>0.99999999999999911</v>
      </c>
      <c r="AZ65" s="369">
        <v>0.99999999999999911</v>
      </c>
      <c r="BA65" s="369" t="s">
        <v>481</v>
      </c>
      <c r="BB65" s="369">
        <v>0.99999999999999911</v>
      </c>
      <c r="BC65" s="369">
        <v>0.99999999999999911</v>
      </c>
      <c r="BD65" s="369">
        <v>0.99999999999999911</v>
      </c>
      <c r="BE65" s="369">
        <v>0.99999999999999911</v>
      </c>
      <c r="BF65" s="369">
        <v>0.1</v>
      </c>
      <c r="BG65" s="369">
        <v>0.1</v>
      </c>
      <c r="BH65" s="369">
        <v>0.1</v>
      </c>
      <c r="BI65" s="369">
        <v>0.1</v>
      </c>
      <c r="BJ65" s="369">
        <v>0.1</v>
      </c>
      <c r="BK65" s="369">
        <v>0.1</v>
      </c>
      <c r="BL65" s="369">
        <v>0.1</v>
      </c>
      <c r="BM65" s="369">
        <v>0.1</v>
      </c>
      <c r="BN65" s="369">
        <v>0.1</v>
      </c>
      <c r="BO65" s="369">
        <v>0.1</v>
      </c>
      <c r="BP65" s="369">
        <v>0.1</v>
      </c>
      <c r="BQ65" s="369">
        <v>0.1</v>
      </c>
      <c r="BR65" s="369">
        <v>0.1</v>
      </c>
      <c r="BS65" s="369">
        <v>0.1</v>
      </c>
      <c r="BT65" s="369">
        <v>0.1</v>
      </c>
      <c r="BU65" s="369">
        <v>0.1</v>
      </c>
      <c r="BV65" s="369">
        <v>0.1</v>
      </c>
      <c r="BW65" s="369">
        <v>0.1</v>
      </c>
      <c r="BX65" s="369">
        <v>0.1</v>
      </c>
      <c r="BY65" s="369">
        <v>0.1</v>
      </c>
      <c r="BZ65" s="369">
        <v>0.1</v>
      </c>
      <c r="CA65" s="369">
        <v>0.1</v>
      </c>
      <c r="CB65" s="369">
        <v>0.1</v>
      </c>
      <c r="CC65" s="369">
        <v>0.1</v>
      </c>
      <c r="CD65" s="369">
        <v>0.1</v>
      </c>
      <c r="CE65" s="369">
        <v>0.10000000000000091</v>
      </c>
      <c r="CF65" s="369">
        <v>0.10000000000000091</v>
      </c>
      <c r="CG65" s="369">
        <v>0.10000000000000091</v>
      </c>
      <c r="CH65" s="369">
        <v>0.10000000000000091</v>
      </c>
      <c r="CI65" s="369">
        <v>0.10000000000000091</v>
      </c>
      <c r="CJ65" s="369">
        <v>0.10000000000000091</v>
      </c>
      <c r="CK65" s="369">
        <v>0.10000000000000091</v>
      </c>
      <c r="CL65" s="369">
        <v>0.10000000000000091</v>
      </c>
      <c r="CM65" s="174"/>
      <c r="CN65" s="174"/>
      <c r="CO65" s="174"/>
      <c r="CP65" s="174"/>
      <c r="CQ65" s="174"/>
      <c r="CR65" s="174"/>
      <c r="CS65" s="174"/>
      <c r="CT65" s="174"/>
    </row>
    <row r="66" spans="1:98" ht="15.75" thickBot="1" x14ac:dyDescent="0.3">
      <c r="A66" s="168">
        <f>IF(LEN(Projects!A62)&gt;0,Projects!A62,"")</f>
        <v>60</v>
      </c>
      <c r="B66" s="102" t="str">
        <f>IF(ISNA(VLOOKUP(A66,Projects!A:B,2,FALSE)), "",VLOOKUP(A66,Projects!A:B,2,FALSE))</f>
        <v>T7  Project60</v>
      </c>
      <c r="C66" s="169">
        <f t="shared" si="12"/>
        <v>85</v>
      </c>
      <c r="D66" s="169">
        <f t="shared" si="13"/>
        <v>58</v>
      </c>
      <c r="E66" s="169">
        <f t="shared" si="14"/>
        <v>1</v>
      </c>
      <c r="F66" s="169">
        <f t="shared" si="15"/>
        <v>58</v>
      </c>
      <c r="G66" s="170">
        <f t="shared" si="16"/>
        <v>0</v>
      </c>
      <c r="H66" s="170">
        <f t="shared" si="17"/>
        <v>9</v>
      </c>
      <c r="I66" s="171">
        <f t="shared" si="18"/>
        <v>12</v>
      </c>
      <c r="J66" s="169">
        <v>3</v>
      </c>
      <c r="K66" s="169">
        <v>3</v>
      </c>
      <c r="L66" s="169">
        <v>3</v>
      </c>
      <c r="M66" s="169">
        <v>3</v>
      </c>
      <c r="N66" s="172">
        <v>37</v>
      </c>
      <c r="O66" s="172">
        <v>34</v>
      </c>
      <c r="P66" s="172">
        <v>29</v>
      </c>
      <c r="Q66" s="172">
        <v>38</v>
      </c>
      <c r="R66" s="173"/>
      <c r="S66" s="369">
        <v>0.10000000000000091</v>
      </c>
      <c r="T66" s="369">
        <v>0.10000000000000091</v>
      </c>
      <c r="U66" s="369">
        <v>0.10000000000000091</v>
      </c>
      <c r="V66" s="369">
        <v>0.10000000000000091</v>
      </c>
      <c r="W66" s="369">
        <v>0.10000000000000091</v>
      </c>
      <c r="X66" s="369">
        <v>0.10000000000000091</v>
      </c>
      <c r="Y66" s="369">
        <v>0.10000000000000091</v>
      </c>
      <c r="Z66" s="369">
        <v>0.10000000000000091</v>
      </c>
      <c r="AA66" s="369">
        <v>0.10000000000000091</v>
      </c>
      <c r="AB66" s="369">
        <v>0.10000000000000091</v>
      </c>
      <c r="AC66" s="369">
        <v>0.10000000000000091</v>
      </c>
      <c r="AD66" s="369" t="s">
        <v>352</v>
      </c>
      <c r="AE66" s="369">
        <v>0.10000000000000091</v>
      </c>
      <c r="AF66" s="369">
        <v>0.10000000000000091</v>
      </c>
      <c r="AG66" s="369">
        <v>0.10000000000000091</v>
      </c>
      <c r="AH66" s="369">
        <v>0.1</v>
      </c>
      <c r="AI66" s="369">
        <v>0.1</v>
      </c>
      <c r="AJ66" s="369">
        <v>0.1</v>
      </c>
      <c r="AK66" s="369">
        <v>0.1</v>
      </c>
      <c r="AL66" s="369">
        <v>0.1</v>
      </c>
      <c r="AM66" s="369">
        <v>0.1</v>
      </c>
      <c r="AN66" s="369">
        <v>0.1</v>
      </c>
      <c r="AO66" s="369">
        <v>0.1</v>
      </c>
      <c r="AP66" s="369">
        <v>0.1</v>
      </c>
      <c r="AQ66" s="369">
        <v>0.1</v>
      </c>
      <c r="AR66" s="369">
        <v>0.1</v>
      </c>
      <c r="AS66" s="369">
        <v>0.99999999999999911</v>
      </c>
      <c r="AT66" s="369">
        <v>0.99999999999999911</v>
      </c>
      <c r="AU66" s="369" t="s">
        <v>481</v>
      </c>
      <c r="AV66" s="369">
        <v>0.99999999999999911</v>
      </c>
      <c r="AW66" s="369">
        <v>0.99999999999999911</v>
      </c>
      <c r="AX66" s="369">
        <v>0.99999999999999911</v>
      </c>
      <c r="AY66" s="369">
        <v>0.99999999999999911</v>
      </c>
      <c r="AZ66" s="369" t="s">
        <v>481</v>
      </c>
      <c r="BA66" s="369">
        <v>0.99999999999999911</v>
      </c>
      <c r="BB66" s="369">
        <v>0.99999999999999911</v>
      </c>
      <c r="BC66" s="369" t="s">
        <v>481</v>
      </c>
      <c r="BD66" s="369" t="s">
        <v>481</v>
      </c>
      <c r="BE66" s="369">
        <v>0.99999999999999911</v>
      </c>
      <c r="BF66" s="369">
        <v>0.1</v>
      </c>
      <c r="BG66" s="369">
        <v>0.1</v>
      </c>
      <c r="BH66" s="369">
        <v>0.1</v>
      </c>
      <c r="BI66" s="369">
        <v>0.1</v>
      </c>
      <c r="BJ66" s="369">
        <v>0.1</v>
      </c>
      <c r="BK66" s="369">
        <v>0.1</v>
      </c>
      <c r="BL66" s="369">
        <v>0.1</v>
      </c>
      <c r="BM66" s="369">
        <v>0.1</v>
      </c>
      <c r="BN66" s="369">
        <v>0.1</v>
      </c>
      <c r="BO66" s="369">
        <v>0.1</v>
      </c>
      <c r="BP66" s="369">
        <v>0.1</v>
      </c>
      <c r="BQ66" s="369">
        <v>0.1</v>
      </c>
      <c r="BR66" s="369">
        <v>0.1</v>
      </c>
      <c r="BS66" s="369">
        <v>0.1</v>
      </c>
      <c r="BT66" s="369">
        <v>0.1</v>
      </c>
      <c r="BU66" s="369">
        <v>0.1</v>
      </c>
      <c r="BV66" s="369">
        <v>0.1</v>
      </c>
      <c r="BW66" s="369">
        <v>0.1</v>
      </c>
      <c r="BX66" s="369">
        <v>0.1</v>
      </c>
      <c r="BY66" s="369">
        <v>0.1</v>
      </c>
      <c r="BZ66" s="369">
        <v>0.1</v>
      </c>
      <c r="CA66" s="369">
        <v>0.1</v>
      </c>
      <c r="CB66" s="369">
        <v>0.1</v>
      </c>
      <c r="CC66" s="369">
        <v>0.1</v>
      </c>
      <c r="CD66" s="369">
        <v>0.1</v>
      </c>
      <c r="CE66" s="369">
        <v>0.10000000000000091</v>
      </c>
      <c r="CF66" s="369">
        <v>0.10000000000000091</v>
      </c>
      <c r="CG66" s="369">
        <v>0.10000000000000091</v>
      </c>
      <c r="CH66" s="369">
        <v>0.10000000000000091</v>
      </c>
      <c r="CI66" s="369">
        <v>0.10000000000000091</v>
      </c>
      <c r="CJ66" s="369">
        <v>0.10000000000000091</v>
      </c>
      <c r="CK66" s="369">
        <v>0.10000000000000091</v>
      </c>
      <c r="CL66" s="369">
        <v>0.10000000000000091</v>
      </c>
      <c r="CM66" s="174"/>
      <c r="CN66" s="174"/>
      <c r="CO66" s="174"/>
      <c r="CP66" s="174"/>
      <c r="CQ66" s="174"/>
      <c r="CR66" s="174"/>
      <c r="CS66" s="174"/>
      <c r="CT66" s="174"/>
    </row>
    <row r="67" spans="1:98" ht="15.75" thickBot="1" x14ac:dyDescent="0.3">
      <c r="A67" s="168">
        <f>IF(LEN(Projects!A63)&gt;0,Projects!A63,"")</f>
        <v>61</v>
      </c>
      <c r="B67" s="102" t="str">
        <f>IF(ISNA(VLOOKUP(A67,Projects!A:B,2,FALSE)), "",VLOOKUP(A67,Projects!A:B,2,FALSE))</f>
        <v>T7  Project61</v>
      </c>
      <c r="C67" s="169">
        <f t="shared" si="12"/>
        <v>83</v>
      </c>
      <c r="D67" s="169">
        <f t="shared" si="13"/>
        <v>59</v>
      </c>
      <c r="E67" s="169">
        <f t="shared" si="14"/>
        <v>1</v>
      </c>
      <c r="F67" s="169">
        <f t="shared" si="15"/>
        <v>59</v>
      </c>
      <c r="G67" s="170">
        <f t="shared" si="16"/>
        <v>0</v>
      </c>
      <c r="H67" s="170">
        <f t="shared" si="17"/>
        <v>8</v>
      </c>
      <c r="I67" s="171">
        <f t="shared" si="18"/>
        <v>12</v>
      </c>
      <c r="J67" s="169">
        <v>3</v>
      </c>
      <c r="K67" s="169">
        <v>3</v>
      </c>
      <c r="L67" s="169">
        <v>3</v>
      </c>
      <c r="M67" s="169">
        <v>3</v>
      </c>
      <c r="N67" s="172">
        <v>30</v>
      </c>
      <c r="O67" s="172">
        <v>33</v>
      </c>
      <c r="P67" s="172">
        <v>27</v>
      </c>
      <c r="Q67" s="172">
        <v>36</v>
      </c>
      <c r="R67" s="173"/>
      <c r="S67" s="369">
        <v>0.10000000000000091</v>
      </c>
      <c r="T67" s="369">
        <v>0.10000000000000091</v>
      </c>
      <c r="U67" s="369">
        <v>0.10000000000000091</v>
      </c>
      <c r="V67" s="369">
        <v>0.10000000000000091</v>
      </c>
      <c r="W67" s="369">
        <v>0.10000000000000091</v>
      </c>
      <c r="X67" s="369">
        <v>0.10000000000000091</v>
      </c>
      <c r="Y67" s="369">
        <v>0.10000000000000091</v>
      </c>
      <c r="Z67" s="369">
        <v>0.10000000000000091</v>
      </c>
      <c r="AA67" s="369">
        <v>0.10000000000000091</v>
      </c>
      <c r="AB67" s="369">
        <v>0.10000000000000091</v>
      </c>
      <c r="AC67" s="369">
        <v>0.10000000000000091</v>
      </c>
      <c r="AD67" s="369">
        <v>0.10000000000000091</v>
      </c>
      <c r="AE67" s="369">
        <v>0.10000000000000091</v>
      </c>
      <c r="AF67" s="369">
        <v>0.10000000000000091</v>
      </c>
      <c r="AG67" s="369">
        <v>0.10000000000000091</v>
      </c>
      <c r="AH67" s="369">
        <v>0.1</v>
      </c>
      <c r="AI67" s="369">
        <v>0.1</v>
      </c>
      <c r="AJ67" s="369">
        <v>0.1</v>
      </c>
      <c r="AK67" s="369">
        <v>0.1</v>
      </c>
      <c r="AL67" s="369">
        <v>0.1</v>
      </c>
      <c r="AM67" s="369">
        <v>0.1</v>
      </c>
      <c r="AN67" s="369">
        <v>0.1</v>
      </c>
      <c r="AO67" s="369">
        <v>0.1</v>
      </c>
      <c r="AP67" s="369">
        <v>0.1</v>
      </c>
      <c r="AQ67" s="369">
        <v>0.1</v>
      </c>
      <c r="AR67" s="369">
        <v>0.1</v>
      </c>
      <c r="AS67" s="369" t="s">
        <v>481</v>
      </c>
      <c r="AT67" s="369">
        <v>0.99999999999999911</v>
      </c>
      <c r="AU67" s="369">
        <v>0.99999999999999911</v>
      </c>
      <c r="AV67" s="369" t="s">
        <v>481</v>
      </c>
      <c r="AW67" s="369">
        <v>0.99999999999999911</v>
      </c>
      <c r="AX67" s="369">
        <v>0.99999999999999911</v>
      </c>
      <c r="AY67" s="369" t="s">
        <v>481</v>
      </c>
      <c r="AZ67" s="369" t="s">
        <v>352</v>
      </c>
      <c r="BA67" s="369">
        <v>0.99999999999999911</v>
      </c>
      <c r="BB67" s="369" t="s">
        <v>481</v>
      </c>
      <c r="BC67" s="369">
        <v>0.99999999999999911</v>
      </c>
      <c r="BD67" s="369">
        <v>0.99999999999999911</v>
      </c>
      <c r="BE67" s="369">
        <v>0.99999999999999911</v>
      </c>
      <c r="BF67" s="369">
        <v>0.1</v>
      </c>
      <c r="BG67" s="369">
        <v>0.1</v>
      </c>
      <c r="BH67" s="369">
        <v>0.1</v>
      </c>
      <c r="BI67" s="369">
        <v>0.1</v>
      </c>
      <c r="BJ67" s="369">
        <v>0.1</v>
      </c>
      <c r="BK67" s="369">
        <v>0.1</v>
      </c>
      <c r="BL67" s="369">
        <v>0.1</v>
      </c>
      <c r="BM67" s="369">
        <v>0.1</v>
      </c>
      <c r="BN67" s="369">
        <v>0.1</v>
      </c>
      <c r="BO67" s="369">
        <v>0.1</v>
      </c>
      <c r="BP67" s="369">
        <v>0.1</v>
      </c>
      <c r="BQ67" s="369">
        <v>0.1</v>
      </c>
      <c r="BR67" s="369">
        <v>0.1</v>
      </c>
      <c r="BS67" s="369">
        <v>0.1</v>
      </c>
      <c r="BT67" s="369">
        <v>0.1</v>
      </c>
      <c r="BU67" s="369">
        <v>0.1</v>
      </c>
      <c r="BV67" s="369">
        <v>0.1</v>
      </c>
      <c r="BW67" s="369">
        <v>0.1</v>
      </c>
      <c r="BX67" s="369">
        <v>0.1</v>
      </c>
      <c r="BY67" s="369">
        <v>0.1</v>
      </c>
      <c r="BZ67" s="369">
        <v>0.1</v>
      </c>
      <c r="CA67" s="369">
        <v>0.1</v>
      </c>
      <c r="CB67" s="369">
        <v>0.1</v>
      </c>
      <c r="CC67" s="369">
        <v>0.1</v>
      </c>
      <c r="CD67" s="369">
        <v>0.1</v>
      </c>
      <c r="CE67" s="369">
        <v>0.10000000000000091</v>
      </c>
      <c r="CF67" s="369">
        <v>0.10000000000000091</v>
      </c>
      <c r="CG67" s="369">
        <v>0.10000000000000091</v>
      </c>
      <c r="CH67" s="369">
        <v>0.10000000000000091</v>
      </c>
      <c r="CI67" s="369">
        <v>0.10000000000000091</v>
      </c>
      <c r="CJ67" s="369">
        <v>0.10000000000000091</v>
      </c>
      <c r="CK67" s="369">
        <v>0.10000000000000091</v>
      </c>
      <c r="CL67" s="369">
        <v>0.10000000000000091</v>
      </c>
      <c r="CM67" s="174"/>
      <c r="CN67" s="174"/>
      <c r="CO67" s="174"/>
      <c r="CP67" s="174"/>
      <c r="CQ67" s="174"/>
      <c r="CR67" s="174"/>
      <c r="CS67" s="174"/>
      <c r="CT67" s="174"/>
    </row>
    <row r="68" spans="1:98" ht="15.75" thickBot="1" x14ac:dyDescent="0.3">
      <c r="A68" s="168">
        <f>IF(LEN(Projects!A64)&gt;0,Projects!A64,"")</f>
        <v>62</v>
      </c>
      <c r="B68" s="102" t="str">
        <f>IF(ISNA(VLOOKUP(A68,Projects!A:B,2,FALSE)), "",VLOOKUP(A68,Projects!A:B,2,FALSE))</f>
        <v>T7  Project62</v>
      </c>
      <c r="C68" s="169">
        <f t="shared" si="12"/>
        <v>85</v>
      </c>
      <c r="D68" s="169">
        <f t="shared" si="13"/>
        <v>58</v>
      </c>
      <c r="E68" s="169">
        <f t="shared" si="14"/>
        <v>1</v>
      </c>
      <c r="F68" s="169">
        <f t="shared" si="15"/>
        <v>58</v>
      </c>
      <c r="G68" s="170">
        <f t="shared" si="16"/>
        <v>0</v>
      </c>
      <c r="H68" s="170">
        <f t="shared" si="17"/>
        <v>9</v>
      </c>
      <c r="I68" s="171">
        <f t="shared" si="18"/>
        <v>12</v>
      </c>
      <c r="J68" s="169">
        <v>3</v>
      </c>
      <c r="K68" s="169">
        <v>3</v>
      </c>
      <c r="L68" s="169">
        <v>3</v>
      </c>
      <c r="M68" s="169">
        <v>3</v>
      </c>
      <c r="N68" s="172">
        <v>38</v>
      </c>
      <c r="O68" s="172">
        <v>35</v>
      </c>
      <c r="P68" s="172">
        <v>30</v>
      </c>
      <c r="Q68" s="172">
        <v>37</v>
      </c>
      <c r="R68" s="173"/>
      <c r="S68" s="369">
        <v>0.10000000000000091</v>
      </c>
      <c r="T68" s="369">
        <v>0.10000000000000091</v>
      </c>
      <c r="U68" s="369">
        <v>0.10000000000000091</v>
      </c>
      <c r="V68" s="369">
        <v>0.10000000000000091</v>
      </c>
      <c r="W68" s="369">
        <v>0.10000000000000091</v>
      </c>
      <c r="X68" s="369">
        <v>0.10000000000000091</v>
      </c>
      <c r="Y68" s="369">
        <v>0.10000000000000091</v>
      </c>
      <c r="Z68" s="369">
        <v>0.10000000000000091</v>
      </c>
      <c r="AA68" s="369">
        <v>0.10000000000000091</v>
      </c>
      <c r="AB68" s="369">
        <v>0.10000000000000091</v>
      </c>
      <c r="AC68" s="369">
        <v>0.10000000000000091</v>
      </c>
      <c r="AD68" s="369">
        <v>0.10000000000000091</v>
      </c>
      <c r="AE68" s="369">
        <v>0.10000000000000091</v>
      </c>
      <c r="AF68" s="369">
        <v>0.10000000000000091</v>
      </c>
      <c r="AG68" s="369">
        <v>0.10000000000000091</v>
      </c>
      <c r="AH68" s="369">
        <v>0.1</v>
      </c>
      <c r="AI68" s="369">
        <v>0.1</v>
      </c>
      <c r="AJ68" s="369">
        <v>0.1</v>
      </c>
      <c r="AK68" s="369">
        <v>0.1</v>
      </c>
      <c r="AL68" s="369">
        <v>0.1</v>
      </c>
      <c r="AM68" s="369">
        <v>0.1</v>
      </c>
      <c r="AN68" s="369" t="s">
        <v>352</v>
      </c>
      <c r="AO68" s="369">
        <v>0.1</v>
      </c>
      <c r="AP68" s="369">
        <v>0.1</v>
      </c>
      <c r="AQ68" s="369">
        <v>0.1</v>
      </c>
      <c r="AR68" s="369">
        <v>0.1</v>
      </c>
      <c r="AS68" s="369">
        <v>0.99999999999999911</v>
      </c>
      <c r="AT68" s="369">
        <v>0.99999999999999911</v>
      </c>
      <c r="AU68" s="369">
        <v>0.99999999999999911</v>
      </c>
      <c r="AV68" s="369" t="s">
        <v>481</v>
      </c>
      <c r="AW68" s="369">
        <v>0.99999999999999911</v>
      </c>
      <c r="AX68" s="369">
        <v>0.99999999999999911</v>
      </c>
      <c r="AY68" s="369">
        <v>0.99999999999999911</v>
      </c>
      <c r="AZ68" s="369">
        <v>0.99999999999999911</v>
      </c>
      <c r="BA68" s="369" t="s">
        <v>481</v>
      </c>
      <c r="BB68" s="369">
        <v>0.99999999999999911</v>
      </c>
      <c r="BC68" s="369" t="s">
        <v>481</v>
      </c>
      <c r="BD68" s="369" t="s">
        <v>481</v>
      </c>
      <c r="BE68" s="369">
        <v>0.99999999999999911</v>
      </c>
      <c r="BF68" s="369">
        <v>0.1</v>
      </c>
      <c r="BG68" s="369">
        <v>0.1</v>
      </c>
      <c r="BH68" s="369">
        <v>0.1</v>
      </c>
      <c r="BI68" s="369">
        <v>0.1</v>
      </c>
      <c r="BJ68" s="369">
        <v>0.1</v>
      </c>
      <c r="BK68" s="369">
        <v>0.1</v>
      </c>
      <c r="BL68" s="369">
        <v>0.1</v>
      </c>
      <c r="BM68" s="369">
        <v>0.1</v>
      </c>
      <c r="BN68" s="369">
        <v>0.1</v>
      </c>
      <c r="BO68" s="369">
        <v>0.1</v>
      </c>
      <c r="BP68" s="369">
        <v>0.1</v>
      </c>
      <c r="BQ68" s="369">
        <v>0.1</v>
      </c>
      <c r="BR68" s="369">
        <v>0.1</v>
      </c>
      <c r="BS68" s="369">
        <v>0.1</v>
      </c>
      <c r="BT68" s="369">
        <v>0.1</v>
      </c>
      <c r="BU68" s="369">
        <v>0.1</v>
      </c>
      <c r="BV68" s="369">
        <v>0.1</v>
      </c>
      <c r="BW68" s="369">
        <v>0.1</v>
      </c>
      <c r="BX68" s="369">
        <v>0.1</v>
      </c>
      <c r="BY68" s="369">
        <v>0.1</v>
      </c>
      <c r="BZ68" s="369">
        <v>0.1</v>
      </c>
      <c r="CA68" s="369">
        <v>0.1</v>
      </c>
      <c r="CB68" s="369">
        <v>0.1</v>
      </c>
      <c r="CC68" s="369">
        <v>0.1</v>
      </c>
      <c r="CD68" s="369">
        <v>0.1</v>
      </c>
      <c r="CE68" s="369">
        <v>0.10000000000000091</v>
      </c>
      <c r="CF68" s="369">
        <v>0.10000000000000091</v>
      </c>
      <c r="CG68" s="369">
        <v>0.10000000000000091</v>
      </c>
      <c r="CH68" s="369">
        <v>0.10000000000000091</v>
      </c>
      <c r="CI68" s="369">
        <v>0.10000000000000091</v>
      </c>
      <c r="CJ68" s="369">
        <v>0.10000000000000091</v>
      </c>
      <c r="CK68" s="369">
        <v>0.10000000000000091</v>
      </c>
      <c r="CL68" s="369">
        <v>0.10000000000000091</v>
      </c>
      <c r="CM68" s="174"/>
      <c r="CN68" s="174"/>
      <c r="CO68" s="174"/>
      <c r="CP68" s="174"/>
      <c r="CQ68" s="174"/>
      <c r="CR68" s="174"/>
      <c r="CS68" s="174"/>
      <c r="CT68" s="174"/>
    </row>
    <row r="69" spans="1:98" ht="15.75" thickBot="1" x14ac:dyDescent="0.3">
      <c r="A69" s="168">
        <f>IF(LEN(Projects!A65)&gt;0,Projects!A65,"")</f>
        <v>63</v>
      </c>
      <c r="B69" s="102" t="str">
        <f>IF(ISNA(VLOOKUP(A69,Projects!A:B,2,FALSE)), "",VLOOKUP(A69,Projects!A:B,2,FALSE))</f>
        <v>T7  Project63</v>
      </c>
      <c r="C69" s="169">
        <f t="shared" si="12"/>
        <v>85</v>
      </c>
      <c r="D69" s="169">
        <f t="shared" si="13"/>
        <v>58</v>
      </c>
      <c r="E69" s="169">
        <f t="shared" si="14"/>
        <v>1</v>
      </c>
      <c r="F69" s="169">
        <f t="shared" si="15"/>
        <v>58</v>
      </c>
      <c r="G69" s="170">
        <f t="shared" si="16"/>
        <v>0</v>
      </c>
      <c r="H69" s="170">
        <f t="shared" si="17"/>
        <v>9</v>
      </c>
      <c r="I69" s="171">
        <f t="shared" si="18"/>
        <v>12</v>
      </c>
      <c r="J69" s="169">
        <v>3</v>
      </c>
      <c r="K69" s="169">
        <v>3</v>
      </c>
      <c r="L69" s="169">
        <v>3</v>
      </c>
      <c r="M69" s="169">
        <v>3</v>
      </c>
      <c r="N69" s="172">
        <v>27</v>
      </c>
      <c r="O69" s="172">
        <v>36</v>
      </c>
      <c r="P69" s="172">
        <v>31</v>
      </c>
      <c r="Q69" s="172">
        <v>39</v>
      </c>
      <c r="R69" s="173"/>
      <c r="S69" s="369">
        <v>0.10000000000000091</v>
      </c>
      <c r="T69" s="369">
        <v>0.10000000000000091</v>
      </c>
      <c r="U69" s="369">
        <v>0.10000000000000091</v>
      </c>
      <c r="V69" s="369">
        <v>0.10000000000000091</v>
      </c>
      <c r="W69" s="369">
        <v>0.10000000000000091</v>
      </c>
      <c r="X69" s="369">
        <v>0.10000000000000091</v>
      </c>
      <c r="Y69" s="369">
        <v>0.10000000000000091</v>
      </c>
      <c r="Z69" s="369">
        <v>0.10000000000000091</v>
      </c>
      <c r="AA69" s="369">
        <v>0.10000000000000091</v>
      </c>
      <c r="AB69" s="369">
        <v>0.10000000000000091</v>
      </c>
      <c r="AC69" s="369" t="s">
        <v>352</v>
      </c>
      <c r="AD69" s="369">
        <v>0.10000000000000091</v>
      </c>
      <c r="AE69" s="369">
        <v>0.10000000000000091</v>
      </c>
      <c r="AF69" s="369">
        <v>0.10000000000000091</v>
      </c>
      <c r="AG69" s="369">
        <v>0.10000000000000091</v>
      </c>
      <c r="AH69" s="369">
        <v>0.1</v>
      </c>
      <c r="AI69" s="369">
        <v>0.1</v>
      </c>
      <c r="AJ69" s="369">
        <v>0.1</v>
      </c>
      <c r="AK69" s="369">
        <v>0.1</v>
      </c>
      <c r="AL69" s="369">
        <v>0.1</v>
      </c>
      <c r="AM69" s="369">
        <v>0.1</v>
      </c>
      <c r="AN69" s="369">
        <v>0.1</v>
      </c>
      <c r="AO69" s="369">
        <v>0.1</v>
      </c>
      <c r="AP69" s="369">
        <v>0.1</v>
      </c>
      <c r="AQ69" s="369">
        <v>0.1</v>
      </c>
      <c r="AR69" s="369">
        <v>0.1</v>
      </c>
      <c r="AS69" s="369" t="s">
        <v>481</v>
      </c>
      <c r="AT69" s="369">
        <v>0.99999999999999911</v>
      </c>
      <c r="AU69" s="369">
        <v>0.99999999999999911</v>
      </c>
      <c r="AV69" s="369">
        <v>0.99999999999999911</v>
      </c>
      <c r="AW69" s="369" t="s">
        <v>481</v>
      </c>
      <c r="AX69" s="369">
        <v>0.99999999999999911</v>
      </c>
      <c r="AY69" s="369">
        <v>0.99999999999999911</v>
      </c>
      <c r="AZ69" s="369">
        <v>0.99999999999999911</v>
      </c>
      <c r="BA69" s="369">
        <v>0.99999999999999911</v>
      </c>
      <c r="BB69" s="369" t="s">
        <v>481</v>
      </c>
      <c r="BC69" s="369">
        <v>0.99999999999999911</v>
      </c>
      <c r="BD69" s="369">
        <v>0.99999999999999911</v>
      </c>
      <c r="BE69" s="369" t="s">
        <v>481</v>
      </c>
      <c r="BF69" s="369">
        <v>0.1</v>
      </c>
      <c r="BG69" s="369">
        <v>0.1</v>
      </c>
      <c r="BH69" s="369">
        <v>0.1</v>
      </c>
      <c r="BI69" s="369">
        <v>0.1</v>
      </c>
      <c r="BJ69" s="369">
        <v>0.1</v>
      </c>
      <c r="BK69" s="369">
        <v>0.1</v>
      </c>
      <c r="BL69" s="369">
        <v>0.1</v>
      </c>
      <c r="BM69" s="369">
        <v>0.1</v>
      </c>
      <c r="BN69" s="369">
        <v>0.1</v>
      </c>
      <c r="BO69" s="369">
        <v>0.1</v>
      </c>
      <c r="BP69" s="369">
        <v>0.1</v>
      </c>
      <c r="BQ69" s="369">
        <v>0.1</v>
      </c>
      <c r="BR69" s="369">
        <v>0.1</v>
      </c>
      <c r="BS69" s="369">
        <v>0.1</v>
      </c>
      <c r="BT69" s="369">
        <v>0.1</v>
      </c>
      <c r="BU69" s="369">
        <v>0.1</v>
      </c>
      <c r="BV69" s="369">
        <v>0.1</v>
      </c>
      <c r="BW69" s="369">
        <v>0.1</v>
      </c>
      <c r="BX69" s="369">
        <v>0.1</v>
      </c>
      <c r="BY69" s="369">
        <v>0.1</v>
      </c>
      <c r="BZ69" s="369">
        <v>0.1</v>
      </c>
      <c r="CA69" s="369">
        <v>0.1</v>
      </c>
      <c r="CB69" s="369">
        <v>0.1</v>
      </c>
      <c r="CC69" s="369">
        <v>0.1</v>
      </c>
      <c r="CD69" s="369">
        <v>0.1</v>
      </c>
      <c r="CE69" s="369">
        <v>0.10000000000000091</v>
      </c>
      <c r="CF69" s="369">
        <v>0.10000000000000091</v>
      </c>
      <c r="CG69" s="369">
        <v>0.10000000000000091</v>
      </c>
      <c r="CH69" s="369">
        <v>0.10000000000000091</v>
      </c>
      <c r="CI69" s="369">
        <v>0.10000000000000091</v>
      </c>
      <c r="CJ69" s="369">
        <v>0.10000000000000091</v>
      </c>
      <c r="CK69" s="369">
        <v>0.10000000000000091</v>
      </c>
      <c r="CL69" s="369">
        <v>0.10000000000000091</v>
      </c>
      <c r="CM69" s="174"/>
      <c r="CN69" s="174"/>
      <c r="CO69" s="174"/>
      <c r="CP69" s="174"/>
      <c r="CQ69" s="174"/>
      <c r="CR69" s="174"/>
      <c r="CS69" s="174"/>
      <c r="CT69" s="174"/>
    </row>
    <row r="70" spans="1:98" ht="15.75" thickBot="1" x14ac:dyDescent="0.3">
      <c r="A70" s="168">
        <f>IF(LEN(Projects!A66)&gt;0,Projects!A66,"")</f>
        <v>64</v>
      </c>
      <c r="B70" s="102" t="str">
        <f>IF(ISNA(VLOOKUP(A70,Projects!A:B,2,FALSE)), "",VLOOKUP(A70,Projects!A:B,2,FALSE))</f>
        <v>T7  Project64</v>
      </c>
      <c r="C70" s="169">
        <f t="shared" si="12"/>
        <v>83</v>
      </c>
      <c r="D70" s="169">
        <f t="shared" si="13"/>
        <v>59</v>
      </c>
      <c r="E70" s="169">
        <f t="shared" si="14"/>
        <v>1</v>
      </c>
      <c r="F70" s="169">
        <f t="shared" si="15"/>
        <v>59</v>
      </c>
      <c r="G70" s="170">
        <f t="shared" si="16"/>
        <v>0</v>
      </c>
      <c r="H70" s="170">
        <f t="shared" si="17"/>
        <v>8</v>
      </c>
      <c r="I70" s="171">
        <f t="shared" si="18"/>
        <v>12</v>
      </c>
      <c r="J70" s="169">
        <v>3</v>
      </c>
      <c r="K70" s="169">
        <v>3</v>
      </c>
      <c r="L70" s="169">
        <v>3</v>
      </c>
      <c r="M70" s="169">
        <v>3</v>
      </c>
      <c r="N70" s="172">
        <v>32</v>
      </c>
      <c r="O70" s="172">
        <v>34</v>
      </c>
      <c r="P70" s="172">
        <v>29</v>
      </c>
      <c r="Q70" s="172">
        <v>37</v>
      </c>
      <c r="R70" s="173"/>
      <c r="S70" s="369">
        <v>0.10000000000000091</v>
      </c>
      <c r="T70" s="369">
        <v>0.10000000000000091</v>
      </c>
      <c r="U70" s="369">
        <v>0.10000000000000091</v>
      </c>
      <c r="V70" s="369">
        <v>0.10000000000000091</v>
      </c>
      <c r="W70" s="369">
        <v>0.10000000000000091</v>
      </c>
      <c r="X70" s="369">
        <v>0.10000000000000091</v>
      </c>
      <c r="Y70" s="369">
        <v>0.10000000000000091</v>
      </c>
      <c r="Z70" s="369">
        <v>0.10000000000000091</v>
      </c>
      <c r="AA70" s="369">
        <v>0.10000000000000091</v>
      </c>
      <c r="AB70" s="369">
        <v>0.10000000000000091</v>
      </c>
      <c r="AC70" s="369">
        <v>0.10000000000000091</v>
      </c>
      <c r="AD70" s="369">
        <v>0.10000000000000091</v>
      </c>
      <c r="AE70" s="369">
        <v>0.10000000000000091</v>
      </c>
      <c r="AF70" s="369">
        <v>0.10000000000000091</v>
      </c>
      <c r="AG70" s="369">
        <v>0.10000000000000091</v>
      </c>
      <c r="AH70" s="369">
        <v>0.1</v>
      </c>
      <c r="AI70" s="369">
        <v>0.1</v>
      </c>
      <c r="AJ70" s="369">
        <v>0.1</v>
      </c>
      <c r="AK70" s="369">
        <v>0.1</v>
      </c>
      <c r="AL70" s="369">
        <v>0.1</v>
      </c>
      <c r="AM70" s="369">
        <v>0.1</v>
      </c>
      <c r="AN70" s="369">
        <v>0.1</v>
      </c>
      <c r="AO70" s="369">
        <v>0.1</v>
      </c>
      <c r="AP70" s="369">
        <v>0.1</v>
      </c>
      <c r="AQ70" s="369">
        <v>0.1</v>
      </c>
      <c r="AR70" s="369">
        <v>0.1</v>
      </c>
      <c r="AS70" s="369">
        <v>0.99999999999999911</v>
      </c>
      <c r="AT70" s="369" t="s">
        <v>352</v>
      </c>
      <c r="AU70" s="369" t="s">
        <v>481</v>
      </c>
      <c r="AV70" s="369">
        <v>0.99999999999999911</v>
      </c>
      <c r="AW70" s="369">
        <v>0.99999999999999911</v>
      </c>
      <c r="AX70" s="369" t="s">
        <v>481</v>
      </c>
      <c r="AY70" s="369">
        <v>0.99999999999999911</v>
      </c>
      <c r="AZ70" s="369" t="s">
        <v>481</v>
      </c>
      <c r="BA70" s="369">
        <v>0.99999999999999911</v>
      </c>
      <c r="BB70" s="369">
        <v>0.99999999999999911</v>
      </c>
      <c r="BC70" s="369" t="s">
        <v>481</v>
      </c>
      <c r="BD70" s="369">
        <v>0.99999999999999911</v>
      </c>
      <c r="BE70" s="369">
        <v>0.99999999999999911</v>
      </c>
      <c r="BF70" s="369">
        <v>0.1</v>
      </c>
      <c r="BG70" s="369">
        <v>0.1</v>
      </c>
      <c r="BH70" s="369">
        <v>0.1</v>
      </c>
      <c r="BI70" s="369">
        <v>0.1</v>
      </c>
      <c r="BJ70" s="369">
        <v>0.1</v>
      </c>
      <c r="BK70" s="369">
        <v>0.1</v>
      </c>
      <c r="BL70" s="369">
        <v>0.1</v>
      </c>
      <c r="BM70" s="369">
        <v>0.1</v>
      </c>
      <c r="BN70" s="369">
        <v>0.1</v>
      </c>
      <c r="BO70" s="369">
        <v>0.1</v>
      </c>
      <c r="BP70" s="369">
        <v>0.1</v>
      </c>
      <c r="BQ70" s="369">
        <v>0.1</v>
      </c>
      <c r="BR70" s="369">
        <v>0.1</v>
      </c>
      <c r="BS70" s="369">
        <v>0.1</v>
      </c>
      <c r="BT70" s="369">
        <v>0.1</v>
      </c>
      <c r="BU70" s="369">
        <v>0.1</v>
      </c>
      <c r="BV70" s="369">
        <v>0.1</v>
      </c>
      <c r="BW70" s="369">
        <v>0.1</v>
      </c>
      <c r="BX70" s="369">
        <v>0.1</v>
      </c>
      <c r="BY70" s="369">
        <v>0.1</v>
      </c>
      <c r="BZ70" s="369">
        <v>0.1</v>
      </c>
      <c r="CA70" s="369">
        <v>0.1</v>
      </c>
      <c r="CB70" s="369">
        <v>0.1</v>
      </c>
      <c r="CC70" s="369">
        <v>0.1</v>
      </c>
      <c r="CD70" s="369">
        <v>0.1</v>
      </c>
      <c r="CE70" s="369">
        <v>0.10000000000000091</v>
      </c>
      <c r="CF70" s="369">
        <v>0.10000000000000091</v>
      </c>
      <c r="CG70" s="369">
        <v>0.10000000000000091</v>
      </c>
      <c r="CH70" s="369">
        <v>0.10000000000000091</v>
      </c>
      <c r="CI70" s="369">
        <v>0.10000000000000091</v>
      </c>
      <c r="CJ70" s="369">
        <v>0.10000000000000091</v>
      </c>
      <c r="CK70" s="369">
        <v>0.10000000000000091</v>
      </c>
      <c r="CL70" s="369">
        <v>0.10000000000000091</v>
      </c>
      <c r="CM70" s="174"/>
      <c r="CN70" s="174"/>
      <c r="CO70" s="174"/>
      <c r="CP70" s="174"/>
      <c r="CQ70" s="174"/>
      <c r="CR70" s="174"/>
      <c r="CS70" s="174"/>
      <c r="CT70" s="174"/>
    </row>
    <row r="71" spans="1:98" ht="15.75" thickBot="1" x14ac:dyDescent="0.3">
      <c r="A71" s="168">
        <f>IF(LEN(Projects!A67)&gt;0,Projects!A67,"")</f>
        <v>65</v>
      </c>
      <c r="B71" s="102" t="str">
        <f>IF(ISNA(VLOOKUP(A71,Projects!A:B,2,FALSE)), "",VLOOKUP(A71,Projects!A:B,2,FALSE))</f>
        <v>T7  Project65</v>
      </c>
      <c r="C71" s="169">
        <f t="shared" si="12"/>
        <v>85</v>
      </c>
      <c r="D71" s="169">
        <f t="shared" si="13"/>
        <v>58</v>
      </c>
      <c r="E71" s="169">
        <f t="shared" si="14"/>
        <v>1</v>
      </c>
      <c r="F71" s="169">
        <f t="shared" si="15"/>
        <v>58</v>
      </c>
      <c r="G71" s="170">
        <f t="shared" si="16"/>
        <v>0</v>
      </c>
      <c r="H71" s="170">
        <f t="shared" si="17"/>
        <v>9</v>
      </c>
      <c r="I71" s="171">
        <f t="shared" si="18"/>
        <v>12</v>
      </c>
      <c r="J71" s="169">
        <v>3</v>
      </c>
      <c r="K71" s="169">
        <v>3</v>
      </c>
      <c r="L71" s="169">
        <v>3</v>
      </c>
      <c r="M71" s="169">
        <v>3</v>
      </c>
      <c r="N71" s="172">
        <v>28</v>
      </c>
      <c r="O71" s="172">
        <v>37</v>
      </c>
      <c r="P71" s="172">
        <v>32</v>
      </c>
      <c r="Q71" s="172">
        <v>27</v>
      </c>
      <c r="R71" s="173"/>
      <c r="S71" s="369">
        <v>0.10000000000000091</v>
      </c>
      <c r="T71" s="369">
        <v>0.10000000000000091</v>
      </c>
      <c r="U71" s="369">
        <v>0.10000000000000091</v>
      </c>
      <c r="V71" s="369">
        <v>0.10000000000000091</v>
      </c>
      <c r="W71" s="369">
        <v>0.10000000000000091</v>
      </c>
      <c r="X71" s="369">
        <v>0.10000000000000091</v>
      </c>
      <c r="Y71" s="369">
        <v>0.10000000000000091</v>
      </c>
      <c r="Z71" s="369">
        <v>0.10000000000000091</v>
      </c>
      <c r="AA71" s="369">
        <v>0.10000000000000091</v>
      </c>
      <c r="AB71" s="369">
        <v>0.10000000000000091</v>
      </c>
      <c r="AC71" s="369">
        <v>0.10000000000000091</v>
      </c>
      <c r="AD71" s="369">
        <v>0.10000000000000091</v>
      </c>
      <c r="AE71" s="369">
        <v>0.10000000000000091</v>
      </c>
      <c r="AF71" s="369">
        <v>0.10000000000000091</v>
      </c>
      <c r="AG71" s="369">
        <v>0.10000000000000091</v>
      </c>
      <c r="AH71" s="369">
        <v>0.1</v>
      </c>
      <c r="AI71" s="369">
        <v>0.1</v>
      </c>
      <c r="AJ71" s="369">
        <v>0.1</v>
      </c>
      <c r="AK71" s="369">
        <v>0.1</v>
      </c>
      <c r="AL71" s="369">
        <v>0.1</v>
      </c>
      <c r="AM71" s="369">
        <v>0.1</v>
      </c>
      <c r="AN71" s="369" t="s">
        <v>352</v>
      </c>
      <c r="AO71" s="369">
        <v>0.1</v>
      </c>
      <c r="AP71" s="369">
        <v>0.1</v>
      </c>
      <c r="AQ71" s="369">
        <v>0.1</v>
      </c>
      <c r="AR71" s="369">
        <v>0.1</v>
      </c>
      <c r="AS71" s="369" t="s">
        <v>481</v>
      </c>
      <c r="AT71" s="369" t="s">
        <v>481</v>
      </c>
      <c r="AU71" s="369">
        <v>0.99999999999999911</v>
      </c>
      <c r="AV71" s="369">
        <v>0.99999999999999911</v>
      </c>
      <c r="AW71" s="369">
        <v>0.99999999999999911</v>
      </c>
      <c r="AX71" s="369" t="s">
        <v>481</v>
      </c>
      <c r="AY71" s="369">
        <v>0.99999999999999911</v>
      </c>
      <c r="AZ71" s="369">
        <v>0.99999999999999911</v>
      </c>
      <c r="BA71" s="369">
        <v>0.99999999999999911</v>
      </c>
      <c r="BB71" s="369">
        <v>0.99999999999999911</v>
      </c>
      <c r="BC71" s="369" t="s">
        <v>481</v>
      </c>
      <c r="BD71" s="369">
        <v>0.99999999999999911</v>
      </c>
      <c r="BE71" s="369">
        <v>0.99999999999999911</v>
      </c>
      <c r="BF71" s="369">
        <v>0.1</v>
      </c>
      <c r="BG71" s="369">
        <v>0.1</v>
      </c>
      <c r="BH71" s="369">
        <v>0.1</v>
      </c>
      <c r="BI71" s="369">
        <v>0.1</v>
      </c>
      <c r="BJ71" s="369">
        <v>0.1</v>
      </c>
      <c r="BK71" s="369">
        <v>0.1</v>
      </c>
      <c r="BL71" s="369">
        <v>0.1</v>
      </c>
      <c r="BM71" s="369">
        <v>0.1</v>
      </c>
      <c r="BN71" s="369">
        <v>0.1</v>
      </c>
      <c r="BO71" s="369">
        <v>0.1</v>
      </c>
      <c r="BP71" s="369">
        <v>0.1</v>
      </c>
      <c r="BQ71" s="369">
        <v>0.1</v>
      </c>
      <c r="BR71" s="369">
        <v>0.1</v>
      </c>
      <c r="BS71" s="369">
        <v>0.1</v>
      </c>
      <c r="BT71" s="369">
        <v>0.1</v>
      </c>
      <c r="BU71" s="369">
        <v>0.1</v>
      </c>
      <c r="BV71" s="369">
        <v>0.1</v>
      </c>
      <c r="BW71" s="369">
        <v>0.1</v>
      </c>
      <c r="BX71" s="369">
        <v>0.1</v>
      </c>
      <c r="BY71" s="369">
        <v>0.1</v>
      </c>
      <c r="BZ71" s="369">
        <v>0.1</v>
      </c>
      <c r="CA71" s="369">
        <v>0.1</v>
      </c>
      <c r="CB71" s="369">
        <v>0.1</v>
      </c>
      <c r="CC71" s="369">
        <v>0.1</v>
      </c>
      <c r="CD71" s="369">
        <v>0.1</v>
      </c>
      <c r="CE71" s="369">
        <v>0.10000000000000091</v>
      </c>
      <c r="CF71" s="369">
        <v>0.10000000000000091</v>
      </c>
      <c r="CG71" s="369">
        <v>0.10000000000000091</v>
      </c>
      <c r="CH71" s="369">
        <v>0.10000000000000091</v>
      </c>
      <c r="CI71" s="369">
        <v>0.10000000000000091</v>
      </c>
      <c r="CJ71" s="369">
        <v>0.10000000000000091</v>
      </c>
      <c r="CK71" s="369">
        <v>0.10000000000000091</v>
      </c>
      <c r="CL71" s="369">
        <v>0.10000000000000091</v>
      </c>
      <c r="CM71" s="174"/>
      <c r="CN71" s="174"/>
      <c r="CO71" s="174"/>
      <c r="CP71" s="174"/>
      <c r="CQ71" s="174"/>
      <c r="CR71" s="174"/>
      <c r="CS71" s="174"/>
      <c r="CT71" s="174"/>
    </row>
    <row r="72" spans="1:98" ht="15.75" thickBot="1" x14ac:dyDescent="0.3">
      <c r="A72" s="168">
        <f>IF(LEN(Projects!A68)&gt;0,Projects!A68,"")</f>
        <v>66</v>
      </c>
      <c r="B72" s="102" t="str">
        <f>IF(ISNA(VLOOKUP(A72,Projects!A:B,2,FALSE)), "",VLOOKUP(A72,Projects!A:B,2,FALSE))</f>
        <v>T7  Project66</v>
      </c>
      <c r="C72" s="169">
        <f t="shared" ref="C72:C135" si="19">3*H72+2*G72+1*F72</f>
        <v>85</v>
      </c>
      <c r="D72" s="169">
        <f t="shared" ref="D72:D135" si="20">SUM(F72:F72)</f>
        <v>58</v>
      </c>
      <c r="E72" s="169">
        <f t="shared" ref="E72:E135" si="21">COUNTIF(S72:CL72,"="&amp;"X")</f>
        <v>1</v>
      </c>
      <c r="F72" s="169">
        <f t="shared" ref="F72:F135" si="22">COUNTIF($S72:$CL72,"&lt;="&amp;F$2)</f>
        <v>58</v>
      </c>
      <c r="G72" s="170">
        <f t="shared" ref="G72:G135" si="23">COUNTIF($S72:$CL72,"&lt;="&amp;G$2)-F72</f>
        <v>0</v>
      </c>
      <c r="H72" s="170">
        <f t="shared" ref="H72:H135" si="24">COUNTIF($S72:$CL72,"&lt;="&amp;H$2)-G72-F72</f>
        <v>9</v>
      </c>
      <c r="I72" s="171">
        <f t="shared" ref="I72:I135" si="25">SUM(J72:M72)</f>
        <v>12</v>
      </c>
      <c r="J72" s="169">
        <v>3</v>
      </c>
      <c r="K72" s="169">
        <v>3</v>
      </c>
      <c r="L72" s="169">
        <v>3</v>
      </c>
      <c r="M72" s="169">
        <v>3</v>
      </c>
      <c r="N72" s="172">
        <v>29</v>
      </c>
      <c r="O72" s="172">
        <v>38</v>
      </c>
      <c r="P72" s="172">
        <v>33</v>
      </c>
      <c r="Q72" s="172">
        <v>28</v>
      </c>
      <c r="R72" s="173"/>
      <c r="S72" s="369">
        <v>0.10000000000000091</v>
      </c>
      <c r="T72" s="369">
        <v>0.10000000000000091</v>
      </c>
      <c r="U72" s="369">
        <v>0.10000000000000091</v>
      </c>
      <c r="V72" s="369">
        <v>0.10000000000000091</v>
      </c>
      <c r="W72" s="369">
        <v>0.10000000000000091</v>
      </c>
      <c r="X72" s="369">
        <v>0.10000000000000091</v>
      </c>
      <c r="Y72" s="369">
        <v>0.10000000000000091</v>
      </c>
      <c r="Z72" s="369">
        <v>0.10000000000000091</v>
      </c>
      <c r="AA72" s="369">
        <v>0.10000000000000091</v>
      </c>
      <c r="AB72" s="369">
        <v>0.10000000000000091</v>
      </c>
      <c r="AC72" s="369">
        <v>0.10000000000000091</v>
      </c>
      <c r="AD72" s="369">
        <v>0.10000000000000091</v>
      </c>
      <c r="AE72" s="369">
        <v>0.10000000000000091</v>
      </c>
      <c r="AF72" s="369">
        <v>0.10000000000000091</v>
      </c>
      <c r="AG72" s="369">
        <v>0.10000000000000091</v>
      </c>
      <c r="AH72" s="369">
        <v>0.1</v>
      </c>
      <c r="AI72" s="369">
        <v>0.1</v>
      </c>
      <c r="AJ72" s="369">
        <v>0.1</v>
      </c>
      <c r="AK72" s="369">
        <v>0.1</v>
      </c>
      <c r="AL72" s="369">
        <v>0.1</v>
      </c>
      <c r="AM72" s="369">
        <v>0.1</v>
      </c>
      <c r="AN72" s="369">
        <v>0.1</v>
      </c>
      <c r="AO72" s="369">
        <v>0.1</v>
      </c>
      <c r="AP72" s="369">
        <v>0.1</v>
      </c>
      <c r="AQ72" s="369">
        <v>0.1</v>
      </c>
      <c r="AR72" s="369">
        <v>0.1</v>
      </c>
      <c r="AS72" s="369">
        <v>0.99999999999999911</v>
      </c>
      <c r="AT72" s="369" t="s">
        <v>481</v>
      </c>
      <c r="AU72" s="369" t="s">
        <v>481</v>
      </c>
      <c r="AV72" s="369">
        <v>0.99999999999999911</v>
      </c>
      <c r="AW72" s="369">
        <v>0.99999999999999911</v>
      </c>
      <c r="AX72" s="369">
        <v>0.99999999999999911</v>
      </c>
      <c r="AY72" s="369" t="s">
        <v>481</v>
      </c>
      <c r="AZ72" s="369">
        <v>0.99999999999999911</v>
      </c>
      <c r="BA72" s="369">
        <v>0.99999999999999911</v>
      </c>
      <c r="BB72" s="369">
        <v>0.99999999999999911</v>
      </c>
      <c r="BC72" s="369">
        <v>0.99999999999999911</v>
      </c>
      <c r="BD72" s="369" t="s">
        <v>481</v>
      </c>
      <c r="BE72" s="369">
        <v>0.99999999999999911</v>
      </c>
      <c r="BF72" s="369">
        <v>0.1</v>
      </c>
      <c r="BG72" s="369">
        <v>0.1</v>
      </c>
      <c r="BH72" s="369">
        <v>0.1</v>
      </c>
      <c r="BI72" s="369">
        <v>0.1</v>
      </c>
      <c r="BJ72" s="369">
        <v>0.1</v>
      </c>
      <c r="BK72" s="369">
        <v>0.1</v>
      </c>
      <c r="BL72" s="369">
        <v>0.1</v>
      </c>
      <c r="BM72" s="369">
        <v>0.1</v>
      </c>
      <c r="BN72" s="369">
        <v>0.1</v>
      </c>
      <c r="BO72" s="369">
        <v>0.1</v>
      </c>
      <c r="BP72" s="369" t="s">
        <v>352</v>
      </c>
      <c r="BQ72" s="369">
        <v>0.1</v>
      </c>
      <c r="BR72" s="369">
        <v>0.1</v>
      </c>
      <c r="BS72" s="369">
        <v>0.1</v>
      </c>
      <c r="BT72" s="369">
        <v>0.1</v>
      </c>
      <c r="BU72" s="369">
        <v>0.1</v>
      </c>
      <c r="BV72" s="369">
        <v>0.1</v>
      </c>
      <c r="BW72" s="369">
        <v>0.1</v>
      </c>
      <c r="BX72" s="369">
        <v>0.1</v>
      </c>
      <c r="BY72" s="369">
        <v>0.1</v>
      </c>
      <c r="BZ72" s="369">
        <v>0.1</v>
      </c>
      <c r="CA72" s="369">
        <v>0.1</v>
      </c>
      <c r="CB72" s="369">
        <v>0.1</v>
      </c>
      <c r="CC72" s="369">
        <v>0.1</v>
      </c>
      <c r="CD72" s="369">
        <v>0.1</v>
      </c>
      <c r="CE72" s="369">
        <v>0.10000000000000091</v>
      </c>
      <c r="CF72" s="369">
        <v>0.10000000000000091</v>
      </c>
      <c r="CG72" s="369">
        <v>0.10000000000000091</v>
      </c>
      <c r="CH72" s="369">
        <v>0.10000000000000091</v>
      </c>
      <c r="CI72" s="369">
        <v>0.10000000000000091</v>
      </c>
      <c r="CJ72" s="369">
        <v>0.10000000000000091</v>
      </c>
      <c r="CK72" s="369">
        <v>0.10000000000000091</v>
      </c>
      <c r="CL72" s="369">
        <v>0.10000000000000091</v>
      </c>
      <c r="CM72" s="174"/>
      <c r="CN72" s="174"/>
      <c r="CO72" s="174"/>
      <c r="CP72" s="174"/>
      <c r="CQ72" s="174"/>
      <c r="CR72" s="174"/>
      <c r="CS72" s="174"/>
      <c r="CT72" s="174"/>
    </row>
    <row r="73" spans="1:98" ht="15.75" thickBot="1" x14ac:dyDescent="0.3">
      <c r="A73" s="168">
        <f>IF(LEN(Projects!A69)&gt;0,Projects!A69,"")</f>
        <v>67</v>
      </c>
      <c r="B73" s="102" t="str">
        <f>IF(ISNA(VLOOKUP(A73,Projects!A:B,2,FALSE)), "",VLOOKUP(A73,Projects!A:B,2,FALSE))</f>
        <v>T7  Project67</v>
      </c>
      <c r="C73" s="169">
        <f t="shared" si="19"/>
        <v>83</v>
      </c>
      <c r="D73" s="169">
        <f t="shared" si="20"/>
        <v>59</v>
      </c>
      <c r="E73" s="169">
        <f t="shared" si="21"/>
        <v>1</v>
      </c>
      <c r="F73" s="169">
        <f t="shared" si="22"/>
        <v>59</v>
      </c>
      <c r="G73" s="170">
        <f t="shared" si="23"/>
        <v>0</v>
      </c>
      <c r="H73" s="170">
        <f t="shared" si="24"/>
        <v>8</v>
      </c>
      <c r="I73" s="171">
        <f t="shared" si="25"/>
        <v>12</v>
      </c>
      <c r="J73" s="169">
        <v>3</v>
      </c>
      <c r="K73" s="169">
        <v>3</v>
      </c>
      <c r="L73" s="169">
        <v>3</v>
      </c>
      <c r="M73" s="169">
        <v>3</v>
      </c>
      <c r="N73" s="172">
        <v>33</v>
      </c>
      <c r="O73" s="172">
        <v>35</v>
      </c>
      <c r="P73" s="172">
        <v>30</v>
      </c>
      <c r="Q73" s="172">
        <v>38</v>
      </c>
      <c r="R73" s="173"/>
      <c r="S73" s="369">
        <v>0.10000000000000091</v>
      </c>
      <c r="T73" s="369">
        <v>0.10000000000000091</v>
      </c>
      <c r="U73" s="369">
        <v>0.10000000000000091</v>
      </c>
      <c r="V73" s="369">
        <v>0.10000000000000091</v>
      </c>
      <c r="W73" s="369">
        <v>0.10000000000000091</v>
      </c>
      <c r="X73" s="369">
        <v>0.10000000000000091</v>
      </c>
      <c r="Y73" s="369">
        <v>0.10000000000000091</v>
      </c>
      <c r="Z73" s="369">
        <v>0.10000000000000091</v>
      </c>
      <c r="AA73" s="369">
        <v>0.10000000000000091</v>
      </c>
      <c r="AB73" s="369">
        <v>0.10000000000000091</v>
      </c>
      <c r="AC73" s="369">
        <v>0.10000000000000091</v>
      </c>
      <c r="AD73" s="369">
        <v>0.10000000000000091</v>
      </c>
      <c r="AE73" s="369">
        <v>0.10000000000000091</v>
      </c>
      <c r="AF73" s="369">
        <v>0.10000000000000091</v>
      </c>
      <c r="AG73" s="369">
        <v>0.10000000000000091</v>
      </c>
      <c r="AH73" s="369">
        <v>0.1</v>
      </c>
      <c r="AI73" s="369">
        <v>0.1</v>
      </c>
      <c r="AJ73" s="369">
        <v>0.1</v>
      </c>
      <c r="AK73" s="369">
        <v>0.1</v>
      </c>
      <c r="AL73" s="369">
        <v>0.1</v>
      </c>
      <c r="AM73" s="369">
        <v>0.1</v>
      </c>
      <c r="AN73" s="369">
        <v>0.1</v>
      </c>
      <c r="AO73" s="369">
        <v>0.1</v>
      </c>
      <c r="AP73" s="369">
        <v>0.1</v>
      </c>
      <c r="AQ73" s="369">
        <v>0.1</v>
      </c>
      <c r="AR73" s="369">
        <v>0.1</v>
      </c>
      <c r="AS73" s="369">
        <v>0.99999999999999911</v>
      </c>
      <c r="AT73" s="369">
        <v>0.99999999999999911</v>
      </c>
      <c r="AU73" s="369">
        <v>0.99999999999999911</v>
      </c>
      <c r="AV73" s="369" t="s">
        <v>481</v>
      </c>
      <c r="AW73" s="369">
        <v>0.99999999999999911</v>
      </c>
      <c r="AX73" s="369">
        <v>0.99999999999999911</v>
      </c>
      <c r="AY73" s="369" t="s">
        <v>481</v>
      </c>
      <c r="AZ73" s="369" t="s">
        <v>352</v>
      </c>
      <c r="BA73" s="369" t="s">
        <v>481</v>
      </c>
      <c r="BB73" s="369">
        <v>0.99999999999999911</v>
      </c>
      <c r="BC73" s="369">
        <v>0.99999999999999911</v>
      </c>
      <c r="BD73" s="369" t="s">
        <v>481</v>
      </c>
      <c r="BE73" s="369">
        <v>0.99999999999999911</v>
      </c>
      <c r="BF73" s="369">
        <v>0.1</v>
      </c>
      <c r="BG73" s="369">
        <v>0.1</v>
      </c>
      <c r="BH73" s="369">
        <v>0.1</v>
      </c>
      <c r="BI73" s="369">
        <v>0.1</v>
      </c>
      <c r="BJ73" s="369">
        <v>0.1</v>
      </c>
      <c r="BK73" s="369">
        <v>0.1</v>
      </c>
      <c r="BL73" s="369">
        <v>0.1</v>
      </c>
      <c r="BM73" s="369">
        <v>0.1</v>
      </c>
      <c r="BN73" s="369">
        <v>0.1</v>
      </c>
      <c r="BO73" s="369">
        <v>0.1</v>
      </c>
      <c r="BP73" s="369">
        <v>0.1</v>
      </c>
      <c r="BQ73" s="369">
        <v>0.1</v>
      </c>
      <c r="BR73" s="369">
        <v>0.1</v>
      </c>
      <c r="BS73" s="369">
        <v>0.1</v>
      </c>
      <c r="BT73" s="369">
        <v>0.1</v>
      </c>
      <c r="BU73" s="369">
        <v>0.1</v>
      </c>
      <c r="BV73" s="369">
        <v>0.1</v>
      </c>
      <c r="BW73" s="369">
        <v>0.1</v>
      </c>
      <c r="BX73" s="369">
        <v>0.1</v>
      </c>
      <c r="BY73" s="369">
        <v>0.1</v>
      </c>
      <c r="BZ73" s="369">
        <v>0.1</v>
      </c>
      <c r="CA73" s="369">
        <v>0.1</v>
      </c>
      <c r="CB73" s="369">
        <v>0.1</v>
      </c>
      <c r="CC73" s="369">
        <v>0.1</v>
      </c>
      <c r="CD73" s="369">
        <v>0.1</v>
      </c>
      <c r="CE73" s="369">
        <v>0.10000000000000091</v>
      </c>
      <c r="CF73" s="369">
        <v>0.10000000000000091</v>
      </c>
      <c r="CG73" s="369">
        <v>0.10000000000000091</v>
      </c>
      <c r="CH73" s="369">
        <v>0.10000000000000091</v>
      </c>
      <c r="CI73" s="369">
        <v>0.10000000000000091</v>
      </c>
      <c r="CJ73" s="369">
        <v>0.10000000000000091</v>
      </c>
      <c r="CK73" s="369">
        <v>0.10000000000000091</v>
      </c>
      <c r="CL73" s="369">
        <v>0.10000000000000091</v>
      </c>
      <c r="CM73" s="174"/>
      <c r="CN73" s="174"/>
      <c r="CO73" s="174"/>
      <c r="CP73" s="174"/>
      <c r="CQ73" s="174"/>
      <c r="CR73" s="174"/>
      <c r="CS73" s="174"/>
      <c r="CT73" s="174"/>
    </row>
    <row r="74" spans="1:98" ht="15.75" thickBot="1" x14ac:dyDescent="0.3">
      <c r="A74" s="168">
        <f>IF(LEN(Projects!A70)&gt;0,Projects!A70,"")</f>
        <v>68</v>
      </c>
      <c r="B74" s="102" t="str">
        <f>IF(ISNA(VLOOKUP(A74,Projects!A:B,2,FALSE)), "",VLOOKUP(A74,Projects!A:B,2,FALSE))</f>
        <v>T7  Project68</v>
      </c>
      <c r="C74" s="169">
        <f t="shared" si="19"/>
        <v>85</v>
      </c>
      <c r="D74" s="169">
        <f t="shared" si="20"/>
        <v>58</v>
      </c>
      <c r="E74" s="169">
        <f t="shared" si="21"/>
        <v>1</v>
      </c>
      <c r="F74" s="169">
        <f t="shared" si="22"/>
        <v>58</v>
      </c>
      <c r="G74" s="170">
        <f t="shared" si="23"/>
        <v>0</v>
      </c>
      <c r="H74" s="170">
        <f t="shared" si="24"/>
        <v>9</v>
      </c>
      <c r="I74" s="171">
        <f t="shared" si="25"/>
        <v>12</v>
      </c>
      <c r="J74" s="169">
        <v>3</v>
      </c>
      <c r="K74" s="169">
        <v>3</v>
      </c>
      <c r="L74" s="169">
        <v>3</v>
      </c>
      <c r="M74" s="169">
        <v>3</v>
      </c>
      <c r="N74" s="172">
        <v>30</v>
      </c>
      <c r="O74" s="172">
        <v>39</v>
      </c>
      <c r="P74" s="172">
        <v>34</v>
      </c>
      <c r="Q74" s="172">
        <v>31</v>
      </c>
      <c r="R74" s="173"/>
      <c r="S74" s="369">
        <v>0.10000000000000091</v>
      </c>
      <c r="T74" s="369">
        <v>0.10000000000000091</v>
      </c>
      <c r="U74" s="369">
        <v>0.10000000000000091</v>
      </c>
      <c r="V74" s="369">
        <v>0.10000000000000091</v>
      </c>
      <c r="W74" s="369">
        <v>0.10000000000000091</v>
      </c>
      <c r="X74" s="369">
        <v>0.10000000000000091</v>
      </c>
      <c r="Y74" s="369">
        <v>0.10000000000000091</v>
      </c>
      <c r="Z74" s="369">
        <v>0.10000000000000091</v>
      </c>
      <c r="AA74" s="369">
        <v>0.10000000000000091</v>
      </c>
      <c r="AB74" s="369">
        <v>0.10000000000000091</v>
      </c>
      <c r="AC74" s="369">
        <v>0.10000000000000091</v>
      </c>
      <c r="AD74" s="369">
        <v>0.10000000000000091</v>
      </c>
      <c r="AE74" s="369">
        <v>0.10000000000000091</v>
      </c>
      <c r="AF74" s="369">
        <v>0.10000000000000091</v>
      </c>
      <c r="AG74" s="369">
        <v>0.10000000000000091</v>
      </c>
      <c r="AH74" s="369">
        <v>0.1</v>
      </c>
      <c r="AI74" s="369">
        <v>0.1</v>
      </c>
      <c r="AJ74" s="369">
        <v>0.1</v>
      </c>
      <c r="AK74" s="369">
        <v>0.1</v>
      </c>
      <c r="AL74" s="369">
        <v>0.1</v>
      </c>
      <c r="AM74" s="369">
        <v>0.1</v>
      </c>
      <c r="AN74" s="369">
        <v>0.1</v>
      </c>
      <c r="AO74" s="369">
        <v>0.1</v>
      </c>
      <c r="AP74" s="369">
        <v>0.1</v>
      </c>
      <c r="AQ74" s="369">
        <v>0.1</v>
      </c>
      <c r="AR74" s="369">
        <v>0.1</v>
      </c>
      <c r="AS74" s="369">
        <v>0.99999999999999911</v>
      </c>
      <c r="AT74" s="369">
        <v>0.99999999999999911</v>
      </c>
      <c r="AU74" s="369">
        <v>0.99999999999999911</v>
      </c>
      <c r="AV74" s="369" t="s">
        <v>481</v>
      </c>
      <c r="AW74" s="369" t="s">
        <v>481</v>
      </c>
      <c r="AX74" s="369">
        <v>0.99999999999999911</v>
      </c>
      <c r="AY74" s="369">
        <v>0.99999999999999911</v>
      </c>
      <c r="AZ74" s="369" t="s">
        <v>481</v>
      </c>
      <c r="BA74" s="369">
        <v>0.99999999999999911</v>
      </c>
      <c r="BB74" s="369">
        <v>0.99999999999999911</v>
      </c>
      <c r="BC74" s="369">
        <v>0.99999999999999911</v>
      </c>
      <c r="BD74" s="369">
        <v>0.99999999999999911</v>
      </c>
      <c r="BE74" s="369" t="s">
        <v>481</v>
      </c>
      <c r="BF74" s="369">
        <v>0.1</v>
      </c>
      <c r="BG74" s="369">
        <v>0.1</v>
      </c>
      <c r="BH74" s="369">
        <v>0.1</v>
      </c>
      <c r="BI74" s="369">
        <v>0.1</v>
      </c>
      <c r="BJ74" s="369">
        <v>0.1</v>
      </c>
      <c r="BK74" s="369">
        <v>0.1</v>
      </c>
      <c r="BL74" s="369">
        <v>0.1</v>
      </c>
      <c r="BM74" s="369">
        <v>0.1</v>
      </c>
      <c r="BN74" s="369">
        <v>0.1</v>
      </c>
      <c r="BO74" s="369">
        <v>0.1</v>
      </c>
      <c r="BP74" s="369">
        <v>0.1</v>
      </c>
      <c r="BQ74" s="369" t="s">
        <v>352</v>
      </c>
      <c r="BR74" s="369">
        <v>0.1</v>
      </c>
      <c r="BS74" s="369">
        <v>0.1</v>
      </c>
      <c r="BT74" s="369">
        <v>0.1</v>
      </c>
      <c r="BU74" s="369">
        <v>0.1</v>
      </c>
      <c r="BV74" s="369">
        <v>0.1</v>
      </c>
      <c r="BW74" s="369">
        <v>0.1</v>
      </c>
      <c r="BX74" s="369">
        <v>0.1</v>
      </c>
      <c r="BY74" s="369">
        <v>0.1</v>
      </c>
      <c r="BZ74" s="369">
        <v>0.1</v>
      </c>
      <c r="CA74" s="369">
        <v>0.1</v>
      </c>
      <c r="CB74" s="369">
        <v>0.1</v>
      </c>
      <c r="CC74" s="369">
        <v>0.1</v>
      </c>
      <c r="CD74" s="369">
        <v>0.1</v>
      </c>
      <c r="CE74" s="369">
        <v>0.10000000000000091</v>
      </c>
      <c r="CF74" s="369">
        <v>0.10000000000000091</v>
      </c>
      <c r="CG74" s="369">
        <v>0.10000000000000091</v>
      </c>
      <c r="CH74" s="369">
        <v>0.10000000000000091</v>
      </c>
      <c r="CI74" s="369">
        <v>0.10000000000000091</v>
      </c>
      <c r="CJ74" s="369">
        <v>0.10000000000000091</v>
      </c>
      <c r="CK74" s="369">
        <v>0.10000000000000091</v>
      </c>
      <c r="CL74" s="369">
        <v>0.10000000000000091</v>
      </c>
      <c r="CM74" s="174"/>
      <c r="CN74" s="174"/>
      <c r="CO74" s="174"/>
      <c r="CP74" s="174"/>
      <c r="CQ74" s="174"/>
      <c r="CR74" s="174"/>
      <c r="CS74" s="174"/>
      <c r="CT74" s="174"/>
    </row>
    <row r="75" spans="1:98" ht="15.75" thickBot="1" x14ac:dyDescent="0.3">
      <c r="A75" s="168">
        <f>IF(LEN(Projects!A71)&gt;0,Projects!A71,"")</f>
        <v>69</v>
      </c>
      <c r="B75" s="102" t="str">
        <f>IF(ISNA(VLOOKUP(A75,Projects!A:B,2,FALSE)), "",VLOOKUP(A75,Projects!A:B,2,FALSE))</f>
        <v>T7  Project69</v>
      </c>
      <c r="C75" s="169">
        <f t="shared" si="19"/>
        <v>85</v>
      </c>
      <c r="D75" s="169">
        <f t="shared" si="20"/>
        <v>58</v>
      </c>
      <c r="E75" s="169">
        <f t="shared" si="21"/>
        <v>1</v>
      </c>
      <c r="F75" s="169">
        <f t="shared" si="22"/>
        <v>58</v>
      </c>
      <c r="G75" s="170">
        <f t="shared" si="23"/>
        <v>0</v>
      </c>
      <c r="H75" s="170">
        <f t="shared" si="24"/>
        <v>9</v>
      </c>
      <c r="I75" s="171">
        <f t="shared" si="25"/>
        <v>12</v>
      </c>
      <c r="J75" s="169">
        <v>3</v>
      </c>
      <c r="K75" s="169">
        <v>3</v>
      </c>
      <c r="L75" s="169">
        <v>3</v>
      </c>
      <c r="M75" s="169">
        <v>3</v>
      </c>
      <c r="N75" s="172">
        <v>31</v>
      </c>
      <c r="O75" s="172">
        <v>27</v>
      </c>
      <c r="P75" s="172">
        <v>35</v>
      </c>
      <c r="Q75" s="172">
        <v>34</v>
      </c>
      <c r="R75" s="173"/>
      <c r="S75" s="369">
        <v>0.10000000000000091</v>
      </c>
      <c r="T75" s="369">
        <v>0.10000000000000091</v>
      </c>
      <c r="U75" s="369">
        <v>0.10000000000000091</v>
      </c>
      <c r="V75" s="369">
        <v>0.10000000000000091</v>
      </c>
      <c r="W75" s="369">
        <v>0.10000000000000091</v>
      </c>
      <c r="X75" s="369">
        <v>0.10000000000000091</v>
      </c>
      <c r="Y75" s="369">
        <v>0.10000000000000091</v>
      </c>
      <c r="Z75" s="369">
        <v>0.10000000000000091</v>
      </c>
      <c r="AA75" s="369">
        <v>0.10000000000000091</v>
      </c>
      <c r="AB75" s="369">
        <v>0.10000000000000091</v>
      </c>
      <c r="AC75" s="369">
        <v>0.10000000000000091</v>
      </c>
      <c r="AD75" s="369">
        <v>0.10000000000000091</v>
      </c>
      <c r="AE75" s="369">
        <v>0.10000000000000091</v>
      </c>
      <c r="AF75" s="369">
        <v>0.10000000000000091</v>
      </c>
      <c r="AG75" s="369">
        <v>0.10000000000000091</v>
      </c>
      <c r="AH75" s="369">
        <v>0.1</v>
      </c>
      <c r="AI75" s="369">
        <v>0.1</v>
      </c>
      <c r="AJ75" s="369">
        <v>0.1</v>
      </c>
      <c r="AK75" s="369">
        <v>0.1</v>
      </c>
      <c r="AL75" s="369">
        <v>0.1</v>
      </c>
      <c r="AM75" s="369">
        <v>0.1</v>
      </c>
      <c r="AN75" s="369">
        <v>0.1</v>
      </c>
      <c r="AO75" s="369">
        <v>0.1</v>
      </c>
      <c r="AP75" s="369">
        <v>0.1</v>
      </c>
      <c r="AQ75" s="369">
        <v>0.1</v>
      </c>
      <c r="AR75" s="369">
        <v>0.1</v>
      </c>
      <c r="AS75" s="369" t="s">
        <v>481</v>
      </c>
      <c r="AT75" s="369">
        <v>0.99999999999999911</v>
      </c>
      <c r="AU75" s="369">
        <v>0.99999999999999911</v>
      </c>
      <c r="AV75" s="369">
        <v>0.99999999999999911</v>
      </c>
      <c r="AW75" s="369" t="s">
        <v>481</v>
      </c>
      <c r="AX75" s="369">
        <v>0.99999999999999911</v>
      </c>
      <c r="AY75" s="369">
        <v>0.99999999999999911</v>
      </c>
      <c r="AZ75" s="369" t="s">
        <v>481</v>
      </c>
      <c r="BA75" s="369" t="s">
        <v>481</v>
      </c>
      <c r="BB75" s="369">
        <v>0.99999999999999911</v>
      </c>
      <c r="BC75" s="369">
        <v>0.99999999999999911</v>
      </c>
      <c r="BD75" s="369">
        <v>0.99999999999999911</v>
      </c>
      <c r="BE75" s="369">
        <v>0.99999999999999911</v>
      </c>
      <c r="BF75" s="369">
        <v>0.1</v>
      </c>
      <c r="BG75" s="369">
        <v>0.1</v>
      </c>
      <c r="BH75" s="369">
        <v>0.1</v>
      </c>
      <c r="BI75" s="369">
        <v>0.1</v>
      </c>
      <c r="BJ75" s="369">
        <v>0.1</v>
      </c>
      <c r="BK75" s="369">
        <v>0.1</v>
      </c>
      <c r="BL75" s="369">
        <v>0.1</v>
      </c>
      <c r="BM75" s="369">
        <v>0.1</v>
      </c>
      <c r="BN75" s="369">
        <v>0.1</v>
      </c>
      <c r="BO75" s="369">
        <v>0.1</v>
      </c>
      <c r="BP75" s="369" t="s">
        <v>352</v>
      </c>
      <c r="BQ75" s="369">
        <v>0.1</v>
      </c>
      <c r="BR75" s="369">
        <v>0.1</v>
      </c>
      <c r="BS75" s="369">
        <v>0.1</v>
      </c>
      <c r="BT75" s="369">
        <v>0.1</v>
      </c>
      <c r="BU75" s="369">
        <v>0.1</v>
      </c>
      <c r="BV75" s="369">
        <v>0.1</v>
      </c>
      <c r="BW75" s="369">
        <v>0.1</v>
      </c>
      <c r="BX75" s="369">
        <v>0.1</v>
      </c>
      <c r="BY75" s="369">
        <v>0.1</v>
      </c>
      <c r="BZ75" s="369">
        <v>0.1</v>
      </c>
      <c r="CA75" s="369">
        <v>0.1</v>
      </c>
      <c r="CB75" s="369">
        <v>0.1</v>
      </c>
      <c r="CC75" s="369">
        <v>0.1</v>
      </c>
      <c r="CD75" s="369">
        <v>0.1</v>
      </c>
      <c r="CE75" s="369">
        <v>0.10000000000000091</v>
      </c>
      <c r="CF75" s="369">
        <v>0.10000000000000091</v>
      </c>
      <c r="CG75" s="369">
        <v>0.10000000000000091</v>
      </c>
      <c r="CH75" s="369">
        <v>0.10000000000000091</v>
      </c>
      <c r="CI75" s="369">
        <v>0.10000000000000091</v>
      </c>
      <c r="CJ75" s="369">
        <v>0.10000000000000091</v>
      </c>
      <c r="CK75" s="369">
        <v>0.10000000000000091</v>
      </c>
      <c r="CL75" s="369">
        <v>0.10000000000000091</v>
      </c>
      <c r="CM75" s="174"/>
      <c r="CN75" s="174"/>
      <c r="CO75" s="174"/>
      <c r="CP75" s="174"/>
      <c r="CQ75" s="174"/>
      <c r="CR75" s="174"/>
      <c r="CS75" s="174"/>
      <c r="CT75" s="174"/>
    </row>
    <row r="76" spans="1:98" ht="15.75" thickBot="1" x14ac:dyDescent="0.3">
      <c r="A76" s="168">
        <f>IF(LEN(Projects!A72)&gt;0,Projects!A72,"")</f>
        <v>70</v>
      </c>
      <c r="B76" s="102" t="str">
        <f>IF(ISNA(VLOOKUP(A76,Projects!A:B,2,FALSE)), "",VLOOKUP(A76,Projects!A:B,2,FALSE))</f>
        <v>T7  Project70</v>
      </c>
      <c r="C76" s="169">
        <f t="shared" si="19"/>
        <v>85</v>
      </c>
      <c r="D76" s="169">
        <f t="shared" si="20"/>
        <v>58</v>
      </c>
      <c r="E76" s="169">
        <f t="shared" si="21"/>
        <v>1</v>
      </c>
      <c r="F76" s="169">
        <f t="shared" si="22"/>
        <v>58</v>
      </c>
      <c r="G76" s="170">
        <f t="shared" si="23"/>
        <v>0</v>
      </c>
      <c r="H76" s="170">
        <f t="shared" si="24"/>
        <v>9</v>
      </c>
      <c r="I76" s="171">
        <f t="shared" si="25"/>
        <v>12</v>
      </c>
      <c r="J76" s="169">
        <v>3</v>
      </c>
      <c r="K76" s="169">
        <v>3</v>
      </c>
      <c r="L76" s="169">
        <v>3</v>
      </c>
      <c r="M76" s="169">
        <v>3</v>
      </c>
      <c r="N76" s="172">
        <v>32</v>
      </c>
      <c r="O76" s="172">
        <v>28</v>
      </c>
      <c r="P76" s="172">
        <v>36</v>
      </c>
      <c r="Q76" s="172">
        <v>37</v>
      </c>
      <c r="R76" s="173"/>
      <c r="S76" s="369">
        <v>0.10000000000000091</v>
      </c>
      <c r="T76" s="369">
        <v>0.10000000000000091</v>
      </c>
      <c r="U76" s="369">
        <v>0.10000000000000091</v>
      </c>
      <c r="V76" s="369">
        <v>0.10000000000000091</v>
      </c>
      <c r="W76" s="369">
        <v>0.10000000000000091</v>
      </c>
      <c r="X76" s="369">
        <v>0.10000000000000091</v>
      </c>
      <c r="Y76" s="369">
        <v>0.10000000000000091</v>
      </c>
      <c r="Z76" s="369">
        <v>0.10000000000000091</v>
      </c>
      <c r="AA76" s="369">
        <v>0.10000000000000091</v>
      </c>
      <c r="AB76" s="369">
        <v>0.10000000000000091</v>
      </c>
      <c r="AC76" s="369">
        <v>0.10000000000000091</v>
      </c>
      <c r="AD76" s="369">
        <v>0.10000000000000091</v>
      </c>
      <c r="AE76" s="369">
        <v>0.10000000000000091</v>
      </c>
      <c r="AF76" s="369">
        <v>0.10000000000000091</v>
      </c>
      <c r="AG76" s="369">
        <v>0.10000000000000091</v>
      </c>
      <c r="AH76" s="369">
        <v>0.1</v>
      </c>
      <c r="AI76" s="369">
        <v>0.1</v>
      </c>
      <c r="AJ76" s="369">
        <v>0.1</v>
      </c>
      <c r="AK76" s="369">
        <v>0.1</v>
      </c>
      <c r="AL76" s="369">
        <v>0.1</v>
      </c>
      <c r="AM76" s="369">
        <v>0.1</v>
      </c>
      <c r="AN76" s="369">
        <v>0.1</v>
      </c>
      <c r="AO76" s="369">
        <v>0.1</v>
      </c>
      <c r="AP76" s="369">
        <v>0.1</v>
      </c>
      <c r="AQ76" s="369">
        <v>0.1</v>
      </c>
      <c r="AR76" s="369">
        <v>0.1</v>
      </c>
      <c r="AS76" s="369">
        <v>0.99999999999999911</v>
      </c>
      <c r="AT76" s="369" t="s">
        <v>481</v>
      </c>
      <c r="AU76" s="369">
        <v>0.99999999999999911</v>
      </c>
      <c r="AV76" s="369">
        <v>0.99999999999999911</v>
      </c>
      <c r="AW76" s="369">
        <v>0.99999999999999911</v>
      </c>
      <c r="AX76" s="369" t="s">
        <v>481</v>
      </c>
      <c r="AY76" s="369">
        <v>0.99999999999999911</v>
      </c>
      <c r="AZ76" s="369">
        <v>0.99999999999999911</v>
      </c>
      <c r="BA76" s="369">
        <v>0.99999999999999911</v>
      </c>
      <c r="BB76" s="369" t="s">
        <v>481</v>
      </c>
      <c r="BC76" s="369" t="s">
        <v>481</v>
      </c>
      <c r="BD76" s="369">
        <v>0.99999999999999911</v>
      </c>
      <c r="BE76" s="369">
        <v>0.99999999999999911</v>
      </c>
      <c r="BF76" s="369">
        <v>0.1</v>
      </c>
      <c r="BG76" s="369" t="s">
        <v>352</v>
      </c>
      <c r="BH76" s="369">
        <v>0.1</v>
      </c>
      <c r="BI76" s="369">
        <v>0.1</v>
      </c>
      <c r="BJ76" s="369">
        <v>0.1</v>
      </c>
      <c r="BK76" s="369">
        <v>0.1</v>
      </c>
      <c r="BL76" s="369">
        <v>0.1</v>
      </c>
      <c r="BM76" s="369">
        <v>0.1</v>
      </c>
      <c r="BN76" s="369">
        <v>0.1</v>
      </c>
      <c r="BO76" s="369">
        <v>0.1</v>
      </c>
      <c r="BP76" s="369">
        <v>0.1</v>
      </c>
      <c r="BQ76" s="369">
        <v>0.1</v>
      </c>
      <c r="BR76" s="369">
        <v>0.1</v>
      </c>
      <c r="BS76" s="369">
        <v>0.1</v>
      </c>
      <c r="BT76" s="369">
        <v>0.1</v>
      </c>
      <c r="BU76" s="369">
        <v>0.1</v>
      </c>
      <c r="BV76" s="369">
        <v>0.1</v>
      </c>
      <c r="BW76" s="369">
        <v>0.1</v>
      </c>
      <c r="BX76" s="369">
        <v>0.1</v>
      </c>
      <c r="BY76" s="369">
        <v>0.1</v>
      </c>
      <c r="BZ76" s="369">
        <v>0.1</v>
      </c>
      <c r="CA76" s="369">
        <v>0.1</v>
      </c>
      <c r="CB76" s="369">
        <v>0.1</v>
      </c>
      <c r="CC76" s="369">
        <v>0.1</v>
      </c>
      <c r="CD76" s="369">
        <v>0.1</v>
      </c>
      <c r="CE76" s="369">
        <v>0.10000000000000091</v>
      </c>
      <c r="CF76" s="369">
        <v>0.10000000000000091</v>
      </c>
      <c r="CG76" s="369">
        <v>0.10000000000000091</v>
      </c>
      <c r="CH76" s="369">
        <v>0.10000000000000091</v>
      </c>
      <c r="CI76" s="369">
        <v>0.10000000000000091</v>
      </c>
      <c r="CJ76" s="369">
        <v>0.10000000000000091</v>
      </c>
      <c r="CK76" s="369">
        <v>0.10000000000000091</v>
      </c>
      <c r="CL76" s="369">
        <v>0.10000000000000091</v>
      </c>
      <c r="CM76" s="174"/>
      <c r="CN76" s="174"/>
      <c r="CO76" s="174"/>
      <c r="CP76" s="174"/>
      <c r="CQ76" s="174"/>
      <c r="CR76" s="174"/>
      <c r="CS76" s="174"/>
      <c r="CT76" s="174"/>
    </row>
    <row r="77" spans="1:98" ht="15.75" thickBot="1" x14ac:dyDescent="0.3">
      <c r="A77" s="168">
        <f>IF(LEN(Projects!A73)&gt;0,Projects!A73,"")</f>
        <v>71</v>
      </c>
      <c r="B77" s="102" t="str">
        <f>IF(ISNA(VLOOKUP(A77,Projects!A:B,2,FALSE)), "",VLOOKUP(A77,Projects!A:B,2,FALSE))</f>
        <v>T7  Project71</v>
      </c>
      <c r="C77" s="169">
        <f t="shared" si="19"/>
        <v>85</v>
      </c>
      <c r="D77" s="169">
        <f t="shared" si="20"/>
        <v>58</v>
      </c>
      <c r="E77" s="169">
        <f t="shared" si="21"/>
        <v>1</v>
      </c>
      <c r="F77" s="169">
        <f t="shared" si="22"/>
        <v>58</v>
      </c>
      <c r="G77" s="170">
        <f t="shared" si="23"/>
        <v>0</v>
      </c>
      <c r="H77" s="170">
        <f t="shared" si="24"/>
        <v>9</v>
      </c>
      <c r="I77" s="171">
        <f t="shared" si="25"/>
        <v>12</v>
      </c>
      <c r="J77" s="169">
        <v>3</v>
      </c>
      <c r="K77" s="169">
        <v>3</v>
      </c>
      <c r="L77" s="169">
        <v>3</v>
      </c>
      <c r="M77" s="169">
        <v>3</v>
      </c>
      <c r="N77" s="172">
        <v>33</v>
      </c>
      <c r="O77" s="172">
        <v>29</v>
      </c>
      <c r="P77" s="172">
        <v>37</v>
      </c>
      <c r="Q77" s="172">
        <v>38</v>
      </c>
      <c r="R77" s="173"/>
      <c r="S77" s="369">
        <v>0.10000000000000091</v>
      </c>
      <c r="T77" s="369">
        <v>0.10000000000000091</v>
      </c>
      <c r="U77" s="369">
        <v>0.10000000000000091</v>
      </c>
      <c r="V77" s="369">
        <v>0.10000000000000091</v>
      </c>
      <c r="W77" s="369">
        <v>0.10000000000000091</v>
      </c>
      <c r="X77" s="369">
        <v>0.10000000000000091</v>
      </c>
      <c r="Y77" s="369">
        <v>0.10000000000000091</v>
      </c>
      <c r="Z77" s="369">
        <v>0.10000000000000091</v>
      </c>
      <c r="AA77" s="369">
        <v>0.10000000000000091</v>
      </c>
      <c r="AB77" s="369">
        <v>0.10000000000000091</v>
      </c>
      <c r="AC77" s="369">
        <v>0.10000000000000091</v>
      </c>
      <c r="AD77" s="369">
        <v>0.10000000000000091</v>
      </c>
      <c r="AE77" s="369">
        <v>0.10000000000000091</v>
      </c>
      <c r="AF77" s="369">
        <v>0.10000000000000091</v>
      </c>
      <c r="AG77" s="369">
        <v>0.10000000000000091</v>
      </c>
      <c r="AH77" s="369">
        <v>0.1</v>
      </c>
      <c r="AI77" s="369">
        <v>0.1</v>
      </c>
      <c r="AJ77" s="369">
        <v>0.1</v>
      </c>
      <c r="AK77" s="369" t="s">
        <v>352</v>
      </c>
      <c r="AL77" s="369">
        <v>0.1</v>
      </c>
      <c r="AM77" s="369">
        <v>0.1</v>
      </c>
      <c r="AN77" s="369">
        <v>0.1</v>
      </c>
      <c r="AO77" s="369">
        <v>0.1</v>
      </c>
      <c r="AP77" s="369">
        <v>0.1</v>
      </c>
      <c r="AQ77" s="369">
        <v>0.1</v>
      </c>
      <c r="AR77" s="369">
        <v>0.1</v>
      </c>
      <c r="AS77" s="369">
        <v>0.99999999999999911</v>
      </c>
      <c r="AT77" s="369">
        <v>0.99999999999999911</v>
      </c>
      <c r="AU77" s="369" t="s">
        <v>481</v>
      </c>
      <c r="AV77" s="369">
        <v>0.99999999999999911</v>
      </c>
      <c r="AW77" s="369">
        <v>0.99999999999999911</v>
      </c>
      <c r="AX77" s="369">
        <v>0.99999999999999911</v>
      </c>
      <c r="AY77" s="369" t="s">
        <v>481</v>
      </c>
      <c r="AZ77" s="369">
        <v>0.99999999999999911</v>
      </c>
      <c r="BA77" s="369">
        <v>0.99999999999999911</v>
      </c>
      <c r="BB77" s="369">
        <v>0.99999999999999911</v>
      </c>
      <c r="BC77" s="369" t="s">
        <v>481</v>
      </c>
      <c r="BD77" s="369" t="s">
        <v>481</v>
      </c>
      <c r="BE77" s="369">
        <v>0.99999999999999911</v>
      </c>
      <c r="BF77" s="369">
        <v>0.1</v>
      </c>
      <c r="BG77" s="369">
        <v>0.1</v>
      </c>
      <c r="BH77" s="369">
        <v>0.1</v>
      </c>
      <c r="BI77" s="369">
        <v>0.1</v>
      </c>
      <c r="BJ77" s="369">
        <v>0.1</v>
      </c>
      <c r="BK77" s="369">
        <v>0.1</v>
      </c>
      <c r="BL77" s="369">
        <v>0.1</v>
      </c>
      <c r="BM77" s="369">
        <v>0.1</v>
      </c>
      <c r="BN77" s="369">
        <v>0.1</v>
      </c>
      <c r="BO77" s="369">
        <v>0.1</v>
      </c>
      <c r="BP77" s="369">
        <v>0.1</v>
      </c>
      <c r="BQ77" s="369">
        <v>0.1</v>
      </c>
      <c r="BR77" s="369">
        <v>0.1</v>
      </c>
      <c r="BS77" s="369">
        <v>0.1</v>
      </c>
      <c r="BT77" s="369">
        <v>0.1</v>
      </c>
      <c r="BU77" s="369">
        <v>0.1</v>
      </c>
      <c r="BV77" s="369">
        <v>0.1</v>
      </c>
      <c r="BW77" s="369">
        <v>0.1</v>
      </c>
      <c r="BX77" s="369">
        <v>0.1</v>
      </c>
      <c r="BY77" s="369">
        <v>0.1</v>
      </c>
      <c r="BZ77" s="369">
        <v>0.1</v>
      </c>
      <c r="CA77" s="369">
        <v>0.1</v>
      </c>
      <c r="CB77" s="369">
        <v>0.1</v>
      </c>
      <c r="CC77" s="369">
        <v>0.1</v>
      </c>
      <c r="CD77" s="369">
        <v>0.1</v>
      </c>
      <c r="CE77" s="369">
        <v>0.10000000000000091</v>
      </c>
      <c r="CF77" s="369">
        <v>0.10000000000000091</v>
      </c>
      <c r="CG77" s="369">
        <v>0.10000000000000091</v>
      </c>
      <c r="CH77" s="369">
        <v>0.10000000000000091</v>
      </c>
      <c r="CI77" s="369">
        <v>0.10000000000000091</v>
      </c>
      <c r="CJ77" s="369">
        <v>0.10000000000000091</v>
      </c>
      <c r="CK77" s="369">
        <v>0.10000000000000091</v>
      </c>
      <c r="CL77" s="369">
        <v>0.10000000000000091</v>
      </c>
      <c r="CM77" s="174"/>
      <c r="CN77" s="174"/>
      <c r="CO77" s="174"/>
      <c r="CP77" s="174"/>
      <c r="CQ77" s="174"/>
      <c r="CR77" s="174"/>
      <c r="CS77" s="174"/>
      <c r="CT77" s="174"/>
    </row>
    <row r="78" spans="1:98" ht="15.75" thickBot="1" x14ac:dyDescent="0.3">
      <c r="A78" s="168">
        <f>IF(LEN(Projects!A74)&gt;0,Projects!A74,"")</f>
        <v>72</v>
      </c>
      <c r="B78" s="102" t="str">
        <f>IF(ISNA(VLOOKUP(A78,Projects!A:B,2,FALSE)), "",VLOOKUP(A78,Projects!A:B,2,FALSE))</f>
        <v>T7  Project72</v>
      </c>
      <c r="C78" s="169">
        <f t="shared" si="19"/>
        <v>83</v>
      </c>
      <c r="D78" s="169">
        <f t="shared" si="20"/>
        <v>59</v>
      </c>
      <c r="E78" s="169">
        <f t="shared" si="21"/>
        <v>1</v>
      </c>
      <c r="F78" s="169">
        <f t="shared" si="22"/>
        <v>59</v>
      </c>
      <c r="G78" s="170">
        <f t="shared" si="23"/>
        <v>0</v>
      </c>
      <c r="H78" s="170">
        <f t="shared" si="24"/>
        <v>8</v>
      </c>
      <c r="I78" s="171">
        <f t="shared" si="25"/>
        <v>12</v>
      </c>
      <c r="J78" s="169">
        <v>3</v>
      </c>
      <c r="K78" s="169">
        <v>3</v>
      </c>
      <c r="L78" s="169">
        <v>3</v>
      </c>
      <c r="M78" s="169">
        <v>3</v>
      </c>
      <c r="N78" s="172">
        <v>35</v>
      </c>
      <c r="O78" s="172">
        <v>36</v>
      </c>
      <c r="P78" s="172">
        <v>31</v>
      </c>
      <c r="Q78" s="172">
        <v>39</v>
      </c>
      <c r="R78" s="173"/>
      <c r="S78" s="369">
        <v>0.10000000000000091</v>
      </c>
      <c r="T78" s="369">
        <v>0.10000000000000091</v>
      </c>
      <c r="U78" s="369">
        <v>0.10000000000000091</v>
      </c>
      <c r="V78" s="369">
        <v>0.10000000000000091</v>
      </c>
      <c r="W78" s="369">
        <v>0.10000000000000091</v>
      </c>
      <c r="X78" s="369">
        <v>0.10000000000000091</v>
      </c>
      <c r="Y78" s="369">
        <v>0.10000000000000091</v>
      </c>
      <c r="Z78" s="369">
        <v>0.10000000000000091</v>
      </c>
      <c r="AA78" s="369">
        <v>0.10000000000000091</v>
      </c>
      <c r="AB78" s="369">
        <v>0.10000000000000091</v>
      </c>
      <c r="AC78" s="369">
        <v>0.10000000000000091</v>
      </c>
      <c r="AD78" s="369">
        <v>0.10000000000000091</v>
      </c>
      <c r="AE78" s="369">
        <v>0.10000000000000091</v>
      </c>
      <c r="AF78" s="369">
        <v>0.10000000000000091</v>
      </c>
      <c r="AG78" s="369">
        <v>0.10000000000000091</v>
      </c>
      <c r="AH78" s="369">
        <v>0.1</v>
      </c>
      <c r="AI78" s="369">
        <v>0.1</v>
      </c>
      <c r="AJ78" s="369">
        <v>0.1</v>
      </c>
      <c r="AK78" s="369">
        <v>0.1</v>
      </c>
      <c r="AL78" s="369">
        <v>0.1</v>
      </c>
      <c r="AM78" s="369">
        <v>0.1</v>
      </c>
      <c r="AN78" s="369">
        <v>0.1</v>
      </c>
      <c r="AO78" s="369">
        <v>0.1</v>
      </c>
      <c r="AP78" s="369">
        <v>0.1</v>
      </c>
      <c r="AQ78" s="369">
        <v>0.1</v>
      </c>
      <c r="AR78" s="369">
        <v>0.1</v>
      </c>
      <c r="AS78" s="369">
        <v>0.99999999999999911</v>
      </c>
      <c r="AT78" s="369">
        <v>0.99999999999999911</v>
      </c>
      <c r="AU78" s="369">
        <v>0.99999999999999911</v>
      </c>
      <c r="AV78" s="369">
        <v>0.99999999999999911</v>
      </c>
      <c r="AW78" s="369" t="s">
        <v>481</v>
      </c>
      <c r="AX78" s="369">
        <v>0.99999999999999911</v>
      </c>
      <c r="AY78" s="369">
        <v>0.99999999999999911</v>
      </c>
      <c r="AZ78" s="369">
        <v>0.99999999999999911</v>
      </c>
      <c r="BA78" s="369" t="s">
        <v>481</v>
      </c>
      <c r="BB78" s="369" t="s">
        <v>481</v>
      </c>
      <c r="BC78" s="369" t="s">
        <v>352</v>
      </c>
      <c r="BD78" s="369">
        <v>0.99999999999999911</v>
      </c>
      <c r="BE78" s="369" t="s">
        <v>481</v>
      </c>
      <c r="BF78" s="369">
        <v>0.1</v>
      </c>
      <c r="BG78" s="369">
        <v>0.1</v>
      </c>
      <c r="BH78" s="369">
        <v>0.1</v>
      </c>
      <c r="BI78" s="369">
        <v>0.1</v>
      </c>
      <c r="BJ78" s="369">
        <v>0.1</v>
      </c>
      <c r="BK78" s="369">
        <v>0.1</v>
      </c>
      <c r="BL78" s="369">
        <v>0.1</v>
      </c>
      <c r="BM78" s="369">
        <v>0.1</v>
      </c>
      <c r="BN78" s="369">
        <v>0.1</v>
      </c>
      <c r="BO78" s="369">
        <v>0.1</v>
      </c>
      <c r="BP78" s="369">
        <v>0.1</v>
      </c>
      <c r="BQ78" s="369">
        <v>0.1</v>
      </c>
      <c r="BR78" s="369">
        <v>0.1</v>
      </c>
      <c r="BS78" s="369">
        <v>0.1</v>
      </c>
      <c r="BT78" s="369">
        <v>0.1</v>
      </c>
      <c r="BU78" s="369">
        <v>0.1</v>
      </c>
      <c r="BV78" s="369">
        <v>0.1</v>
      </c>
      <c r="BW78" s="369">
        <v>0.1</v>
      </c>
      <c r="BX78" s="369">
        <v>0.1</v>
      </c>
      <c r="BY78" s="369">
        <v>0.1</v>
      </c>
      <c r="BZ78" s="369">
        <v>0.1</v>
      </c>
      <c r="CA78" s="369">
        <v>0.1</v>
      </c>
      <c r="CB78" s="369">
        <v>0.1</v>
      </c>
      <c r="CC78" s="369">
        <v>0.1</v>
      </c>
      <c r="CD78" s="369">
        <v>0.1</v>
      </c>
      <c r="CE78" s="369">
        <v>0.10000000000000091</v>
      </c>
      <c r="CF78" s="369">
        <v>0.10000000000000091</v>
      </c>
      <c r="CG78" s="369">
        <v>0.10000000000000091</v>
      </c>
      <c r="CH78" s="369">
        <v>0.10000000000000091</v>
      </c>
      <c r="CI78" s="369">
        <v>0.10000000000000091</v>
      </c>
      <c r="CJ78" s="369">
        <v>0.10000000000000091</v>
      </c>
      <c r="CK78" s="369">
        <v>0.10000000000000091</v>
      </c>
      <c r="CL78" s="369">
        <v>0.10000000000000091</v>
      </c>
      <c r="CM78" s="174"/>
      <c r="CN78" s="174"/>
      <c r="CO78" s="174"/>
      <c r="CP78" s="174"/>
      <c r="CQ78" s="174"/>
      <c r="CR78" s="174"/>
      <c r="CS78" s="174"/>
      <c r="CT78" s="174"/>
    </row>
    <row r="79" spans="1:98" ht="15.75" thickBot="1" x14ac:dyDescent="0.3">
      <c r="A79" s="168">
        <f>IF(LEN(Projects!A75)&gt;0,Projects!A75,"")</f>
        <v>73</v>
      </c>
      <c r="B79" s="102" t="str">
        <f>IF(ISNA(VLOOKUP(A79,Projects!A:B,2,FALSE)), "",VLOOKUP(A79,Projects!A:B,2,FALSE))</f>
        <v>T7  Project73</v>
      </c>
      <c r="C79" s="169">
        <f t="shared" si="19"/>
        <v>85</v>
      </c>
      <c r="D79" s="169">
        <f t="shared" si="20"/>
        <v>58</v>
      </c>
      <c r="E79" s="169">
        <f t="shared" si="21"/>
        <v>1</v>
      </c>
      <c r="F79" s="169">
        <f t="shared" si="22"/>
        <v>58</v>
      </c>
      <c r="G79" s="170">
        <f t="shared" si="23"/>
        <v>0</v>
      </c>
      <c r="H79" s="170">
        <f t="shared" si="24"/>
        <v>9</v>
      </c>
      <c r="I79" s="171">
        <f t="shared" si="25"/>
        <v>12</v>
      </c>
      <c r="J79" s="169">
        <v>3</v>
      </c>
      <c r="K79" s="169">
        <v>3</v>
      </c>
      <c r="L79" s="169">
        <v>3</v>
      </c>
      <c r="M79" s="169">
        <v>3</v>
      </c>
      <c r="N79" s="172">
        <v>34</v>
      </c>
      <c r="O79" s="172">
        <v>30</v>
      </c>
      <c r="P79" s="172">
        <v>38</v>
      </c>
      <c r="Q79" s="172">
        <v>39</v>
      </c>
      <c r="R79" s="173"/>
      <c r="S79" s="369">
        <v>0.10000000000000091</v>
      </c>
      <c r="T79" s="369">
        <v>0.10000000000000091</v>
      </c>
      <c r="U79" s="369">
        <v>0.10000000000000091</v>
      </c>
      <c r="V79" s="369">
        <v>0.10000000000000091</v>
      </c>
      <c r="W79" s="369" t="s">
        <v>352</v>
      </c>
      <c r="X79" s="369">
        <v>0.10000000000000091</v>
      </c>
      <c r="Y79" s="369">
        <v>0.10000000000000091</v>
      </c>
      <c r="Z79" s="369">
        <v>0.10000000000000091</v>
      </c>
      <c r="AA79" s="369">
        <v>0.10000000000000091</v>
      </c>
      <c r="AB79" s="369">
        <v>0.10000000000000091</v>
      </c>
      <c r="AC79" s="369">
        <v>0.10000000000000091</v>
      </c>
      <c r="AD79" s="369">
        <v>0.10000000000000091</v>
      </c>
      <c r="AE79" s="369">
        <v>0.10000000000000091</v>
      </c>
      <c r="AF79" s="369">
        <v>0.10000000000000091</v>
      </c>
      <c r="AG79" s="369">
        <v>0.10000000000000091</v>
      </c>
      <c r="AH79" s="369">
        <v>0.1</v>
      </c>
      <c r="AI79" s="369">
        <v>0.1</v>
      </c>
      <c r="AJ79" s="369">
        <v>0.1</v>
      </c>
      <c r="AK79" s="369">
        <v>0.1</v>
      </c>
      <c r="AL79" s="369">
        <v>0.1</v>
      </c>
      <c r="AM79" s="369">
        <v>0.1</v>
      </c>
      <c r="AN79" s="369">
        <v>0.1</v>
      </c>
      <c r="AO79" s="369">
        <v>0.1</v>
      </c>
      <c r="AP79" s="369">
        <v>0.1</v>
      </c>
      <c r="AQ79" s="369">
        <v>0.1</v>
      </c>
      <c r="AR79" s="369">
        <v>0.1</v>
      </c>
      <c r="AS79" s="369">
        <v>0.99999999999999911</v>
      </c>
      <c r="AT79" s="369">
        <v>0.99999999999999911</v>
      </c>
      <c r="AU79" s="369">
        <v>0.99999999999999911</v>
      </c>
      <c r="AV79" s="369" t="s">
        <v>481</v>
      </c>
      <c r="AW79" s="369">
        <v>0.99999999999999911</v>
      </c>
      <c r="AX79" s="369">
        <v>0.99999999999999911</v>
      </c>
      <c r="AY79" s="369">
        <v>0.99999999999999911</v>
      </c>
      <c r="AZ79" s="369" t="s">
        <v>481</v>
      </c>
      <c r="BA79" s="369">
        <v>0.99999999999999911</v>
      </c>
      <c r="BB79" s="369">
        <v>0.99999999999999911</v>
      </c>
      <c r="BC79" s="369">
        <v>0.99999999999999911</v>
      </c>
      <c r="BD79" s="369" t="s">
        <v>481</v>
      </c>
      <c r="BE79" s="369" t="s">
        <v>481</v>
      </c>
      <c r="BF79" s="369">
        <v>0.1</v>
      </c>
      <c r="BG79" s="369">
        <v>0.1</v>
      </c>
      <c r="BH79" s="369">
        <v>0.1</v>
      </c>
      <c r="BI79" s="369">
        <v>0.1</v>
      </c>
      <c r="BJ79" s="369">
        <v>0.1</v>
      </c>
      <c r="BK79" s="369">
        <v>0.1</v>
      </c>
      <c r="BL79" s="369">
        <v>0.1</v>
      </c>
      <c r="BM79" s="369">
        <v>0.1</v>
      </c>
      <c r="BN79" s="369">
        <v>0.1</v>
      </c>
      <c r="BO79" s="369">
        <v>0.1</v>
      </c>
      <c r="BP79" s="369">
        <v>0.1</v>
      </c>
      <c r="BQ79" s="369">
        <v>0.1</v>
      </c>
      <c r="BR79" s="369">
        <v>0.1</v>
      </c>
      <c r="BS79" s="369">
        <v>0.1</v>
      </c>
      <c r="BT79" s="369">
        <v>0.1</v>
      </c>
      <c r="BU79" s="369">
        <v>0.1</v>
      </c>
      <c r="BV79" s="369">
        <v>0.1</v>
      </c>
      <c r="BW79" s="369">
        <v>0.1</v>
      </c>
      <c r="BX79" s="369">
        <v>0.1</v>
      </c>
      <c r="BY79" s="369">
        <v>0.1</v>
      </c>
      <c r="BZ79" s="369">
        <v>0.1</v>
      </c>
      <c r="CA79" s="369">
        <v>0.1</v>
      </c>
      <c r="CB79" s="369">
        <v>0.1</v>
      </c>
      <c r="CC79" s="369">
        <v>0.1</v>
      </c>
      <c r="CD79" s="369">
        <v>0.1</v>
      </c>
      <c r="CE79" s="369">
        <v>0.10000000000000091</v>
      </c>
      <c r="CF79" s="369">
        <v>0.10000000000000091</v>
      </c>
      <c r="CG79" s="369">
        <v>0.10000000000000091</v>
      </c>
      <c r="CH79" s="369">
        <v>0.10000000000000091</v>
      </c>
      <c r="CI79" s="369">
        <v>0.10000000000000091</v>
      </c>
      <c r="CJ79" s="369">
        <v>0.10000000000000091</v>
      </c>
      <c r="CK79" s="369">
        <v>0.10000000000000091</v>
      </c>
      <c r="CL79" s="369">
        <v>0.10000000000000091</v>
      </c>
      <c r="CM79" s="174"/>
      <c r="CN79" s="174"/>
      <c r="CO79" s="174"/>
      <c r="CP79" s="174"/>
      <c r="CQ79" s="174"/>
      <c r="CR79" s="174"/>
      <c r="CS79" s="174"/>
      <c r="CT79" s="174"/>
    </row>
    <row r="80" spans="1:98" ht="15.75" thickBot="1" x14ac:dyDescent="0.3">
      <c r="A80" s="168">
        <f>IF(LEN(Projects!A76)&gt;0,Projects!A76,"")</f>
        <v>74</v>
      </c>
      <c r="B80" s="102" t="str">
        <f>IF(ISNA(VLOOKUP(A80,Projects!A:B,2,FALSE)), "",VLOOKUP(A80,Projects!A:B,2,FALSE))</f>
        <v>T7  Project74</v>
      </c>
      <c r="C80" s="169">
        <f t="shared" si="19"/>
        <v>85</v>
      </c>
      <c r="D80" s="169">
        <f t="shared" si="20"/>
        <v>58</v>
      </c>
      <c r="E80" s="169">
        <f t="shared" si="21"/>
        <v>1</v>
      </c>
      <c r="F80" s="169">
        <f t="shared" si="22"/>
        <v>58</v>
      </c>
      <c r="G80" s="170">
        <f t="shared" si="23"/>
        <v>0</v>
      </c>
      <c r="H80" s="170">
        <f t="shared" si="24"/>
        <v>9</v>
      </c>
      <c r="I80" s="171">
        <f t="shared" si="25"/>
        <v>12</v>
      </c>
      <c r="J80" s="169">
        <v>3</v>
      </c>
      <c r="K80" s="169">
        <v>3</v>
      </c>
      <c r="L80" s="169">
        <v>3</v>
      </c>
      <c r="M80" s="169">
        <v>3</v>
      </c>
      <c r="N80" s="172">
        <v>35</v>
      </c>
      <c r="O80" s="172">
        <v>31</v>
      </c>
      <c r="P80" s="172">
        <v>39</v>
      </c>
      <c r="Q80" s="172">
        <v>34</v>
      </c>
      <c r="R80" s="173"/>
      <c r="S80" s="369">
        <v>0.10000000000000091</v>
      </c>
      <c r="T80" s="369">
        <v>0.10000000000000091</v>
      </c>
      <c r="U80" s="369">
        <v>0.10000000000000091</v>
      </c>
      <c r="V80" s="369">
        <v>0.10000000000000091</v>
      </c>
      <c r="W80" s="369">
        <v>0.10000000000000091</v>
      </c>
      <c r="X80" s="369">
        <v>0.10000000000000091</v>
      </c>
      <c r="Y80" s="369">
        <v>0.10000000000000091</v>
      </c>
      <c r="Z80" s="369">
        <v>0.10000000000000091</v>
      </c>
      <c r="AA80" s="369">
        <v>0.10000000000000091</v>
      </c>
      <c r="AB80" s="369">
        <v>0.10000000000000091</v>
      </c>
      <c r="AC80" s="369">
        <v>0.10000000000000091</v>
      </c>
      <c r="AD80" s="369">
        <v>0.10000000000000091</v>
      </c>
      <c r="AE80" s="369">
        <v>0.10000000000000091</v>
      </c>
      <c r="AF80" s="369">
        <v>0.10000000000000091</v>
      </c>
      <c r="AG80" s="369">
        <v>0.10000000000000091</v>
      </c>
      <c r="AH80" s="369">
        <v>0.1</v>
      </c>
      <c r="AI80" s="369">
        <v>0.1</v>
      </c>
      <c r="AJ80" s="369">
        <v>0.1</v>
      </c>
      <c r="AK80" s="369">
        <v>0.1</v>
      </c>
      <c r="AL80" s="369">
        <v>0.1</v>
      </c>
      <c r="AM80" s="369">
        <v>0.1</v>
      </c>
      <c r="AN80" s="369">
        <v>0.1</v>
      </c>
      <c r="AO80" s="369">
        <v>0.1</v>
      </c>
      <c r="AP80" s="369">
        <v>0.1</v>
      </c>
      <c r="AQ80" s="369">
        <v>0.1</v>
      </c>
      <c r="AR80" s="369" t="s">
        <v>352</v>
      </c>
      <c r="AS80" s="369">
        <v>0.99999999999999911</v>
      </c>
      <c r="AT80" s="369">
        <v>0.99999999999999911</v>
      </c>
      <c r="AU80" s="369">
        <v>0.99999999999999911</v>
      </c>
      <c r="AV80" s="369">
        <v>0.99999999999999911</v>
      </c>
      <c r="AW80" s="369" t="s">
        <v>481</v>
      </c>
      <c r="AX80" s="369">
        <v>0.99999999999999911</v>
      </c>
      <c r="AY80" s="369">
        <v>0.99999999999999911</v>
      </c>
      <c r="AZ80" s="369" t="s">
        <v>481</v>
      </c>
      <c r="BA80" s="369" t="s">
        <v>481</v>
      </c>
      <c r="BB80" s="369">
        <v>0.99999999999999911</v>
      </c>
      <c r="BC80" s="369">
        <v>0.99999999999999911</v>
      </c>
      <c r="BD80" s="369">
        <v>0.99999999999999911</v>
      </c>
      <c r="BE80" s="369" t="s">
        <v>481</v>
      </c>
      <c r="BF80" s="369">
        <v>0.1</v>
      </c>
      <c r="BG80" s="369">
        <v>0.1</v>
      </c>
      <c r="BH80" s="369">
        <v>0.1</v>
      </c>
      <c r="BI80" s="369">
        <v>0.1</v>
      </c>
      <c r="BJ80" s="369">
        <v>0.1</v>
      </c>
      <c r="BK80" s="369">
        <v>0.1</v>
      </c>
      <c r="BL80" s="369">
        <v>0.1</v>
      </c>
      <c r="BM80" s="369">
        <v>0.1</v>
      </c>
      <c r="BN80" s="369">
        <v>0.1</v>
      </c>
      <c r="BO80" s="369">
        <v>0.1</v>
      </c>
      <c r="BP80" s="369">
        <v>0.1</v>
      </c>
      <c r="BQ80" s="369">
        <v>0.1</v>
      </c>
      <c r="BR80" s="369">
        <v>0.1</v>
      </c>
      <c r="BS80" s="369">
        <v>0.1</v>
      </c>
      <c r="BT80" s="369">
        <v>0.1</v>
      </c>
      <c r="BU80" s="369">
        <v>0.1</v>
      </c>
      <c r="BV80" s="369">
        <v>0.1</v>
      </c>
      <c r="BW80" s="369">
        <v>0.1</v>
      </c>
      <c r="BX80" s="369">
        <v>0.1</v>
      </c>
      <c r="BY80" s="369">
        <v>0.1</v>
      </c>
      <c r="BZ80" s="369">
        <v>0.1</v>
      </c>
      <c r="CA80" s="369">
        <v>0.1</v>
      </c>
      <c r="CB80" s="369">
        <v>0.1</v>
      </c>
      <c r="CC80" s="369">
        <v>0.1</v>
      </c>
      <c r="CD80" s="369">
        <v>0.1</v>
      </c>
      <c r="CE80" s="369">
        <v>0.10000000000000091</v>
      </c>
      <c r="CF80" s="369">
        <v>0.10000000000000091</v>
      </c>
      <c r="CG80" s="369">
        <v>0.10000000000000091</v>
      </c>
      <c r="CH80" s="369">
        <v>0.10000000000000091</v>
      </c>
      <c r="CI80" s="369">
        <v>0.10000000000000091</v>
      </c>
      <c r="CJ80" s="369">
        <v>0.10000000000000091</v>
      </c>
      <c r="CK80" s="369">
        <v>0.10000000000000091</v>
      </c>
      <c r="CL80" s="369">
        <v>0.10000000000000091</v>
      </c>
      <c r="CM80" s="174"/>
      <c r="CN80" s="174"/>
      <c r="CO80" s="174"/>
      <c r="CP80" s="174"/>
      <c r="CQ80" s="174"/>
      <c r="CR80" s="174"/>
      <c r="CS80" s="174"/>
      <c r="CT80" s="174"/>
    </row>
    <row r="81" spans="1:98" ht="15.75" thickBot="1" x14ac:dyDescent="0.3">
      <c r="A81" s="168">
        <f>IF(LEN(Projects!A77)&gt;0,Projects!A77,"")</f>
        <v>75</v>
      </c>
      <c r="B81" s="102" t="str">
        <f>IF(ISNA(VLOOKUP(A81,Projects!A:B,2,FALSE)), "",VLOOKUP(A81,Projects!A:B,2,FALSE))</f>
        <v>T7  Project75</v>
      </c>
      <c r="C81" s="169">
        <f t="shared" si="19"/>
        <v>83</v>
      </c>
      <c r="D81" s="169">
        <f t="shared" si="20"/>
        <v>59</v>
      </c>
      <c r="E81" s="169">
        <f t="shared" si="21"/>
        <v>1</v>
      </c>
      <c r="F81" s="169">
        <f t="shared" si="22"/>
        <v>59</v>
      </c>
      <c r="G81" s="170">
        <f t="shared" si="23"/>
        <v>0</v>
      </c>
      <c r="H81" s="170">
        <f t="shared" si="24"/>
        <v>8</v>
      </c>
      <c r="I81" s="171">
        <f t="shared" si="25"/>
        <v>12</v>
      </c>
      <c r="J81" s="169">
        <v>3</v>
      </c>
      <c r="K81" s="169">
        <v>3</v>
      </c>
      <c r="L81" s="169">
        <v>3</v>
      </c>
      <c r="M81" s="169">
        <v>3</v>
      </c>
      <c r="N81" s="172">
        <v>36</v>
      </c>
      <c r="O81" s="172">
        <v>37</v>
      </c>
      <c r="P81" s="172">
        <v>32</v>
      </c>
      <c r="Q81" s="172">
        <v>27</v>
      </c>
      <c r="R81" s="173"/>
      <c r="S81" s="369">
        <v>0.10000000000000091</v>
      </c>
      <c r="T81" s="369">
        <v>0.10000000000000091</v>
      </c>
      <c r="U81" s="369">
        <v>0.10000000000000091</v>
      </c>
      <c r="V81" s="369">
        <v>0.10000000000000091</v>
      </c>
      <c r="W81" s="369">
        <v>0.10000000000000091</v>
      </c>
      <c r="X81" s="369">
        <v>0.10000000000000091</v>
      </c>
      <c r="Y81" s="369">
        <v>0.10000000000000091</v>
      </c>
      <c r="Z81" s="369">
        <v>0.10000000000000091</v>
      </c>
      <c r="AA81" s="369">
        <v>0.10000000000000091</v>
      </c>
      <c r="AB81" s="369">
        <v>0.10000000000000091</v>
      </c>
      <c r="AC81" s="369">
        <v>0.10000000000000091</v>
      </c>
      <c r="AD81" s="369">
        <v>0.10000000000000091</v>
      </c>
      <c r="AE81" s="369">
        <v>0.10000000000000091</v>
      </c>
      <c r="AF81" s="369">
        <v>0.10000000000000091</v>
      </c>
      <c r="AG81" s="369">
        <v>0.10000000000000091</v>
      </c>
      <c r="AH81" s="369">
        <v>0.1</v>
      </c>
      <c r="AI81" s="369">
        <v>0.1</v>
      </c>
      <c r="AJ81" s="369">
        <v>0.1</v>
      </c>
      <c r="AK81" s="369">
        <v>0.1</v>
      </c>
      <c r="AL81" s="369">
        <v>0.1</v>
      </c>
      <c r="AM81" s="369">
        <v>0.1</v>
      </c>
      <c r="AN81" s="369">
        <v>0.1</v>
      </c>
      <c r="AO81" s="369">
        <v>0.1</v>
      </c>
      <c r="AP81" s="369">
        <v>0.1</v>
      </c>
      <c r="AQ81" s="369">
        <v>0.1</v>
      </c>
      <c r="AR81" s="369">
        <v>0.1</v>
      </c>
      <c r="AS81" s="369" t="s">
        <v>481</v>
      </c>
      <c r="AT81" s="369">
        <v>0.99999999999999911</v>
      </c>
      <c r="AU81" s="369">
        <v>0.99999999999999911</v>
      </c>
      <c r="AV81" s="369">
        <v>0.99999999999999911</v>
      </c>
      <c r="AW81" s="369">
        <v>0.99999999999999911</v>
      </c>
      <c r="AX81" s="369" t="s">
        <v>481</v>
      </c>
      <c r="AY81" s="369">
        <v>0.99999999999999911</v>
      </c>
      <c r="AZ81" s="369">
        <v>0.99999999999999911</v>
      </c>
      <c r="BA81" s="369">
        <v>0.99999999999999911</v>
      </c>
      <c r="BB81" s="369" t="s">
        <v>481</v>
      </c>
      <c r="BC81" s="369" t="s">
        <v>481</v>
      </c>
      <c r="BD81" s="369">
        <v>0.99999999999999911</v>
      </c>
      <c r="BE81" s="369" t="s">
        <v>352</v>
      </c>
      <c r="BF81" s="369">
        <v>0.1</v>
      </c>
      <c r="BG81" s="369">
        <v>0.1</v>
      </c>
      <c r="BH81" s="369">
        <v>0.1</v>
      </c>
      <c r="BI81" s="369">
        <v>0.1</v>
      </c>
      <c r="BJ81" s="369">
        <v>0.1</v>
      </c>
      <c r="BK81" s="369">
        <v>0.1</v>
      </c>
      <c r="BL81" s="369">
        <v>0.1</v>
      </c>
      <c r="BM81" s="369">
        <v>0.1</v>
      </c>
      <c r="BN81" s="369">
        <v>0.1</v>
      </c>
      <c r="BO81" s="369">
        <v>0.1</v>
      </c>
      <c r="BP81" s="369">
        <v>0.1</v>
      </c>
      <c r="BQ81" s="369">
        <v>0.1</v>
      </c>
      <c r="BR81" s="369">
        <v>0.1</v>
      </c>
      <c r="BS81" s="369">
        <v>0.1</v>
      </c>
      <c r="BT81" s="369">
        <v>0.1</v>
      </c>
      <c r="BU81" s="369">
        <v>0.1</v>
      </c>
      <c r="BV81" s="369">
        <v>0.1</v>
      </c>
      <c r="BW81" s="369">
        <v>0.1</v>
      </c>
      <c r="BX81" s="369">
        <v>0.1</v>
      </c>
      <c r="BY81" s="369">
        <v>0.1</v>
      </c>
      <c r="BZ81" s="369">
        <v>0.1</v>
      </c>
      <c r="CA81" s="369">
        <v>0.1</v>
      </c>
      <c r="CB81" s="369">
        <v>0.1</v>
      </c>
      <c r="CC81" s="369">
        <v>0.1</v>
      </c>
      <c r="CD81" s="369">
        <v>0.1</v>
      </c>
      <c r="CE81" s="369">
        <v>0.10000000000000091</v>
      </c>
      <c r="CF81" s="369">
        <v>0.10000000000000091</v>
      </c>
      <c r="CG81" s="369">
        <v>0.10000000000000091</v>
      </c>
      <c r="CH81" s="369">
        <v>0.10000000000000091</v>
      </c>
      <c r="CI81" s="369">
        <v>0.10000000000000091</v>
      </c>
      <c r="CJ81" s="369">
        <v>0.10000000000000091</v>
      </c>
      <c r="CK81" s="369">
        <v>0.10000000000000091</v>
      </c>
      <c r="CL81" s="369">
        <v>0.10000000000000091</v>
      </c>
      <c r="CM81" s="174"/>
      <c r="CN81" s="174"/>
      <c r="CO81" s="174"/>
      <c r="CP81" s="174"/>
      <c r="CQ81" s="174"/>
      <c r="CR81" s="174"/>
      <c r="CS81" s="174"/>
      <c r="CT81" s="174"/>
    </row>
    <row r="82" spans="1:98" ht="15.75" thickBot="1" x14ac:dyDescent="0.3">
      <c r="A82" s="168">
        <f>IF(LEN(Projects!A78)&gt;0,Projects!A78,"")</f>
        <v>76</v>
      </c>
      <c r="B82" s="102" t="str">
        <f>IF(ISNA(VLOOKUP(A82,Projects!A:B,2,FALSE)), "",VLOOKUP(A82,Projects!A:B,2,FALSE))</f>
        <v>T7  Project76</v>
      </c>
      <c r="C82" s="169">
        <f t="shared" si="19"/>
        <v>83</v>
      </c>
      <c r="D82" s="169">
        <f t="shared" si="20"/>
        <v>59</v>
      </c>
      <c r="E82" s="169">
        <f t="shared" si="21"/>
        <v>1</v>
      </c>
      <c r="F82" s="169">
        <f t="shared" si="22"/>
        <v>59</v>
      </c>
      <c r="G82" s="170">
        <f t="shared" si="23"/>
        <v>0</v>
      </c>
      <c r="H82" s="170">
        <f t="shared" si="24"/>
        <v>8</v>
      </c>
      <c r="I82" s="171">
        <f t="shared" si="25"/>
        <v>12</v>
      </c>
      <c r="J82" s="169">
        <v>3</v>
      </c>
      <c r="K82" s="169">
        <v>3</v>
      </c>
      <c r="L82" s="169">
        <v>3</v>
      </c>
      <c r="M82" s="169">
        <v>3</v>
      </c>
      <c r="N82" s="172">
        <v>27</v>
      </c>
      <c r="O82" s="172">
        <v>39</v>
      </c>
      <c r="P82" s="172">
        <v>33</v>
      </c>
      <c r="Q82" s="172">
        <v>28</v>
      </c>
      <c r="R82" s="173"/>
      <c r="S82" s="369">
        <v>0.10000000000000091</v>
      </c>
      <c r="T82" s="369">
        <v>0.10000000000000091</v>
      </c>
      <c r="U82" s="369">
        <v>0.10000000000000091</v>
      </c>
      <c r="V82" s="369">
        <v>0.10000000000000091</v>
      </c>
      <c r="W82" s="369">
        <v>0.10000000000000091</v>
      </c>
      <c r="X82" s="369">
        <v>0.10000000000000091</v>
      </c>
      <c r="Y82" s="369">
        <v>0.10000000000000091</v>
      </c>
      <c r="Z82" s="369">
        <v>0.10000000000000091</v>
      </c>
      <c r="AA82" s="369">
        <v>0.10000000000000091</v>
      </c>
      <c r="AB82" s="369">
        <v>0.10000000000000091</v>
      </c>
      <c r="AC82" s="369">
        <v>0.10000000000000091</v>
      </c>
      <c r="AD82" s="369">
        <v>0.10000000000000091</v>
      </c>
      <c r="AE82" s="369">
        <v>0.10000000000000091</v>
      </c>
      <c r="AF82" s="369">
        <v>0.10000000000000091</v>
      </c>
      <c r="AG82" s="369">
        <v>0.10000000000000091</v>
      </c>
      <c r="AH82" s="369">
        <v>0.1</v>
      </c>
      <c r="AI82" s="369">
        <v>0.1</v>
      </c>
      <c r="AJ82" s="369">
        <v>0.1</v>
      </c>
      <c r="AK82" s="369">
        <v>0.1</v>
      </c>
      <c r="AL82" s="369">
        <v>0.1</v>
      </c>
      <c r="AM82" s="369">
        <v>0.1</v>
      </c>
      <c r="AN82" s="369">
        <v>0.1</v>
      </c>
      <c r="AO82" s="369">
        <v>0.1</v>
      </c>
      <c r="AP82" s="369">
        <v>0.1</v>
      </c>
      <c r="AQ82" s="369">
        <v>0.1</v>
      </c>
      <c r="AR82" s="369">
        <v>0.1</v>
      </c>
      <c r="AS82" s="369" t="s">
        <v>481</v>
      </c>
      <c r="AT82" s="369" t="s">
        <v>481</v>
      </c>
      <c r="AU82" s="369">
        <v>0.99999999999999911</v>
      </c>
      <c r="AV82" s="369">
        <v>0.99999999999999911</v>
      </c>
      <c r="AW82" s="369">
        <v>0.99999999999999911</v>
      </c>
      <c r="AX82" s="369">
        <v>0.99999999999999911</v>
      </c>
      <c r="AY82" s="369" t="s">
        <v>481</v>
      </c>
      <c r="AZ82" s="369">
        <v>0.99999999999999911</v>
      </c>
      <c r="BA82" s="369">
        <v>0.99999999999999911</v>
      </c>
      <c r="BB82" s="369">
        <v>0.99999999999999911</v>
      </c>
      <c r="BC82" s="369">
        <v>0.99999999999999911</v>
      </c>
      <c r="BD82" s="369" t="s">
        <v>352</v>
      </c>
      <c r="BE82" s="369" t="s">
        <v>481</v>
      </c>
      <c r="BF82" s="369">
        <v>0.1</v>
      </c>
      <c r="BG82" s="369">
        <v>0.1</v>
      </c>
      <c r="BH82" s="369">
        <v>0.1</v>
      </c>
      <c r="BI82" s="369">
        <v>0.1</v>
      </c>
      <c r="BJ82" s="369">
        <v>0.1</v>
      </c>
      <c r="BK82" s="369">
        <v>0.1</v>
      </c>
      <c r="BL82" s="369">
        <v>0.1</v>
      </c>
      <c r="BM82" s="369">
        <v>0.1</v>
      </c>
      <c r="BN82" s="369">
        <v>0.1</v>
      </c>
      <c r="BO82" s="369">
        <v>0.1</v>
      </c>
      <c r="BP82" s="369">
        <v>0.1</v>
      </c>
      <c r="BQ82" s="369">
        <v>0.1</v>
      </c>
      <c r="BR82" s="369">
        <v>0.1</v>
      </c>
      <c r="BS82" s="369">
        <v>0.1</v>
      </c>
      <c r="BT82" s="369">
        <v>0.1</v>
      </c>
      <c r="BU82" s="369">
        <v>0.1</v>
      </c>
      <c r="BV82" s="369">
        <v>0.1</v>
      </c>
      <c r="BW82" s="369">
        <v>0.1</v>
      </c>
      <c r="BX82" s="369">
        <v>0.1</v>
      </c>
      <c r="BY82" s="369">
        <v>0.1</v>
      </c>
      <c r="BZ82" s="369">
        <v>0.1</v>
      </c>
      <c r="CA82" s="369">
        <v>0.1</v>
      </c>
      <c r="CB82" s="369">
        <v>0.1</v>
      </c>
      <c r="CC82" s="369">
        <v>0.1</v>
      </c>
      <c r="CD82" s="369">
        <v>0.1</v>
      </c>
      <c r="CE82" s="369">
        <v>0.10000000000000091</v>
      </c>
      <c r="CF82" s="369">
        <v>0.10000000000000091</v>
      </c>
      <c r="CG82" s="369">
        <v>0.10000000000000091</v>
      </c>
      <c r="CH82" s="369">
        <v>0.10000000000000091</v>
      </c>
      <c r="CI82" s="369">
        <v>0.10000000000000091</v>
      </c>
      <c r="CJ82" s="369">
        <v>0.10000000000000091</v>
      </c>
      <c r="CK82" s="369">
        <v>0.10000000000000091</v>
      </c>
      <c r="CL82" s="369">
        <v>0.10000000000000091</v>
      </c>
      <c r="CM82" s="174"/>
      <c r="CN82" s="174"/>
      <c r="CO82" s="174"/>
      <c r="CP82" s="174"/>
      <c r="CQ82" s="174"/>
      <c r="CR82" s="174"/>
      <c r="CS82" s="174"/>
      <c r="CT82" s="174"/>
    </row>
    <row r="83" spans="1:98" ht="15.75" thickBot="1" x14ac:dyDescent="0.3">
      <c r="A83" s="168">
        <f>IF(LEN(Projects!A79)&gt;0,Projects!A79,"")</f>
        <v>77</v>
      </c>
      <c r="B83" s="102" t="str">
        <f>IF(ISNA(VLOOKUP(A83,Projects!A:B,2,FALSE)), "",VLOOKUP(A83,Projects!A:B,2,FALSE))</f>
        <v>T7  Project77</v>
      </c>
      <c r="C83" s="169">
        <f t="shared" si="19"/>
        <v>85</v>
      </c>
      <c r="D83" s="169">
        <f t="shared" si="20"/>
        <v>58</v>
      </c>
      <c r="E83" s="169">
        <f t="shared" si="21"/>
        <v>1</v>
      </c>
      <c r="F83" s="169">
        <f t="shared" si="22"/>
        <v>58</v>
      </c>
      <c r="G83" s="170">
        <f t="shared" si="23"/>
        <v>0</v>
      </c>
      <c r="H83" s="170">
        <f t="shared" si="24"/>
        <v>9</v>
      </c>
      <c r="I83" s="171">
        <f t="shared" si="25"/>
        <v>12</v>
      </c>
      <c r="J83" s="169">
        <v>3</v>
      </c>
      <c r="K83" s="169">
        <v>3</v>
      </c>
      <c r="L83" s="169">
        <v>3</v>
      </c>
      <c r="M83" s="169">
        <v>3</v>
      </c>
      <c r="N83" s="172">
        <v>36</v>
      </c>
      <c r="O83" s="172">
        <v>32</v>
      </c>
      <c r="P83" s="172">
        <v>27</v>
      </c>
      <c r="Q83" s="172">
        <v>39</v>
      </c>
      <c r="R83" s="173"/>
      <c r="S83" s="369">
        <v>0.10000000000000091</v>
      </c>
      <c r="T83" s="369">
        <v>0.10000000000000091</v>
      </c>
      <c r="U83" s="369">
        <v>0.10000000000000091</v>
      </c>
      <c r="V83" s="369">
        <v>0.10000000000000091</v>
      </c>
      <c r="W83" s="369">
        <v>0.10000000000000091</v>
      </c>
      <c r="X83" s="369">
        <v>0.10000000000000091</v>
      </c>
      <c r="Y83" s="369">
        <v>0.10000000000000091</v>
      </c>
      <c r="Z83" s="369">
        <v>0.10000000000000091</v>
      </c>
      <c r="AA83" s="369">
        <v>0.10000000000000091</v>
      </c>
      <c r="AB83" s="369">
        <v>0.10000000000000091</v>
      </c>
      <c r="AC83" s="369">
        <v>0.10000000000000091</v>
      </c>
      <c r="AD83" s="369">
        <v>0.10000000000000091</v>
      </c>
      <c r="AE83" s="369">
        <v>0.10000000000000091</v>
      </c>
      <c r="AF83" s="369">
        <v>0.10000000000000091</v>
      </c>
      <c r="AG83" s="369">
        <v>0.10000000000000091</v>
      </c>
      <c r="AH83" s="369">
        <v>0.1</v>
      </c>
      <c r="AI83" s="369">
        <v>0.1</v>
      </c>
      <c r="AJ83" s="369">
        <v>0.1</v>
      </c>
      <c r="AK83" s="369">
        <v>0.1</v>
      </c>
      <c r="AL83" s="369">
        <v>0.1</v>
      </c>
      <c r="AM83" s="369">
        <v>0.1</v>
      </c>
      <c r="AN83" s="369">
        <v>0.1</v>
      </c>
      <c r="AO83" s="369">
        <v>0.1</v>
      </c>
      <c r="AP83" s="369">
        <v>0.1</v>
      </c>
      <c r="AQ83" s="369">
        <v>0.1</v>
      </c>
      <c r="AR83" s="369">
        <v>0.1</v>
      </c>
      <c r="AS83" s="369" t="s">
        <v>481</v>
      </c>
      <c r="AT83" s="369">
        <v>0.99999999999999911</v>
      </c>
      <c r="AU83" s="369">
        <v>0.99999999999999911</v>
      </c>
      <c r="AV83" s="369">
        <v>0.99999999999999911</v>
      </c>
      <c r="AW83" s="369">
        <v>0.99999999999999911</v>
      </c>
      <c r="AX83" s="369" t="s">
        <v>481</v>
      </c>
      <c r="AY83" s="369">
        <v>0.99999999999999911</v>
      </c>
      <c r="AZ83" s="369">
        <v>0.99999999999999911</v>
      </c>
      <c r="BA83" s="369">
        <v>0.99999999999999911</v>
      </c>
      <c r="BB83" s="369" t="s">
        <v>481</v>
      </c>
      <c r="BC83" s="369">
        <v>0.99999999999999911</v>
      </c>
      <c r="BD83" s="369">
        <v>0.99999999999999911</v>
      </c>
      <c r="BE83" s="369" t="s">
        <v>481</v>
      </c>
      <c r="BF83" s="369">
        <v>0.1</v>
      </c>
      <c r="BG83" s="369">
        <v>0.1</v>
      </c>
      <c r="BH83" s="369">
        <v>0.1</v>
      </c>
      <c r="BI83" s="369">
        <v>0.1</v>
      </c>
      <c r="BJ83" s="369">
        <v>0.1</v>
      </c>
      <c r="BK83" s="369">
        <v>0.1</v>
      </c>
      <c r="BL83" s="369">
        <v>0.1</v>
      </c>
      <c r="BM83" s="369">
        <v>0.1</v>
      </c>
      <c r="BN83" s="369">
        <v>0.1</v>
      </c>
      <c r="BO83" s="369">
        <v>0.1</v>
      </c>
      <c r="BP83" s="369">
        <v>0.1</v>
      </c>
      <c r="BQ83" s="369">
        <v>0.1</v>
      </c>
      <c r="BR83" s="369">
        <v>0.1</v>
      </c>
      <c r="BS83" s="369" t="s">
        <v>352</v>
      </c>
      <c r="BT83" s="369">
        <v>0.1</v>
      </c>
      <c r="BU83" s="369">
        <v>0.1</v>
      </c>
      <c r="BV83" s="369">
        <v>0.1</v>
      </c>
      <c r="BW83" s="369">
        <v>0.1</v>
      </c>
      <c r="BX83" s="369">
        <v>0.1</v>
      </c>
      <c r="BY83" s="369">
        <v>0.1</v>
      </c>
      <c r="BZ83" s="369">
        <v>0.1</v>
      </c>
      <c r="CA83" s="369">
        <v>0.1</v>
      </c>
      <c r="CB83" s="369">
        <v>0.1</v>
      </c>
      <c r="CC83" s="369">
        <v>0.1</v>
      </c>
      <c r="CD83" s="369">
        <v>0.1</v>
      </c>
      <c r="CE83" s="369">
        <v>0.10000000000000091</v>
      </c>
      <c r="CF83" s="369">
        <v>0.10000000000000091</v>
      </c>
      <c r="CG83" s="369">
        <v>0.10000000000000091</v>
      </c>
      <c r="CH83" s="369">
        <v>0.10000000000000091</v>
      </c>
      <c r="CI83" s="369">
        <v>0.10000000000000091</v>
      </c>
      <c r="CJ83" s="369">
        <v>0.10000000000000091</v>
      </c>
      <c r="CK83" s="369">
        <v>0.10000000000000091</v>
      </c>
      <c r="CL83" s="369">
        <v>0.10000000000000091</v>
      </c>
      <c r="CM83" s="174"/>
      <c r="CN83" s="174"/>
      <c r="CO83" s="174"/>
      <c r="CP83" s="174"/>
      <c r="CQ83" s="174"/>
      <c r="CR83" s="174"/>
      <c r="CS83" s="174"/>
      <c r="CT83" s="174"/>
    </row>
    <row r="84" spans="1:98" ht="15.75" thickBot="1" x14ac:dyDescent="0.3">
      <c r="A84" s="168">
        <f>IF(LEN(Projects!A80)&gt;0,Projects!A80,"")</f>
        <v>78</v>
      </c>
      <c r="B84" s="102" t="str">
        <f>IF(ISNA(VLOOKUP(A84,Projects!A:B,2,FALSE)), "",VLOOKUP(A84,Projects!A:B,2,FALSE))</f>
        <v>T7  Project78</v>
      </c>
      <c r="C84" s="169">
        <f t="shared" si="19"/>
        <v>83</v>
      </c>
      <c r="D84" s="169">
        <f t="shared" si="20"/>
        <v>59</v>
      </c>
      <c r="E84" s="169">
        <f t="shared" si="21"/>
        <v>1</v>
      </c>
      <c r="F84" s="169">
        <f t="shared" si="22"/>
        <v>59</v>
      </c>
      <c r="G84" s="170">
        <f t="shared" si="23"/>
        <v>0</v>
      </c>
      <c r="H84" s="170">
        <f t="shared" si="24"/>
        <v>8</v>
      </c>
      <c r="I84" s="171">
        <f t="shared" si="25"/>
        <v>12</v>
      </c>
      <c r="J84" s="169">
        <v>3</v>
      </c>
      <c r="K84" s="169">
        <v>3</v>
      </c>
      <c r="L84" s="169">
        <v>3</v>
      </c>
      <c r="M84" s="169">
        <v>3</v>
      </c>
      <c r="N84" s="172">
        <v>28</v>
      </c>
      <c r="O84" s="172">
        <v>38</v>
      </c>
      <c r="P84" s="172">
        <v>34</v>
      </c>
      <c r="Q84" s="172">
        <v>29</v>
      </c>
      <c r="R84" s="173"/>
      <c r="S84" s="369">
        <v>0.10000000000000091</v>
      </c>
      <c r="T84" s="369">
        <v>0.10000000000000091</v>
      </c>
      <c r="U84" s="369">
        <v>0.10000000000000091</v>
      </c>
      <c r="V84" s="369">
        <v>0.10000000000000091</v>
      </c>
      <c r="W84" s="369">
        <v>0.10000000000000091</v>
      </c>
      <c r="X84" s="369">
        <v>0.10000000000000091</v>
      </c>
      <c r="Y84" s="369">
        <v>0.10000000000000091</v>
      </c>
      <c r="Z84" s="369">
        <v>0.10000000000000091</v>
      </c>
      <c r="AA84" s="369">
        <v>0.10000000000000091</v>
      </c>
      <c r="AB84" s="369">
        <v>0.10000000000000091</v>
      </c>
      <c r="AC84" s="369">
        <v>0.10000000000000091</v>
      </c>
      <c r="AD84" s="369">
        <v>0.10000000000000091</v>
      </c>
      <c r="AE84" s="369">
        <v>0.10000000000000091</v>
      </c>
      <c r="AF84" s="369">
        <v>0.10000000000000091</v>
      </c>
      <c r="AG84" s="369">
        <v>0.10000000000000091</v>
      </c>
      <c r="AH84" s="369">
        <v>0.1</v>
      </c>
      <c r="AI84" s="369">
        <v>0.1</v>
      </c>
      <c r="AJ84" s="369">
        <v>0.1</v>
      </c>
      <c r="AK84" s="369">
        <v>0.1</v>
      </c>
      <c r="AL84" s="369">
        <v>0.1</v>
      </c>
      <c r="AM84" s="369">
        <v>0.1</v>
      </c>
      <c r="AN84" s="369">
        <v>0.1</v>
      </c>
      <c r="AO84" s="369">
        <v>0.1</v>
      </c>
      <c r="AP84" s="369">
        <v>0.1</v>
      </c>
      <c r="AQ84" s="369">
        <v>0.1</v>
      </c>
      <c r="AR84" s="369">
        <v>0.1</v>
      </c>
      <c r="AS84" s="369">
        <v>0.99999999999999911</v>
      </c>
      <c r="AT84" s="369" t="s">
        <v>481</v>
      </c>
      <c r="AU84" s="369" t="s">
        <v>481</v>
      </c>
      <c r="AV84" s="369">
        <v>0.99999999999999911</v>
      </c>
      <c r="AW84" s="369">
        <v>0.99999999999999911</v>
      </c>
      <c r="AX84" s="369">
        <v>0.99999999999999911</v>
      </c>
      <c r="AY84" s="369">
        <v>0.99999999999999911</v>
      </c>
      <c r="AZ84" s="369" t="s">
        <v>481</v>
      </c>
      <c r="BA84" s="369">
        <v>0.99999999999999911</v>
      </c>
      <c r="BB84" s="369">
        <v>0.99999999999999911</v>
      </c>
      <c r="BC84" s="369">
        <v>0.99999999999999911</v>
      </c>
      <c r="BD84" s="369" t="s">
        <v>481</v>
      </c>
      <c r="BE84" s="369" t="s">
        <v>352</v>
      </c>
      <c r="BF84" s="369">
        <v>0.1</v>
      </c>
      <c r="BG84" s="369">
        <v>0.1</v>
      </c>
      <c r="BH84" s="369">
        <v>0.1</v>
      </c>
      <c r="BI84" s="369">
        <v>0.1</v>
      </c>
      <c r="BJ84" s="369">
        <v>0.1</v>
      </c>
      <c r="BK84" s="369">
        <v>0.1</v>
      </c>
      <c r="BL84" s="369">
        <v>0.1</v>
      </c>
      <c r="BM84" s="369">
        <v>0.1</v>
      </c>
      <c r="BN84" s="369">
        <v>0.1</v>
      </c>
      <c r="BO84" s="369">
        <v>0.1</v>
      </c>
      <c r="BP84" s="369">
        <v>0.1</v>
      </c>
      <c r="BQ84" s="369">
        <v>0.1</v>
      </c>
      <c r="BR84" s="369">
        <v>0.1</v>
      </c>
      <c r="BS84" s="369">
        <v>0.1</v>
      </c>
      <c r="BT84" s="369">
        <v>0.1</v>
      </c>
      <c r="BU84" s="369">
        <v>0.1</v>
      </c>
      <c r="BV84" s="369">
        <v>0.1</v>
      </c>
      <c r="BW84" s="369">
        <v>0.1</v>
      </c>
      <c r="BX84" s="369">
        <v>0.1</v>
      </c>
      <c r="BY84" s="369">
        <v>0.1</v>
      </c>
      <c r="BZ84" s="369">
        <v>0.1</v>
      </c>
      <c r="CA84" s="369">
        <v>0.1</v>
      </c>
      <c r="CB84" s="369">
        <v>0.1</v>
      </c>
      <c r="CC84" s="369">
        <v>0.1</v>
      </c>
      <c r="CD84" s="369">
        <v>0.1</v>
      </c>
      <c r="CE84" s="369">
        <v>0.10000000000000091</v>
      </c>
      <c r="CF84" s="369">
        <v>0.10000000000000091</v>
      </c>
      <c r="CG84" s="369">
        <v>0.10000000000000091</v>
      </c>
      <c r="CH84" s="369">
        <v>0.10000000000000091</v>
      </c>
      <c r="CI84" s="369">
        <v>0.10000000000000091</v>
      </c>
      <c r="CJ84" s="369">
        <v>0.10000000000000091</v>
      </c>
      <c r="CK84" s="369">
        <v>0.10000000000000091</v>
      </c>
      <c r="CL84" s="369">
        <v>0.10000000000000091</v>
      </c>
      <c r="CM84" s="174"/>
      <c r="CN84" s="174"/>
      <c r="CO84" s="174"/>
      <c r="CP84" s="174"/>
      <c r="CQ84" s="174"/>
      <c r="CR84" s="174"/>
      <c r="CS84" s="174"/>
      <c r="CT84" s="174"/>
    </row>
    <row r="85" spans="1:98" ht="15.75" thickBot="1" x14ac:dyDescent="0.3">
      <c r="A85" s="168">
        <f>IF(LEN(Projects!A81)&gt;0,Projects!A81,"")</f>
        <v>79</v>
      </c>
      <c r="B85" s="102" t="str">
        <f>IF(ISNA(VLOOKUP(A85,Projects!A:B,2,FALSE)), "",VLOOKUP(A85,Projects!A:B,2,FALSE))</f>
        <v>T7  Project79</v>
      </c>
      <c r="C85" s="169">
        <f t="shared" si="19"/>
        <v>83</v>
      </c>
      <c r="D85" s="169">
        <f t="shared" si="20"/>
        <v>59</v>
      </c>
      <c r="E85" s="169">
        <f t="shared" si="21"/>
        <v>1</v>
      </c>
      <c r="F85" s="169">
        <f t="shared" si="22"/>
        <v>59</v>
      </c>
      <c r="G85" s="170">
        <f t="shared" si="23"/>
        <v>0</v>
      </c>
      <c r="H85" s="170">
        <f t="shared" si="24"/>
        <v>8</v>
      </c>
      <c r="I85" s="171">
        <f t="shared" si="25"/>
        <v>12</v>
      </c>
      <c r="J85" s="169">
        <v>3</v>
      </c>
      <c r="K85" s="169">
        <v>3</v>
      </c>
      <c r="L85" s="169">
        <v>3</v>
      </c>
      <c r="M85" s="169">
        <v>3</v>
      </c>
      <c r="N85" s="172">
        <v>29</v>
      </c>
      <c r="O85" s="172">
        <v>27</v>
      </c>
      <c r="P85" s="172">
        <v>35</v>
      </c>
      <c r="Q85" s="172">
        <v>30</v>
      </c>
      <c r="R85" s="173"/>
      <c r="S85" s="369">
        <v>0.10000000000000091</v>
      </c>
      <c r="T85" s="369">
        <v>0.10000000000000091</v>
      </c>
      <c r="U85" s="369">
        <v>0.10000000000000091</v>
      </c>
      <c r="V85" s="369">
        <v>0.10000000000000091</v>
      </c>
      <c r="W85" s="369">
        <v>0.10000000000000091</v>
      </c>
      <c r="X85" s="369">
        <v>0.10000000000000091</v>
      </c>
      <c r="Y85" s="369">
        <v>0.10000000000000091</v>
      </c>
      <c r="Z85" s="369">
        <v>0.10000000000000091</v>
      </c>
      <c r="AA85" s="369">
        <v>0.10000000000000091</v>
      </c>
      <c r="AB85" s="369">
        <v>0.10000000000000091</v>
      </c>
      <c r="AC85" s="369">
        <v>0.10000000000000091</v>
      </c>
      <c r="AD85" s="369">
        <v>0.10000000000000091</v>
      </c>
      <c r="AE85" s="369">
        <v>0.10000000000000091</v>
      </c>
      <c r="AF85" s="369">
        <v>0.10000000000000091</v>
      </c>
      <c r="AG85" s="369">
        <v>0.10000000000000091</v>
      </c>
      <c r="AH85" s="369">
        <v>0.1</v>
      </c>
      <c r="AI85" s="369">
        <v>0.1</v>
      </c>
      <c r="AJ85" s="369">
        <v>0.1</v>
      </c>
      <c r="AK85" s="369">
        <v>0.1</v>
      </c>
      <c r="AL85" s="369">
        <v>0.1</v>
      </c>
      <c r="AM85" s="369">
        <v>0.1</v>
      </c>
      <c r="AN85" s="369">
        <v>0.1</v>
      </c>
      <c r="AO85" s="369">
        <v>0.1</v>
      </c>
      <c r="AP85" s="369">
        <v>0.1</v>
      </c>
      <c r="AQ85" s="369">
        <v>0.1</v>
      </c>
      <c r="AR85" s="369">
        <v>0.1</v>
      </c>
      <c r="AS85" s="369" t="s">
        <v>481</v>
      </c>
      <c r="AT85" s="369">
        <v>0.99999999999999911</v>
      </c>
      <c r="AU85" s="369" t="s">
        <v>481</v>
      </c>
      <c r="AV85" s="369" t="s">
        <v>481</v>
      </c>
      <c r="AW85" s="369" t="s">
        <v>352</v>
      </c>
      <c r="AX85" s="369">
        <v>0.99999999999999911</v>
      </c>
      <c r="AY85" s="369">
        <v>0.99999999999999911</v>
      </c>
      <c r="AZ85" s="369">
        <v>0.99999999999999911</v>
      </c>
      <c r="BA85" s="369" t="s">
        <v>481</v>
      </c>
      <c r="BB85" s="369">
        <v>0.99999999999999911</v>
      </c>
      <c r="BC85" s="369">
        <v>0.99999999999999911</v>
      </c>
      <c r="BD85" s="369">
        <v>0.99999999999999911</v>
      </c>
      <c r="BE85" s="369">
        <v>0.99999999999999911</v>
      </c>
      <c r="BF85" s="369">
        <v>0.1</v>
      </c>
      <c r="BG85" s="369">
        <v>0.1</v>
      </c>
      <c r="BH85" s="369">
        <v>0.1</v>
      </c>
      <c r="BI85" s="369">
        <v>0.1</v>
      </c>
      <c r="BJ85" s="369">
        <v>0.1</v>
      </c>
      <c r="BK85" s="369">
        <v>0.1</v>
      </c>
      <c r="BL85" s="369">
        <v>0.1</v>
      </c>
      <c r="BM85" s="369">
        <v>0.1</v>
      </c>
      <c r="BN85" s="369">
        <v>0.1</v>
      </c>
      <c r="BO85" s="369">
        <v>0.1</v>
      </c>
      <c r="BP85" s="369">
        <v>0.1</v>
      </c>
      <c r="BQ85" s="369">
        <v>0.1</v>
      </c>
      <c r="BR85" s="369">
        <v>0.1</v>
      </c>
      <c r="BS85" s="369">
        <v>0.1</v>
      </c>
      <c r="BT85" s="369">
        <v>0.1</v>
      </c>
      <c r="BU85" s="369">
        <v>0.1</v>
      </c>
      <c r="BV85" s="369">
        <v>0.1</v>
      </c>
      <c r="BW85" s="369">
        <v>0.1</v>
      </c>
      <c r="BX85" s="369">
        <v>0.1</v>
      </c>
      <c r="BY85" s="369">
        <v>0.1</v>
      </c>
      <c r="BZ85" s="369">
        <v>0.1</v>
      </c>
      <c r="CA85" s="369">
        <v>0.1</v>
      </c>
      <c r="CB85" s="369">
        <v>0.1</v>
      </c>
      <c r="CC85" s="369">
        <v>0.1</v>
      </c>
      <c r="CD85" s="369">
        <v>0.1</v>
      </c>
      <c r="CE85" s="369">
        <v>0.10000000000000091</v>
      </c>
      <c r="CF85" s="369">
        <v>0.10000000000000091</v>
      </c>
      <c r="CG85" s="369">
        <v>0.10000000000000091</v>
      </c>
      <c r="CH85" s="369">
        <v>0.10000000000000091</v>
      </c>
      <c r="CI85" s="369">
        <v>0.10000000000000091</v>
      </c>
      <c r="CJ85" s="369">
        <v>0.10000000000000091</v>
      </c>
      <c r="CK85" s="369">
        <v>0.10000000000000091</v>
      </c>
      <c r="CL85" s="369">
        <v>0.10000000000000091</v>
      </c>
      <c r="CM85" s="174"/>
      <c r="CN85" s="174"/>
      <c r="CO85" s="174"/>
      <c r="CP85" s="174"/>
      <c r="CQ85" s="174"/>
      <c r="CR85" s="174"/>
      <c r="CS85" s="174"/>
      <c r="CT85" s="174"/>
    </row>
    <row r="86" spans="1:98" ht="15.75" thickBot="1" x14ac:dyDescent="0.3">
      <c r="A86" s="168">
        <f>IF(LEN(Projects!A82)&gt;0,Projects!A82,"")</f>
        <v>80</v>
      </c>
      <c r="B86" s="102" t="str">
        <f>IF(ISNA(VLOOKUP(A86,Projects!A:B,2,FALSE)), "",VLOOKUP(A86,Projects!A:B,2,FALSE))</f>
        <v>T7  Project80</v>
      </c>
      <c r="C86" s="169">
        <f t="shared" si="19"/>
        <v>85</v>
      </c>
      <c r="D86" s="169">
        <f t="shared" si="20"/>
        <v>58</v>
      </c>
      <c r="E86" s="169">
        <f t="shared" si="21"/>
        <v>1</v>
      </c>
      <c r="F86" s="169">
        <f t="shared" si="22"/>
        <v>58</v>
      </c>
      <c r="G86" s="170">
        <f t="shared" si="23"/>
        <v>0</v>
      </c>
      <c r="H86" s="170">
        <f t="shared" si="24"/>
        <v>9</v>
      </c>
      <c r="I86" s="171">
        <f t="shared" si="25"/>
        <v>12</v>
      </c>
      <c r="J86" s="169">
        <v>3</v>
      </c>
      <c r="K86" s="169">
        <v>3</v>
      </c>
      <c r="L86" s="169">
        <v>3</v>
      </c>
      <c r="M86" s="169">
        <v>3</v>
      </c>
      <c r="N86" s="172">
        <v>37</v>
      </c>
      <c r="O86" s="172">
        <v>33</v>
      </c>
      <c r="P86" s="172">
        <v>28</v>
      </c>
      <c r="Q86" s="172">
        <v>39</v>
      </c>
      <c r="R86" s="173"/>
      <c r="S86" s="369">
        <v>0.10000000000000091</v>
      </c>
      <c r="T86" s="369">
        <v>0.10000000000000091</v>
      </c>
      <c r="U86" s="369">
        <v>0.10000000000000091</v>
      </c>
      <c r="V86" s="369">
        <v>0.10000000000000091</v>
      </c>
      <c r="W86" s="369" t="s">
        <v>352</v>
      </c>
      <c r="X86" s="369">
        <v>0.10000000000000091</v>
      </c>
      <c r="Y86" s="369">
        <v>0.10000000000000091</v>
      </c>
      <c r="Z86" s="369">
        <v>0.10000000000000091</v>
      </c>
      <c r="AA86" s="369">
        <v>0.10000000000000091</v>
      </c>
      <c r="AB86" s="369">
        <v>0.10000000000000091</v>
      </c>
      <c r="AC86" s="369">
        <v>0.10000000000000091</v>
      </c>
      <c r="AD86" s="369">
        <v>0.10000000000000091</v>
      </c>
      <c r="AE86" s="369">
        <v>0.10000000000000091</v>
      </c>
      <c r="AF86" s="369">
        <v>0.10000000000000091</v>
      </c>
      <c r="AG86" s="369">
        <v>0.10000000000000091</v>
      </c>
      <c r="AH86" s="369">
        <v>0.1</v>
      </c>
      <c r="AI86" s="369">
        <v>0.1</v>
      </c>
      <c r="AJ86" s="369">
        <v>0.1</v>
      </c>
      <c r="AK86" s="369">
        <v>0.1</v>
      </c>
      <c r="AL86" s="369">
        <v>0.1</v>
      </c>
      <c r="AM86" s="369">
        <v>0.1</v>
      </c>
      <c r="AN86" s="369">
        <v>0.1</v>
      </c>
      <c r="AO86" s="369">
        <v>0.1</v>
      </c>
      <c r="AP86" s="369">
        <v>0.1</v>
      </c>
      <c r="AQ86" s="369">
        <v>0.1</v>
      </c>
      <c r="AR86" s="369">
        <v>0.1</v>
      </c>
      <c r="AS86" s="369">
        <v>0.99999999999999911</v>
      </c>
      <c r="AT86" s="369" t="s">
        <v>481</v>
      </c>
      <c r="AU86" s="369">
        <v>0.99999999999999911</v>
      </c>
      <c r="AV86" s="369">
        <v>0.99999999999999911</v>
      </c>
      <c r="AW86" s="369">
        <v>0.99999999999999911</v>
      </c>
      <c r="AX86" s="369">
        <v>0.99999999999999911</v>
      </c>
      <c r="AY86" s="369" t="s">
        <v>481</v>
      </c>
      <c r="AZ86" s="369">
        <v>0.99999999999999911</v>
      </c>
      <c r="BA86" s="369">
        <v>0.99999999999999911</v>
      </c>
      <c r="BB86" s="369">
        <v>0.99999999999999911</v>
      </c>
      <c r="BC86" s="369" t="s">
        <v>481</v>
      </c>
      <c r="BD86" s="369">
        <v>0.99999999999999911</v>
      </c>
      <c r="BE86" s="369" t="s">
        <v>481</v>
      </c>
      <c r="BF86" s="369">
        <v>0.1</v>
      </c>
      <c r="BG86" s="369">
        <v>0.1</v>
      </c>
      <c r="BH86" s="369">
        <v>0.1</v>
      </c>
      <c r="BI86" s="369">
        <v>0.1</v>
      </c>
      <c r="BJ86" s="369">
        <v>0.1</v>
      </c>
      <c r="BK86" s="369">
        <v>0.1</v>
      </c>
      <c r="BL86" s="369">
        <v>0.1</v>
      </c>
      <c r="BM86" s="369">
        <v>0.1</v>
      </c>
      <c r="BN86" s="369">
        <v>0.1</v>
      </c>
      <c r="BO86" s="369">
        <v>0.1</v>
      </c>
      <c r="BP86" s="369">
        <v>0.1</v>
      </c>
      <c r="BQ86" s="369">
        <v>0.1</v>
      </c>
      <c r="BR86" s="369">
        <v>0.1</v>
      </c>
      <c r="BS86" s="369">
        <v>0.1</v>
      </c>
      <c r="BT86" s="369">
        <v>0.1</v>
      </c>
      <c r="BU86" s="369">
        <v>0.1</v>
      </c>
      <c r="BV86" s="369">
        <v>0.1</v>
      </c>
      <c r="BW86" s="369">
        <v>0.1</v>
      </c>
      <c r="BX86" s="369">
        <v>0.1</v>
      </c>
      <c r="BY86" s="369">
        <v>0.1</v>
      </c>
      <c r="BZ86" s="369">
        <v>0.1</v>
      </c>
      <c r="CA86" s="369">
        <v>0.1</v>
      </c>
      <c r="CB86" s="369">
        <v>0.1</v>
      </c>
      <c r="CC86" s="369">
        <v>0.1</v>
      </c>
      <c r="CD86" s="369">
        <v>0.1</v>
      </c>
      <c r="CE86" s="369">
        <v>0.10000000000000091</v>
      </c>
      <c r="CF86" s="369">
        <v>0.10000000000000091</v>
      </c>
      <c r="CG86" s="369">
        <v>0.10000000000000091</v>
      </c>
      <c r="CH86" s="369">
        <v>0.10000000000000091</v>
      </c>
      <c r="CI86" s="369">
        <v>0.10000000000000091</v>
      </c>
      <c r="CJ86" s="369">
        <v>0.10000000000000091</v>
      </c>
      <c r="CK86" s="369">
        <v>0.10000000000000091</v>
      </c>
      <c r="CL86" s="369">
        <v>0.10000000000000091</v>
      </c>
      <c r="CM86" s="174"/>
      <c r="CN86" s="174"/>
      <c r="CO86" s="174"/>
      <c r="CP86" s="174"/>
      <c r="CQ86" s="174"/>
      <c r="CR86" s="174"/>
      <c r="CS86" s="174"/>
      <c r="CT86" s="174"/>
    </row>
    <row r="87" spans="1:98" ht="15.75" thickBot="1" x14ac:dyDescent="0.3">
      <c r="A87" s="168">
        <f>IF(LEN(Projects!A83)&gt;0,Projects!A83,"")</f>
        <v>81</v>
      </c>
      <c r="B87" s="102" t="str">
        <f>IF(ISNA(VLOOKUP(A87,Projects!A:B,2,FALSE)), "",VLOOKUP(A87,Projects!A:B,2,FALSE))</f>
        <v>T7  Project81</v>
      </c>
      <c r="C87" s="169">
        <f t="shared" si="19"/>
        <v>87</v>
      </c>
      <c r="D87" s="169">
        <f t="shared" si="20"/>
        <v>57</v>
      </c>
      <c r="E87" s="169">
        <f t="shared" si="21"/>
        <v>1</v>
      </c>
      <c r="F87" s="169">
        <f t="shared" si="22"/>
        <v>57</v>
      </c>
      <c r="G87" s="170">
        <f t="shared" si="23"/>
        <v>0</v>
      </c>
      <c r="H87" s="170">
        <f t="shared" si="24"/>
        <v>10</v>
      </c>
      <c r="I87" s="171">
        <f t="shared" si="25"/>
        <v>10</v>
      </c>
      <c r="J87" s="169">
        <v>3</v>
      </c>
      <c r="K87" s="169">
        <v>3</v>
      </c>
      <c r="L87" s="169">
        <v>3</v>
      </c>
      <c r="M87" s="169">
        <v>1</v>
      </c>
      <c r="N87" s="172">
        <v>38</v>
      </c>
      <c r="O87" s="172">
        <v>34</v>
      </c>
      <c r="P87" s="172">
        <v>29</v>
      </c>
      <c r="Q87" s="172">
        <v>61</v>
      </c>
      <c r="R87" s="173"/>
      <c r="S87" s="369">
        <v>0.10000000000000091</v>
      </c>
      <c r="T87" s="369">
        <v>0.10000000000000091</v>
      </c>
      <c r="U87" s="369">
        <v>0.10000000000000091</v>
      </c>
      <c r="V87" s="369">
        <v>0.10000000000000091</v>
      </c>
      <c r="W87" s="369">
        <v>0.10000000000000091</v>
      </c>
      <c r="X87" s="369">
        <v>0.10000000000000091</v>
      </c>
      <c r="Y87" s="369">
        <v>0.10000000000000091</v>
      </c>
      <c r="Z87" s="369">
        <v>0.10000000000000091</v>
      </c>
      <c r="AA87" s="369">
        <v>0.10000000000000091</v>
      </c>
      <c r="AB87" s="369">
        <v>0.10000000000000091</v>
      </c>
      <c r="AC87" s="369">
        <v>0.10000000000000091</v>
      </c>
      <c r="AD87" s="369">
        <v>0.10000000000000091</v>
      </c>
      <c r="AE87" s="369">
        <v>0.10000000000000091</v>
      </c>
      <c r="AF87" s="369">
        <v>0.10000000000000091</v>
      </c>
      <c r="AG87" s="369">
        <v>0.10000000000000091</v>
      </c>
      <c r="AH87" s="369">
        <v>0.1</v>
      </c>
      <c r="AI87" s="369">
        <v>0.1</v>
      </c>
      <c r="AJ87" s="369">
        <v>0.1</v>
      </c>
      <c r="AK87" s="369">
        <v>0.1</v>
      </c>
      <c r="AL87" s="369">
        <v>0.1</v>
      </c>
      <c r="AM87" s="369">
        <v>0.1</v>
      </c>
      <c r="AN87" s="369">
        <v>0.1</v>
      </c>
      <c r="AO87" s="369">
        <v>0.1</v>
      </c>
      <c r="AP87" s="369">
        <v>0.1</v>
      </c>
      <c r="AQ87" s="369">
        <v>0.1</v>
      </c>
      <c r="AR87" s="369">
        <v>0.1</v>
      </c>
      <c r="AS87" s="369">
        <v>0.99999999999999911</v>
      </c>
      <c r="AT87" s="369">
        <v>0.99999999999999911</v>
      </c>
      <c r="AU87" s="369" t="s">
        <v>481</v>
      </c>
      <c r="AV87" s="369">
        <v>0.99999999999999911</v>
      </c>
      <c r="AW87" s="369">
        <v>0.99999999999999911</v>
      </c>
      <c r="AX87" s="369">
        <v>0.99999999999999911</v>
      </c>
      <c r="AY87" s="369">
        <v>0.99999999999999911</v>
      </c>
      <c r="AZ87" s="369" t="s">
        <v>481</v>
      </c>
      <c r="BA87" s="369">
        <v>0.99999999999999911</v>
      </c>
      <c r="BB87" s="369">
        <v>0.99999999999999911</v>
      </c>
      <c r="BC87" s="369">
        <v>0.99999999999999911</v>
      </c>
      <c r="BD87" s="369" t="s">
        <v>481</v>
      </c>
      <c r="BE87" s="369">
        <v>0.99999999999999911</v>
      </c>
      <c r="BF87" s="369">
        <v>0.1</v>
      </c>
      <c r="BG87" s="369">
        <v>0.1</v>
      </c>
      <c r="BH87" s="369">
        <v>0.1</v>
      </c>
      <c r="BI87" s="369">
        <v>0.1</v>
      </c>
      <c r="BJ87" s="369">
        <v>0.1</v>
      </c>
      <c r="BK87" s="369">
        <v>0.1</v>
      </c>
      <c r="BL87" s="369">
        <v>0.1</v>
      </c>
      <c r="BM87" s="369">
        <v>0.1</v>
      </c>
      <c r="BN87" s="369" t="s">
        <v>352</v>
      </c>
      <c r="BO87" s="369">
        <v>0.1</v>
      </c>
      <c r="BP87" s="369">
        <v>0.1</v>
      </c>
      <c r="BQ87" s="369">
        <v>0.1</v>
      </c>
      <c r="BR87" s="369">
        <v>0.1</v>
      </c>
      <c r="BS87" s="369">
        <v>0.1</v>
      </c>
      <c r="BT87" s="369">
        <v>0.1</v>
      </c>
      <c r="BU87" s="369">
        <v>0.1</v>
      </c>
      <c r="BV87" s="369">
        <v>0.1</v>
      </c>
      <c r="BW87" s="369">
        <v>0.1</v>
      </c>
      <c r="BX87" s="369">
        <v>0.1</v>
      </c>
      <c r="BY87" s="369">
        <v>0.1</v>
      </c>
      <c r="BZ87" s="369">
        <v>0.1</v>
      </c>
      <c r="CA87" s="369" t="s">
        <v>481</v>
      </c>
      <c r="CB87" s="369">
        <v>0.1</v>
      </c>
      <c r="CC87" s="369">
        <v>0.1</v>
      </c>
      <c r="CD87" s="369">
        <v>0.1</v>
      </c>
      <c r="CE87" s="369">
        <v>0.10000000000000091</v>
      </c>
      <c r="CF87" s="369">
        <v>0.10000000000000091</v>
      </c>
      <c r="CG87" s="369">
        <v>0.10000000000000091</v>
      </c>
      <c r="CH87" s="369">
        <v>0.10000000000000091</v>
      </c>
      <c r="CI87" s="369">
        <v>0.10000000000000091</v>
      </c>
      <c r="CJ87" s="369">
        <v>0.10000000000000091</v>
      </c>
      <c r="CK87" s="369">
        <v>0.10000000000000091</v>
      </c>
      <c r="CL87" s="369">
        <v>0.10000000000000091</v>
      </c>
      <c r="CM87" s="174"/>
      <c r="CN87" s="174"/>
      <c r="CO87" s="174"/>
      <c r="CP87" s="174"/>
      <c r="CQ87" s="174"/>
      <c r="CR87" s="174"/>
      <c r="CS87" s="174"/>
      <c r="CT87" s="174"/>
    </row>
    <row r="88" spans="1:98" ht="15.75" thickBot="1" x14ac:dyDescent="0.3">
      <c r="A88" s="168">
        <f>IF(LEN(Projects!A84)&gt;0,Projects!A84,"")</f>
        <v>82</v>
      </c>
      <c r="B88" s="102" t="str">
        <f>IF(ISNA(VLOOKUP(A88,Projects!A:B,2,FALSE)), "",VLOOKUP(A88,Projects!A:B,2,FALSE))</f>
        <v>T7  Project82</v>
      </c>
      <c r="C88" s="169">
        <f t="shared" si="19"/>
        <v>87</v>
      </c>
      <c r="D88" s="169">
        <f t="shared" si="20"/>
        <v>57</v>
      </c>
      <c r="E88" s="169">
        <f t="shared" si="21"/>
        <v>1</v>
      </c>
      <c r="F88" s="169">
        <f t="shared" si="22"/>
        <v>57</v>
      </c>
      <c r="G88" s="170">
        <f t="shared" si="23"/>
        <v>0</v>
      </c>
      <c r="H88" s="170">
        <f t="shared" si="24"/>
        <v>10</v>
      </c>
      <c r="I88" s="171">
        <f t="shared" si="25"/>
        <v>10</v>
      </c>
      <c r="J88" s="169">
        <v>3</v>
      </c>
      <c r="K88" s="169">
        <v>3</v>
      </c>
      <c r="L88" s="169">
        <v>3</v>
      </c>
      <c r="M88" s="169">
        <v>1</v>
      </c>
      <c r="N88" s="172">
        <v>27</v>
      </c>
      <c r="O88" s="172">
        <v>35</v>
      </c>
      <c r="P88" s="172">
        <v>30</v>
      </c>
      <c r="Q88" s="172">
        <v>62</v>
      </c>
      <c r="R88" s="173"/>
      <c r="S88" s="369">
        <v>0.10000000000000091</v>
      </c>
      <c r="T88" s="369">
        <v>0.10000000000000091</v>
      </c>
      <c r="U88" s="369">
        <v>0.10000000000000091</v>
      </c>
      <c r="V88" s="369">
        <v>0.10000000000000091</v>
      </c>
      <c r="W88" s="369">
        <v>0.10000000000000091</v>
      </c>
      <c r="X88" s="369">
        <v>0.10000000000000091</v>
      </c>
      <c r="Y88" s="369">
        <v>0.10000000000000091</v>
      </c>
      <c r="Z88" s="369">
        <v>0.10000000000000091</v>
      </c>
      <c r="AA88" s="369">
        <v>0.10000000000000091</v>
      </c>
      <c r="AB88" s="369">
        <v>0.10000000000000091</v>
      </c>
      <c r="AC88" s="369">
        <v>0.10000000000000091</v>
      </c>
      <c r="AD88" s="369">
        <v>0.10000000000000091</v>
      </c>
      <c r="AE88" s="369">
        <v>0.10000000000000091</v>
      </c>
      <c r="AF88" s="369">
        <v>0.10000000000000091</v>
      </c>
      <c r="AG88" s="369" t="s">
        <v>352</v>
      </c>
      <c r="AH88" s="369">
        <v>0.1</v>
      </c>
      <c r="AI88" s="369">
        <v>0.1</v>
      </c>
      <c r="AJ88" s="369">
        <v>0.1</v>
      </c>
      <c r="AK88" s="369">
        <v>0.1</v>
      </c>
      <c r="AL88" s="369">
        <v>0.1</v>
      </c>
      <c r="AM88" s="369">
        <v>0.1</v>
      </c>
      <c r="AN88" s="369">
        <v>0.1</v>
      </c>
      <c r="AO88" s="369">
        <v>0.1</v>
      </c>
      <c r="AP88" s="369">
        <v>0.1</v>
      </c>
      <c r="AQ88" s="369">
        <v>0.1</v>
      </c>
      <c r="AR88" s="369">
        <v>0.1</v>
      </c>
      <c r="AS88" s="369" t="s">
        <v>481</v>
      </c>
      <c r="AT88" s="369">
        <v>0.99999999999999911</v>
      </c>
      <c r="AU88" s="369">
        <v>0.99999999999999911</v>
      </c>
      <c r="AV88" s="369" t="s">
        <v>481</v>
      </c>
      <c r="AW88" s="369">
        <v>0.99999999999999911</v>
      </c>
      <c r="AX88" s="369">
        <v>0.99999999999999911</v>
      </c>
      <c r="AY88" s="369">
        <v>0.99999999999999911</v>
      </c>
      <c r="AZ88" s="369">
        <v>0.99999999999999911</v>
      </c>
      <c r="BA88" s="369" t="s">
        <v>481</v>
      </c>
      <c r="BB88" s="369">
        <v>0.99999999999999911</v>
      </c>
      <c r="BC88" s="369">
        <v>0.99999999999999911</v>
      </c>
      <c r="BD88" s="369">
        <v>0.99999999999999911</v>
      </c>
      <c r="BE88" s="369">
        <v>0.99999999999999911</v>
      </c>
      <c r="BF88" s="369">
        <v>0.1</v>
      </c>
      <c r="BG88" s="369">
        <v>0.1</v>
      </c>
      <c r="BH88" s="369">
        <v>0.1</v>
      </c>
      <c r="BI88" s="369">
        <v>0.1</v>
      </c>
      <c r="BJ88" s="369">
        <v>0.1</v>
      </c>
      <c r="BK88" s="369">
        <v>0.1</v>
      </c>
      <c r="BL88" s="369">
        <v>0.1</v>
      </c>
      <c r="BM88" s="369">
        <v>0.1</v>
      </c>
      <c r="BN88" s="369">
        <v>0.1</v>
      </c>
      <c r="BO88" s="369">
        <v>0.1</v>
      </c>
      <c r="BP88" s="369">
        <v>0.1</v>
      </c>
      <c r="BQ88" s="369">
        <v>0.1</v>
      </c>
      <c r="BR88" s="369">
        <v>0.1</v>
      </c>
      <c r="BS88" s="369">
        <v>0.1</v>
      </c>
      <c r="BT88" s="369">
        <v>0.1</v>
      </c>
      <c r="BU88" s="369">
        <v>0.1</v>
      </c>
      <c r="BV88" s="369">
        <v>0.1</v>
      </c>
      <c r="BW88" s="369">
        <v>0.1</v>
      </c>
      <c r="BX88" s="369">
        <v>0.1</v>
      </c>
      <c r="BY88" s="369">
        <v>0.1</v>
      </c>
      <c r="BZ88" s="369">
        <v>0.1</v>
      </c>
      <c r="CA88" s="369">
        <v>0.1</v>
      </c>
      <c r="CB88" s="369" t="s">
        <v>481</v>
      </c>
      <c r="CC88" s="369">
        <v>0.1</v>
      </c>
      <c r="CD88" s="369">
        <v>0.1</v>
      </c>
      <c r="CE88" s="369">
        <v>0.10000000000000091</v>
      </c>
      <c r="CF88" s="369">
        <v>0.10000000000000091</v>
      </c>
      <c r="CG88" s="369">
        <v>0.10000000000000091</v>
      </c>
      <c r="CH88" s="369">
        <v>0.10000000000000091</v>
      </c>
      <c r="CI88" s="369">
        <v>0.10000000000000091</v>
      </c>
      <c r="CJ88" s="369">
        <v>0.10000000000000091</v>
      </c>
      <c r="CK88" s="369">
        <v>0.10000000000000091</v>
      </c>
      <c r="CL88" s="369">
        <v>0.10000000000000091</v>
      </c>
      <c r="CM88" s="174"/>
      <c r="CN88" s="174"/>
      <c r="CO88" s="174"/>
      <c r="CP88" s="174"/>
      <c r="CQ88" s="174"/>
      <c r="CR88" s="174"/>
      <c r="CS88" s="174"/>
      <c r="CT88" s="174"/>
    </row>
    <row r="89" spans="1:98" ht="15.75" thickBot="1" x14ac:dyDescent="0.3">
      <c r="A89" s="168">
        <f>IF(LEN(Projects!A85)&gt;0,Projects!A85,"")</f>
        <v>83</v>
      </c>
      <c r="B89" s="102" t="str">
        <f>IF(ISNA(VLOOKUP(A89,Projects!A:B,2,FALSE)), "",VLOOKUP(A89,Projects!A:B,2,FALSE))</f>
        <v>T7  Project83</v>
      </c>
      <c r="C89" s="169">
        <f t="shared" si="19"/>
        <v>87</v>
      </c>
      <c r="D89" s="169">
        <f t="shared" si="20"/>
        <v>57</v>
      </c>
      <c r="E89" s="169">
        <f t="shared" si="21"/>
        <v>1</v>
      </c>
      <c r="F89" s="169">
        <f t="shared" si="22"/>
        <v>57</v>
      </c>
      <c r="G89" s="170">
        <f t="shared" si="23"/>
        <v>0</v>
      </c>
      <c r="H89" s="170">
        <f t="shared" si="24"/>
        <v>10</v>
      </c>
      <c r="I89" s="171">
        <f t="shared" si="25"/>
        <v>10</v>
      </c>
      <c r="J89" s="169">
        <v>3</v>
      </c>
      <c r="K89" s="169">
        <v>3</v>
      </c>
      <c r="L89" s="169">
        <v>3</v>
      </c>
      <c r="M89" s="169">
        <v>1</v>
      </c>
      <c r="N89" s="172">
        <v>28</v>
      </c>
      <c r="O89" s="172">
        <v>36</v>
      </c>
      <c r="P89" s="172">
        <v>31</v>
      </c>
      <c r="Q89" s="172">
        <v>63</v>
      </c>
      <c r="R89" s="173"/>
      <c r="S89" s="369">
        <v>0.10000000000000091</v>
      </c>
      <c r="T89" s="369">
        <v>0.10000000000000091</v>
      </c>
      <c r="U89" s="369">
        <v>0.10000000000000091</v>
      </c>
      <c r="V89" s="369">
        <v>0.10000000000000091</v>
      </c>
      <c r="W89" s="369">
        <v>0.10000000000000091</v>
      </c>
      <c r="X89" s="369">
        <v>0.10000000000000091</v>
      </c>
      <c r="Y89" s="369">
        <v>0.10000000000000091</v>
      </c>
      <c r="Z89" s="369">
        <v>0.10000000000000091</v>
      </c>
      <c r="AA89" s="369">
        <v>0.10000000000000091</v>
      </c>
      <c r="AB89" s="369">
        <v>0.10000000000000091</v>
      </c>
      <c r="AC89" s="369">
        <v>0.10000000000000091</v>
      </c>
      <c r="AD89" s="369">
        <v>0.10000000000000091</v>
      </c>
      <c r="AE89" s="369">
        <v>0.10000000000000091</v>
      </c>
      <c r="AF89" s="369">
        <v>0.10000000000000091</v>
      </c>
      <c r="AG89" s="369" t="s">
        <v>352</v>
      </c>
      <c r="AH89" s="369">
        <v>0.1</v>
      </c>
      <c r="AI89" s="369">
        <v>0.1</v>
      </c>
      <c r="AJ89" s="369">
        <v>0.1</v>
      </c>
      <c r="AK89" s="369">
        <v>0.1</v>
      </c>
      <c r="AL89" s="369">
        <v>0.1</v>
      </c>
      <c r="AM89" s="369">
        <v>0.1</v>
      </c>
      <c r="AN89" s="369">
        <v>0.1</v>
      </c>
      <c r="AO89" s="369">
        <v>0.1</v>
      </c>
      <c r="AP89" s="369">
        <v>0.1</v>
      </c>
      <c r="AQ89" s="369">
        <v>0.1</v>
      </c>
      <c r="AR89" s="369">
        <v>0.1</v>
      </c>
      <c r="AS89" s="369">
        <v>0.99999999999999911</v>
      </c>
      <c r="AT89" s="369" t="s">
        <v>481</v>
      </c>
      <c r="AU89" s="369">
        <v>0.99999999999999911</v>
      </c>
      <c r="AV89" s="369">
        <v>0.99999999999999911</v>
      </c>
      <c r="AW89" s="369" t="s">
        <v>481</v>
      </c>
      <c r="AX89" s="369">
        <v>0.99999999999999911</v>
      </c>
      <c r="AY89" s="369">
        <v>0.99999999999999911</v>
      </c>
      <c r="AZ89" s="369">
        <v>0.99999999999999911</v>
      </c>
      <c r="BA89" s="369">
        <v>0.99999999999999911</v>
      </c>
      <c r="BB89" s="369" t="s">
        <v>481</v>
      </c>
      <c r="BC89" s="369">
        <v>0.99999999999999911</v>
      </c>
      <c r="BD89" s="369">
        <v>0.99999999999999911</v>
      </c>
      <c r="BE89" s="369">
        <v>0.99999999999999911</v>
      </c>
      <c r="BF89" s="369">
        <v>0.1</v>
      </c>
      <c r="BG89" s="369">
        <v>0.1</v>
      </c>
      <c r="BH89" s="369">
        <v>0.1</v>
      </c>
      <c r="BI89" s="369">
        <v>0.1</v>
      </c>
      <c r="BJ89" s="369">
        <v>0.1</v>
      </c>
      <c r="BK89" s="369">
        <v>0.1</v>
      </c>
      <c r="BL89" s="369">
        <v>0.1</v>
      </c>
      <c r="BM89" s="369">
        <v>0.1</v>
      </c>
      <c r="BN89" s="369">
        <v>0.1</v>
      </c>
      <c r="BO89" s="369">
        <v>0.1</v>
      </c>
      <c r="BP89" s="369">
        <v>0.1</v>
      </c>
      <c r="BQ89" s="369">
        <v>0.1</v>
      </c>
      <c r="BR89" s="369">
        <v>0.1</v>
      </c>
      <c r="BS89" s="369">
        <v>0.1</v>
      </c>
      <c r="BT89" s="369">
        <v>0.1</v>
      </c>
      <c r="BU89" s="369">
        <v>0.1</v>
      </c>
      <c r="BV89" s="369">
        <v>0.1</v>
      </c>
      <c r="BW89" s="369">
        <v>0.1</v>
      </c>
      <c r="BX89" s="369">
        <v>0.1</v>
      </c>
      <c r="BY89" s="369">
        <v>0.1</v>
      </c>
      <c r="BZ89" s="369">
        <v>0.1</v>
      </c>
      <c r="CA89" s="369">
        <v>0.1</v>
      </c>
      <c r="CB89" s="369">
        <v>0.1</v>
      </c>
      <c r="CC89" s="369" t="s">
        <v>481</v>
      </c>
      <c r="CD89" s="369">
        <v>0.1</v>
      </c>
      <c r="CE89" s="369">
        <v>0.10000000000000091</v>
      </c>
      <c r="CF89" s="369">
        <v>0.10000000000000091</v>
      </c>
      <c r="CG89" s="369">
        <v>0.10000000000000091</v>
      </c>
      <c r="CH89" s="369">
        <v>0.10000000000000091</v>
      </c>
      <c r="CI89" s="369">
        <v>0.10000000000000091</v>
      </c>
      <c r="CJ89" s="369">
        <v>0.10000000000000091</v>
      </c>
      <c r="CK89" s="369">
        <v>0.10000000000000091</v>
      </c>
      <c r="CL89" s="369">
        <v>0.10000000000000091</v>
      </c>
      <c r="CM89" s="174"/>
      <c r="CN89" s="174"/>
      <c r="CO89" s="174"/>
      <c r="CP89" s="174"/>
      <c r="CQ89" s="174"/>
      <c r="CR89" s="174"/>
      <c r="CS89" s="174"/>
      <c r="CT89" s="174"/>
    </row>
    <row r="90" spans="1:98" ht="15.75" thickBot="1" x14ac:dyDescent="0.3">
      <c r="A90" s="168">
        <f>IF(LEN(Projects!A86)&gt;0,Projects!A86,"")</f>
        <v>84</v>
      </c>
      <c r="B90" s="102" t="str">
        <f>IF(ISNA(VLOOKUP(A90,Projects!A:B,2,FALSE)), "",VLOOKUP(A90,Projects!A:B,2,FALSE))</f>
        <v>T7  Project84</v>
      </c>
      <c r="C90" s="169">
        <f t="shared" si="19"/>
        <v>87</v>
      </c>
      <c r="D90" s="169">
        <f t="shared" si="20"/>
        <v>57</v>
      </c>
      <c r="E90" s="169">
        <f t="shared" si="21"/>
        <v>1</v>
      </c>
      <c r="F90" s="169">
        <f t="shared" si="22"/>
        <v>57</v>
      </c>
      <c r="G90" s="170">
        <f t="shared" si="23"/>
        <v>0</v>
      </c>
      <c r="H90" s="170">
        <f t="shared" si="24"/>
        <v>10</v>
      </c>
      <c r="I90" s="171">
        <f t="shared" si="25"/>
        <v>10</v>
      </c>
      <c r="J90" s="169">
        <v>3</v>
      </c>
      <c r="K90" s="169">
        <v>3</v>
      </c>
      <c r="L90" s="169">
        <v>3</v>
      </c>
      <c r="M90" s="169">
        <v>1</v>
      </c>
      <c r="N90" s="172">
        <v>29</v>
      </c>
      <c r="O90" s="172">
        <v>37</v>
      </c>
      <c r="P90" s="172">
        <v>32</v>
      </c>
      <c r="Q90" s="172">
        <v>64</v>
      </c>
      <c r="R90" s="173"/>
      <c r="S90" s="369">
        <v>0.10000000000000091</v>
      </c>
      <c r="T90" s="369">
        <v>0.10000000000000091</v>
      </c>
      <c r="U90" s="369" t="s">
        <v>352</v>
      </c>
      <c r="V90" s="369">
        <v>0.10000000000000091</v>
      </c>
      <c r="W90" s="369">
        <v>0.10000000000000091</v>
      </c>
      <c r="X90" s="369">
        <v>0.10000000000000091</v>
      </c>
      <c r="Y90" s="369">
        <v>0.10000000000000091</v>
      </c>
      <c r="Z90" s="369">
        <v>0.10000000000000091</v>
      </c>
      <c r="AA90" s="369">
        <v>0.10000000000000091</v>
      </c>
      <c r="AB90" s="369">
        <v>0.10000000000000091</v>
      </c>
      <c r="AC90" s="369">
        <v>0.10000000000000091</v>
      </c>
      <c r="AD90" s="369">
        <v>0.10000000000000091</v>
      </c>
      <c r="AE90" s="369">
        <v>0.10000000000000091</v>
      </c>
      <c r="AF90" s="369">
        <v>0.10000000000000091</v>
      </c>
      <c r="AG90" s="369">
        <v>0.10000000000000091</v>
      </c>
      <c r="AH90" s="369">
        <v>0.1</v>
      </c>
      <c r="AI90" s="369">
        <v>0.1</v>
      </c>
      <c r="AJ90" s="369">
        <v>0.1</v>
      </c>
      <c r="AK90" s="369">
        <v>0.1</v>
      </c>
      <c r="AL90" s="369">
        <v>0.1</v>
      </c>
      <c r="AM90" s="369">
        <v>0.1</v>
      </c>
      <c r="AN90" s="369">
        <v>0.1</v>
      </c>
      <c r="AO90" s="369">
        <v>0.1</v>
      </c>
      <c r="AP90" s="369">
        <v>0.1</v>
      </c>
      <c r="AQ90" s="369">
        <v>0.1</v>
      </c>
      <c r="AR90" s="369">
        <v>0.1</v>
      </c>
      <c r="AS90" s="369">
        <v>0.99999999999999911</v>
      </c>
      <c r="AT90" s="369">
        <v>0.99999999999999911</v>
      </c>
      <c r="AU90" s="369" t="s">
        <v>481</v>
      </c>
      <c r="AV90" s="369">
        <v>0.99999999999999911</v>
      </c>
      <c r="AW90" s="369">
        <v>0.99999999999999911</v>
      </c>
      <c r="AX90" s="369" t="s">
        <v>481</v>
      </c>
      <c r="AY90" s="369">
        <v>0.99999999999999911</v>
      </c>
      <c r="AZ90" s="369">
        <v>0.99999999999999911</v>
      </c>
      <c r="BA90" s="369">
        <v>0.99999999999999911</v>
      </c>
      <c r="BB90" s="369">
        <v>0.99999999999999911</v>
      </c>
      <c r="BC90" s="369" t="s">
        <v>481</v>
      </c>
      <c r="BD90" s="369">
        <v>0.99999999999999911</v>
      </c>
      <c r="BE90" s="369">
        <v>0.99999999999999911</v>
      </c>
      <c r="BF90" s="369">
        <v>0.1</v>
      </c>
      <c r="BG90" s="369">
        <v>0.1</v>
      </c>
      <c r="BH90" s="369">
        <v>0.1</v>
      </c>
      <c r="BI90" s="369">
        <v>0.1</v>
      </c>
      <c r="BJ90" s="369">
        <v>0.1</v>
      </c>
      <c r="BK90" s="369">
        <v>0.1</v>
      </c>
      <c r="BL90" s="369">
        <v>0.1</v>
      </c>
      <c r="BM90" s="369">
        <v>0.1</v>
      </c>
      <c r="BN90" s="369">
        <v>0.1</v>
      </c>
      <c r="BO90" s="369">
        <v>0.1</v>
      </c>
      <c r="BP90" s="369">
        <v>0.1</v>
      </c>
      <c r="BQ90" s="369">
        <v>0.1</v>
      </c>
      <c r="BR90" s="369">
        <v>0.1</v>
      </c>
      <c r="BS90" s="369">
        <v>0.1</v>
      </c>
      <c r="BT90" s="369">
        <v>0.1</v>
      </c>
      <c r="BU90" s="369">
        <v>0.1</v>
      </c>
      <c r="BV90" s="369">
        <v>0.1</v>
      </c>
      <c r="BW90" s="369">
        <v>0.1</v>
      </c>
      <c r="BX90" s="369">
        <v>0.1</v>
      </c>
      <c r="BY90" s="369">
        <v>0.1</v>
      </c>
      <c r="BZ90" s="369">
        <v>0.1</v>
      </c>
      <c r="CA90" s="369">
        <v>0.1</v>
      </c>
      <c r="CB90" s="369">
        <v>0.1</v>
      </c>
      <c r="CC90" s="369">
        <v>0.1</v>
      </c>
      <c r="CD90" s="369" t="s">
        <v>481</v>
      </c>
      <c r="CE90" s="369">
        <v>0.10000000000000091</v>
      </c>
      <c r="CF90" s="369">
        <v>0.10000000000000091</v>
      </c>
      <c r="CG90" s="369">
        <v>0.10000000000000091</v>
      </c>
      <c r="CH90" s="369">
        <v>0.10000000000000091</v>
      </c>
      <c r="CI90" s="369">
        <v>0.10000000000000091</v>
      </c>
      <c r="CJ90" s="369">
        <v>0.10000000000000091</v>
      </c>
      <c r="CK90" s="369">
        <v>0.10000000000000091</v>
      </c>
      <c r="CL90" s="369">
        <v>0.10000000000000091</v>
      </c>
      <c r="CM90" s="174"/>
      <c r="CN90" s="174"/>
      <c r="CO90" s="174"/>
      <c r="CP90" s="174"/>
      <c r="CQ90" s="174"/>
      <c r="CR90" s="174"/>
      <c r="CS90" s="174"/>
      <c r="CT90" s="174"/>
    </row>
    <row r="91" spans="1:98" ht="15.75" thickBot="1" x14ac:dyDescent="0.3">
      <c r="A91" s="168">
        <f>IF(LEN(Projects!A87)&gt;0,Projects!A87,"")</f>
        <v>85</v>
      </c>
      <c r="B91" s="102" t="str">
        <f>IF(ISNA(VLOOKUP(A91,Projects!A:B,2,FALSE)), "",VLOOKUP(A91,Projects!A:B,2,FALSE))</f>
        <v>T7  Project85</v>
      </c>
      <c r="C91" s="169">
        <f t="shared" si="19"/>
        <v>83</v>
      </c>
      <c r="D91" s="169">
        <f t="shared" si="20"/>
        <v>59</v>
      </c>
      <c r="E91" s="169">
        <f t="shared" si="21"/>
        <v>1</v>
      </c>
      <c r="F91" s="169">
        <f t="shared" si="22"/>
        <v>59</v>
      </c>
      <c r="G91" s="170">
        <f t="shared" si="23"/>
        <v>0</v>
      </c>
      <c r="H91" s="170">
        <f t="shared" si="24"/>
        <v>8</v>
      </c>
      <c r="I91" s="171">
        <f t="shared" si="25"/>
        <v>12</v>
      </c>
      <c r="J91" s="169">
        <v>3</v>
      </c>
      <c r="K91" s="169">
        <v>3</v>
      </c>
      <c r="L91" s="169">
        <v>3</v>
      </c>
      <c r="M91" s="169">
        <v>3</v>
      </c>
      <c r="N91" s="172">
        <v>30</v>
      </c>
      <c r="O91" s="172">
        <v>28</v>
      </c>
      <c r="P91" s="172">
        <v>36</v>
      </c>
      <c r="Q91" s="172">
        <v>31</v>
      </c>
      <c r="R91" s="173"/>
      <c r="S91" s="369">
        <v>0.10000000000000091</v>
      </c>
      <c r="T91" s="369">
        <v>0.10000000000000091</v>
      </c>
      <c r="U91" s="369">
        <v>0.10000000000000091</v>
      </c>
      <c r="V91" s="369">
        <v>0.10000000000000091</v>
      </c>
      <c r="W91" s="369">
        <v>0.10000000000000091</v>
      </c>
      <c r="X91" s="369">
        <v>0.10000000000000091</v>
      </c>
      <c r="Y91" s="369">
        <v>0.10000000000000091</v>
      </c>
      <c r="Z91" s="369">
        <v>0.10000000000000091</v>
      </c>
      <c r="AA91" s="369">
        <v>0.10000000000000091</v>
      </c>
      <c r="AB91" s="369">
        <v>0.10000000000000091</v>
      </c>
      <c r="AC91" s="369">
        <v>0.10000000000000091</v>
      </c>
      <c r="AD91" s="369">
        <v>0.10000000000000091</v>
      </c>
      <c r="AE91" s="369">
        <v>0.10000000000000091</v>
      </c>
      <c r="AF91" s="369">
        <v>0.10000000000000091</v>
      </c>
      <c r="AG91" s="369">
        <v>0.10000000000000091</v>
      </c>
      <c r="AH91" s="369">
        <v>0.1</v>
      </c>
      <c r="AI91" s="369">
        <v>0.1</v>
      </c>
      <c r="AJ91" s="369">
        <v>0.1</v>
      </c>
      <c r="AK91" s="369">
        <v>0.1</v>
      </c>
      <c r="AL91" s="369">
        <v>0.1</v>
      </c>
      <c r="AM91" s="369">
        <v>0.1</v>
      </c>
      <c r="AN91" s="369">
        <v>0.1</v>
      </c>
      <c r="AO91" s="369">
        <v>0.1</v>
      </c>
      <c r="AP91" s="369">
        <v>0.1</v>
      </c>
      <c r="AQ91" s="369">
        <v>0.1</v>
      </c>
      <c r="AR91" s="369">
        <v>0.1</v>
      </c>
      <c r="AS91" s="369">
        <v>0.99999999999999911</v>
      </c>
      <c r="AT91" s="369" t="s">
        <v>481</v>
      </c>
      <c r="AU91" s="369">
        <v>0.99999999999999911</v>
      </c>
      <c r="AV91" s="369" t="s">
        <v>481</v>
      </c>
      <c r="AW91" s="369" t="s">
        <v>481</v>
      </c>
      <c r="AX91" s="369">
        <v>0.99999999999999911</v>
      </c>
      <c r="AY91" s="369">
        <v>0.99999999999999911</v>
      </c>
      <c r="AZ91" s="369">
        <v>0.99999999999999911</v>
      </c>
      <c r="BA91" s="369">
        <v>0.99999999999999911</v>
      </c>
      <c r="BB91" s="369" t="s">
        <v>481</v>
      </c>
      <c r="BC91" s="369">
        <v>0.99999999999999911</v>
      </c>
      <c r="BD91" s="369">
        <v>0.99999999999999911</v>
      </c>
      <c r="BE91" s="369" t="s">
        <v>352</v>
      </c>
      <c r="BF91" s="369">
        <v>0.1</v>
      </c>
      <c r="BG91" s="369">
        <v>0.1</v>
      </c>
      <c r="BH91" s="369">
        <v>0.1</v>
      </c>
      <c r="BI91" s="369">
        <v>0.1</v>
      </c>
      <c r="BJ91" s="369">
        <v>0.1</v>
      </c>
      <c r="BK91" s="369">
        <v>0.1</v>
      </c>
      <c r="BL91" s="369">
        <v>0.1</v>
      </c>
      <c r="BM91" s="369">
        <v>0.1</v>
      </c>
      <c r="BN91" s="369">
        <v>0.1</v>
      </c>
      <c r="BO91" s="369">
        <v>0.1</v>
      </c>
      <c r="BP91" s="369">
        <v>0.1</v>
      </c>
      <c r="BQ91" s="369">
        <v>0.1</v>
      </c>
      <c r="BR91" s="369">
        <v>0.1</v>
      </c>
      <c r="BS91" s="369">
        <v>0.1</v>
      </c>
      <c r="BT91" s="369">
        <v>0.1</v>
      </c>
      <c r="BU91" s="369">
        <v>0.1</v>
      </c>
      <c r="BV91" s="369">
        <v>0.1</v>
      </c>
      <c r="BW91" s="369">
        <v>0.1</v>
      </c>
      <c r="BX91" s="369">
        <v>0.1</v>
      </c>
      <c r="BY91" s="369">
        <v>0.1</v>
      </c>
      <c r="BZ91" s="369">
        <v>0.1</v>
      </c>
      <c r="CA91" s="369">
        <v>0.1</v>
      </c>
      <c r="CB91" s="369">
        <v>0.1</v>
      </c>
      <c r="CC91" s="369">
        <v>0.1</v>
      </c>
      <c r="CD91" s="369">
        <v>0.1</v>
      </c>
      <c r="CE91" s="369">
        <v>0.10000000000000091</v>
      </c>
      <c r="CF91" s="369">
        <v>0.10000000000000091</v>
      </c>
      <c r="CG91" s="369">
        <v>0.10000000000000091</v>
      </c>
      <c r="CH91" s="369">
        <v>0.10000000000000091</v>
      </c>
      <c r="CI91" s="369">
        <v>0.10000000000000091</v>
      </c>
      <c r="CJ91" s="369">
        <v>0.10000000000000091</v>
      </c>
      <c r="CK91" s="369">
        <v>0.10000000000000091</v>
      </c>
      <c r="CL91" s="369">
        <v>0.10000000000000091</v>
      </c>
      <c r="CM91" s="174"/>
      <c r="CN91" s="174"/>
      <c r="CO91" s="174"/>
      <c r="CP91" s="174"/>
      <c r="CQ91" s="174"/>
      <c r="CR91" s="174"/>
      <c r="CS91" s="174"/>
      <c r="CT91" s="174"/>
    </row>
    <row r="92" spans="1:98" ht="15.75" thickBot="1" x14ac:dyDescent="0.3">
      <c r="A92" s="168">
        <f>IF(LEN(Projects!A88)&gt;0,Projects!A88,"")</f>
        <v>86</v>
      </c>
      <c r="B92" s="102" t="str">
        <f>IF(ISNA(VLOOKUP(A92,Projects!A:B,2,FALSE)), "",VLOOKUP(A92,Projects!A:B,2,FALSE))</f>
        <v>T7  Project86</v>
      </c>
      <c r="C92" s="169">
        <f t="shared" si="19"/>
        <v>87</v>
      </c>
      <c r="D92" s="169">
        <f t="shared" si="20"/>
        <v>57</v>
      </c>
      <c r="E92" s="169">
        <f t="shared" si="21"/>
        <v>1</v>
      </c>
      <c r="F92" s="169">
        <f t="shared" si="22"/>
        <v>57</v>
      </c>
      <c r="G92" s="170">
        <f t="shared" si="23"/>
        <v>0</v>
      </c>
      <c r="H92" s="170">
        <f t="shared" si="24"/>
        <v>10</v>
      </c>
      <c r="I92" s="171">
        <f t="shared" si="25"/>
        <v>10</v>
      </c>
      <c r="J92" s="169">
        <v>3</v>
      </c>
      <c r="K92" s="169">
        <v>3</v>
      </c>
      <c r="L92" s="169">
        <v>3</v>
      </c>
      <c r="M92" s="169">
        <v>1</v>
      </c>
      <c r="N92" s="172">
        <v>30</v>
      </c>
      <c r="O92" s="172">
        <v>38</v>
      </c>
      <c r="P92" s="172">
        <v>33</v>
      </c>
      <c r="Q92" s="172">
        <v>1</v>
      </c>
      <c r="R92" s="173"/>
      <c r="S92" s="369" t="s">
        <v>481</v>
      </c>
      <c r="T92" s="369">
        <v>0.10000000000000091</v>
      </c>
      <c r="U92" s="369">
        <v>0.10000000000000091</v>
      </c>
      <c r="V92" s="369">
        <v>0.10000000000000091</v>
      </c>
      <c r="W92" s="369">
        <v>0.10000000000000091</v>
      </c>
      <c r="X92" s="369">
        <v>0.10000000000000091</v>
      </c>
      <c r="Y92" s="369">
        <v>0.10000000000000091</v>
      </c>
      <c r="Z92" s="369">
        <v>0.10000000000000091</v>
      </c>
      <c r="AA92" s="369">
        <v>0.10000000000000091</v>
      </c>
      <c r="AB92" s="369">
        <v>0.10000000000000091</v>
      </c>
      <c r="AC92" s="369">
        <v>0.10000000000000091</v>
      </c>
      <c r="AD92" s="369">
        <v>0.10000000000000091</v>
      </c>
      <c r="AE92" s="369">
        <v>0.10000000000000091</v>
      </c>
      <c r="AF92" s="369">
        <v>0.10000000000000091</v>
      </c>
      <c r="AG92" s="369">
        <v>0.10000000000000091</v>
      </c>
      <c r="AH92" s="369">
        <v>0.1</v>
      </c>
      <c r="AI92" s="369">
        <v>0.1</v>
      </c>
      <c r="AJ92" s="369">
        <v>0.1</v>
      </c>
      <c r="AK92" s="369">
        <v>0.1</v>
      </c>
      <c r="AL92" s="369">
        <v>0.1</v>
      </c>
      <c r="AM92" s="369">
        <v>0.1</v>
      </c>
      <c r="AN92" s="369">
        <v>0.1</v>
      </c>
      <c r="AO92" s="369">
        <v>0.1</v>
      </c>
      <c r="AP92" s="369">
        <v>0.1</v>
      </c>
      <c r="AQ92" s="369">
        <v>0.1</v>
      </c>
      <c r="AR92" s="369">
        <v>0.1</v>
      </c>
      <c r="AS92" s="369">
        <v>0.99999999999999911</v>
      </c>
      <c r="AT92" s="369">
        <v>0.99999999999999911</v>
      </c>
      <c r="AU92" s="369">
        <v>0.99999999999999911</v>
      </c>
      <c r="AV92" s="369" t="s">
        <v>481</v>
      </c>
      <c r="AW92" s="369">
        <v>0.99999999999999911</v>
      </c>
      <c r="AX92" s="369">
        <v>0.99999999999999911</v>
      </c>
      <c r="AY92" s="369" t="s">
        <v>481</v>
      </c>
      <c r="AZ92" s="369">
        <v>0.99999999999999911</v>
      </c>
      <c r="BA92" s="369">
        <v>0.99999999999999911</v>
      </c>
      <c r="BB92" s="369">
        <v>0.99999999999999911</v>
      </c>
      <c r="BC92" s="369">
        <v>0.99999999999999911</v>
      </c>
      <c r="BD92" s="369" t="s">
        <v>481</v>
      </c>
      <c r="BE92" s="369">
        <v>0.99999999999999911</v>
      </c>
      <c r="BF92" s="369">
        <v>0.1</v>
      </c>
      <c r="BG92" s="369">
        <v>0.1</v>
      </c>
      <c r="BH92" s="369">
        <v>0.1</v>
      </c>
      <c r="BI92" s="369">
        <v>0.1</v>
      </c>
      <c r="BJ92" s="369">
        <v>0.1</v>
      </c>
      <c r="BK92" s="369">
        <v>0.1</v>
      </c>
      <c r="BL92" s="369">
        <v>0.1</v>
      </c>
      <c r="BM92" s="369">
        <v>0.1</v>
      </c>
      <c r="BN92" s="369" t="s">
        <v>352</v>
      </c>
      <c r="BO92" s="369">
        <v>0.1</v>
      </c>
      <c r="BP92" s="369">
        <v>0.1</v>
      </c>
      <c r="BQ92" s="369">
        <v>0.1</v>
      </c>
      <c r="BR92" s="369">
        <v>0.1</v>
      </c>
      <c r="BS92" s="369">
        <v>0.1</v>
      </c>
      <c r="BT92" s="369">
        <v>0.1</v>
      </c>
      <c r="BU92" s="369">
        <v>0.1</v>
      </c>
      <c r="BV92" s="369">
        <v>0.1</v>
      </c>
      <c r="BW92" s="369">
        <v>0.1</v>
      </c>
      <c r="BX92" s="369">
        <v>0.1</v>
      </c>
      <c r="BY92" s="369">
        <v>0.1</v>
      </c>
      <c r="BZ92" s="369">
        <v>0.1</v>
      </c>
      <c r="CA92" s="369">
        <v>0.1</v>
      </c>
      <c r="CB92" s="369">
        <v>0.1</v>
      </c>
      <c r="CC92" s="369">
        <v>0.1</v>
      </c>
      <c r="CD92" s="369">
        <v>0.1</v>
      </c>
      <c r="CE92" s="369">
        <v>0.10000000000000091</v>
      </c>
      <c r="CF92" s="369">
        <v>0.10000000000000091</v>
      </c>
      <c r="CG92" s="369">
        <v>0.10000000000000091</v>
      </c>
      <c r="CH92" s="369">
        <v>0.10000000000000091</v>
      </c>
      <c r="CI92" s="369">
        <v>0.10000000000000091</v>
      </c>
      <c r="CJ92" s="369">
        <v>0.10000000000000091</v>
      </c>
      <c r="CK92" s="369">
        <v>0.10000000000000091</v>
      </c>
      <c r="CL92" s="369">
        <v>0.10000000000000091</v>
      </c>
      <c r="CM92" s="174"/>
      <c r="CN92" s="174"/>
      <c r="CO92" s="174"/>
      <c r="CP92" s="174"/>
      <c r="CQ92" s="174"/>
      <c r="CR92" s="174"/>
      <c r="CS92" s="174"/>
      <c r="CT92" s="174"/>
    </row>
    <row r="93" spans="1:98" ht="15.75" thickBot="1" x14ac:dyDescent="0.3">
      <c r="A93" s="168">
        <f>IF(LEN(Projects!A89)&gt;0,Projects!A89,"")</f>
        <v>87</v>
      </c>
      <c r="B93" s="102" t="str">
        <f>IF(ISNA(VLOOKUP(A93,Projects!A:B,2,FALSE)), "",VLOOKUP(A93,Projects!A:B,2,FALSE))</f>
        <v>T7  Project87</v>
      </c>
      <c r="C93" s="169">
        <f t="shared" si="19"/>
        <v>87</v>
      </c>
      <c r="D93" s="169">
        <f t="shared" si="20"/>
        <v>57</v>
      </c>
      <c r="E93" s="169">
        <f t="shared" si="21"/>
        <v>1</v>
      </c>
      <c r="F93" s="169">
        <f t="shared" si="22"/>
        <v>57</v>
      </c>
      <c r="G93" s="170">
        <f t="shared" si="23"/>
        <v>0</v>
      </c>
      <c r="H93" s="170">
        <f t="shared" si="24"/>
        <v>10</v>
      </c>
      <c r="I93" s="171">
        <f t="shared" si="25"/>
        <v>10</v>
      </c>
      <c r="J93" s="169">
        <v>3</v>
      </c>
      <c r="K93" s="169">
        <v>3</v>
      </c>
      <c r="L93" s="169">
        <v>3</v>
      </c>
      <c r="M93" s="169">
        <v>1</v>
      </c>
      <c r="N93" s="172">
        <v>31</v>
      </c>
      <c r="O93" s="172">
        <v>39</v>
      </c>
      <c r="P93" s="172">
        <v>34</v>
      </c>
      <c r="Q93" s="172">
        <v>2</v>
      </c>
      <c r="R93" s="173"/>
      <c r="S93" s="369">
        <v>0.10000000000000091</v>
      </c>
      <c r="T93" s="369" t="s">
        <v>481</v>
      </c>
      <c r="U93" s="369">
        <v>0.10000000000000091</v>
      </c>
      <c r="V93" s="369" t="s">
        <v>352</v>
      </c>
      <c r="W93" s="369">
        <v>0.10000000000000091</v>
      </c>
      <c r="X93" s="369">
        <v>0.10000000000000091</v>
      </c>
      <c r="Y93" s="369">
        <v>0.10000000000000091</v>
      </c>
      <c r="Z93" s="369">
        <v>0.10000000000000091</v>
      </c>
      <c r="AA93" s="369">
        <v>0.10000000000000091</v>
      </c>
      <c r="AB93" s="369">
        <v>0.10000000000000091</v>
      </c>
      <c r="AC93" s="369">
        <v>0.10000000000000091</v>
      </c>
      <c r="AD93" s="369">
        <v>0.10000000000000091</v>
      </c>
      <c r="AE93" s="369">
        <v>0.10000000000000091</v>
      </c>
      <c r="AF93" s="369">
        <v>0.10000000000000091</v>
      </c>
      <c r="AG93" s="369">
        <v>0.10000000000000091</v>
      </c>
      <c r="AH93" s="369">
        <v>0.1</v>
      </c>
      <c r="AI93" s="369">
        <v>0.1</v>
      </c>
      <c r="AJ93" s="369">
        <v>0.1</v>
      </c>
      <c r="AK93" s="369">
        <v>0.1</v>
      </c>
      <c r="AL93" s="369">
        <v>0.1</v>
      </c>
      <c r="AM93" s="369">
        <v>0.1</v>
      </c>
      <c r="AN93" s="369">
        <v>0.1</v>
      </c>
      <c r="AO93" s="369">
        <v>0.1</v>
      </c>
      <c r="AP93" s="369">
        <v>0.1</v>
      </c>
      <c r="AQ93" s="369">
        <v>0.1</v>
      </c>
      <c r="AR93" s="369">
        <v>0.1</v>
      </c>
      <c r="AS93" s="369">
        <v>0.99999999999999911</v>
      </c>
      <c r="AT93" s="369">
        <v>0.99999999999999911</v>
      </c>
      <c r="AU93" s="369">
        <v>0.99999999999999911</v>
      </c>
      <c r="AV93" s="369">
        <v>0.99999999999999911</v>
      </c>
      <c r="AW93" s="369" t="s">
        <v>481</v>
      </c>
      <c r="AX93" s="369">
        <v>0.99999999999999911</v>
      </c>
      <c r="AY93" s="369">
        <v>0.99999999999999911</v>
      </c>
      <c r="AZ93" s="369" t="s">
        <v>481</v>
      </c>
      <c r="BA93" s="369">
        <v>0.99999999999999911</v>
      </c>
      <c r="BB93" s="369">
        <v>0.99999999999999911</v>
      </c>
      <c r="BC93" s="369">
        <v>0.99999999999999911</v>
      </c>
      <c r="BD93" s="369">
        <v>0.99999999999999911</v>
      </c>
      <c r="BE93" s="369" t="s">
        <v>481</v>
      </c>
      <c r="BF93" s="369">
        <v>0.1</v>
      </c>
      <c r="BG93" s="369">
        <v>0.1</v>
      </c>
      <c r="BH93" s="369">
        <v>0.1</v>
      </c>
      <c r="BI93" s="369">
        <v>0.1</v>
      </c>
      <c r="BJ93" s="369">
        <v>0.1</v>
      </c>
      <c r="BK93" s="369">
        <v>0.1</v>
      </c>
      <c r="BL93" s="369">
        <v>0.1</v>
      </c>
      <c r="BM93" s="369">
        <v>0.1</v>
      </c>
      <c r="BN93" s="369">
        <v>0.1</v>
      </c>
      <c r="BO93" s="369">
        <v>0.1</v>
      </c>
      <c r="BP93" s="369">
        <v>0.1</v>
      </c>
      <c r="BQ93" s="369">
        <v>0.1</v>
      </c>
      <c r="BR93" s="369">
        <v>0.1</v>
      </c>
      <c r="BS93" s="369">
        <v>0.1</v>
      </c>
      <c r="BT93" s="369">
        <v>0.1</v>
      </c>
      <c r="BU93" s="369">
        <v>0.1</v>
      </c>
      <c r="BV93" s="369">
        <v>0.1</v>
      </c>
      <c r="BW93" s="369">
        <v>0.1</v>
      </c>
      <c r="BX93" s="369">
        <v>0.1</v>
      </c>
      <c r="BY93" s="369">
        <v>0.1</v>
      </c>
      <c r="BZ93" s="369">
        <v>0.1</v>
      </c>
      <c r="CA93" s="369">
        <v>0.1</v>
      </c>
      <c r="CB93" s="369">
        <v>0.1</v>
      </c>
      <c r="CC93" s="369">
        <v>0.1</v>
      </c>
      <c r="CD93" s="369">
        <v>0.1</v>
      </c>
      <c r="CE93" s="369">
        <v>0.10000000000000091</v>
      </c>
      <c r="CF93" s="369">
        <v>0.10000000000000091</v>
      </c>
      <c r="CG93" s="369">
        <v>0.10000000000000091</v>
      </c>
      <c r="CH93" s="369">
        <v>0.10000000000000091</v>
      </c>
      <c r="CI93" s="369">
        <v>0.10000000000000091</v>
      </c>
      <c r="CJ93" s="369">
        <v>0.10000000000000091</v>
      </c>
      <c r="CK93" s="369">
        <v>0.10000000000000091</v>
      </c>
      <c r="CL93" s="369">
        <v>0.10000000000000091</v>
      </c>
      <c r="CM93" s="174"/>
      <c r="CN93" s="174"/>
      <c r="CO93" s="174"/>
      <c r="CP93" s="174"/>
      <c r="CQ93" s="174"/>
      <c r="CR93" s="174"/>
      <c r="CS93" s="174"/>
      <c r="CT93" s="174"/>
    </row>
    <row r="94" spans="1:98" ht="15.75" thickBot="1" x14ac:dyDescent="0.3">
      <c r="A94" s="168">
        <f>IF(LEN(Projects!A90)&gt;0,Projects!A90,"")</f>
        <v>88</v>
      </c>
      <c r="B94" s="102" t="str">
        <f>IF(ISNA(VLOOKUP(A94,Projects!A:B,2,FALSE)), "",VLOOKUP(A94,Projects!A:B,2,FALSE))</f>
        <v>T8  Project88</v>
      </c>
      <c r="C94" s="169">
        <f t="shared" si="19"/>
        <v>67</v>
      </c>
      <c r="D94" s="169">
        <f t="shared" si="20"/>
        <v>67</v>
      </c>
      <c r="E94" s="169">
        <f t="shared" si="21"/>
        <v>1</v>
      </c>
      <c r="F94" s="169">
        <f t="shared" si="22"/>
        <v>67</v>
      </c>
      <c r="G94" s="170">
        <f t="shared" si="23"/>
        <v>0</v>
      </c>
      <c r="H94" s="170">
        <f t="shared" si="24"/>
        <v>0</v>
      </c>
      <c r="I94" s="171">
        <f t="shared" si="25"/>
        <v>8</v>
      </c>
      <c r="J94" s="169">
        <v>3</v>
      </c>
      <c r="K94" s="169">
        <v>3</v>
      </c>
      <c r="L94" s="169">
        <v>1</v>
      </c>
      <c r="M94" s="169">
        <v>1</v>
      </c>
      <c r="N94" s="172">
        <v>40</v>
      </c>
      <c r="O94" s="172">
        <v>41</v>
      </c>
      <c r="P94" s="172">
        <v>65</v>
      </c>
      <c r="Q94" s="172">
        <v>67</v>
      </c>
      <c r="R94" s="173"/>
      <c r="S94" s="369">
        <v>0.10000000000000091</v>
      </c>
      <c r="T94" s="369">
        <v>0.10000000000000091</v>
      </c>
      <c r="U94" s="369">
        <v>0.10000000000000091</v>
      </c>
      <c r="V94" s="369">
        <v>0.10000000000000091</v>
      </c>
      <c r="W94" s="369">
        <v>0.10000000000000091</v>
      </c>
      <c r="X94" s="369">
        <v>0.10000000000000091</v>
      </c>
      <c r="Y94" s="369">
        <v>0.10000000000000091</v>
      </c>
      <c r="Z94" s="369">
        <v>0.10000000000000091</v>
      </c>
      <c r="AA94" s="369">
        <v>0.10000000000000091</v>
      </c>
      <c r="AB94" s="369">
        <v>0.10000000000000091</v>
      </c>
      <c r="AC94" s="369">
        <v>0.10000000000000091</v>
      </c>
      <c r="AD94" s="369">
        <v>0.10000000000000091</v>
      </c>
      <c r="AE94" s="369">
        <v>0.10000000000000091</v>
      </c>
      <c r="AF94" s="369">
        <v>0.10000000000000091</v>
      </c>
      <c r="AG94" s="369">
        <v>0.10000000000000091</v>
      </c>
      <c r="AH94" s="369">
        <v>0.1</v>
      </c>
      <c r="AI94" s="369">
        <v>0.1</v>
      </c>
      <c r="AJ94" s="369">
        <v>0.1</v>
      </c>
      <c r="AK94" s="369">
        <v>0.1</v>
      </c>
      <c r="AL94" s="369">
        <v>0.1</v>
      </c>
      <c r="AM94" s="369">
        <v>0.1</v>
      </c>
      <c r="AN94" s="369">
        <v>0.1</v>
      </c>
      <c r="AO94" s="369">
        <v>0.1</v>
      </c>
      <c r="AP94" s="369">
        <v>0.1</v>
      </c>
      <c r="AQ94" s="369">
        <v>0.1</v>
      </c>
      <c r="AR94" s="369">
        <v>0.1</v>
      </c>
      <c r="AS94" s="369">
        <v>0.1</v>
      </c>
      <c r="AT94" s="369">
        <v>0.1</v>
      </c>
      <c r="AU94" s="369">
        <v>0.1</v>
      </c>
      <c r="AV94" s="369">
        <v>0.1</v>
      </c>
      <c r="AW94" s="369">
        <v>0.1</v>
      </c>
      <c r="AX94" s="369" t="s">
        <v>352</v>
      </c>
      <c r="AY94" s="369">
        <v>0.1</v>
      </c>
      <c r="AZ94" s="369">
        <v>0.1</v>
      </c>
      <c r="BA94" s="369">
        <v>0.1</v>
      </c>
      <c r="BB94" s="369">
        <v>0.1</v>
      </c>
      <c r="BC94" s="369">
        <v>0.1</v>
      </c>
      <c r="BD94" s="369">
        <v>0.1</v>
      </c>
      <c r="BE94" s="369">
        <v>0.1</v>
      </c>
      <c r="BF94" s="369" t="s">
        <v>481</v>
      </c>
      <c r="BG94" s="369" t="s">
        <v>481</v>
      </c>
      <c r="BH94" s="369">
        <v>0.1</v>
      </c>
      <c r="BI94" s="369">
        <v>0.1</v>
      </c>
      <c r="BJ94" s="369">
        <v>0.1</v>
      </c>
      <c r="BK94" s="369">
        <v>0.1</v>
      </c>
      <c r="BL94" s="369">
        <v>0.1</v>
      </c>
      <c r="BM94" s="369">
        <v>0.1</v>
      </c>
      <c r="BN94" s="369">
        <v>0.1</v>
      </c>
      <c r="BO94" s="369">
        <v>0.1</v>
      </c>
      <c r="BP94" s="369">
        <v>0.1</v>
      </c>
      <c r="BQ94" s="369">
        <v>0.1</v>
      </c>
      <c r="BR94" s="369">
        <v>0.1</v>
      </c>
      <c r="BS94" s="369">
        <v>0.1</v>
      </c>
      <c r="BT94" s="369">
        <v>0.1</v>
      </c>
      <c r="BU94" s="369">
        <v>0.1</v>
      </c>
      <c r="BV94" s="369">
        <v>0.1</v>
      </c>
      <c r="BW94" s="369">
        <v>0.1</v>
      </c>
      <c r="BX94" s="369">
        <v>0.1</v>
      </c>
      <c r="BY94" s="369">
        <v>0.1</v>
      </c>
      <c r="BZ94" s="369">
        <v>0.1</v>
      </c>
      <c r="CA94" s="369">
        <v>0.1</v>
      </c>
      <c r="CB94" s="369">
        <v>0.1</v>
      </c>
      <c r="CC94" s="369">
        <v>0.1</v>
      </c>
      <c r="CD94" s="369">
        <v>0.1</v>
      </c>
      <c r="CE94" s="369" t="s">
        <v>481</v>
      </c>
      <c r="CF94" s="369">
        <v>0.10000000000000091</v>
      </c>
      <c r="CG94" s="369" t="s">
        <v>481</v>
      </c>
      <c r="CH94" s="369">
        <v>0.10000000000000091</v>
      </c>
      <c r="CI94" s="369">
        <v>0.10000000000000091</v>
      </c>
      <c r="CJ94" s="369">
        <v>0.10000000000000091</v>
      </c>
      <c r="CK94" s="369">
        <v>0.10000000000000091</v>
      </c>
      <c r="CL94" s="369">
        <v>0.10000000000000091</v>
      </c>
      <c r="CM94" s="174"/>
      <c r="CN94" s="174"/>
      <c r="CO94" s="174"/>
      <c r="CP94" s="174"/>
      <c r="CQ94" s="174"/>
      <c r="CR94" s="174"/>
      <c r="CS94" s="174"/>
      <c r="CT94" s="174"/>
    </row>
    <row r="95" spans="1:98" ht="15.75" thickBot="1" x14ac:dyDescent="0.3">
      <c r="A95" s="168">
        <f>IF(LEN(Projects!A91)&gt;0,Projects!A91,"")</f>
        <v>89</v>
      </c>
      <c r="B95" s="102" t="str">
        <f>IF(ISNA(VLOOKUP(A95,Projects!A:B,2,FALSE)), "",VLOOKUP(A95,Projects!A:B,2,FALSE))</f>
        <v>T8  Project89</v>
      </c>
      <c r="C95" s="169">
        <f t="shared" si="19"/>
        <v>67</v>
      </c>
      <c r="D95" s="169">
        <f t="shared" si="20"/>
        <v>67</v>
      </c>
      <c r="E95" s="169">
        <f t="shared" si="21"/>
        <v>1</v>
      </c>
      <c r="F95" s="169">
        <f t="shared" si="22"/>
        <v>67</v>
      </c>
      <c r="G95" s="170">
        <f t="shared" si="23"/>
        <v>0</v>
      </c>
      <c r="H95" s="170">
        <f t="shared" si="24"/>
        <v>0</v>
      </c>
      <c r="I95" s="171">
        <f t="shared" si="25"/>
        <v>8</v>
      </c>
      <c r="J95" s="169">
        <v>3</v>
      </c>
      <c r="K95" s="169">
        <v>3</v>
      </c>
      <c r="L95" s="169">
        <v>1</v>
      </c>
      <c r="M95" s="169">
        <v>1</v>
      </c>
      <c r="N95" s="172">
        <v>41</v>
      </c>
      <c r="O95" s="172">
        <v>40</v>
      </c>
      <c r="P95" s="172">
        <v>66</v>
      </c>
      <c r="Q95" s="172">
        <v>65</v>
      </c>
      <c r="R95" s="173"/>
      <c r="S95" s="369">
        <v>0.10000000000000091</v>
      </c>
      <c r="T95" s="369">
        <v>0.10000000000000091</v>
      </c>
      <c r="U95" s="369">
        <v>0.10000000000000091</v>
      </c>
      <c r="V95" s="369">
        <v>0.10000000000000091</v>
      </c>
      <c r="W95" s="369">
        <v>0.10000000000000091</v>
      </c>
      <c r="X95" s="369">
        <v>0.10000000000000091</v>
      </c>
      <c r="Y95" s="369">
        <v>0.10000000000000091</v>
      </c>
      <c r="Z95" s="369">
        <v>0.10000000000000091</v>
      </c>
      <c r="AA95" s="369">
        <v>0.10000000000000091</v>
      </c>
      <c r="AB95" s="369">
        <v>0.10000000000000091</v>
      </c>
      <c r="AC95" s="369">
        <v>0.10000000000000091</v>
      </c>
      <c r="AD95" s="369">
        <v>0.10000000000000091</v>
      </c>
      <c r="AE95" s="369">
        <v>0.10000000000000091</v>
      </c>
      <c r="AF95" s="369">
        <v>0.10000000000000091</v>
      </c>
      <c r="AG95" s="369">
        <v>0.10000000000000091</v>
      </c>
      <c r="AH95" s="369">
        <v>0.1</v>
      </c>
      <c r="AI95" s="369">
        <v>0.1</v>
      </c>
      <c r="AJ95" s="369">
        <v>0.1</v>
      </c>
      <c r="AK95" s="369">
        <v>0.1</v>
      </c>
      <c r="AL95" s="369">
        <v>0.1</v>
      </c>
      <c r="AM95" s="369">
        <v>0.1</v>
      </c>
      <c r="AN95" s="369">
        <v>0.1</v>
      </c>
      <c r="AO95" s="369">
        <v>0.1</v>
      </c>
      <c r="AP95" s="369">
        <v>0.1</v>
      </c>
      <c r="AQ95" s="369">
        <v>0.1</v>
      </c>
      <c r="AR95" s="369">
        <v>0.1</v>
      </c>
      <c r="AS95" s="369">
        <v>0.1</v>
      </c>
      <c r="AT95" s="369">
        <v>0.1</v>
      </c>
      <c r="AU95" s="369">
        <v>0.1</v>
      </c>
      <c r="AV95" s="369">
        <v>0.1</v>
      </c>
      <c r="AW95" s="369">
        <v>0.1</v>
      </c>
      <c r="AX95" s="369">
        <v>0.1</v>
      </c>
      <c r="AY95" s="369">
        <v>0.1</v>
      </c>
      <c r="AZ95" s="369">
        <v>0.1</v>
      </c>
      <c r="BA95" s="369">
        <v>0.1</v>
      </c>
      <c r="BB95" s="369">
        <v>0.1</v>
      </c>
      <c r="BC95" s="369">
        <v>0.1</v>
      </c>
      <c r="BD95" s="369">
        <v>0.1</v>
      </c>
      <c r="BE95" s="369">
        <v>0.1</v>
      </c>
      <c r="BF95" s="369" t="s">
        <v>481</v>
      </c>
      <c r="BG95" s="369" t="s">
        <v>481</v>
      </c>
      <c r="BH95" s="369">
        <v>0.1</v>
      </c>
      <c r="BI95" s="369">
        <v>0.1</v>
      </c>
      <c r="BJ95" s="369">
        <v>0.1</v>
      </c>
      <c r="BK95" s="369">
        <v>0.1</v>
      </c>
      <c r="BL95" s="369">
        <v>0.1</v>
      </c>
      <c r="BM95" s="369">
        <v>0.1</v>
      </c>
      <c r="BN95" s="369">
        <v>0.1</v>
      </c>
      <c r="BO95" s="369">
        <v>0.1</v>
      </c>
      <c r="BP95" s="369" t="s">
        <v>352</v>
      </c>
      <c r="BQ95" s="369">
        <v>0.1</v>
      </c>
      <c r="BR95" s="369">
        <v>0.1</v>
      </c>
      <c r="BS95" s="369">
        <v>0.1</v>
      </c>
      <c r="BT95" s="369">
        <v>0.1</v>
      </c>
      <c r="BU95" s="369">
        <v>0.1</v>
      </c>
      <c r="BV95" s="369">
        <v>0.1</v>
      </c>
      <c r="BW95" s="369">
        <v>0.1</v>
      </c>
      <c r="BX95" s="369">
        <v>0.1</v>
      </c>
      <c r="BY95" s="369">
        <v>0.1</v>
      </c>
      <c r="BZ95" s="369">
        <v>0.1</v>
      </c>
      <c r="CA95" s="369">
        <v>0.1</v>
      </c>
      <c r="CB95" s="369">
        <v>0.1</v>
      </c>
      <c r="CC95" s="369">
        <v>0.1</v>
      </c>
      <c r="CD95" s="369">
        <v>0.1</v>
      </c>
      <c r="CE95" s="369" t="s">
        <v>481</v>
      </c>
      <c r="CF95" s="369" t="s">
        <v>481</v>
      </c>
      <c r="CG95" s="369">
        <v>0.10000000000000091</v>
      </c>
      <c r="CH95" s="369">
        <v>0.10000000000000091</v>
      </c>
      <c r="CI95" s="369">
        <v>0.10000000000000091</v>
      </c>
      <c r="CJ95" s="369">
        <v>0.10000000000000091</v>
      </c>
      <c r="CK95" s="369">
        <v>0.10000000000000091</v>
      </c>
      <c r="CL95" s="369">
        <v>0.10000000000000091</v>
      </c>
      <c r="CM95" s="174"/>
      <c r="CN95" s="174"/>
      <c r="CO95" s="174"/>
      <c r="CP95" s="174"/>
      <c r="CQ95" s="174"/>
      <c r="CR95" s="174"/>
      <c r="CS95" s="174"/>
      <c r="CT95" s="174"/>
    </row>
    <row r="96" spans="1:98" ht="15.75" thickBot="1" x14ac:dyDescent="0.3">
      <c r="A96" s="168">
        <f>IF(LEN(Projects!A92)&gt;0,Projects!A92,"")</f>
        <v>90</v>
      </c>
      <c r="B96" s="102" t="str">
        <f>IF(ISNA(VLOOKUP(A96,Projects!A:B,2,FALSE)), "",VLOOKUP(A96,Projects!A:B,2,FALSE))</f>
        <v>T8  Project90</v>
      </c>
      <c r="C96" s="169">
        <f t="shared" si="19"/>
        <v>67</v>
      </c>
      <c r="D96" s="169">
        <f t="shared" si="20"/>
        <v>67</v>
      </c>
      <c r="E96" s="169">
        <f t="shared" si="21"/>
        <v>1</v>
      </c>
      <c r="F96" s="169">
        <f t="shared" si="22"/>
        <v>67</v>
      </c>
      <c r="G96" s="170">
        <f t="shared" si="23"/>
        <v>0</v>
      </c>
      <c r="H96" s="170">
        <f t="shared" si="24"/>
        <v>0</v>
      </c>
      <c r="I96" s="171">
        <f t="shared" si="25"/>
        <v>8</v>
      </c>
      <c r="J96" s="169">
        <v>3</v>
      </c>
      <c r="K96" s="169">
        <v>3</v>
      </c>
      <c r="L96" s="169">
        <v>1</v>
      </c>
      <c r="M96" s="169">
        <v>1</v>
      </c>
      <c r="N96" s="172">
        <v>40</v>
      </c>
      <c r="O96" s="172">
        <v>41</v>
      </c>
      <c r="P96" s="172">
        <v>67</v>
      </c>
      <c r="Q96" s="172">
        <v>66</v>
      </c>
      <c r="R96" s="173"/>
      <c r="S96" s="369">
        <v>0.10000000000000091</v>
      </c>
      <c r="T96" s="369">
        <v>0.10000000000000091</v>
      </c>
      <c r="U96" s="369">
        <v>0.10000000000000091</v>
      </c>
      <c r="V96" s="369">
        <v>0.10000000000000091</v>
      </c>
      <c r="W96" s="369">
        <v>0.10000000000000091</v>
      </c>
      <c r="X96" s="369">
        <v>0.10000000000000091</v>
      </c>
      <c r="Y96" s="369">
        <v>0.10000000000000091</v>
      </c>
      <c r="Z96" s="369">
        <v>0.10000000000000091</v>
      </c>
      <c r="AA96" s="369">
        <v>0.10000000000000091</v>
      </c>
      <c r="AB96" s="369">
        <v>0.10000000000000091</v>
      </c>
      <c r="AC96" s="369">
        <v>0.10000000000000091</v>
      </c>
      <c r="AD96" s="369" t="s">
        <v>352</v>
      </c>
      <c r="AE96" s="369">
        <v>0.10000000000000091</v>
      </c>
      <c r="AF96" s="369">
        <v>0.10000000000000091</v>
      </c>
      <c r="AG96" s="369">
        <v>0.10000000000000091</v>
      </c>
      <c r="AH96" s="369">
        <v>0.1</v>
      </c>
      <c r="AI96" s="369">
        <v>0.1</v>
      </c>
      <c r="AJ96" s="369">
        <v>0.1</v>
      </c>
      <c r="AK96" s="369">
        <v>0.1</v>
      </c>
      <c r="AL96" s="369">
        <v>0.1</v>
      </c>
      <c r="AM96" s="369">
        <v>0.1</v>
      </c>
      <c r="AN96" s="369">
        <v>0.1</v>
      </c>
      <c r="AO96" s="369">
        <v>0.1</v>
      </c>
      <c r="AP96" s="369">
        <v>0.1</v>
      </c>
      <c r="AQ96" s="369">
        <v>0.1</v>
      </c>
      <c r="AR96" s="369">
        <v>0.1</v>
      </c>
      <c r="AS96" s="369">
        <v>0.1</v>
      </c>
      <c r="AT96" s="369">
        <v>0.1</v>
      </c>
      <c r="AU96" s="369">
        <v>0.1</v>
      </c>
      <c r="AV96" s="369">
        <v>0.1</v>
      </c>
      <c r="AW96" s="369">
        <v>0.1</v>
      </c>
      <c r="AX96" s="369">
        <v>0.1</v>
      </c>
      <c r="AY96" s="369">
        <v>0.1</v>
      </c>
      <c r="AZ96" s="369">
        <v>0.1</v>
      </c>
      <c r="BA96" s="369">
        <v>0.1</v>
      </c>
      <c r="BB96" s="369">
        <v>0.1</v>
      </c>
      <c r="BC96" s="369">
        <v>0.1</v>
      </c>
      <c r="BD96" s="369">
        <v>0.1</v>
      </c>
      <c r="BE96" s="369">
        <v>0.1</v>
      </c>
      <c r="BF96" s="369" t="s">
        <v>481</v>
      </c>
      <c r="BG96" s="369" t="s">
        <v>481</v>
      </c>
      <c r="BH96" s="369">
        <v>0.1</v>
      </c>
      <c r="BI96" s="369">
        <v>0.1</v>
      </c>
      <c r="BJ96" s="369">
        <v>0.1</v>
      </c>
      <c r="BK96" s="369">
        <v>0.1</v>
      </c>
      <c r="BL96" s="369">
        <v>0.1</v>
      </c>
      <c r="BM96" s="369">
        <v>0.1</v>
      </c>
      <c r="BN96" s="369">
        <v>0.1</v>
      </c>
      <c r="BO96" s="369">
        <v>0.1</v>
      </c>
      <c r="BP96" s="369">
        <v>0.1</v>
      </c>
      <c r="BQ96" s="369">
        <v>0.1</v>
      </c>
      <c r="BR96" s="369">
        <v>0.1</v>
      </c>
      <c r="BS96" s="369">
        <v>0.1</v>
      </c>
      <c r="BT96" s="369">
        <v>0.1</v>
      </c>
      <c r="BU96" s="369">
        <v>0.1</v>
      </c>
      <c r="BV96" s="369">
        <v>0.1</v>
      </c>
      <c r="BW96" s="369">
        <v>0.1</v>
      </c>
      <c r="BX96" s="369">
        <v>0.1</v>
      </c>
      <c r="BY96" s="369">
        <v>0.1</v>
      </c>
      <c r="BZ96" s="369">
        <v>0.1</v>
      </c>
      <c r="CA96" s="369">
        <v>0.1</v>
      </c>
      <c r="CB96" s="369">
        <v>0.1</v>
      </c>
      <c r="CC96" s="369">
        <v>0.1</v>
      </c>
      <c r="CD96" s="369">
        <v>0.1</v>
      </c>
      <c r="CE96" s="369">
        <v>0.10000000000000091</v>
      </c>
      <c r="CF96" s="369" t="s">
        <v>481</v>
      </c>
      <c r="CG96" s="369" t="s">
        <v>481</v>
      </c>
      <c r="CH96" s="369">
        <v>0.10000000000000091</v>
      </c>
      <c r="CI96" s="369">
        <v>0.10000000000000091</v>
      </c>
      <c r="CJ96" s="369">
        <v>0.10000000000000091</v>
      </c>
      <c r="CK96" s="369">
        <v>0.10000000000000091</v>
      </c>
      <c r="CL96" s="369">
        <v>0.10000000000000091</v>
      </c>
      <c r="CM96" s="174"/>
      <c r="CN96" s="174"/>
      <c r="CO96" s="174"/>
      <c r="CP96" s="174"/>
      <c r="CQ96" s="174"/>
      <c r="CR96" s="174"/>
      <c r="CS96" s="174"/>
      <c r="CT96" s="174"/>
    </row>
    <row r="97" spans="1:98" ht="15.75" thickBot="1" x14ac:dyDescent="0.3">
      <c r="A97" s="168">
        <f>IF(LEN(Projects!A93)&gt;0,Projects!A93,"")</f>
        <v>91</v>
      </c>
      <c r="B97" s="102" t="str">
        <f>IF(ISNA(VLOOKUP(A97,Projects!A:B,2,FALSE)), "",VLOOKUP(A97,Projects!A:B,2,FALSE))</f>
        <v>T8  Project91</v>
      </c>
      <c r="C97" s="169">
        <f t="shared" si="19"/>
        <v>67</v>
      </c>
      <c r="D97" s="169">
        <f t="shared" si="20"/>
        <v>67</v>
      </c>
      <c r="E97" s="169">
        <f t="shared" si="21"/>
        <v>1</v>
      </c>
      <c r="F97" s="169">
        <f t="shared" si="22"/>
        <v>67</v>
      </c>
      <c r="G97" s="170">
        <f t="shared" si="23"/>
        <v>0</v>
      </c>
      <c r="H97" s="170">
        <f t="shared" si="24"/>
        <v>0</v>
      </c>
      <c r="I97" s="171">
        <f t="shared" si="25"/>
        <v>8</v>
      </c>
      <c r="J97" s="169">
        <v>3</v>
      </c>
      <c r="K97" s="169">
        <v>3</v>
      </c>
      <c r="L97" s="169">
        <v>1</v>
      </c>
      <c r="M97" s="169">
        <v>1</v>
      </c>
      <c r="N97" s="172">
        <v>41</v>
      </c>
      <c r="O97" s="172">
        <v>40</v>
      </c>
      <c r="P97" s="172">
        <v>65</v>
      </c>
      <c r="Q97" s="172">
        <v>67</v>
      </c>
      <c r="R97" s="173"/>
      <c r="S97" s="369">
        <v>0.10000000000000091</v>
      </c>
      <c r="T97" s="369">
        <v>0.10000000000000091</v>
      </c>
      <c r="U97" s="369">
        <v>0.10000000000000091</v>
      </c>
      <c r="V97" s="369">
        <v>0.10000000000000091</v>
      </c>
      <c r="W97" s="369">
        <v>0.10000000000000091</v>
      </c>
      <c r="X97" s="369">
        <v>0.10000000000000091</v>
      </c>
      <c r="Y97" s="369">
        <v>0.10000000000000091</v>
      </c>
      <c r="Z97" s="369">
        <v>0.10000000000000091</v>
      </c>
      <c r="AA97" s="369">
        <v>0.10000000000000091</v>
      </c>
      <c r="AB97" s="369">
        <v>0.10000000000000091</v>
      </c>
      <c r="AC97" s="369">
        <v>0.10000000000000091</v>
      </c>
      <c r="AD97" s="369">
        <v>0.10000000000000091</v>
      </c>
      <c r="AE97" s="369">
        <v>0.10000000000000091</v>
      </c>
      <c r="AF97" s="369">
        <v>0.10000000000000091</v>
      </c>
      <c r="AG97" s="369">
        <v>0.10000000000000091</v>
      </c>
      <c r="AH97" s="369">
        <v>0.1</v>
      </c>
      <c r="AI97" s="369">
        <v>0.1</v>
      </c>
      <c r="AJ97" s="369">
        <v>0.1</v>
      </c>
      <c r="AK97" s="369">
        <v>0.1</v>
      </c>
      <c r="AL97" s="369">
        <v>0.1</v>
      </c>
      <c r="AM97" s="369">
        <v>0.1</v>
      </c>
      <c r="AN97" s="369">
        <v>0.1</v>
      </c>
      <c r="AO97" s="369">
        <v>0.1</v>
      </c>
      <c r="AP97" s="369">
        <v>0.1</v>
      </c>
      <c r="AQ97" s="369">
        <v>0.1</v>
      </c>
      <c r="AR97" s="369">
        <v>0.1</v>
      </c>
      <c r="AS97" s="369" t="s">
        <v>352</v>
      </c>
      <c r="AT97" s="369">
        <v>0.1</v>
      </c>
      <c r="AU97" s="369">
        <v>0.1</v>
      </c>
      <c r="AV97" s="369">
        <v>0.1</v>
      </c>
      <c r="AW97" s="369">
        <v>0.1</v>
      </c>
      <c r="AX97" s="369">
        <v>0.1</v>
      </c>
      <c r="AY97" s="369">
        <v>0.1</v>
      </c>
      <c r="AZ97" s="369">
        <v>0.1</v>
      </c>
      <c r="BA97" s="369">
        <v>0.1</v>
      </c>
      <c r="BB97" s="369">
        <v>0.1</v>
      </c>
      <c r="BC97" s="369">
        <v>0.1</v>
      </c>
      <c r="BD97" s="369">
        <v>0.1</v>
      </c>
      <c r="BE97" s="369">
        <v>0.1</v>
      </c>
      <c r="BF97" s="369" t="s">
        <v>481</v>
      </c>
      <c r="BG97" s="369" t="s">
        <v>481</v>
      </c>
      <c r="BH97" s="369">
        <v>0.1</v>
      </c>
      <c r="BI97" s="369">
        <v>0.1</v>
      </c>
      <c r="BJ97" s="369">
        <v>0.1</v>
      </c>
      <c r="BK97" s="369">
        <v>0.1</v>
      </c>
      <c r="BL97" s="369">
        <v>0.1</v>
      </c>
      <c r="BM97" s="369">
        <v>0.1</v>
      </c>
      <c r="BN97" s="369">
        <v>0.1</v>
      </c>
      <c r="BO97" s="369">
        <v>0.1</v>
      </c>
      <c r="BP97" s="369">
        <v>0.1</v>
      </c>
      <c r="BQ97" s="369">
        <v>0.1</v>
      </c>
      <c r="BR97" s="369">
        <v>0.1</v>
      </c>
      <c r="BS97" s="369">
        <v>0.1</v>
      </c>
      <c r="BT97" s="369">
        <v>0.1</v>
      </c>
      <c r="BU97" s="369">
        <v>0.1</v>
      </c>
      <c r="BV97" s="369">
        <v>0.1</v>
      </c>
      <c r="BW97" s="369">
        <v>0.1</v>
      </c>
      <c r="BX97" s="369">
        <v>0.1</v>
      </c>
      <c r="BY97" s="369">
        <v>0.1</v>
      </c>
      <c r="BZ97" s="369">
        <v>0.1</v>
      </c>
      <c r="CA97" s="369">
        <v>0.1</v>
      </c>
      <c r="CB97" s="369">
        <v>0.1</v>
      </c>
      <c r="CC97" s="369">
        <v>0.1</v>
      </c>
      <c r="CD97" s="369">
        <v>0.1</v>
      </c>
      <c r="CE97" s="369" t="s">
        <v>481</v>
      </c>
      <c r="CF97" s="369">
        <v>0.10000000000000091</v>
      </c>
      <c r="CG97" s="369" t="s">
        <v>481</v>
      </c>
      <c r="CH97" s="369">
        <v>0.10000000000000091</v>
      </c>
      <c r="CI97" s="369">
        <v>0.10000000000000091</v>
      </c>
      <c r="CJ97" s="369">
        <v>0.10000000000000091</v>
      </c>
      <c r="CK97" s="369">
        <v>0.10000000000000091</v>
      </c>
      <c r="CL97" s="369">
        <v>0.10000000000000091</v>
      </c>
      <c r="CM97" s="174"/>
      <c r="CN97" s="174"/>
      <c r="CO97" s="174"/>
      <c r="CP97" s="174"/>
      <c r="CQ97" s="174"/>
      <c r="CR97" s="174"/>
      <c r="CS97" s="174"/>
      <c r="CT97" s="174"/>
    </row>
    <row r="98" spans="1:98" ht="15.75" thickBot="1" x14ac:dyDescent="0.3">
      <c r="A98" s="168">
        <f>IF(LEN(Projects!A94)&gt;0,Projects!A94,"")</f>
        <v>92</v>
      </c>
      <c r="B98" s="102" t="str">
        <f>IF(ISNA(VLOOKUP(A98,Projects!A:B,2,FALSE)), "",VLOOKUP(A98,Projects!A:B,2,FALSE))</f>
        <v>T9  Project92</v>
      </c>
      <c r="C98" s="169">
        <f t="shared" si="19"/>
        <v>67</v>
      </c>
      <c r="D98" s="169">
        <f t="shared" si="20"/>
        <v>67</v>
      </c>
      <c r="E98" s="169">
        <f t="shared" si="21"/>
        <v>1</v>
      </c>
      <c r="F98" s="169">
        <f t="shared" si="22"/>
        <v>67</v>
      </c>
      <c r="G98" s="170">
        <f t="shared" si="23"/>
        <v>0</v>
      </c>
      <c r="H98" s="170">
        <f t="shared" si="24"/>
        <v>0</v>
      </c>
      <c r="I98" s="171">
        <f t="shared" si="25"/>
        <v>12</v>
      </c>
      <c r="J98" s="169">
        <v>3</v>
      </c>
      <c r="K98" s="169">
        <v>3</v>
      </c>
      <c r="L98" s="169">
        <v>3</v>
      </c>
      <c r="M98" s="169">
        <v>3</v>
      </c>
      <c r="N98" s="172">
        <v>42</v>
      </c>
      <c r="O98" s="172">
        <v>45</v>
      </c>
      <c r="P98" s="172">
        <v>43</v>
      </c>
      <c r="Q98" s="172">
        <v>44</v>
      </c>
      <c r="R98" s="173"/>
      <c r="S98" s="369">
        <v>0.10000000000000091</v>
      </c>
      <c r="T98" s="369">
        <v>0.10000000000000091</v>
      </c>
      <c r="U98" s="369">
        <v>0.10000000000000091</v>
      </c>
      <c r="V98" s="369">
        <v>0.10000000000000091</v>
      </c>
      <c r="W98" s="369" t="s">
        <v>352</v>
      </c>
      <c r="X98" s="369">
        <v>0.10000000000000091</v>
      </c>
      <c r="Y98" s="369">
        <v>0.10000000000000091</v>
      </c>
      <c r="Z98" s="369">
        <v>0.10000000000000091</v>
      </c>
      <c r="AA98" s="369">
        <v>0.10000000000000091</v>
      </c>
      <c r="AB98" s="369">
        <v>0.10000000000000091</v>
      </c>
      <c r="AC98" s="369">
        <v>0.10000000000000091</v>
      </c>
      <c r="AD98" s="369">
        <v>0.10000000000000091</v>
      </c>
      <c r="AE98" s="369">
        <v>0.10000000000000091</v>
      </c>
      <c r="AF98" s="369">
        <v>0.10000000000000091</v>
      </c>
      <c r="AG98" s="369">
        <v>0.10000000000000091</v>
      </c>
      <c r="AH98" s="369">
        <v>0.1</v>
      </c>
      <c r="AI98" s="369">
        <v>0.1</v>
      </c>
      <c r="AJ98" s="369">
        <v>0.1</v>
      </c>
      <c r="AK98" s="369">
        <v>0.1</v>
      </c>
      <c r="AL98" s="369">
        <v>0.1</v>
      </c>
      <c r="AM98" s="369">
        <v>0.1</v>
      </c>
      <c r="AN98" s="369">
        <v>0.1</v>
      </c>
      <c r="AO98" s="369">
        <v>0.1</v>
      </c>
      <c r="AP98" s="369">
        <v>0.1</v>
      </c>
      <c r="AQ98" s="369">
        <v>0.1</v>
      </c>
      <c r="AR98" s="369">
        <v>0.1</v>
      </c>
      <c r="AS98" s="369">
        <v>0.1</v>
      </c>
      <c r="AT98" s="369">
        <v>0.1</v>
      </c>
      <c r="AU98" s="369">
        <v>0.1</v>
      </c>
      <c r="AV98" s="369">
        <v>0.1</v>
      </c>
      <c r="AW98" s="369">
        <v>0.1</v>
      </c>
      <c r="AX98" s="369">
        <v>0.1</v>
      </c>
      <c r="AY98" s="369">
        <v>0.1</v>
      </c>
      <c r="AZ98" s="369">
        <v>0.1</v>
      </c>
      <c r="BA98" s="369">
        <v>0.1</v>
      </c>
      <c r="BB98" s="369">
        <v>0.1</v>
      </c>
      <c r="BC98" s="369">
        <v>0.1</v>
      </c>
      <c r="BD98" s="369">
        <v>0.1</v>
      </c>
      <c r="BE98" s="369">
        <v>0.1</v>
      </c>
      <c r="BF98" s="369">
        <v>0.1</v>
      </c>
      <c r="BG98" s="369">
        <v>0.1</v>
      </c>
      <c r="BH98" s="369" t="s">
        <v>481</v>
      </c>
      <c r="BI98" s="369" t="s">
        <v>481</v>
      </c>
      <c r="BJ98" s="369" t="s">
        <v>481</v>
      </c>
      <c r="BK98" s="369" t="s">
        <v>481</v>
      </c>
      <c r="BL98" s="369">
        <v>0.1</v>
      </c>
      <c r="BM98" s="369">
        <v>0.1</v>
      </c>
      <c r="BN98" s="369">
        <v>0.1</v>
      </c>
      <c r="BO98" s="369">
        <v>0.1</v>
      </c>
      <c r="BP98" s="369">
        <v>0.1</v>
      </c>
      <c r="BQ98" s="369">
        <v>0.1</v>
      </c>
      <c r="BR98" s="369">
        <v>0.1</v>
      </c>
      <c r="BS98" s="369">
        <v>0.1</v>
      </c>
      <c r="BT98" s="369">
        <v>0.1</v>
      </c>
      <c r="BU98" s="369">
        <v>0.1</v>
      </c>
      <c r="BV98" s="369">
        <v>0.1</v>
      </c>
      <c r="BW98" s="369">
        <v>0.1</v>
      </c>
      <c r="BX98" s="369">
        <v>0.1</v>
      </c>
      <c r="BY98" s="369">
        <v>0.1</v>
      </c>
      <c r="BZ98" s="369">
        <v>0.1</v>
      </c>
      <c r="CA98" s="369">
        <v>0.1</v>
      </c>
      <c r="CB98" s="369">
        <v>0.1</v>
      </c>
      <c r="CC98" s="369">
        <v>0.1</v>
      </c>
      <c r="CD98" s="369">
        <v>0.1</v>
      </c>
      <c r="CE98" s="369">
        <v>0.10000000000000091</v>
      </c>
      <c r="CF98" s="369">
        <v>0.10000000000000091</v>
      </c>
      <c r="CG98" s="369">
        <v>0.10000000000000091</v>
      </c>
      <c r="CH98" s="369">
        <v>0.10000000000000091</v>
      </c>
      <c r="CI98" s="369">
        <v>0.10000000000000091</v>
      </c>
      <c r="CJ98" s="369">
        <v>0.10000000000000091</v>
      </c>
      <c r="CK98" s="369">
        <v>0.10000000000000091</v>
      </c>
      <c r="CL98" s="369">
        <v>0.10000000000000091</v>
      </c>
      <c r="CM98" s="174"/>
      <c r="CN98" s="174"/>
      <c r="CO98" s="174"/>
      <c r="CP98" s="174"/>
      <c r="CQ98" s="174"/>
      <c r="CR98" s="174"/>
      <c r="CS98" s="174"/>
      <c r="CT98" s="174"/>
    </row>
    <row r="99" spans="1:98" ht="15.75" thickBot="1" x14ac:dyDescent="0.3">
      <c r="A99" s="168">
        <f>IF(LEN(Projects!A95)&gt;0,Projects!A95,"")</f>
        <v>93</v>
      </c>
      <c r="B99" s="102" t="str">
        <f>IF(ISNA(VLOOKUP(A99,Projects!A:B,2,FALSE)), "",VLOOKUP(A99,Projects!A:B,2,FALSE))</f>
        <v>T9  Project93</v>
      </c>
      <c r="C99" s="169">
        <f t="shared" si="19"/>
        <v>67</v>
      </c>
      <c r="D99" s="169">
        <f t="shared" si="20"/>
        <v>67</v>
      </c>
      <c r="E99" s="169">
        <f t="shared" si="21"/>
        <v>1</v>
      </c>
      <c r="F99" s="169">
        <f t="shared" si="22"/>
        <v>67</v>
      </c>
      <c r="G99" s="170">
        <f t="shared" si="23"/>
        <v>0</v>
      </c>
      <c r="H99" s="170">
        <f t="shared" si="24"/>
        <v>0</v>
      </c>
      <c r="I99" s="171">
        <f t="shared" si="25"/>
        <v>12</v>
      </c>
      <c r="J99" s="169">
        <v>3</v>
      </c>
      <c r="K99" s="169">
        <v>3</v>
      </c>
      <c r="L99" s="169">
        <v>3</v>
      </c>
      <c r="M99" s="169">
        <v>3</v>
      </c>
      <c r="N99" s="172">
        <v>43</v>
      </c>
      <c r="O99" s="172">
        <v>44</v>
      </c>
      <c r="P99" s="172">
        <v>42</v>
      </c>
      <c r="Q99" s="172">
        <v>45</v>
      </c>
      <c r="R99" s="173"/>
      <c r="S99" s="369">
        <v>0.10000000000000091</v>
      </c>
      <c r="T99" s="369">
        <v>0.10000000000000091</v>
      </c>
      <c r="U99" s="369">
        <v>0.10000000000000091</v>
      </c>
      <c r="V99" s="369">
        <v>0.10000000000000091</v>
      </c>
      <c r="W99" s="369">
        <v>0.10000000000000091</v>
      </c>
      <c r="X99" s="369">
        <v>0.10000000000000091</v>
      </c>
      <c r="Y99" s="369">
        <v>0.10000000000000091</v>
      </c>
      <c r="Z99" s="369">
        <v>0.10000000000000091</v>
      </c>
      <c r="AA99" s="369">
        <v>0.10000000000000091</v>
      </c>
      <c r="AB99" s="369">
        <v>0.10000000000000091</v>
      </c>
      <c r="AC99" s="369">
        <v>0.10000000000000091</v>
      </c>
      <c r="AD99" s="369">
        <v>0.10000000000000091</v>
      </c>
      <c r="AE99" s="369">
        <v>0.10000000000000091</v>
      </c>
      <c r="AF99" s="369">
        <v>0.10000000000000091</v>
      </c>
      <c r="AG99" s="369">
        <v>0.10000000000000091</v>
      </c>
      <c r="AH99" s="369">
        <v>0.1</v>
      </c>
      <c r="AI99" s="369">
        <v>0.1</v>
      </c>
      <c r="AJ99" s="369">
        <v>0.1</v>
      </c>
      <c r="AK99" s="369">
        <v>0.1</v>
      </c>
      <c r="AL99" s="369">
        <v>0.1</v>
      </c>
      <c r="AM99" s="369">
        <v>0.1</v>
      </c>
      <c r="AN99" s="369">
        <v>0.1</v>
      </c>
      <c r="AO99" s="369">
        <v>0.1</v>
      </c>
      <c r="AP99" s="369">
        <v>0.1</v>
      </c>
      <c r="AQ99" s="369">
        <v>0.1</v>
      </c>
      <c r="AR99" s="369">
        <v>0.1</v>
      </c>
      <c r="AS99" s="369">
        <v>0.1</v>
      </c>
      <c r="AT99" s="369">
        <v>0.1</v>
      </c>
      <c r="AU99" s="369">
        <v>0.1</v>
      </c>
      <c r="AV99" s="369">
        <v>0.1</v>
      </c>
      <c r="AW99" s="369">
        <v>0.1</v>
      </c>
      <c r="AX99" s="369">
        <v>0.1</v>
      </c>
      <c r="AY99" s="369">
        <v>0.1</v>
      </c>
      <c r="AZ99" s="369">
        <v>0.1</v>
      </c>
      <c r="BA99" s="369">
        <v>0.1</v>
      </c>
      <c r="BB99" s="369">
        <v>0.1</v>
      </c>
      <c r="BC99" s="369">
        <v>0.1</v>
      </c>
      <c r="BD99" s="369">
        <v>0.1</v>
      </c>
      <c r="BE99" s="369">
        <v>0.1</v>
      </c>
      <c r="BF99" s="369">
        <v>0.1</v>
      </c>
      <c r="BG99" s="369">
        <v>0.1</v>
      </c>
      <c r="BH99" s="369" t="s">
        <v>481</v>
      </c>
      <c r="BI99" s="369" t="s">
        <v>481</v>
      </c>
      <c r="BJ99" s="369" t="s">
        <v>481</v>
      </c>
      <c r="BK99" s="369" t="s">
        <v>481</v>
      </c>
      <c r="BL99" s="369">
        <v>0.1</v>
      </c>
      <c r="BM99" s="369">
        <v>0.1</v>
      </c>
      <c r="BN99" s="369">
        <v>0.1</v>
      </c>
      <c r="BO99" s="369">
        <v>0.1</v>
      </c>
      <c r="BP99" s="369">
        <v>0.1</v>
      </c>
      <c r="BQ99" s="369">
        <v>0.1</v>
      </c>
      <c r="BR99" s="369">
        <v>0.1</v>
      </c>
      <c r="BS99" s="369">
        <v>0.1</v>
      </c>
      <c r="BT99" s="369">
        <v>0.1</v>
      </c>
      <c r="BU99" s="369">
        <v>0.1</v>
      </c>
      <c r="BV99" s="369">
        <v>0.1</v>
      </c>
      <c r="BW99" s="369">
        <v>0.1</v>
      </c>
      <c r="BX99" s="369" t="s">
        <v>352</v>
      </c>
      <c r="BY99" s="369">
        <v>0.1</v>
      </c>
      <c r="BZ99" s="369">
        <v>0.1</v>
      </c>
      <c r="CA99" s="369">
        <v>0.1</v>
      </c>
      <c r="CB99" s="369">
        <v>0.1</v>
      </c>
      <c r="CC99" s="369">
        <v>0.1</v>
      </c>
      <c r="CD99" s="369">
        <v>0.1</v>
      </c>
      <c r="CE99" s="369">
        <v>0.10000000000000091</v>
      </c>
      <c r="CF99" s="369">
        <v>0.10000000000000091</v>
      </c>
      <c r="CG99" s="369">
        <v>0.10000000000000091</v>
      </c>
      <c r="CH99" s="369">
        <v>0.10000000000000091</v>
      </c>
      <c r="CI99" s="369">
        <v>0.10000000000000091</v>
      </c>
      <c r="CJ99" s="369">
        <v>0.10000000000000091</v>
      </c>
      <c r="CK99" s="369">
        <v>0.10000000000000091</v>
      </c>
      <c r="CL99" s="369">
        <v>0.10000000000000091</v>
      </c>
      <c r="CM99" s="174"/>
      <c r="CN99" s="174"/>
      <c r="CO99" s="174"/>
      <c r="CP99" s="174"/>
      <c r="CQ99" s="174"/>
      <c r="CR99" s="174"/>
      <c r="CS99" s="174"/>
      <c r="CT99" s="174"/>
    </row>
    <row r="100" spans="1:98" ht="15.75" thickBot="1" x14ac:dyDescent="0.3">
      <c r="A100" s="168">
        <f>IF(LEN(Projects!A96)&gt;0,Projects!A96,"")</f>
        <v>94</v>
      </c>
      <c r="B100" s="102" t="str">
        <f>IF(ISNA(VLOOKUP(A100,Projects!A:B,2,FALSE)), "",VLOOKUP(A100,Projects!A:B,2,FALSE))</f>
        <v>T9  Project94</v>
      </c>
      <c r="C100" s="169">
        <f t="shared" si="19"/>
        <v>67</v>
      </c>
      <c r="D100" s="169">
        <f t="shared" si="20"/>
        <v>67</v>
      </c>
      <c r="E100" s="169">
        <f t="shared" si="21"/>
        <v>1</v>
      </c>
      <c r="F100" s="169">
        <f t="shared" si="22"/>
        <v>67</v>
      </c>
      <c r="G100" s="170">
        <f t="shared" si="23"/>
        <v>0</v>
      </c>
      <c r="H100" s="170">
        <f t="shared" si="24"/>
        <v>0</v>
      </c>
      <c r="I100" s="171">
        <f t="shared" si="25"/>
        <v>12</v>
      </c>
      <c r="J100" s="169">
        <v>3</v>
      </c>
      <c r="K100" s="169">
        <v>3</v>
      </c>
      <c r="L100" s="169">
        <v>3</v>
      </c>
      <c r="M100" s="169">
        <v>3</v>
      </c>
      <c r="N100" s="172">
        <v>44</v>
      </c>
      <c r="O100" s="172">
        <v>43</v>
      </c>
      <c r="P100" s="172">
        <v>45</v>
      </c>
      <c r="Q100" s="172">
        <v>42</v>
      </c>
      <c r="R100" s="173"/>
      <c r="S100" s="369">
        <v>0.10000000000000091</v>
      </c>
      <c r="T100" s="369">
        <v>0.10000000000000091</v>
      </c>
      <c r="U100" s="369">
        <v>0.10000000000000091</v>
      </c>
      <c r="V100" s="369">
        <v>0.10000000000000091</v>
      </c>
      <c r="W100" s="369">
        <v>0.10000000000000091</v>
      </c>
      <c r="X100" s="369">
        <v>0.10000000000000091</v>
      </c>
      <c r="Y100" s="369">
        <v>0.10000000000000091</v>
      </c>
      <c r="Z100" s="369">
        <v>0.10000000000000091</v>
      </c>
      <c r="AA100" s="369">
        <v>0.10000000000000091</v>
      </c>
      <c r="AB100" s="369">
        <v>0.10000000000000091</v>
      </c>
      <c r="AC100" s="369">
        <v>0.10000000000000091</v>
      </c>
      <c r="AD100" s="369">
        <v>0.10000000000000091</v>
      </c>
      <c r="AE100" s="369">
        <v>0.10000000000000091</v>
      </c>
      <c r="AF100" s="369">
        <v>0.10000000000000091</v>
      </c>
      <c r="AG100" s="369">
        <v>0.10000000000000091</v>
      </c>
      <c r="AH100" s="369">
        <v>0.1</v>
      </c>
      <c r="AI100" s="369">
        <v>0.1</v>
      </c>
      <c r="AJ100" s="369">
        <v>0.1</v>
      </c>
      <c r="AK100" s="369">
        <v>0.1</v>
      </c>
      <c r="AL100" s="369">
        <v>0.1</v>
      </c>
      <c r="AM100" s="369">
        <v>0.1</v>
      </c>
      <c r="AN100" s="369">
        <v>0.1</v>
      </c>
      <c r="AO100" s="369">
        <v>0.1</v>
      </c>
      <c r="AP100" s="369">
        <v>0.1</v>
      </c>
      <c r="AQ100" s="369">
        <v>0.1</v>
      </c>
      <c r="AR100" s="369">
        <v>0.1</v>
      </c>
      <c r="AS100" s="369">
        <v>0.1</v>
      </c>
      <c r="AT100" s="369">
        <v>0.1</v>
      </c>
      <c r="AU100" s="369">
        <v>0.1</v>
      </c>
      <c r="AV100" s="369">
        <v>0.1</v>
      </c>
      <c r="AW100" s="369">
        <v>0.1</v>
      </c>
      <c r="AX100" s="369">
        <v>0.1</v>
      </c>
      <c r="AY100" s="369">
        <v>0.1</v>
      </c>
      <c r="AZ100" s="369">
        <v>0.1</v>
      </c>
      <c r="BA100" s="369">
        <v>0.1</v>
      </c>
      <c r="BB100" s="369">
        <v>0.1</v>
      </c>
      <c r="BC100" s="369">
        <v>0.1</v>
      </c>
      <c r="BD100" s="369">
        <v>0.1</v>
      </c>
      <c r="BE100" s="369">
        <v>0.1</v>
      </c>
      <c r="BF100" s="369">
        <v>0.1</v>
      </c>
      <c r="BG100" s="369">
        <v>0.1</v>
      </c>
      <c r="BH100" s="369" t="s">
        <v>481</v>
      </c>
      <c r="BI100" s="369" t="s">
        <v>481</v>
      </c>
      <c r="BJ100" s="369" t="s">
        <v>481</v>
      </c>
      <c r="BK100" s="369" t="s">
        <v>481</v>
      </c>
      <c r="BL100" s="369">
        <v>0.1</v>
      </c>
      <c r="BM100" s="369">
        <v>0.1</v>
      </c>
      <c r="BN100" s="369">
        <v>0.1</v>
      </c>
      <c r="BO100" s="369" t="s">
        <v>352</v>
      </c>
      <c r="BP100" s="369">
        <v>0.1</v>
      </c>
      <c r="BQ100" s="369">
        <v>0.1</v>
      </c>
      <c r="BR100" s="369">
        <v>0.1</v>
      </c>
      <c r="BS100" s="369">
        <v>0.1</v>
      </c>
      <c r="BT100" s="369">
        <v>0.1</v>
      </c>
      <c r="BU100" s="369">
        <v>0.1</v>
      </c>
      <c r="BV100" s="369">
        <v>0.1</v>
      </c>
      <c r="BW100" s="369">
        <v>0.1</v>
      </c>
      <c r="BX100" s="369">
        <v>0.1</v>
      </c>
      <c r="BY100" s="369">
        <v>0.1</v>
      </c>
      <c r="BZ100" s="369">
        <v>0.1</v>
      </c>
      <c r="CA100" s="369">
        <v>0.1</v>
      </c>
      <c r="CB100" s="369">
        <v>0.1</v>
      </c>
      <c r="CC100" s="369">
        <v>0.1</v>
      </c>
      <c r="CD100" s="369">
        <v>0.1</v>
      </c>
      <c r="CE100" s="369">
        <v>0.10000000000000091</v>
      </c>
      <c r="CF100" s="369">
        <v>0.10000000000000091</v>
      </c>
      <c r="CG100" s="369">
        <v>0.10000000000000091</v>
      </c>
      <c r="CH100" s="369">
        <v>0.10000000000000091</v>
      </c>
      <c r="CI100" s="369">
        <v>0.10000000000000091</v>
      </c>
      <c r="CJ100" s="369">
        <v>0.10000000000000091</v>
      </c>
      <c r="CK100" s="369">
        <v>0.10000000000000091</v>
      </c>
      <c r="CL100" s="369">
        <v>0.10000000000000091</v>
      </c>
      <c r="CM100" s="174"/>
      <c r="CN100" s="174"/>
      <c r="CO100" s="174"/>
      <c r="CP100" s="174"/>
      <c r="CQ100" s="174"/>
      <c r="CR100" s="174"/>
      <c r="CS100" s="174"/>
      <c r="CT100" s="174"/>
    </row>
    <row r="101" spans="1:98" ht="15.75" thickBot="1" x14ac:dyDescent="0.3">
      <c r="A101" s="168">
        <f>IF(LEN(Projects!A97)&gt;0,Projects!A97,"")</f>
        <v>95</v>
      </c>
      <c r="B101" s="102" t="str">
        <f>IF(ISNA(VLOOKUP(A101,Projects!A:B,2,FALSE)), "",VLOOKUP(A101,Projects!A:B,2,FALSE))</f>
        <v>T9  Project95</v>
      </c>
      <c r="C101" s="169">
        <f t="shared" si="19"/>
        <v>67</v>
      </c>
      <c r="D101" s="169">
        <f t="shared" si="20"/>
        <v>67</v>
      </c>
      <c r="E101" s="169">
        <f t="shared" si="21"/>
        <v>1</v>
      </c>
      <c r="F101" s="169">
        <f t="shared" si="22"/>
        <v>67</v>
      </c>
      <c r="G101" s="170">
        <f t="shared" si="23"/>
        <v>0</v>
      </c>
      <c r="H101" s="170">
        <f t="shared" si="24"/>
        <v>0</v>
      </c>
      <c r="I101" s="171">
        <f t="shared" si="25"/>
        <v>10</v>
      </c>
      <c r="J101" s="169">
        <v>3</v>
      </c>
      <c r="K101" s="169">
        <v>3</v>
      </c>
      <c r="L101" s="169">
        <v>3</v>
      </c>
      <c r="M101" s="169">
        <v>1</v>
      </c>
      <c r="N101" s="172">
        <v>42</v>
      </c>
      <c r="O101" s="172">
        <v>44</v>
      </c>
      <c r="P101" s="172">
        <v>45</v>
      </c>
      <c r="Q101" s="172">
        <v>68</v>
      </c>
      <c r="R101" s="173"/>
      <c r="S101" s="369">
        <v>0.10000000000000091</v>
      </c>
      <c r="T101" s="369">
        <v>0.10000000000000091</v>
      </c>
      <c r="U101" s="369">
        <v>0.10000000000000091</v>
      </c>
      <c r="V101" s="369">
        <v>0.10000000000000091</v>
      </c>
      <c r="W101" s="369">
        <v>0.10000000000000091</v>
      </c>
      <c r="X101" s="369">
        <v>0.10000000000000091</v>
      </c>
      <c r="Y101" s="369">
        <v>0.10000000000000091</v>
      </c>
      <c r="Z101" s="369">
        <v>0.10000000000000091</v>
      </c>
      <c r="AA101" s="369">
        <v>0.10000000000000091</v>
      </c>
      <c r="AB101" s="369">
        <v>0.10000000000000091</v>
      </c>
      <c r="AC101" s="369">
        <v>0.10000000000000091</v>
      </c>
      <c r="AD101" s="369">
        <v>0.10000000000000091</v>
      </c>
      <c r="AE101" s="369">
        <v>0.10000000000000091</v>
      </c>
      <c r="AF101" s="369">
        <v>0.10000000000000091</v>
      </c>
      <c r="AG101" s="369">
        <v>0.10000000000000091</v>
      </c>
      <c r="AH101" s="369">
        <v>0.1</v>
      </c>
      <c r="AI101" s="369">
        <v>0.1</v>
      </c>
      <c r="AJ101" s="369">
        <v>0.1</v>
      </c>
      <c r="AK101" s="369">
        <v>0.1</v>
      </c>
      <c r="AL101" s="369">
        <v>0.1</v>
      </c>
      <c r="AM101" s="369">
        <v>0.1</v>
      </c>
      <c r="AN101" s="369">
        <v>0.1</v>
      </c>
      <c r="AO101" s="369">
        <v>0.1</v>
      </c>
      <c r="AP101" s="369">
        <v>0.1</v>
      </c>
      <c r="AQ101" s="369">
        <v>0.1</v>
      </c>
      <c r="AR101" s="369">
        <v>0.1</v>
      </c>
      <c r="AS101" s="369">
        <v>0.1</v>
      </c>
      <c r="AT101" s="369">
        <v>0.1</v>
      </c>
      <c r="AU101" s="369">
        <v>0.1</v>
      </c>
      <c r="AV101" s="369">
        <v>0.1</v>
      </c>
      <c r="AW101" s="369">
        <v>0.1</v>
      </c>
      <c r="AX101" s="369">
        <v>0.1</v>
      </c>
      <c r="AY101" s="369">
        <v>0.1</v>
      </c>
      <c r="AZ101" s="369">
        <v>0.1</v>
      </c>
      <c r="BA101" s="369">
        <v>0.1</v>
      </c>
      <c r="BB101" s="369">
        <v>0.1</v>
      </c>
      <c r="BC101" s="369">
        <v>0.1</v>
      </c>
      <c r="BD101" s="369">
        <v>0.1</v>
      </c>
      <c r="BE101" s="369">
        <v>0.1</v>
      </c>
      <c r="BF101" s="369">
        <v>0.1</v>
      </c>
      <c r="BG101" s="369">
        <v>0.1</v>
      </c>
      <c r="BH101" s="369" t="s">
        <v>481</v>
      </c>
      <c r="BI101" s="369" t="s">
        <v>352</v>
      </c>
      <c r="BJ101" s="369" t="s">
        <v>481</v>
      </c>
      <c r="BK101" s="369" t="s">
        <v>481</v>
      </c>
      <c r="BL101" s="369">
        <v>0.1</v>
      </c>
      <c r="BM101" s="369">
        <v>0.1</v>
      </c>
      <c r="BN101" s="369">
        <v>0.1</v>
      </c>
      <c r="BO101" s="369">
        <v>0.1</v>
      </c>
      <c r="BP101" s="369">
        <v>0.1</v>
      </c>
      <c r="BQ101" s="369">
        <v>0.1</v>
      </c>
      <c r="BR101" s="369">
        <v>0.1</v>
      </c>
      <c r="BS101" s="369">
        <v>0.1</v>
      </c>
      <c r="BT101" s="369">
        <v>0.1</v>
      </c>
      <c r="BU101" s="369">
        <v>0.1</v>
      </c>
      <c r="BV101" s="369">
        <v>0.1</v>
      </c>
      <c r="BW101" s="369">
        <v>0.1</v>
      </c>
      <c r="BX101" s="369">
        <v>0.1</v>
      </c>
      <c r="BY101" s="369">
        <v>0.1</v>
      </c>
      <c r="BZ101" s="369">
        <v>0.1</v>
      </c>
      <c r="CA101" s="369">
        <v>0.1</v>
      </c>
      <c r="CB101" s="369">
        <v>0.1</v>
      </c>
      <c r="CC101" s="369">
        <v>0.1</v>
      </c>
      <c r="CD101" s="369">
        <v>0.1</v>
      </c>
      <c r="CE101" s="369">
        <v>0.10000000000000091</v>
      </c>
      <c r="CF101" s="369">
        <v>0.10000000000000091</v>
      </c>
      <c r="CG101" s="369">
        <v>0.10000000000000091</v>
      </c>
      <c r="CH101" s="369" t="s">
        <v>481</v>
      </c>
      <c r="CI101" s="369">
        <v>0.10000000000000091</v>
      </c>
      <c r="CJ101" s="369">
        <v>0.10000000000000091</v>
      </c>
      <c r="CK101" s="369">
        <v>0.10000000000000091</v>
      </c>
      <c r="CL101" s="369">
        <v>0.10000000000000091</v>
      </c>
      <c r="CM101" s="174"/>
      <c r="CN101" s="174"/>
      <c r="CO101" s="174"/>
      <c r="CP101" s="174"/>
      <c r="CQ101" s="174"/>
      <c r="CR101" s="174"/>
      <c r="CS101" s="174"/>
      <c r="CT101" s="174"/>
    </row>
    <row r="102" spans="1:98" ht="15.75" thickBot="1" x14ac:dyDescent="0.3">
      <c r="A102" s="168">
        <f>IF(LEN(Projects!A98)&gt;0,Projects!A98,"")</f>
        <v>96</v>
      </c>
      <c r="B102" s="102" t="str">
        <f>IF(ISNA(VLOOKUP(A102,Projects!A:B,2,FALSE)), "",VLOOKUP(A102,Projects!A:B,2,FALSE))</f>
        <v>T9  Project96</v>
      </c>
      <c r="C102" s="169">
        <f t="shared" si="19"/>
        <v>67</v>
      </c>
      <c r="D102" s="169">
        <f t="shared" si="20"/>
        <v>67</v>
      </c>
      <c r="E102" s="169">
        <f t="shared" si="21"/>
        <v>1</v>
      </c>
      <c r="F102" s="169">
        <f t="shared" si="22"/>
        <v>67</v>
      </c>
      <c r="G102" s="170">
        <f t="shared" si="23"/>
        <v>0</v>
      </c>
      <c r="H102" s="170">
        <f t="shared" si="24"/>
        <v>0</v>
      </c>
      <c r="I102" s="171">
        <f t="shared" si="25"/>
        <v>10</v>
      </c>
      <c r="J102" s="169">
        <v>3</v>
      </c>
      <c r="K102" s="169">
        <v>3</v>
      </c>
      <c r="L102" s="169">
        <v>3</v>
      </c>
      <c r="M102" s="169">
        <v>1</v>
      </c>
      <c r="N102" s="172">
        <v>45</v>
      </c>
      <c r="O102" s="172">
        <v>42</v>
      </c>
      <c r="P102" s="172">
        <v>43</v>
      </c>
      <c r="Q102" s="172">
        <v>69</v>
      </c>
      <c r="R102" s="173"/>
      <c r="S102" s="369">
        <v>0.10000000000000091</v>
      </c>
      <c r="T102" s="369">
        <v>0.10000000000000091</v>
      </c>
      <c r="U102" s="369">
        <v>0.10000000000000091</v>
      </c>
      <c r="V102" s="369">
        <v>0.10000000000000091</v>
      </c>
      <c r="W102" s="369">
        <v>0.10000000000000091</v>
      </c>
      <c r="X102" s="369">
        <v>0.10000000000000091</v>
      </c>
      <c r="Y102" s="369">
        <v>0.10000000000000091</v>
      </c>
      <c r="Z102" s="369">
        <v>0.10000000000000091</v>
      </c>
      <c r="AA102" s="369">
        <v>0.10000000000000091</v>
      </c>
      <c r="AB102" s="369">
        <v>0.10000000000000091</v>
      </c>
      <c r="AC102" s="369">
        <v>0.10000000000000091</v>
      </c>
      <c r="AD102" s="369">
        <v>0.10000000000000091</v>
      </c>
      <c r="AE102" s="369">
        <v>0.10000000000000091</v>
      </c>
      <c r="AF102" s="369">
        <v>0.10000000000000091</v>
      </c>
      <c r="AG102" s="369">
        <v>0.10000000000000091</v>
      </c>
      <c r="AH102" s="369">
        <v>0.1</v>
      </c>
      <c r="AI102" s="369">
        <v>0.1</v>
      </c>
      <c r="AJ102" s="369">
        <v>0.1</v>
      </c>
      <c r="AK102" s="369">
        <v>0.1</v>
      </c>
      <c r="AL102" s="369">
        <v>0.1</v>
      </c>
      <c r="AM102" s="369">
        <v>0.1</v>
      </c>
      <c r="AN102" s="369">
        <v>0.1</v>
      </c>
      <c r="AO102" s="369">
        <v>0.1</v>
      </c>
      <c r="AP102" s="369">
        <v>0.1</v>
      </c>
      <c r="AQ102" s="369">
        <v>0.1</v>
      </c>
      <c r="AR102" s="369">
        <v>0.1</v>
      </c>
      <c r="AS102" s="369">
        <v>0.1</v>
      </c>
      <c r="AT102" s="369">
        <v>0.1</v>
      </c>
      <c r="AU102" s="369">
        <v>0.1</v>
      </c>
      <c r="AV102" s="369">
        <v>0.1</v>
      </c>
      <c r="AW102" s="369">
        <v>0.1</v>
      </c>
      <c r="AX102" s="369">
        <v>0.1</v>
      </c>
      <c r="AY102" s="369">
        <v>0.1</v>
      </c>
      <c r="AZ102" s="369">
        <v>0.1</v>
      </c>
      <c r="BA102" s="369">
        <v>0.1</v>
      </c>
      <c r="BB102" s="369">
        <v>0.1</v>
      </c>
      <c r="BC102" s="369">
        <v>0.1</v>
      </c>
      <c r="BD102" s="369">
        <v>0.1</v>
      </c>
      <c r="BE102" s="369">
        <v>0.1</v>
      </c>
      <c r="BF102" s="369">
        <v>0.1</v>
      </c>
      <c r="BG102" s="369">
        <v>0.1</v>
      </c>
      <c r="BH102" s="369" t="s">
        <v>481</v>
      </c>
      <c r="BI102" s="369" t="s">
        <v>481</v>
      </c>
      <c r="BJ102" s="369" t="s">
        <v>352</v>
      </c>
      <c r="BK102" s="369" t="s">
        <v>481</v>
      </c>
      <c r="BL102" s="369">
        <v>0.1</v>
      </c>
      <c r="BM102" s="369">
        <v>0.1</v>
      </c>
      <c r="BN102" s="369">
        <v>0.1</v>
      </c>
      <c r="BO102" s="369">
        <v>0.1</v>
      </c>
      <c r="BP102" s="369">
        <v>0.1</v>
      </c>
      <c r="BQ102" s="369">
        <v>0.1</v>
      </c>
      <c r="BR102" s="369">
        <v>0.1</v>
      </c>
      <c r="BS102" s="369">
        <v>0.1</v>
      </c>
      <c r="BT102" s="369">
        <v>0.1</v>
      </c>
      <c r="BU102" s="369">
        <v>0.1</v>
      </c>
      <c r="BV102" s="369">
        <v>0.1</v>
      </c>
      <c r="BW102" s="369">
        <v>0.1</v>
      </c>
      <c r="BX102" s="369">
        <v>0.1</v>
      </c>
      <c r="BY102" s="369">
        <v>0.1</v>
      </c>
      <c r="BZ102" s="369">
        <v>0.1</v>
      </c>
      <c r="CA102" s="369">
        <v>0.1</v>
      </c>
      <c r="CB102" s="369">
        <v>0.1</v>
      </c>
      <c r="CC102" s="369">
        <v>0.1</v>
      </c>
      <c r="CD102" s="369">
        <v>0.1</v>
      </c>
      <c r="CE102" s="369">
        <v>0.10000000000000091</v>
      </c>
      <c r="CF102" s="369">
        <v>0.10000000000000091</v>
      </c>
      <c r="CG102" s="369">
        <v>0.10000000000000091</v>
      </c>
      <c r="CH102" s="369">
        <v>0.10000000000000091</v>
      </c>
      <c r="CI102" s="369" t="s">
        <v>481</v>
      </c>
      <c r="CJ102" s="369">
        <v>0.10000000000000091</v>
      </c>
      <c r="CK102" s="369">
        <v>0.10000000000000091</v>
      </c>
      <c r="CL102" s="369">
        <v>0.10000000000000091</v>
      </c>
      <c r="CM102" s="174"/>
      <c r="CN102" s="174"/>
      <c r="CO102" s="174"/>
      <c r="CP102" s="174"/>
      <c r="CQ102" s="174"/>
      <c r="CR102" s="174"/>
      <c r="CS102" s="174"/>
      <c r="CT102" s="174"/>
    </row>
    <row r="103" spans="1:98" ht="15.75" thickBot="1" x14ac:dyDescent="0.3">
      <c r="A103" s="168">
        <f>IF(LEN(Projects!A99)&gt;0,Projects!A99,"")</f>
        <v>97</v>
      </c>
      <c r="B103" s="102" t="str">
        <f>IF(ISNA(VLOOKUP(A103,Projects!A:B,2,FALSE)), "",VLOOKUP(A103,Projects!A:B,2,FALSE))</f>
        <v>T9  Project97</v>
      </c>
      <c r="C103" s="169">
        <f t="shared" si="19"/>
        <v>67</v>
      </c>
      <c r="D103" s="169">
        <f t="shared" si="20"/>
        <v>67</v>
      </c>
      <c r="E103" s="169">
        <f t="shared" si="21"/>
        <v>1</v>
      </c>
      <c r="F103" s="169">
        <f t="shared" si="22"/>
        <v>67</v>
      </c>
      <c r="G103" s="170">
        <f t="shared" si="23"/>
        <v>0</v>
      </c>
      <c r="H103" s="170">
        <f t="shared" si="24"/>
        <v>0</v>
      </c>
      <c r="I103" s="171">
        <f t="shared" si="25"/>
        <v>12</v>
      </c>
      <c r="J103" s="169">
        <v>3</v>
      </c>
      <c r="K103" s="169">
        <v>3</v>
      </c>
      <c r="L103" s="169">
        <v>3</v>
      </c>
      <c r="M103" s="169">
        <v>3</v>
      </c>
      <c r="N103" s="172">
        <v>45</v>
      </c>
      <c r="O103" s="172">
        <v>42</v>
      </c>
      <c r="P103" s="172">
        <v>44</v>
      </c>
      <c r="Q103" s="172">
        <v>43</v>
      </c>
      <c r="R103" s="173"/>
      <c r="S103" s="369">
        <v>0.10000000000000091</v>
      </c>
      <c r="T103" s="369">
        <v>0.10000000000000091</v>
      </c>
      <c r="U103" s="369">
        <v>0.10000000000000091</v>
      </c>
      <c r="V103" s="369">
        <v>0.10000000000000091</v>
      </c>
      <c r="W103" s="369">
        <v>0.10000000000000091</v>
      </c>
      <c r="X103" s="369">
        <v>0.10000000000000091</v>
      </c>
      <c r="Y103" s="369">
        <v>0.10000000000000091</v>
      </c>
      <c r="Z103" s="369">
        <v>0.10000000000000091</v>
      </c>
      <c r="AA103" s="369">
        <v>0.10000000000000091</v>
      </c>
      <c r="AB103" s="369">
        <v>0.10000000000000091</v>
      </c>
      <c r="AC103" s="369">
        <v>0.10000000000000091</v>
      </c>
      <c r="AD103" s="369">
        <v>0.10000000000000091</v>
      </c>
      <c r="AE103" s="369">
        <v>0.10000000000000091</v>
      </c>
      <c r="AF103" s="369">
        <v>0.10000000000000091</v>
      </c>
      <c r="AG103" s="369">
        <v>0.10000000000000091</v>
      </c>
      <c r="AH103" s="369">
        <v>0.1</v>
      </c>
      <c r="AI103" s="369">
        <v>0.1</v>
      </c>
      <c r="AJ103" s="369">
        <v>0.1</v>
      </c>
      <c r="AK103" s="369">
        <v>0.1</v>
      </c>
      <c r="AL103" s="369" t="s">
        <v>352</v>
      </c>
      <c r="AM103" s="369">
        <v>0.1</v>
      </c>
      <c r="AN103" s="369">
        <v>0.1</v>
      </c>
      <c r="AO103" s="369">
        <v>0.1</v>
      </c>
      <c r="AP103" s="369">
        <v>0.1</v>
      </c>
      <c r="AQ103" s="369">
        <v>0.1</v>
      </c>
      <c r="AR103" s="369">
        <v>0.1</v>
      </c>
      <c r="AS103" s="369">
        <v>0.1</v>
      </c>
      <c r="AT103" s="369">
        <v>0.1</v>
      </c>
      <c r="AU103" s="369">
        <v>0.1</v>
      </c>
      <c r="AV103" s="369">
        <v>0.1</v>
      </c>
      <c r="AW103" s="369">
        <v>0.1</v>
      </c>
      <c r="AX103" s="369">
        <v>0.1</v>
      </c>
      <c r="AY103" s="369">
        <v>0.1</v>
      </c>
      <c r="AZ103" s="369">
        <v>0.1</v>
      </c>
      <c r="BA103" s="369">
        <v>0.1</v>
      </c>
      <c r="BB103" s="369">
        <v>0.1</v>
      </c>
      <c r="BC103" s="369">
        <v>0.1</v>
      </c>
      <c r="BD103" s="369">
        <v>0.1</v>
      </c>
      <c r="BE103" s="369">
        <v>0.1</v>
      </c>
      <c r="BF103" s="369">
        <v>0.1</v>
      </c>
      <c r="BG103" s="369">
        <v>0.1</v>
      </c>
      <c r="BH103" s="369" t="s">
        <v>481</v>
      </c>
      <c r="BI103" s="369" t="s">
        <v>481</v>
      </c>
      <c r="BJ103" s="369" t="s">
        <v>481</v>
      </c>
      <c r="BK103" s="369" t="s">
        <v>481</v>
      </c>
      <c r="BL103" s="369">
        <v>0.1</v>
      </c>
      <c r="BM103" s="369">
        <v>0.1</v>
      </c>
      <c r="BN103" s="369">
        <v>0.1</v>
      </c>
      <c r="BO103" s="369">
        <v>0.1</v>
      </c>
      <c r="BP103" s="369">
        <v>0.1</v>
      </c>
      <c r="BQ103" s="369">
        <v>0.1</v>
      </c>
      <c r="BR103" s="369">
        <v>0.1</v>
      </c>
      <c r="BS103" s="369">
        <v>0.1</v>
      </c>
      <c r="BT103" s="369">
        <v>0.1</v>
      </c>
      <c r="BU103" s="369">
        <v>0.1</v>
      </c>
      <c r="BV103" s="369">
        <v>0.1</v>
      </c>
      <c r="BW103" s="369">
        <v>0.1</v>
      </c>
      <c r="BX103" s="369">
        <v>0.1</v>
      </c>
      <c r="BY103" s="369">
        <v>0.1</v>
      </c>
      <c r="BZ103" s="369">
        <v>0.1</v>
      </c>
      <c r="CA103" s="369">
        <v>0.1</v>
      </c>
      <c r="CB103" s="369">
        <v>0.1</v>
      </c>
      <c r="CC103" s="369">
        <v>0.1</v>
      </c>
      <c r="CD103" s="369">
        <v>0.1</v>
      </c>
      <c r="CE103" s="369">
        <v>0.10000000000000091</v>
      </c>
      <c r="CF103" s="369">
        <v>0.10000000000000091</v>
      </c>
      <c r="CG103" s="369">
        <v>0.10000000000000091</v>
      </c>
      <c r="CH103" s="369">
        <v>0.10000000000000091</v>
      </c>
      <c r="CI103" s="369">
        <v>0.10000000000000091</v>
      </c>
      <c r="CJ103" s="369">
        <v>0.10000000000000091</v>
      </c>
      <c r="CK103" s="369">
        <v>0.10000000000000091</v>
      </c>
      <c r="CL103" s="369">
        <v>0.10000000000000091</v>
      </c>
      <c r="CM103" s="174"/>
      <c r="CN103" s="174"/>
      <c r="CO103" s="174"/>
      <c r="CP103" s="174"/>
      <c r="CQ103" s="174"/>
      <c r="CR103" s="174"/>
      <c r="CS103" s="174"/>
      <c r="CT103" s="174"/>
    </row>
    <row r="104" spans="1:98" ht="15.75" thickBot="1" x14ac:dyDescent="0.3">
      <c r="A104" s="168">
        <f>IF(LEN(Projects!A100)&gt;0,Projects!A100,"")</f>
        <v>98</v>
      </c>
      <c r="B104" s="102" t="str">
        <f>IF(ISNA(VLOOKUP(A104,Projects!A:B,2,FALSE)), "",VLOOKUP(A104,Projects!A:B,2,FALSE))</f>
        <v>T9  Project98</v>
      </c>
      <c r="C104" s="169">
        <f t="shared" si="19"/>
        <v>67</v>
      </c>
      <c r="D104" s="169">
        <f t="shared" si="20"/>
        <v>67</v>
      </c>
      <c r="E104" s="169">
        <f t="shared" si="21"/>
        <v>1</v>
      </c>
      <c r="F104" s="169">
        <f t="shared" si="22"/>
        <v>67</v>
      </c>
      <c r="G104" s="170">
        <f t="shared" si="23"/>
        <v>0</v>
      </c>
      <c r="H104" s="170">
        <f t="shared" si="24"/>
        <v>0</v>
      </c>
      <c r="I104" s="171">
        <f t="shared" si="25"/>
        <v>12</v>
      </c>
      <c r="J104" s="169">
        <v>3</v>
      </c>
      <c r="K104" s="169">
        <v>3</v>
      </c>
      <c r="L104" s="169">
        <v>3</v>
      </c>
      <c r="M104" s="169">
        <v>3</v>
      </c>
      <c r="N104" s="172">
        <v>42</v>
      </c>
      <c r="O104" s="172">
        <v>45</v>
      </c>
      <c r="P104" s="172">
        <v>43</v>
      </c>
      <c r="Q104" s="172">
        <v>44</v>
      </c>
      <c r="R104" s="173"/>
      <c r="S104" s="369">
        <v>0.10000000000000091</v>
      </c>
      <c r="T104" s="369">
        <v>0.10000000000000091</v>
      </c>
      <c r="U104" s="369">
        <v>0.10000000000000091</v>
      </c>
      <c r="V104" s="369">
        <v>0.10000000000000091</v>
      </c>
      <c r="W104" s="369">
        <v>0.10000000000000091</v>
      </c>
      <c r="X104" s="369">
        <v>0.10000000000000091</v>
      </c>
      <c r="Y104" s="369">
        <v>0.10000000000000091</v>
      </c>
      <c r="Z104" s="369">
        <v>0.10000000000000091</v>
      </c>
      <c r="AA104" s="369">
        <v>0.10000000000000091</v>
      </c>
      <c r="AB104" s="369" t="s">
        <v>352</v>
      </c>
      <c r="AC104" s="369">
        <v>0.10000000000000091</v>
      </c>
      <c r="AD104" s="369">
        <v>0.10000000000000091</v>
      </c>
      <c r="AE104" s="369">
        <v>0.10000000000000091</v>
      </c>
      <c r="AF104" s="369">
        <v>0.10000000000000091</v>
      </c>
      <c r="AG104" s="369">
        <v>0.10000000000000091</v>
      </c>
      <c r="AH104" s="369">
        <v>0.1</v>
      </c>
      <c r="AI104" s="369">
        <v>0.1</v>
      </c>
      <c r="AJ104" s="369">
        <v>0.1</v>
      </c>
      <c r="AK104" s="369">
        <v>0.1</v>
      </c>
      <c r="AL104" s="369">
        <v>0.1</v>
      </c>
      <c r="AM104" s="369">
        <v>0.1</v>
      </c>
      <c r="AN104" s="369">
        <v>0.1</v>
      </c>
      <c r="AO104" s="369">
        <v>0.1</v>
      </c>
      <c r="AP104" s="369">
        <v>0.1</v>
      </c>
      <c r="AQ104" s="369">
        <v>0.1</v>
      </c>
      <c r="AR104" s="369">
        <v>0.1</v>
      </c>
      <c r="AS104" s="369">
        <v>0.1</v>
      </c>
      <c r="AT104" s="369">
        <v>0.1</v>
      </c>
      <c r="AU104" s="369">
        <v>0.1</v>
      </c>
      <c r="AV104" s="369">
        <v>0.1</v>
      </c>
      <c r="AW104" s="369">
        <v>0.1</v>
      </c>
      <c r="AX104" s="369">
        <v>0.1</v>
      </c>
      <c r="AY104" s="369">
        <v>0.1</v>
      </c>
      <c r="AZ104" s="369">
        <v>0.1</v>
      </c>
      <c r="BA104" s="369">
        <v>0.1</v>
      </c>
      <c r="BB104" s="369">
        <v>0.1</v>
      </c>
      <c r="BC104" s="369">
        <v>0.1</v>
      </c>
      <c r="BD104" s="369">
        <v>0.1</v>
      </c>
      <c r="BE104" s="369">
        <v>0.1</v>
      </c>
      <c r="BF104" s="369">
        <v>0.1</v>
      </c>
      <c r="BG104" s="369">
        <v>0.1</v>
      </c>
      <c r="BH104" s="369" t="s">
        <v>481</v>
      </c>
      <c r="BI104" s="369" t="s">
        <v>481</v>
      </c>
      <c r="BJ104" s="369" t="s">
        <v>481</v>
      </c>
      <c r="BK104" s="369" t="s">
        <v>481</v>
      </c>
      <c r="BL104" s="369">
        <v>0.1</v>
      </c>
      <c r="BM104" s="369">
        <v>0.1</v>
      </c>
      <c r="BN104" s="369">
        <v>0.1</v>
      </c>
      <c r="BO104" s="369">
        <v>0.1</v>
      </c>
      <c r="BP104" s="369">
        <v>0.1</v>
      </c>
      <c r="BQ104" s="369">
        <v>0.1</v>
      </c>
      <c r="BR104" s="369">
        <v>0.1</v>
      </c>
      <c r="BS104" s="369">
        <v>0.1</v>
      </c>
      <c r="BT104" s="369">
        <v>0.1</v>
      </c>
      <c r="BU104" s="369">
        <v>0.1</v>
      </c>
      <c r="BV104" s="369">
        <v>0.1</v>
      </c>
      <c r="BW104" s="369">
        <v>0.1</v>
      </c>
      <c r="BX104" s="369">
        <v>0.1</v>
      </c>
      <c r="BY104" s="369">
        <v>0.1</v>
      </c>
      <c r="BZ104" s="369">
        <v>0.1</v>
      </c>
      <c r="CA104" s="369">
        <v>0.1</v>
      </c>
      <c r="CB104" s="369">
        <v>0.1</v>
      </c>
      <c r="CC104" s="369">
        <v>0.1</v>
      </c>
      <c r="CD104" s="369">
        <v>0.1</v>
      </c>
      <c r="CE104" s="369">
        <v>0.10000000000000091</v>
      </c>
      <c r="CF104" s="369">
        <v>0.10000000000000091</v>
      </c>
      <c r="CG104" s="369">
        <v>0.10000000000000091</v>
      </c>
      <c r="CH104" s="369">
        <v>0.10000000000000091</v>
      </c>
      <c r="CI104" s="369">
        <v>0.10000000000000091</v>
      </c>
      <c r="CJ104" s="369">
        <v>0.10000000000000091</v>
      </c>
      <c r="CK104" s="369">
        <v>0.10000000000000091</v>
      </c>
      <c r="CL104" s="369">
        <v>0.10000000000000091</v>
      </c>
      <c r="CM104" s="174"/>
      <c r="CN104" s="174"/>
      <c r="CO104" s="174"/>
      <c r="CP104" s="174"/>
      <c r="CQ104" s="174"/>
      <c r="CR104" s="174"/>
      <c r="CS104" s="174"/>
      <c r="CT104" s="174"/>
    </row>
    <row r="105" spans="1:98" ht="15.75" thickBot="1" x14ac:dyDescent="0.3">
      <c r="A105" s="168">
        <f>IF(LEN(Projects!A101)&gt;0,Projects!A101,"")</f>
        <v>99</v>
      </c>
      <c r="B105" s="102" t="str">
        <f>IF(ISNA(VLOOKUP(A105,Projects!A:B,2,FALSE)), "",VLOOKUP(A105,Projects!A:B,2,FALSE))</f>
        <v>T9  Project99</v>
      </c>
      <c r="C105" s="169">
        <f t="shared" si="19"/>
        <v>67</v>
      </c>
      <c r="D105" s="169">
        <f t="shared" si="20"/>
        <v>67</v>
      </c>
      <c r="E105" s="169">
        <f t="shared" si="21"/>
        <v>1</v>
      </c>
      <c r="F105" s="169">
        <f t="shared" si="22"/>
        <v>67</v>
      </c>
      <c r="G105" s="170">
        <f t="shared" si="23"/>
        <v>0</v>
      </c>
      <c r="H105" s="170">
        <f t="shared" si="24"/>
        <v>0</v>
      </c>
      <c r="I105" s="171">
        <f t="shared" si="25"/>
        <v>12</v>
      </c>
      <c r="J105" s="169">
        <v>3</v>
      </c>
      <c r="K105" s="169">
        <v>3</v>
      </c>
      <c r="L105" s="169">
        <v>3</v>
      </c>
      <c r="M105" s="169">
        <v>3</v>
      </c>
      <c r="N105" s="172">
        <v>43</v>
      </c>
      <c r="O105" s="172">
        <v>44</v>
      </c>
      <c r="P105" s="172">
        <v>42</v>
      </c>
      <c r="Q105" s="172">
        <v>45</v>
      </c>
      <c r="R105" s="173"/>
      <c r="S105" s="369">
        <v>0.10000000000000091</v>
      </c>
      <c r="T105" s="369">
        <v>0.10000000000000091</v>
      </c>
      <c r="U105" s="369">
        <v>0.10000000000000091</v>
      </c>
      <c r="V105" s="369">
        <v>0.10000000000000091</v>
      </c>
      <c r="W105" s="369">
        <v>0.10000000000000091</v>
      </c>
      <c r="X105" s="369">
        <v>0.10000000000000091</v>
      </c>
      <c r="Y105" s="369">
        <v>0.10000000000000091</v>
      </c>
      <c r="Z105" s="369">
        <v>0.10000000000000091</v>
      </c>
      <c r="AA105" s="369">
        <v>0.10000000000000091</v>
      </c>
      <c r="AB105" s="369">
        <v>0.10000000000000091</v>
      </c>
      <c r="AC105" s="369">
        <v>0.10000000000000091</v>
      </c>
      <c r="AD105" s="369">
        <v>0.10000000000000091</v>
      </c>
      <c r="AE105" s="369">
        <v>0.10000000000000091</v>
      </c>
      <c r="AF105" s="369">
        <v>0.10000000000000091</v>
      </c>
      <c r="AG105" s="369">
        <v>0.10000000000000091</v>
      </c>
      <c r="AH105" s="369">
        <v>0.1</v>
      </c>
      <c r="AI105" s="369">
        <v>0.1</v>
      </c>
      <c r="AJ105" s="369">
        <v>0.1</v>
      </c>
      <c r="AK105" s="369">
        <v>0.1</v>
      </c>
      <c r="AL105" s="369">
        <v>0.1</v>
      </c>
      <c r="AM105" s="369">
        <v>0.1</v>
      </c>
      <c r="AN105" s="369">
        <v>0.1</v>
      </c>
      <c r="AO105" s="369">
        <v>0.1</v>
      </c>
      <c r="AP105" s="369">
        <v>0.1</v>
      </c>
      <c r="AQ105" s="369">
        <v>0.1</v>
      </c>
      <c r="AR105" s="369">
        <v>0.1</v>
      </c>
      <c r="AS105" s="369">
        <v>0.1</v>
      </c>
      <c r="AT105" s="369">
        <v>0.1</v>
      </c>
      <c r="AU105" s="369">
        <v>0.1</v>
      </c>
      <c r="AV105" s="369">
        <v>0.1</v>
      </c>
      <c r="AW105" s="369">
        <v>0.1</v>
      </c>
      <c r="AX105" s="369">
        <v>0.1</v>
      </c>
      <c r="AY105" s="369">
        <v>0.1</v>
      </c>
      <c r="AZ105" s="369">
        <v>0.1</v>
      </c>
      <c r="BA105" s="369">
        <v>0.1</v>
      </c>
      <c r="BB105" s="369">
        <v>0.1</v>
      </c>
      <c r="BC105" s="369">
        <v>0.1</v>
      </c>
      <c r="BD105" s="369">
        <v>0.1</v>
      </c>
      <c r="BE105" s="369">
        <v>0.1</v>
      </c>
      <c r="BF105" s="369">
        <v>0.1</v>
      </c>
      <c r="BG105" s="369">
        <v>0.1</v>
      </c>
      <c r="BH105" s="369" t="s">
        <v>481</v>
      </c>
      <c r="BI105" s="369" t="s">
        <v>481</v>
      </c>
      <c r="BJ105" s="369" t="s">
        <v>481</v>
      </c>
      <c r="BK105" s="369" t="s">
        <v>481</v>
      </c>
      <c r="BL105" s="369">
        <v>0.1</v>
      </c>
      <c r="BM105" s="369">
        <v>0.1</v>
      </c>
      <c r="BN105" s="369">
        <v>0.1</v>
      </c>
      <c r="BO105" s="369">
        <v>0.1</v>
      </c>
      <c r="BP105" s="369">
        <v>0.1</v>
      </c>
      <c r="BQ105" s="369">
        <v>0.1</v>
      </c>
      <c r="BR105" s="369">
        <v>0.1</v>
      </c>
      <c r="BS105" s="369" t="s">
        <v>352</v>
      </c>
      <c r="BT105" s="369">
        <v>0.1</v>
      </c>
      <c r="BU105" s="369">
        <v>0.1</v>
      </c>
      <c r="BV105" s="369">
        <v>0.1</v>
      </c>
      <c r="BW105" s="369">
        <v>0.1</v>
      </c>
      <c r="BX105" s="369">
        <v>0.1</v>
      </c>
      <c r="BY105" s="369">
        <v>0.1</v>
      </c>
      <c r="BZ105" s="369">
        <v>0.1</v>
      </c>
      <c r="CA105" s="369">
        <v>0.1</v>
      </c>
      <c r="CB105" s="369">
        <v>0.1</v>
      </c>
      <c r="CC105" s="369">
        <v>0.1</v>
      </c>
      <c r="CD105" s="369">
        <v>0.1</v>
      </c>
      <c r="CE105" s="369">
        <v>0.10000000000000091</v>
      </c>
      <c r="CF105" s="369">
        <v>0.10000000000000091</v>
      </c>
      <c r="CG105" s="369">
        <v>0.10000000000000091</v>
      </c>
      <c r="CH105" s="369">
        <v>0.10000000000000091</v>
      </c>
      <c r="CI105" s="369">
        <v>0.10000000000000091</v>
      </c>
      <c r="CJ105" s="369">
        <v>0.10000000000000091</v>
      </c>
      <c r="CK105" s="369">
        <v>0.10000000000000091</v>
      </c>
      <c r="CL105" s="369">
        <v>0.10000000000000091</v>
      </c>
      <c r="CM105" s="174"/>
      <c r="CN105" s="174"/>
      <c r="CO105" s="174"/>
      <c r="CP105" s="174"/>
      <c r="CQ105" s="174"/>
      <c r="CR105" s="174"/>
      <c r="CS105" s="174"/>
      <c r="CT105" s="174"/>
    </row>
    <row r="106" spans="1:98" ht="15.75" thickBot="1" x14ac:dyDescent="0.3">
      <c r="A106" s="168">
        <f>IF(LEN(Projects!A102)&gt;0,Projects!A102,"")</f>
        <v>100</v>
      </c>
      <c r="B106" s="102" t="str">
        <f>IF(ISNA(VLOOKUP(A106,Projects!A:B,2,FALSE)), "",VLOOKUP(A106,Projects!A:B,2,FALSE))</f>
        <v>T10 Project100</v>
      </c>
      <c r="C106" s="169">
        <f t="shared" si="19"/>
        <v>75</v>
      </c>
      <c r="D106" s="169">
        <f t="shared" si="20"/>
        <v>63</v>
      </c>
      <c r="E106" s="169">
        <f t="shared" si="21"/>
        <v>1</v>
      </c>
      <c r="F106" s="169">
        <f t="shared" si="22"/>
        <v>63</v>
      </c>
      <c r="G106" s="170">
        <f t="shared" si="23"/>
        <v>0</v>
      </c>
      <c r="H106" s="170">
        <f t="shared" si="24"/>
        <v>4</v>
      </c>
      <c r="I106" s="171">
        <f t="shared" si="25"/>
        <v>12</v>
      </c>
      <c r="J106" s="169">
        <v>3</v>
      </c>
      <c r="K106" s="169">
        <v>3</v>
      </c>
      <c r="L106" s="169">
        <v>3</v>
      </c>
      <c r="M106" s="169">
        <v>3</v>
      </c>
      <c r="N106" s="172">
        <v>47</v>
      </c>
      <c r="O106" s="172">
        <v>50</v>
      </c>
      <c r="P106" s="172">
        <v>52</v>
      </c>
      <c r="Q106" s="172">
        <v>46</v>
      </c>
      <c r="R106" s="173"/>
      <c r="S106" s="369">
        <v>0.10000000000000091</v>
      </c>
      <c r="T106" s="369">
        <v>0.10000000000000091</v>
      </c>
      <c r="U106" s="369">
        <v>0.10000000000000091</v>
      </c>
      <c r="V106" s="369">
        <v>0.10000000000000091</v>
      </c>
      <c r="W106" s="369">
        <v>0.10000000000000091</v>
      </c>
      <c r="X106" s="369">
        <v>0.10000000000000091</v>
      </c>
      <c r="Y106" s="369">
        <v>0.10000000000000091</v>
      </c>
      <c r="Z106" s="369">
        <v>0.10000000000000091</v>
      </c>
      <c r="AA106" s="369">
        <v>0.10000000000000091</v>
      </c>
      <c r="AB106" s="369">
        <v>0.10000000000000091</v>
      </c>
      <c r="AC106" s="369" t="s">
        <v>352</v>
      </c>
      <c r="AD106" s="369">
        <v>0.10000000000000091</v>
      </c>
      <c r="AE106" s="369">
        <v>0.10000000000000091</v>
      </c>
      <c r="AF106" s="369">
        <v>0.10000000000000091</v>
      </c>
      <c r="AG106" s="369">
        <v>0.10000000000000091</v>
      </c>
      <c r="AH106" s="369">
        <v>0.1</v>
      </c>
      <c r="AI106" s="369">
        <v>0.1</v>
      </c>
      <c r="AJ106" s="369">
        <v>0.1</v>
      </c>
      <c r="AK106" s="369">
        <v>0.1</v>
      </c>
      <c r="AL106" s="369">
        <v>0.1</v>
      </c>
      <c r="AM106" s="369">
        <v>0.1</v>
      </c>
      <c r="AN106" s="369">
        <v>0.1</v>
      </c>
      <c r="AO106" s="369">
        <v>0.1</v>
      </c>
      <c r="AP106" s="369">
        <v>0.1</v>
      </c>
      <c r="AQ106" s="369">
        <v>0.1</v>
      </c>
      <c r="AR106" s="369">
        <v>0.1</v>
      </c>
      <c r="AS106" s="369">
        <v>0.1</v>
      </c>
      <c r="AT106" s="369">
        <v>0.1</v>
      </c>
      <c r="AU106" s="369">
        <v>0.1</v>
      </c>
      <c r="AV106" s="369">
        <v>0.1</v>
      </c>
      <c r="AW106" s="369">
        <v>0.1</v>
      </c>
      <c r="AX106" s="369">
        <v>0.1</v>
      </c>
      <c r="AY106" s="369">
        <v>0.1</v>
      </c>
      <c r="AZ106" s="369">
        <v>0.1</v>
      </c>
      <c r="BA106" s="369">
        <v>0.1</v>
      </c>
      <c r="BB106" s="369">
        <v>0.1</v>
      </c>
      <c r="BC106" s="369">
        <v>0.1</v>
      </c>
      <c r="BD106" s="369">
        <v>0.1</v>
      </c>
      <c r="BE106" s="369">
        <v>0.1</v>
      </c>
      <c r="BF106" s="369">
        <v>0.1</v>
      </c>
      <c r="BG106" s="369">
        <v>0.1</v>
      </c>
      <c r="BH106" s="369">
        <v>0.1</v>
      </c>
      <c r="BI106" s="369">
        <v>0.1</v>
      </c>
      <c r="BJ106" s="369">
        <v>0.1</v>
      </c>
      <c r="BK106" s="369">
        <v>0.1</v>
      </c>
      <c r="BL106" s="369" t="s">
        <v>481</v>
      </c>
      <c r="BM106" s="369" t="s">
        <v>481</v>
      </c>
      <c r="BN106" s="369">
        <v>0.99999999999999911</v>
      </c>
      <c r="BO106" s="369">
        <v>0.99999999999999911</v>
      </c>
      <c r="BP106" s="369" t="s">
        <v>481</v>
      </c>
      <c r="BQ106" s="369">
        <v>0.99999999999999911</v>
      </c>
      <c r="BR106" s="369" t="s">
        <v>481</v>
      </c>
      <c r="BS106" s="369">
        <v>0.99999999999999911</v>
      </c>
      <c r="BT106" s="369">
        <v>0.1</v>
      </c>
      <c r="BU106" s="369">
        <v>0.1</v>
      </c>
      <c r="BV106" s="369">
        <v>0.1</v>
      </c>
      <c r="BW106" s="369">
        <v>0.1</v>
      </c>
      <c r="BX106" s="369">
        <v>0.1</v>
      </c>
      <c r="BY106" s="369">
        <v>0.1</v>
      </c>
      <c r="BZ106" s="369">
        <v>0.1</v>
      </c>
      <c r="CA106" s="369">
        <v>0.1</v>
      </c>
      <c r="CB106" s="369">
        <v>0.1</v>
      </c>
      <c r="CC106" s="369">
        <v>0.1</v>
      </c>
      <c r="CD106" s="369">
        <v>0.1</v>
      </c>
      <c r="CE106" s="369">
        <v>0.10000000000000091</v>
      </c>
      <c r="CF106" s="369">
        <v>0.10000000000000091</v>
      </c>
      <c r="CG106" s="369">
        <v>0.10000000000000091</v>
      </c>
      <c r="CH106" s="369">
        <v>0.10000000000000091</v>
      </c>
      <c r="CI106" s="369">
        <v>0.10000000000000091</v>
      </c>
      <c r="CJ106" s="369">
        <v>0.10000000000000091</v>
      </c>
      <c r="CK106" s="369">
        <v>0.10000000000000091</v>
      </c>
      <c r="CL106" s="369">
        <v>0.10000000000000091</v>
      </c>
      <c r="CM106" s="174"/>
      <c r="CN106" s="174"/>
      <c r="CO106" s="174"/>
      <c r="CP106" s="174"/>
      <c r="CQ106" s="174"/>
      <c r="CR106" s="174"/>
      <c r="CS106" s="174"/>
      <c r="CT106" s="174"/>
    </row>
    <row r="107" spans="1:98" ht="15.75" thickBot="1" x14ac:dyDescent="0.3">
      <c r="A107" s="168">
        <f>IF(LEN(Projects!A103)&gt;0,Projects!A103,"")</f>
        <v>101</v>
      </c>
      <c r="B107" s="102" t="str">
        <f>IF(ISNA(VLOOKUP(A107,Projects!A:B,2,FALSE)), "",VLOOKUP(A107,Projects!A:B,2,FALSE))</f>
        <v>T10 Project101</v>
      </c>
      <c r="C107" s="169">
        <f t="shared" si="19"/>
        <v>75</v>
      </c>
      <c r="D107" s="169">
        <f t="shared" si="20"/>
        <v>63</v>
      </c>
      <c r="E107" s="169">
        <f t="shared" si="21"/>
        <v>1</v>
      </c>
      <c r="F107" s="169">
        <f t="shared" si="22"/>
        <v>63</v>
      </c>
      <c r="G107" s="170">
        <f t="shared" si="23"/>
        <v>0</v>
      </c>
      <c r="H107" s="170">
        <f t="shared" si="24"/>
        <v>4</v>
      </c>
      <c r="I107" s="171">
        <f t="shared" si="25"/>
        <v>12</v>
      </c>
      <c r="J107" s="169">
        <v>3</v>
      </c>
      <c r="K107" s="169">
        <v>3</v>
      </c>
      <c r="L107" s="169">
        <v>3</v>
      </c>
      <c r="M107" s="169">
        <v>3</v>
      </c>
      <c r="N107" s="172">
        <v>48</v>
      </c>
      <c r="O107" s="172">
        <v>51</v>
      </c>
      <c r="P107" s="172">
        <v>53</v>
      </c>
      <c r="Q107" s="172">
        <v>47</v>
      </c>
      <c r="R107" s="173"/>
      <c r="S107" s="369">
        <v>0.10000000000000091</v>
      </c>
      <c r="T107" s="369">
        <v>0.10000000000000091</v>
      </c>
      <c r="U107" s="369">
        <v>0.10000000000000091</v>
      </c>
      <c r="V107" s="369">
        <v>0.10000000000000091</v>
      </c>
      <c r="W107" s="369">
        <v>0.10000000000000091</v>
      </c>
      <c r="X107" s="369">
        <v>0.10000000000000091</v>
      </c>
      <c r="Y107" s="369">
        <v>0.10000000000000091</v>
      </c>
      <c r="Z107" s="369">
        <v>0.10000000000000091</v>
      </c>
      <c r="AA107" s="369">
        <v>0.10000000000000091</v>
      </c>
      <c r="AB107" s="369">
        <v>0.10000000000000091</v>
      </c>
      <c r="AC107" s="369">
        <v>0.10000000000000091</v>
      </c>
      <c r="AD107" s="369">
        <v>0.10000000000000091</v>
      </c>
      <c r="AE107" s="369">
        <v>0.10000000000000091</v>
      </c>
      <c r="AF107" s="369">
        <v>0.10000000000000091</v>
      </c>
      <c r="AG107" s="369">
        <v>0.10000000000000091</v>
      </c>
      <c r="AH107" s="369">
        <v>0.1</v>
      </c>
      <c r="AI107" s="369">
        <v>0.1</v>
      </c>
      <c r="AJ107" s="369">
        <v>0.1</v>
      </c>
      <c r="AK107" s="369">
        <v>0.1</v>
      </c>
      <c r="AL107" s="369">
        <v>0.1</v>
      </c>
      <c r="AM107" s="369">
        <v>0.1</v>
      </c>
      <c r="AN107" s="369">
        <v>0.1</v>
      </c>
      <c r="AO107" s="369">
        <v>0.1</v>
      </c>
      <c r="AP107" s="369">
        <v>0.1</v>
      </c>
      <c r="AQ107" s="369">
        <v>0.1</v>
      </c>
      <c r="AR107" s="369">
        <v>0.1</v>
      </c>
      <c r="AS107" s="369">
        <v>0.1</v>
      </c>
      <c r="AT107" s="369">
        <v>0.1</v>
      </c>
      <c r="AU107" s="369">
        <v>0.1</v>
      </c>
      <c r="AV107" s="369">
        <v>0.1</v>
      </c>
      <c r="AW107" s="369">
        <v>0.1</v>
      </c>
      <c r="AX107" s="369">
        <v>0.1</v>
      </c>
      <c r="AY107" s="369">
        <v>0.1</v>
      </c>
      <c r="AZ107" s="369">
        <v>0.1</v>
      </c>
      <c r="BA107" s="369" t="s">
        <v>352</v>
      </c>
      <c r="BB107" s="369">
        <v>0.1</v>
      </c>
      <c r="BC107" s="369">
        <v>0.1</v>
      </c>
      <c r="BD107" s="369">
        <v>0.1</v>
      </c>
      <c r="BE107" s="369">
        <v>0.1</v>
      </c>
      <c r="BF107" s="369">
        <v>0.1</v>
      </c>
      <c r="BG107" s="369">
        <v>0.1</v>
      </c>
      <c r="BH107" s="369">
        <v>0.1</v>
      </c>
      <c r="BI107" s="369">
        <v>0.1</v>
      </c>
      <c r="BJ107" s="369">
        <v>0.1</v>
      </c>
      <c r="BK107" s="369">
        <v>0.1</v>
      </c>
      <c r="BL107" s="369">
        <v>0.99999999999999911</v>
      </c>
      <c r="BM107" s="369" t="s">
        <v>481</v>
      </c>
      <c r="BN107" s="369" t="s">
        <v>481</v>
      </c>
      <c r="BO107" s="369">
        <v>0.99999999999999911</v>
      </c>
      <c r="BP107" s="369">
        <v>0.99999999999999911</v>
      </c>
      <c r="BQ107" s="369" t="s">
        <v>481</v>
      </c>
      <c r="BR107" s="369">
        <v>0.99999999999999911</v>
      </c>
      <c r="BS107" s="369" t="s">
        <v>481</v>
      </c>
      <c r="BT107" s="369">
        <v>0.1</v>
      </c>
      <c r="BU107" s="369">
        <v>0.1</v>
      </c>
      <c r="BV107" s="369">
        <v>0.1</v>
      </c>
      <c r="BW107" s="369">
        <v>0.1</v>
      </c>
      <c r="BX107" s="369">
        <v>0.1</v>
      </c>
      <c r="BY107" s="369">
        <v>0.1</v>
      </c>
      <c r="BZ107" s="369">
        <v>0.1</v>
      </c>
      <c r="CA107" s="369">
        <v>0.1</v>
      </c>
      <c r="CB107" s="369">
        <v>0.1</v>
      </c>
      <c r="CC107" s="369">
        <v>0.1</v>
      </c>
      <c r="CD107" s="369">
        <v>0.1</v>
      </c>
      <c r="CE107" s="369">
        <v>0.10000000000000091</v>
      </c>
      <c r="CF107" s="369">
        <v>0.10000000000000091</v>
      </c>
      <c r="CG107" s="369">
        <v>0.10000000000000091</v>
      </c>
      <c r="CH107" s="369">
        <v>0.10000000000000091</v>
      </c>
      <c r="CI107" s="369">
        <v>0.10000000000000091</v>
      </c>
      <c r="CJ107" s="369">
        <v>0.10000000000000091</v>
      </c>
      <c r="CK107" s="369">
        <v>0.10000000000000091</v>
      </c>
      <c r="CL107" s="369">
        <v>0.10000000000000091</v>
      </c>
      <c r="CM107" s="174"/>
      <c r="CN107" s="174"/>
      <c r="CO107" s="174"/>
      <c r="CP107" s="174"/>
      <c r="CQ107" s="174"/>
      <c r="CR107" s="174"/>
      <c r="CS107" s="174"/>
      <c r="CT107" s="174"/>
    </row>
    <row r="108" spans="1:98" ht="15.75" thickBot="1" x14ac:dyDescent="0.3">
      <c r="A108" s="168">
        <f>IF(LEN(Projects!A104)&gt;0,Projects!A104,"")</f>
        <v>102</v>
      </c>
      <c r="B108" s="102" t="str">
        <f>IF(ISNA(VLOOKUP(A108,Projects!A:B,2,FALSE)), "",VLOOKUP(A108,Projects!A:B,2,FALSE))</f>
        <v>T10 Project102</v>
      </c>
      <c r="C108" s="169">
        <f t="shared" si="19"/>
        <v>75</v>
      </c>
      <c r="D108" s="169">
        <f t="shared" si="20"/>
        <v>63</v>
      </c>
      <c r="E108" s="169">
        <f t="shared" si="21"/>
        <v>1</v>
      </c>
      <c r="F108" s="169">
        <f t="shared" si="22"/>
        <v>63</v>
      </c>
      <c r="G108" s="170">
        <f t="shared" si="23"/>
        <v>0</v>
      </c>
      <c r="H108" s="170">
        <f t="shared" si="24"/>
        <v>4</v>
      </c>
      <c r="I108" s="171">
        <f t="shared" si="25"/>
        <v>12</v>
      </c>
      <c r="J108" s="169">
        <v>3</v>
      </c>
      <c r="K108" s="169">
        <v>3</v>
      </c>
      <c r="L108" s="169">
        <v>3</v>
      </c>
      <c r="M108" s="169">
        <v>3</v>
      </c>
      <c r="N108" s="172">
        <v>49</v>
      </c>
      <c r="O108" s="172">
        <v>52</v>
      </c>
      <c r="P108" s="172">
        <v>46</v>
      </c>
      <c r="Q108" s="172">
        <v>48</v>
      </c>
      <c r="R108" s="173"/>
      <c r="S108" s="369">
        <v>0.10000000000000091</v>
      </c>
      <c r="T108" s="369">
        <v>0.10000000000000091</v>
      </c>
      <c r="U108" s="369">
        <v>0.10000000000000091</v>
      </c>
      <c r="V108" s="369">
        <v>0.10000000000000091</v>
      </c>
      <c r="W108" s="369">
        <v>0.10000000000000091</v>
      </c>
      <c r="X108" s="369">
        <v>0.10000000000000091</v>
      </c>
      <c r="Y108" s="369">
        <v>0.10000000000000091</v>
      </c>
      <c r="Z108" s="369">
        <v>0.10000000000000091</v>
      </c>
      <c r="AA108" s="369">
        <v>0.10000000000000091</v>
      </c>
      <c r="AB108" s="369">
        <v>0.10000000000000091</v>
      </c>
      <c r="AC108" s="369">
        <v>0.10000000000000091</v>
      </c>
      <c r="AD108" s="369">
        <v>0.10000000000000091</v>
      </c>
      <c r="AE108" s="369">
        <v>0.10000000000000091</v>
      </c>
      <c r="AF108" s="369">
        <v>0.10000000000000091</v>
      </c>
      <c r="AG108" s="369">
        <v>0.10000000000000091</v>
      </c>
      <c r="AH108" s="369">
        <v>0.1</v>
      </c>
      <c r="AI108" s="369">
        <v>0.1</v>
      </c>
      <c r="AJ108" s="369">
        <v>0.1</v>
      </c>
      <c r="AK108" s="369">
        <v>0.1</v>
      </c>
      <c r="AL108" s="369">
        <v>0.1</v>
      </c>
      <c r="AM108" s="369">
        <v>0.1</v>
      </c>
      <c r="AN108" s="369">
        <v>0.1</v>
      </c>
      <c r="AO108" s="369">
        <v>0.1</v>
      </c>
      <c r="AP108" s="369">
        <v>0.1</v>
      </c>
      <c r="AQ108" s="369">
        <v>0.1</v>
      </c>
      <c r="AR108" s="369">
        <v>0.1</v>
      </c>
      <c r="AS108" s="369">
        <v>0.1</v>
      </c>
      <c r="AT108" s="369">
        <v>0.1</v>
      </c>
      <c r="AU108" s="369">
        <v>0.1</v>
      </c>
      <c r="AV108" s="369">
        <v>0.1</v>
      </c>
      <c r="AW108" s="369" t="s">
        <v>352</v>
      </c>
      <c r="AX108" s="369">
        <v>0.1</v>
      </c>
      <c r="AY108" s="369">
        <v>0.1</v>
      </c>
      <c r="AZ108" s="369">
        <v>0.1</v>
      </c>
      <c r="BA108" s="369">
        <v>0.1</v>
      </c>
      <c r="BB108" s="369">
        <v>0.1</v>
      </c>
      <c r="BC108" s="369">
        <v>0.1</v>
      </c>
      <c r="BD108" s="369">
        <v>0.1</v>
      </c>
      <c r="BE108" s="369">
        <v>0.1</v>
      </c>
      <c r="BF108" s="369">
        <v>0.1</v>
      </c>
      <c r="BG108" s="369">
        <v>0.1</v>
      </c>
      <c r="BH108" s="369">
        <v>0.1</v>
      </c>
      <c r="BI108" s="369">
        <v>0.1</v>
      </c>
      <c r="BJ108" s="369">
        <v>0.1</v>
      </c>
      <c r="BK108" s="369">
        <v>0.1</v>
      </c>
      <c r="BL108" s="369" t="s">
        <v>481</v>
      </c>
      <c r="BM108" s="369">
        <v>0.99999999999999911</v>
      </c>
      <c r="BN108" s="369" t="s">
        <v>481</v>
      </c>
      <c r="BO108" s="369" t="s">
        <v>481</v>
      </c>
      <c r="BP108" s="369">
        <v>0.99999999999999911</v>
      </c>
      <c r="BQ108" s="369">
        <v>0.99999999999999911</v>
      </c>
      <c r="BR108" s="369" t="s">
        <v>481</v>
      </c>
      <c r="BS108" s="369">
        <v>0.99999999999999911</v>
      </c>
      <c r="BT108" s="369">
        <v>0.1</v>
      </c>
      <c r="BU108" s="369">
        <v>0.1</v>
      </c>
      <c r="BV108" s="369">
        <v>0.1</v>
      </c>
      <c r="BW108" s="369">
        <v>0.1</v>
      </c>
      <c r="BX108" s="369">
        <v>0.1</v>
      </c>
      <c r="BY108" s="369">
        <v>0.1</v>
      </c>
      <c r="BZ108" s="369">
        <v>0.1</v>
      </c>
      <c r="CA108" s="369">
        <v>0.1</v>
      </c>
      <c r="CB108" s="369">
        <v>0.1</v>
      </c>
      <c r="CC108" s="369">
        <v>0.1</v>
      </c>
      <c r="CD108" s="369">
        <v>0.1</v>
      </c>
      <c r="CE108" s="369">
        <v>0.10000000000000091</v>
      </c>
      <c r="CF108" s="369">
        <v>0.10000000000000091</v>
      </c>
      <c r="CG108" s="369">
        <v>0.10000000000000091</v>
      </c>
      <c r="CH108" s="369">
        <v>0.10000000000000091</v>
      </c>
      <c r="CI108" s="369">
        <v>0.10000000000000091</v>
      </c>
      <c r="CJ108" s="369">
        <v>0.10000000000000091</v>
      </c>
      <c r="CK108" s="369">
        <v>0.10000000000000091</v>
      </c>
      <c r="CL108" s="369">
        <v>0.10000000000000091</v>
      </c>
      <c r="CM108" s="174"/>
      <c r="CN108" s="174"/>
      <c r="CO108" s="174"/>
      <c r="CP108" s="174"/>
      <c r="CQ108" s="174"/>
      <c r="CR108" s="174"/>
      <c r="CS108" s="174"/>
      <c r="CT108" s="174"/>
    </row>
    <row r="109" spans="1:98" ht="15.75" thickBot="1" x14ac:dyDescent="0.3">
      <c r="A109" s="168">
        <f>IF(LEN(Projects!A105)&gt;0,Projects!A105,"")</f>
        <v>103</v>
      </c>
      <c r="B109" s="102" t="str">
        <f>IF(ISNA(VLOOKUP(A109,Projects!A:B,2,FALSE)), "",VLOOKUP(A109,Projects!A:B,2,FALSE))</f>
        <v>T10 Project103</v>
      </c>
      <c r="C109" s="169">
        <f t="shared" si="19"/>
        <v>73</v>
      </c>
      <c r="D109" s="169">
        <f t="shared" si="20"/>
        <v>64</v>
      </c>
      <c r="E109" s="169">
        <f t="shared" si="21"/>
        <v>1</v>
      </c>
      <c r="F109" s="169">
        <f t="shared" si="22"/>
        <v>64</v>
      </c>
      <c r="G109" s="170">
        <f t="shared" si="23"/>
        <v>0</v>
      </c>
      <c r="H109" s="170">
        <f t="shared" si="24"/>
        <v>3</v>
      </c>
      <c r="I109" s="171">
        <f t="shared" si="25"/>
        <v>12</v>
      </c>
      <c r="J109" s="169">
        <v>3</v>
      </c>
      <c r="K109" s="169">
        <v>3</v>
      </c>
      <c r="L109" s="169">
        <v>3</v>
      </c>
      <c r="M109" s="169">
        <v>3</v>
      </c>
      <c r="N109" s="172">
        <v>46</v>
      </c>
      <c r="O109" s="172">
        <v>49</v>
      </c>
      <c r="P109" s="172">
        <v>51</v>
      </c>
      <c r="Q109" s="172">
        <v>53</v>
      </c>
      <c r="R109" s="173"/>
      <c r="S109" s="369">
        <v>0.10000000000000091</v>
      </c>
      <c r="T109" s="369">
        <v>0.10000000000000091</v>
      </c>
      <c r="U109" s="369">
        <v>0.10000000000000091</v>
      </c>
      <c r="V109" s="369">
        <v>0.10000000000000091</v>
      </c>
      <c r="W109" s="369">
        <v>0.10000000000000091</v>
      </c>
      <c r="X109" s="369">
        <v>0.10000000000000091</v>
      </c>
      <c r="Y109" s="369">
        <v>0.10000000000000091</v>
      </c>
      <c r="Z109" s="369">
        <v>0.10000000000000091</v>
      </c>
      <c r="AA109" s="369">
        <v>0.10000000000000091</v>
      </c>
      <c r="AB109" s="369">
        <v>0.10000000000000091</v>
      </c>
      <c r="AC109" s="369">
        <v>0.10000000000000091</v>
      </c>
      <c r="AD109" s="369">
        <v>0.10000000000000091</v>
      </c>
      <c r="AE109" s="369">
        <v>0.10000000000000091</v>
      </c>
      <c r="AF109" s="369">
        <v>0.10000000000000091</v>
      </c>
      <c r="AG109" s="369">
        <v>0.10000000000000091</v>
      </c>
      <c r="AH109" s="369">
        <v>0.1</v>
      </c>
      <c r="AI109" s="369">
        <v>0.1</v>
      </c>
      <c r="AJ109" s="369">
        <v>0.1</v>
      </c>
      <c r="AK109" s="369">
        <v>0.1</v>
      </c>
      <c r="AL109" s="369">
        <v>0.1</v>
      </c>
      <c r="AM109" s="369">
        <v>0.1</v>
      </c>
      <c r="AN109" s="369">
        <v>0.1</v>
      </c>
      <c r="AO109" s="369">
        <v>0.1</v>
      </c>
      <c r="AP109" s="369">
        <v>0.1</v>
      </c>
      <c r="AQ109" s="369">
        <v>0.1</v>
      </c>
      <c r="AR109" s="369">
        <v>0.1</v>
      </c>
      <c r="AS109" s="369">
        <v>0.1</v>
      </c>
      <c r="AT109" s="369">
        <v>0.1</v>
      </c>
      <c r="AU109" s="369">
        <v>0.1</v>
      </c>
      <c r="AV109" s="369">
        <v>0.1</v>
      </c>
      <c r="AW109" s="369">
        <v>0.1</v>
      </c>
      <c r="AX109" s="369">
        <v>0.1</v>
      </c>
      <c r="AY109" s="369">
        <v>0.1</v>
      </c>
      <c r="AZ109" s="369">
        <v>0.1</v>
      </c>
      <c r="BA109" s="369">
        <v>0.1</v>
      </c>
      <c r="BB109" s="369">
        <v>0.1</v>
      </c>
      <c r="BC109" s="369">
        <v>0.1</v>
      </c>
      <c r="BD109" s="369">
        <v>0.1</v>
      </c>
      <c r="BE109" s="369">
        <v>0.1</v>
      </c>
      <c r="BF109" s="369">
        <v>0.1</v>
      </c>
      <c r="BG109" s="369">
        <v>0.1</v>
      </c>
      <c r="BH109" s="369">
        <v>0.1</v>
      </c>
      <c r="BI109" s="369">
        <v>0.1</v>
      </c>
      <c r="BJ109" s="369">
        <v>0.1</v>
      </c>
      <c r="BK109" s="369">
        <v>0.1</v>
      </c>
      <c r="BL109" s="369" t="s">
        <v>481</v>
      </c>
      <c r="BM109" s="369">
        <v>0.99999999999999911</v>
      </c>
      <c r="BN109" s="369">
        <v>0.99999999999999911</v>
      </c>
      <c r="BO109" s="369" t="s">
        <v>481</v>
      </c>
      <c r="BP109" s="369" t="s">
        <v>352</v>
      </c>
      <c r="BQ109" s="369" t="s">
        <v>481</v>
      </c>
      <c r="BR109" s="369">
        <v>0.99999999999999911</v>
      </c>
      <c r="BS109" s="369" t="s">
        <v>481</v>
      </c>
      <c r="BT109" s="369">
        <v>0.1</v>
      </c>
      <c r="BU109" s="369">
        <v>0.1</v>
      </c>
      <c r="BV109" s="369">
        <v>0.1</v>
      </c>
      <c r="BW109" s="369">
        <v>0.1</v>
      </c>
      <c r="BX109" s="369">
        <v>0.1</v>
      </c>
      <c r="BY109" s="369">
        <v>0.1</v>
      </c>
      <c r="BZ109" s="369">
        <v>0.1</v>
      </c>
      <c r="CA109" s="369">
        <v>0.1</v>
      </c>
      <c r="CB109" s="369">
        <v>0.1</v>
      </c>
      <c r="CC109" s="369">
        <v>0.1</v>
      </c>
      <c r="CD109" s="369">
        <v>0.1</v>
      </c>
      <c r="CE109" s="369">
        <v>0.10000000000000091</v>
      </c>
      <c r="CF109" s="369">
        <v>0.10000000000000091</v>
      </c>
      <c r="CG109" s="369">
        <v>0.10000000000000091</v>
      </c>
      <c r="CH109" s="369">
        <v>0.10000000000000091</v>
      </c>
      <c r="CI109" s="369">
        <v>0.10000000000000091</v>
      </c>
      <c r="CJ109" s="369">
        <v>0.10000000000000091</v>
      </c>
      <c r="CK109" s="369">
        <v>0.10000000000000091</v>
      </c>
      <c r="CL109" s="369">
        <v>0.10000000000000091</v>
      </c>
      <c r="CM109" s="174"/>
      <c r="CN109" s="174"/>
      <c r="CO109" s="174"/>
      <c r="CP109" s="174"/>
      <c r="CQ109" s="174"/>
      <c r="CR109" s="174"/>
      <c r="CS109" s="174"/>
      <c r="CT109" s="174"/>
    </row>
    <row r="110" spans="1:98" ht="15.75" thickBot="1" x14ac:dyDescent="0.3">
      <c r="A110" s="168">
        <f>IF(LEN(Projects!A106)&gt;0,Projects!A106,"")</f>
        <v>104</v>
      </c>
      <c r="B110" s="102" t="str">
        <f>IF(ISNA(VLOOKUP(A110,Projects!A:B,2,FALSE)), "",VLOOKUP(A110,Projects!A:B,2,FALSE))</f>
        <v>T10 Project104</v>
      </c>
      <c r="C110" s="169">
        <f t="shared" si="19"/>
        <v>75</v>
      </c>
      <c r="D110" s="169">
        <f t="shared" si="20"/>
        <v>63</v>
      </c>
      <c r="E110" s="169">
        <f t="shared" si="21"/>
        <v>1</v>
      </c>
      <c r="F110" s="169">
        <f t="shared" si="22"/>
        <v>63</v>
      </c>
      <c r="G110" s="170">
        <f t="shared" si="23"/>
        <v>0</v>
      </c>
      <c r="H110" s="170">
        <f t="shared" si="24"/>
        <v>4</v>
      </c>
      <c r="I110" s="171">
        <f t="shared" si="25"/>
        <v>12</v>
      </c>
      <c r="J110" s="169">
        <v>3</v>
      </c>
      <c r="K110" s="169">
        <v>3</v>
      </c>
      <c r="L110" s="169">
        <v>3</v>
      </c>
      <c r="M110" s="169">
        <v>3</v>
      </c>
      <c r="N110" s="172">
        <v>51</v>
      </c>
      <c r="O110" s="172">
        <v>53</v>
      </c>
      <c r="P110" s="172">
        <v>47</v>
      </c>
      <c r="Q110" s="172">
        <v>49</v>
      </c>
      <c r="R110" s="173"/>
      <c r="S110" s="369">
        <v>0.10000000000000091</v>
      </c>
      <c r="T110" s="369">
        <v>0.10000000000000091</v>
      </c>
      <c r="U110" s="369">
        <v>0.10000000000000091</v>
      </c>
      <c r="V110" s="369">
        <v>0.10000000000000091</v>
      </c>
      <c r="W110" s="369">
        <v>0.10000000000000091</v>
      </c>
      <c r="X110" s="369">
        <v>0.10000000000000091</v>
      </c>
      <c r="Y110" s="369">
        <v>0.10000000000000091</v>
      </c>
      <c r="Z110" s="369">
        <v>0.10000000000000091</v>
      </c>
      <c r="AA110" s="369">
        <v>0.10000000000000091</v>
      </c>
      <c r="AB110" s="369">
        <v>0.10000000000000091</v>
      </c>
      <c r="AC110" s="369">
        <v>0.10000000000000091</v>
      </c>
      <c r="AD110" s="369">
        <v>0.10000000000000091</v>
      </c>
      <c r="AE110" s="369">
        <v>0.10000000000000091</v>
      </c>
      <c r="AF110" s="369">
        <v>0.10000000000000091</v>
      </c>
      <c r="AG110" s="369">
        <v>0.10000000000000091</v>
      </c>
      <c r="AH110" s="369">
        <v>0.1</v>
      </c>
      <c r="AI110" s="369">
        <v>0.1</v>
      </c>
      <c r="AJ110" s="369">
        <v>0.1</v>
      </c>
      <c r="AK110" s="369">
        <v>0.1</v>
      </c>
      <c r="AL110" s="369">
        <v>0.1</v>
      </c>
      <c r="AM110" s="369">
        <v>0.1</v>
      </c>
      <c r="AN110" s="369">
        <v>0.1</v>
      </c>
      <c r="AO110" s="369">
        <v>0.1</v>
      </c>
      <c r="AP110" s="369">
        <v>0.1</v>
      </c>
      <c r="AQ110" s="369">
        <v>0.1</v>
      </c>
      <c r="AR110" s="369">
        <v>0.1</v>
      </c>
      <c r="AS110" s="369">
        <v>0.1</v>
      </c>
      <c r="AT110" s="369">
        <v>0.1</v>
      </c>
      <c r="AU110" s="369">
        <v>0.1</v>
      </c>
      <c r="AV110" s="369">
        <v>0.1</v>
      </c>
      <c r="AW110" s="369">
        <v>0.1</v>
      </c>
      <c r="AX110" s="369">
        <v>0.1</v>
      </c>
      <c r="AY110" s="369">
        <v>0.1</v>
      </c>
      <c r="AZ110" s="369">
        <v>0.1</v>
      </c>
      <c r="BA110" s="369">
        <v>0.1</v>
      </c>
      <c r="BB110" s="369">
        <v>0.1</v>
      </c>
      <c r="BC110" s="369">
        <v>0.1</v>
      </c>
      <c r="BD110" s="369">
        <v>0.1</v>
      </c>
      <c r="BE110" s="369">
        <v>0.1</v>
      </c>
      <c r="BF110" s="369">
        <v>0.1</v>
      </c>
      <c r="BG110" s="369">
        <v>0.1</v>
      </c>
      <c r="BH110" s="369">
        <v>0.1</v>
      </c>
      <c r="BI110" s="369">
        <v>0.1</v>
      </c>
      <c r="BJ110" s="369">
        <v>0.1</v>
      </c>
      <c r="BK110" s="369">
        <v>0.1</v>
      </c>
      <c r="BL110" s="369">
        <v>0.99999999999999911</v>
      </c>
      <c r="BM110" s="369" t="s">
        <v>481</v>
      </c>
      <c r="BN110" s="369">
        <v>0.99999999999999911</v>
      </c>
      <c r="BO110" s="369" t="s">
        <v>481</v>
      </c>
      <c r="BP110" s="369">
        <v>0.99999999999999911</v>
      </c>
      <c r="BQ110" s="369" t="s">
        <v>481</v>
      </c>
      <c r="BR110" s="369">
        <v>0.99999999999999911</v>
      </c>
      <c r="BS110" s="369" t="s">
        <v>481</v>
      </c>
      <c r="BT110" s="369">
        <v>0.1</v>
      </c>
      <c r="BU110" s="369">
        <v>0.1</v>
      </c>
      <c r="BV110" s="369">
        <v>0.1</v>
      </c>
      <c r="BW110" s="369">
        <v>0.1</v>
      </c>
      <c r="BX110" s="369" t="s">
        <v>352</v>
      </c>
      <c r="BY110" s="369">
        <v>0.1</v>
      </c>
      <c r="BZ110" s="369">
        <v>0.1</v>
      </c>
      <c r="CA110" s="369">
        <v>0.1</v>
      </c>
      <c r="CB110" s="369">
        <v>0.1</v>
      </c>
      <c r="CC110" s="369">
        <v>0.1</v>
      </c>
      <c r="CD110" s="369">
        <v>0.1</v>
      </c>
      <c r="CE110" s="369">
        <v>0.10000000000000091</v>
      </c>
      <c r="CF110" s="369">
        <v>0.10000000000000091</v>
      </c>
      <c r="CG110" s="369">
        <v>0.10000000000000091</v>
      </c>
      <c r="CH110" s="369">
        <v>0.10000000000000091</v>
      </c>
      <c r="CI110" s="369">
        <v>0.10000000000000091</v>
      </c>
      <c r="CJ110" s="369">
        <v>0.10000000000000091</v>
      </c>
      <c r="CK110" s="369">
        <v>0.10000000000000091</v>
      </c>
      <c r="CL110" s="369">
        <v>0.10000000000000091</v>
      </c>
      <c r="CM110" s="174"/>
      <c r="CN110" s="174"/>
      <c r="CO110" s="174"/>
      <c r="CP110" s="174"/>
      <c r="CQ110" s="174"/>
      <c r="CR110" s="174"/>
      <c r="CS110" s="174"/>
      <c r="CT110" s="174"/>
    </row>
    <row r="111" spans="1:98" ht="15.75" thickBot="1" x14ac:dyDescent="0.3">
      <c r="A111" s="168">
        <f>IF(LEN(Projects!A107)&gt;0,Projects!A107,"")</f>
        <v>105</v>
      </c>
      <c r="B111" s="102" t="str">
        <f>IF(ISNA(VLOOKUP(A111,Projects!A:B,2,FALSE)), "",VLOOKUP(A111,Projects!A:B,2,FALSE))</f>
        <v>T10 Project105</v>
      </c>
      <c r="C111" s="169">
        <f t="shared" si="19"/>
        <v>75</v>
      </c>
      <c r="D111" s="169">
        <f t="shared" si="20"/>
        <v>63</v>
      </c>
      <c r="E111" s="169">
        <f t="shared" si="21"/>
        <v>1</v>
      </c>
      <c r="F111" s="169">
        <f t="shared" si="22"/>
        <v>63</v>
      </c>
      <c r="G111" s="170">
        <f t="shared" si="23"/>
        <v>0</v>
      </c>
      <c r="H111" s="170">
        <f t="shared" si="24"/>
        <v>4</v>
      </c>
      <c r="I111" s="171">
        <f t="shared" si="25"/>
        <v>12</v>
      </c>
      <c r="J111" s="169">
        <v>3</v>
      </c>
      <c r="K111" s="169">
        <v>3</v>
      </c>
      <c r="L111" s="169">
        <v>3</v>
      </c>
      <c r="M111" s="169">
        <v>3</v>
      </c>
      <c r="N111" s="172">
        <v>52</v>
      </c>
      <c r="O111" s="172">
        <v>46</v>
      </c>
      <c r="P111" s="172">
        <v>48</v>
      </c>
      <c r="Q111" s="172">
        <v>50</v>
      </c>
      <c r="R111" s="173"/>
      <c r="S111" s="369">
        <v>0.10000000000000091</v>
      </c>
      <c r="T111" s="369">
        <v>0.10000000000000091</v>
      </c>
      <c r="U111" s="369">
        <v>0.10000000000000091</v>
      </c>
      <c r="V111" s="369">
        <v>0.10000000000000091</v>
      </c>
      <c r="W111" s="369" t="s">
        <v>352</v>
      </c>
      <c r="X111" s="369">
        <v>0.10000000000000091</v>
      </c>
      <c r="Y111" s="369">
        <v>0.10000000000000091</v>
      </c>
      <c r="Z111" s="369">
        <v>0.10000000000000091</v>
      </c>
      <c r="AA111" s="369">
        <v>0.10000000000000091</v>
      </c>
      <c r="AB111" s="369">
        <v>0.10000000000000091</v>
      </c>
      <c r="AC111" s="369">
        <v>0.10000000000000091</v>
      </c>
      <c r="AD111" s="369">
        <v>0.10000000000000091</v>
      </c>
      <c r="AE111" s="369">
        <v>0.10000000000000091</v>
      </c>
      <c r="AF111" s="369">
        <v>0.10000000000000091</v>
      </c>
      <c r="AG111" s="369">
        <v>0.10000000000000091</v>
      </c>
      <c r="AH111" s="369">
        <v>0.1</v>
      </c>
      <c r="AI111" s="369">
        <v>0.1</v>
      </c>
      <c r="AJ111" s="369">
        <v>0.1</v>
      </c>
      <c r="AK111" s="369">
        <v>0.1</v>
      </c>
      <c r="AL111" s="369">
        <v>0.1</v>
      </c>
      <c r="AM111" s="369">
        <v>0.1</v>
      </c>
      <c r="AN111" s="369">
        <v>0.1</v>
      </c>
      <c r="AO111" s="369">
        <v>0.1</v>
      </c>
      <c r="AP111" s="369">
        <v>0.1</v>
      </c>
      <c r="AQ111" s="369">
        <v>0.1</v>
      </c>
      <c r="AR111" s="369">
        <v>0.1</v>
      </c>
      <c r="AS111" s="369">
        <v>0.1</v>
      </c>
      <c r="AT111" s="369">
        <v>0.1</v>
      </c>
      <c r="AU111" s="369">
        <v>0.1</v>
      </c>
      <c r="AV111" s="369">
        <v>0.1</v>
      </c>
      <c r="AW111" s="369">
        <v>0.1</v>
      </c>
      <c r="AX111" s="369">
        <v>0.1</v>
      </c>
      <c r="AY111" s="369">
        <v>0.1</v>
      </c>
      <c r="AZ111" s="369">
        <v>0.1</v>
      </c>
      <c r="BA111" s="369">
        <v>0.1</v>
      </c>
      <c r="BB111" s="369">
        <v>0.1</v>
      </c>
      <c r="BC111" s="369">
        <v>0.1</v>
      </c>
      <c r="BD111" s="369">
        <v>0.1</v>
      </c>
      <c r="BE111" s="369">
        <v>0.1</v>
      </c>
      <c r="BF111" s="369">
        <v>0.1</v>
      </c>
      <c r="BG111" s="369">
        <v>0.1</v>
      </c>
      <c r="BH111" s="369">
        <v>0.1</v>
      </c>
      <c r="BI111" s="369">
        <v>0.1</v>
      </c>
      <c r="BJ111" s="369">
        <v>0.1</v>
      </c>
      <c r="BK111" s="369">
        <v>0.1</v>
      </c>
      <c r="BL111" s="369" t="s">
        <v>481</v>
      </c>
      <c r="BM111" s="369">
        <v>0.99999999999999911</v>
      </c>
      <c r="BN111" s="369" t="s">
        <v>481</v>
      </c>
      <c r="BO111" s="369">
        <v>0.99999999999999911</v>
      </c>
      <c r="BP111" s="369" t="s">
        <v>481</v>
      </c>
      <c r="BQ111" s="369">
        <v>0.99999999999999911</v>
      </c>
      <c r="BR111" s="369" t="s">
        <v>481</v>
      </c>
      <c r="BS111" s="369">
        <v>0.99999999999999911</v>
      </c>
      <c r="BT111" s="369">
        <v>0.1</v>
      </c>
      <c r="BU111" s="369">
        <v>0.1</v>
      </c>
      <c r="BV111" s="369">
        <v>0.1</v>
      </c>
      <c r="BW111" s="369">
        <v>0.1</v>
      </c>
      <c r="BX111" s="369">
        <v>0.1</v>
      </c>
      <c r="BY111" s="369">
        <v>0.1</v>
      </c>
      <c r="BZ111" s="369">
        <v>0.1</v>
      </c>
      <c r="CA111" s="369">
        <v>0.1</v>
      </c>
      <c r="CB111" s="369">
        <v>0.1</v>
      </c>
      <c r="CC111" s="369">
        <v>0.1</v>
      </c>
      <c r="CD111" s="369">
        <v>0.1</v>
      </c>
      <c r="CE111" s="369">
        <v>0.10000000000000091</v>
      </c>
      <c r="CF111" s="369">
        <v>0.10000000000000091</v>
      </c>
      <c r="CG111" s="369">
        <v>0.10000000000000091</v>
      </c>
      <c r="CH111" s="369">
        <v>0.10000000000000091</v>
      </c>
      <c r="CI111" s="369">
        <v>0.10000000000000091</v>
      </c>
      <c r="CJ111" s="369">
        <v>0.10000000000000091</v>
      </c>
      <c r="CK111" s="369">
        <v>0.10000000000000091</v>
      </c>
      <c r="CL111" s="369">
        <v>0.10000000000000091</v>
      </c>
      <c r="CM111" s="174"/>
      <c r="CN111" s="174"/>
      <c r="CO111" s="174"/>
      <c r="CP111" s="174"/>
      <c r="CQ111" s="174"/>
      <c r="CR111" s="174"/>
      <c r="CS111" s="174"/>
      <c r="CT111" s="174"/>
    </row>
    <row r="112" spans="1:98" ht="15.75" thickBot="1" x14ac:dyDescent="0.3">
      <c r="A112" s="168">
        <f>IF(LEN(Projects!A108)&gt;0,Projects!A108,"")</f>
        <v>106</v>
      </c>
      <c r="B112" s="102" t="str">
        <f>IF(ISNA(VLOOKUP(A112,Projects!A:B,2,FALSE)), "",VLOOKUP(A112,Projects!A:B,2,FALSE))</f>
        <v>T10 Project106</v>
      </c>
      <c r="C112" s="169">
        <f t="shared" si="19"/>
        <v>75</v>
      </c>
      <c r="D112" s="169">
        <f t="shared" si="20"/>
        <v>63</v>
      </c>
      <c r="E112" s="169">
        <f t="shared" si="21"/>
        <v>1</v>
      </c>
      <c r="F112" s="169">
        <f t="shared" si="22"/>
        <v>63</v>
      </c>
      <c r="G112" s="170">
        <f t="shared" si="23"/>
        <v>0</v>
      </c>
      <c r="H112" s="170">
        <f t="shared" si="24"/>
        <v>4</v>
      </c>
      <c r="I112" s="171">
        <f t="shared" si="25"/>
        <v>12</v>
      </c>
      <c r="J112" s="169">
        <v>3</v>
      </c>
      <c r="K112" s="169">
        <v>3</v>
      </c>
      <c r="L112" s="169">
        <v>3</v>
      </c>
      <c r="M112" s="169">
        <v>3</v>
      </c>
      <c r="N112" s="172">
        <v>53</v>
      </c>
      <c r="O112" s="172">
        <v>47</v>
      </c>
      <c r="P112" s="172">
        <v>49</v>
      </c>
      <c r="Q112" s="172">
        <v>51</v>
      </c>
      <c r="R112" s="173"/>
      <c r="S112" s="369">
        <v>0.10000000000000091</v>
      </c>
      <c r="T112" s="369">
        <v>0.10000000000000091</v>
      </c>
      <c r="U112" s="369">
        <v>0.10000000000000091</v>
      </c>
      <c r="V112" s="369" t="s">
        <v>352</v>
      </c>
      <c r="W112" s="369">
        <v>0.10000000000000091</v>
      </c>
      <c r="X112" s="369">
        <v>0.10000000000000091</v>
      </c>
      <c r="Y112" s="369">
        <v>0.10000000000000091</v>
      </c>
      <c r="Z112" s="369">
        <v>0.10000000000000091</v>
      </c>
      <c r="AA112" s="369">
        <v>0.10000000000000091</v>
      </c>
      <c r="AB112" s="369">
        <v>0.10000000000000091</v>
      </c>
      <c r="AC112" s="369">
        <v>0.10000000000000091</v>
      </c>
      <c r="AD112" s="369">
        <v>0.10000000000000091</v>
      </c>
      <c r="AE112" s="369">
        <v>0.10000000000000091</v>
      </c>
      <c r="AF112" s="369">
        <v>0.10000000000000091</v>
      </c>
      <c r="AG112" s="369">
        <v>0.10000000000000091</v>
      </c>
      <c r="AH112" s="369">
        <v>0.1</v>
      </c>
      <c r="AI112" s="369">
        <v>0.1</v>
      </c>
      <c r="AJ112" s="369">
        <v>0.1</v>
      </c>
      <c r="AK112" s="369">
        <v>0.1</v>
      </c>
      <c r="AL112" s="369">
        <v>0.1</v>
      </c>
      <c r="AM112" s="369">
        <v>0.1</v>
      </c>
      <c r="AN112" s="369">
        <v>0.1</v>
      </c>
      <c r="AO112" s="369">
        <v>0.1</v>
      </c>
      <c r="AP112" s="369">
        <v>0.1</v>
      </c>
      <c r="AQ112" s="369">
        <v>0.1</v>
      </c>
      <c r="AR112" s="369">
        <v>0.1</v>
      </c>
      <c r="AS112" s="369">
        <v>0.1</v>
      </c>
      <c r="AT112" s="369">
        <v>0.1</v>
      </c>
      <c r="AU112" s="369">
        <v>0.1</v>
      </c>
      <c r="AV112" s="369">
        <v>0.1</v>
      </c>
      <c r="AW112" s="369">
        <v>0.1</v>
      </c>
      <c r="AX112" s="369">
        <v>0.1</v>
      </c>
      <c r="AY112" s="369">
        <v>0.1</v>
      </c>
      <c r="AZ112" s="369">
        <v>0.1</v>
      </c>
      <c r="BA112" s="369">
        <v>0.1</v>
      </c>
      <c r="BB112" s="369">
        <v>0.1</v>
      </c>
      <c r="BC112" s="369">
        <v>0.1</v>
      </c>
      <c r="BD112" s="369">
        <v>0.1</v>
      </c>
      <c r="BE112" s="369">
        <v>0.1</v>
      </c>
      <c r="BF112" s="369">
        <v>0.1</v>
      </c>
      <c r="BG112" s="369">
        <v>0.1</v>
      </c>
      <c r="BH112" s="369">
        <v>0.1</v>
      </c>
      <c r="BI112" s="369">
        <v>0.1</v>
      </c>
      <c r="BJ112" s="369">
        <v>0.1</v>
      </c>
      <c r="BK112" s="369">
        <v>0.1</v>
      </c>
      <c r="BL112" s="369">
        <v>0.99999999999999911</v>
      </c>
      <c r="BM112" s="369" t="s">
        <v>481</v>
      </c>
      <c r="BN112" s="369">
        <v>0.99999999999999911</v>
      </c>
      <c r="BO112" s="369" t="s">
        <v>481</v>
      </c>
      <c r="BP112" s="369">
        <v>0.99999999999999911</v>
      </c>
      <c r="BQ112" s="369" t="s">
        <v>481</v>
      </c>
      <c r="BR112" s="369">
        <v>0.99999999999999911</v>
      </c>
      <c r="BS112" s="369" t="s">
        <v>481</v>
      </c>
      <c r="BT112" s="369">
        <v>0.1</v>
      </c>
      <c r="BU112" s="369">
        <v>0.1</v>
      </c>
      <c r="BV112" s="369">
        <v>0.1</v>
      </c>
      <c r="BW112" s="369">
        <v>0.1</v>
      </c>
      <c r="BX112" s="369">
        <v>0.1</v>
      </c>
      <c r="BY112" s="369">
        <v>0.1</v>
      </c>
      <c r="BZ112" s="369">
        <v>0.1</v>
      </c>
      <c r="CA112" s="369">
        <v>0.1</v>
      </c>
      <c r="CB112" s="369">
        <v>0.1</v>
      </c>
      <c r="CC112" s="369">
        <v>0.1</v>
      </c>
      <c r="CD112" s="369">
        <v>0.1</v>
      </c>
      <c r="CE112" s="369">
        <v>0.10000000000000091</v>
      </c>
      <c r="CF112" s="369">
        <v>0.10000000000000091</v>
      </c>
      <c r="CG112" s="369">
        <v>0.10000000000000091</v>
      </c>
      <c r="CH112" s="369">
        <v>0.10000000000000091</v>
      </c>
      <c r="CI112" s="369">
        <v>0.10000000000000091</v>
      </c>
      <c r="CJ112" s="369">
        <v>0.10000000000000091</v>
      </c>
      <c r="CK112" s="369">
        <v>0.10000000000000091</v>
      </c>
      <c r="CL112" s="369">
        <v>0.10000000000000091</v>
      </c>
      <c r="CM112" s="174"/>
      <c r="CN112" s="174"/>
      <c r="CO112" s="174"/>
      <c r="CP112" s="174"/>
      <c r="CQ112" s="174"/>
      <c r="CR112" s="174"/>
      <c r="CS112" s="174"/>
      <c r="CT112" s="174"/>
    </row>
    <row r="113" spans="1:98" ht="15.75" thickBot="1" x14ac:dyDescent="0.3">
      <c r="A113" s="168">
        <f>IF(LEN(Projects!A109)&gt;0,Projects!A109,"")</f>
        <v>107</v>
      </c>
      <c r="B113" s="102" t="str">
        <f>IF(ISNA(VLOOKUP(A113,Projects!A:B,2,FALSE)), "",VLOOKUP(A113,Projects!A:B,2,FALSE))</f>
        <v>T10 Project107</v>
      </c>
      <c r="C113" s="169">
        <f t="shared" si="19"/>
        <v>75</v>
      </c>
      <c r="D113" s="169">
        <f t="shared" si="20"/>
        <v>63</v>
      </c>
      <c r="E113" s="169">
        <f t="shared" si="21"/>
        <v>1</v>
      </c>
      <c r="F113" s="169">
        <f t="shared" si="22"/>
        <v>63</v>
      </c>
      <c r="G113" s="170">
        <f t="shared" si="23"/>
        <v>0</v>
      </c>
      <c r="H113" s="170">
        <f t="shared" si="24"/>
        <v>4</v>
      </c>
      <c r="I113" s="171">
        <f t="shared" si="25"/>
        <v>12</v>
      </c>
      <c r="J113" s="169">
        <v>3</v>
      </c>
      <c r="K113" s="169">
        <v>3</v>
      </c>
      <c r="L113" s="169">
        <v>3</v>
      </c>
      <c r="M113" s="169">
        <v>3</v>
      </c>
      <c r="N113" s="172">
        <v>46</v>
      </c>
      <c r="O113" s="172">
        <v>48</v>
      </c>
      <c r="P113" s="172">
        <v>50</v>
      </c>
      <c r="Q113" s="172">
        <v>52</v>
      </c>
      <c r="R113" s="173"/>
      <c r="S113" s="369">
        <v>0.10000000000000091</v>
      </c>
      <c r="T113" s="369">
        <v>0.10000000000000091</v>
      </c>
      <c r="U113" s="369">
        <v>0.10000000000000091</v>
      </c>
      <c r="V113" s="369">
        <v>0.10000000000000091</v>
      </c>
      <c r="W113" s="369">
        <v>0.10000000000000091</v>
      </c>
      <c r="X113" s="369">
        <v>0.10000000000000091</v>
      </c>
      <c r="Y113" s="369">
        <v>0.10000000000000091</v>
      </c>
      <c r="Z113" s="369">
        <v>0.10000000000000091</v>
      </c>
      <c r="AA113" s="369">
        <v>0.10000000000000091</v>
      </c>
      <c r="AB113" s="369">
        <v>0.10000000000000091</v>
      </c>
      <c r="AC113" s="369">
        <v>0.10000000000000091</v>
      </c>
      <c r="AD113" s="369">
        <v>0.10000000000000091</v>
      </c>
      <c r="AE113" s="369">
        <v>0.10000000000000091</v>
      </c>
      <c r="AF113" s="369">
        <v>0.10000000000000091</v>
      </c>
      <c r="AG113" s="369">
        <v>0.10000000000000091</v>
      </c>
      <c r="AH113" s="369">
        <v>0.1</v>
      </c>
      <c r="AI113" s="369">
        <v>0.1</v>
      </c>
      <c r="AJ113" s="369">
        <v>0.1</v>
      </c>
      <c r="AK113" s="369">
        <v>0.1</v>
      </c>
      <c r="AL113" s="369">
        <v>0.1</v>
      </c>
      <c r="AM113" s="369">
        <v>0.1</v>
      </c>
      <c r="AN113" s="369">
        <v>0.1</v>
      </c>
      <c r="AO113" s="369" t="s">
        <v>352</v>
      </c>
      <c r="AP113" s="369">
        <v>0.1</v>
      </c>
      <c r="AQ113" s="369">
        <v>0.1</v>
      </c>
      <c r="AR113" s="369">
        <v>0.1</v>
      </c>
      <c r="AS113" s="369">
        <v>0.1</v>
      </c>
      <c r="AT113" s="369">
        <v>0.1</v>
      </c>
      <c r="AU113" s="369">
        <v>0.1</v>
      </c>
      <c r="AV113" s="369">
        <v>0.1</v>
      </c>
      <c r="AW113" s="369">
        <v>0.1</v>
      </c>
      <c r="AX113" s="369">
        <v>0.1</v>
      </c>
      <c r="AY113" s="369">
        <v>0.1</v>
      </c>
      <c r="AZ113" s="369">
        <v>0.1</v>
      </c>
      <c r="BA113" s="369">
        <v>0.1</v>
      </c>
      <c r="BB113" s="369">
        <v>0.1</v>
      </c>
      <c r="BC113" s="369">
        <v>0.1</v>
      </c>
      <c r="BD113" s="369">
        <v>0.1</v>
      </c>
      <c r="BE113" s="369">
        <v>0.1</v>
      </c>
      <c r="BF113" s="369">
        <v>0.1</v>
      </c>
      <c r="BG113" s="369">
        <v>0.1</v>
      </c>
      <c r="BH113" s="369">
        <v>0.1</v>
      </c>
      <c r="BI113" s="369">
        <v>0.1</v>
      </c>
      <c r="BJ113" s="369">
        <v>0.1</v>
      </c>
      <c r="BK113" s="369">
        <v>0.1</v>
      </c>
      <c r="BL113" s="369" t="s">
        <v>481</v>
      </c>
      <c r="BM113" s="369">
        <v>0.99999999999999911</v>
      </c>
      <c r="BN113" s="369" t="s">
        <v>481</v>
      </c>
      <c r="BO113" s="369">
        <v>0.99999999999999911</v>
      </c>
      <c r="BP113" s="369" t="s">
        <v>481</v>
      </c>
      <c r="BQ113" s="369">
        <v>0.99999999999999911</v>
      </c>
      <c r="BR113" s="369" t="s">
        <v>481</v>
      </c>
      <c r="BS113" s="369">
        <v>0.99999999999999911</v>
      </c>
      <c r="BT113" s="369">
        <v>0.1</v>
      </c>
      <c r="BU113" s="369">
        <v>0.1</v>
      </c>
      <c r="BV113" s="369">
        <v>0.1</v>
      </c>
      <c r="BW113" s="369">
        <v>0.1</v>
      </c>
      <c r="BX113" s="369">
        <v>0.1</v>
      </c>
      <c r="BY113" s="369">
        <v>0.1</v>
      </c>
      <c r="BZ113" s="369">
        <v>0.1</v>
      </c>
      <c r="CA113" s="369">
        <v>0.1</v>
      </c>
      <c r="CB113" s="369">
        <v>0.1</v>
      </c>
      <c r="CC113" s="369">
        <v>0.1</v>
      </c>
      <c r="CD113" s="369">
        <v>0.1</v>
      </c>
      <c r="CE113" s="369">
        <v>0.10000000000000091</v>
      </c>
      <c r="CF113" s="369">
        <v>0.10000000000000091</v>
      </c>
      <c r="CG113" s="369">
        <v>0.10000000000000091</v>
      </c>
      <c r="CH113" s="369">
        <v>0.10000000000000091</v>
      </c>
      <c r="CI113" s="369">
        <v>0.10000000000000091</v>
      </c>
      <c r="CJ113" s="369">
        <v>0.10000000000000091</v>
      </c>
      <c r="CK113" s="369">
        <v>0.10000000000000091</v>
      </c>
      <c r="CL113" s="369">
        <v>0.10000000000000091</v>
      </c>
      <c r="CM113" s="174"/>
      <c r="CN113" s="174"/>
      <c r="CO113" s="174"/>
      <c r="CP113" s="174"/>
      <c r="CQ113" s="174"/>
      <c r="CR113" s="174"/>
      <c r="CS113" s="174"/>
      <c r="CT113" s="174"/>
    </row>
    <row r="114" spans="1:98" ht="15.75" thickBot="1" x14ac:dyDescent="0.3">
      <c r="A114" s="168">
        <f>IF(LEN(Projects!A110)&gt;0,Projects!A110,"")</f>
        <v>108</v>
      </c>
      <c r="B114" s="102" t="str">
        <f>IF(ISNA(VLOOKUP(A114,Projects!A:B,2,FALSE)), "",VLOOKUP(A114,Projects!A:B,2,FALSE))</f>
        <v>T10 Project108</v>
      </c>
      <c r="C114" s="169">
        <f t="shared" si="19"/>
        <v>75</v>
      </c>
      <c r="D114" s="169">
        <f t="shared" si="20"/>
        <v>63</v>
      </c>
      <c r="E114" s="169">
        <f t="shared" si="21"/>
        <v>1</v>
      </c>
      <c r="F114" s="169">
        <f t="shared" si="22"/>
        <v>63</v>
      </c>
      <c r="G114" s="170">
        <f t="shared" si="23"/>
        <v>0</v>
      </c>
      <c r="H114" s="170">
        <f t="shared" si="24"/>
        <v>4</v>
      </c>
      <c r="I114" s="171">
        <f t="shared" si="25"/>
        <v>12</v>
      </c>
      <c r="J114" s="169">
        <v>3</v>
      </c>
      <c r="K114" s="169">
        <v>3</v>
      </c>
      <c r="L114" s="169">
        <v>3</v>
      </c>
      <c r="M114" s="169">
        <v>3</v>
      </c>
      <c r="N114" s="172">
        <v>47</v>
      </c>
      <c r="O114" s="172">
        <v>49</v>
      </c>
      <c r="P114" s="172">
        <v>51</v>
      </c>
      <c r="Q114" s="172">
        <v>53</v>
      </c>
      <c r="R114" s="173"/>
      <c r="S114" s="369">
        <v>0.10000000000000091</v>
      </c>
      <c r="T114" s="369">
        <v>0.10000000000000091</v>
      </c>
      <c r="U114" s="369">
        <v>0.10000000000000091</v>
      </c>
      <c r="V114" s="369">
        <v>0.10000000000000091</v>
      </c>
      <c r="W114" s="369">
        <v>0.10000000000000091</v>
      </c>
      <c r="X114" s="369">
        <v>0.10000000000000091</v>
      </c>
      <c r="Y114" s="369">
        <v>0.10000000000000091</v>
      </c>
      <c r="Z114" s="369">
        <v>0.10000000000000091</v>
      </c>
      <c r="AA114" s="369">
        <v>0.10000000000000091</v>
      </c>
      <c r="AB114" s="369">
        <v>0.10000000000000091</v>
      </c>
      <c r="AC114" s="369">
        <v>0.10000000000000091</v>
      </c>
      <c r="AD114" s="369">
        <v>0.10000000000000091</v>
      </c>
      <c r="AE114" s="369">
        <v>0.10000000000000091</v>
      </c>
      <c r="AF114" s="369">
        <v>0.10000000000000091</v>
      </c>
      <c r="AG114" s="369">
        <v>0.10000000000000091</v>
      </c>
      <c r="AH114" s="369">
        <v>0.1</v>
      </c>
      <c r="AI114" s="369">
        <v>0.1</v>
      </c>
      <c r="AJ114" s="369">
        <v>0.1</v>
      </c>
      <c r="AK114" s="369">
        <v>0.1</v>
      </c>
      <c r="AL114" s="369">
        <v>0.1</v>
      </c>
      <c r="AM114" s="369">
        <v>0.1</v>
      </c>
      <c r="AN114" s="369">
        <v>0.1</v>
      </c>
      <c r="AO114" s="369">
        <v>0.1</v>
      </c>
      <c r="AP114" s="369">
        <v>0.1</v>
      </c>
      <c r="AQ114" s="369">
        <v>0.1</v>
      </c>
      <c r="AR114" s="369">
        <v>0.1</v>
      </c>
      <c r="AS114" s="369">
        <v>0.1</v>
      </c>
      <c r="AT114" s="369">
        <v>0.1</v>
      </c>
      <c r="AU114" s="369" t="s">
        <v>352</v>
      </c>
      <c r="AV114" s="369">
        <v>0.1</v>
      </c>
      <c r="AW114" s="369">
        <v>0.1</v>
      </c>
      <c r="AX114" s="369">
        <v>0.1</v>
      </c>
      <c r="AY114" s="369">
        <v>0.1</v>
      </c>
      <c r="AZ114" s="369">
        <v>0.1</v>
      </c>
      <c r="BA114" s="369">
        <v>0.1</v>
      </c>
      <c r="BB114" s="369">
        <v>0.1</v>
      </c>
      <c r="BC114" s="369">
        <v>0.1</v>
      </c>
      <c r="BD114" s="369">
        <v>0.1</v>
      </c>
      <c r="BE114" s="369">
        <v>0.1</v>
      </c>
      <c r="BF114" s="369">
        <v>0.1</v>
      </c>
      <c r="BG114" s="369">
        <v>0.1</v>
      </c>
      <c r="BH114" s="369">
        <v>0.1</v>
      </c>
      <c r="BI114" s="369">
        <v>0.1</v>
      </c>
      <c r="BJ114" s="369">
        <v>0.1</v>
      </c>
      <c r="BK114" s="369">
        <v>0.1</v>
      </c>
      <c r="BL114" s="369">
        <v>0.99999999999999911</v>
      </c>
      <c r="BM114" s="369" t="s">
        <v>481</v>
      </c>
      <c r="BN114" s="369">
        <v>0.99999999999999911</v>
      </c>
      <c r="BO114" s="369" t="s">
        <v>481</v>
      </c>
      <c r="BP114" s="369">
        <v>0.99999999999999911</v>
      </c>
      <c r="BQ114" s="369" t="s">
        <v>481</v>
      </c>
      <c r="BR114" s="369">
        <v>0.99999999999999911</v>
      </c>
      <c r="BS114" s="369" t="s">
        <v>481</v>
      </c>
      <c r="BT114" s="369">
        <v>0.1</v>
      </c>
      <c r="BU114" s="369">
        <v>0.1</v>
      </c>
      <c r="BV114" s="369">
        <v>0.1</v>
      </c>
      <c r="BW114" s="369">
        <v>0.1</v>
      </c>
      <c r="BX114" s="369">
        <v>0.1</v>
      </c>
      <c r="BY114" s="369">
        <v>0.1</v>
      </c>
      <c r="BZ114" s="369">
        <v>0.1</v>
      </c>
      <c r="CA114" s="369">
        <v>0.1</v>
      </c>
      <c r="CB114" s="369">
        <v>0.1</v>
      </c>
      <c r="CC114" s="369">
        <v>0.1</v>
      </c>
      <c r="CD114" s="369">
        <v>0.1</v>
      </c>
      <c r="CE114" s="369">
        <v>0.10000000000000091</v>
      </c>
      <c r="CF114" s="369">
        <v>0.10000000000000091</v>
      </c>
      <c r="CG114" s="369">
        <v>0.10000000000000091</v>
      </c>
      <c r="CH114" s="369">
        <v>0.10000000000000091</v>
      </c>
      <c r="CI114" s="369">
        <v>0.10000000000000091</v>
      </c>
      <c r="CJ114" s="369">
        <v>0.10000000000000091</v>
      </c>
      <c r="CK114" s="369">
        <v>0.10000000000000091</v>
      </c>
      <c r="CL114" s="369">
        <v>0.10000000000000091</v>
      </c>
      <c r="CM114" s="174"/>
      <c r="CN114" s="174"/>
      <c r="CO114" s="174"/>
      <c r="CP114" s="174"/>
      <c r="CQ114" s="174"/>
      <c r="CR114" s="174"/>
      <c r="CS114" s="174"/>
      <c r="CT114" s="174"/>
    </row>
    <row r="115" spans="1:98" ht="15.75" thickBot="1" x14ac:dyDescent="0.3">
      <c r="A115" s="168">
        <f>IF(LEN(Projects!A111)&gt;0,Projects!A111,"")</f>
        <v>109</v>
      </c>
      <c r="B115" s="102" t="str">
        <f>IF(ISNA(VLOOKUP(A115,Projects!A:B,2,FALSE)), "",VLOOKUP(A115,Projects!A:B,2,FALSE))</f>
        <v>T10 Project109</v>
      </c>
      <c r="C115" s="169">
        <f t="shared" si="19"/>
        <v>75</v>
      </c>
      <c r="D115" s="169">
        <f t="shared" si="20"/>
        <v>63</v>
      </c>
      <c r="E115" s="169">
        <f t="shared" si="21"/>
        <v>1</v>
      </c>
      <c r="F115" s="169">
        <f t="shared" si="22"/>
        <v>63</v>
      </c>
      <c r="G115" s="170">
        <f t="shared" si="23"/>
        <v>0</v>
      </c>
      <c r="H115" s="170">
        <f t="shared" si="24"/>
        <v>4</v>
      </c>
      <c r="I115" s="171">
        <f t="shared" si="25"/>
        <v>12</v>
      </c>
      <c r="J115" s="169">
        <v>3</v>
      </c>
      <c r="K115" s="169">
        <v>3</v>
      </c>
      <c r="L115" s="169">
        <v>3</v>
      </c>
      <c r="M115" s="169">
        <v>3</v>
      </c>
      <c r="N115" s="172">
        <v>48</v>
      </c>
      <c r="O115" s="172">
        <v>50</v>
      </c>
      <c r="P115" s="172">
        <v>52</v>
      </c>
      <c r="Q115" s="172">
        <v>46</v>
      </c>
      <c r="R115" s="173"/>
      <c r="S115" s="369">
        <v>0.10000000000000091</v>
      </c>
      <c r="T115" s="369">
        <v>0.10000000000000091</v>
      </c>
      <c r="U115" s="369">
        <v>0.10000000000000091</v>
      </c>
      <c r="V115" s="369">
        <v>0.10000000000000091</v>
      </c>
      <c r="W115" s="369">
        <v>0.10000000000000091</v>
      </c>
      <c r="X115" s="369">
        <v>0.10000000000000091</v>
      </c>
      <c r="Y115" s="369">
        <v>0.10000000000000091</v>
      </c>
      <c r="Z115" s="369">
        <v>0.10000000000000091</v>
      </c>
      <c r="AA115" s="369">
        <v>0.10000000000000091</v>
      </c>
      <c r="AB115" s="369">
        <v>0.10000000000000091</v>
      </c>
      <c r="AC115" s="369">
        <v>0.10000000000000091</v>
      </c>
      <c r="AD115" s="369">
        <v>0.10000000000000091</v>
      </c>
      <c r="AE115" s="369">
        <v>0.10000000000000091</v>
      </c>
      <c r="AF115" s="369">
        <v>0.10000000000000091</v>
      </c>
      <c r="AG115" s="369">
        <v>0.10000000000000091</v>
      </c>
      <c r="AH115" s="369">
        <v>0.1</v>
      </c>
      <c r="AI115" s="369">
        <v>0.1</v>
      </c>
      <c r="AJ115" s="369">
        <v>0.1</v>
      </c>
      <c r="AK115" s="369">
        <v>0.1</v>
      </c>
      <c r="AL115" s="369">
        <v>0.1</v>
      </c>
      <c r="AM115" s="369">
        <v>0.1</v>
      </c>
      <c r="AN115" s="369">
        <v>0.1</v>
      </c>
      <c r="AO115" s="369" t="s">
        <v>352</v>
      </c>
      <c r="AP115" s="369">
        <v>0.1</v>
      </c>
      <c r="AQ115" s="369">
        <v>0.1</v>
      </c>
      <c r="AR115" s="369">
        <v>0.1</v>
      </c>
      <c r="AS115" s="369">
        <v>0.1</v>
      </c>
      <c r="AT115" s="369">
        <v>0.1</v>
      </c>
      <c r="AU115" s="369">
        <v>0.1</v>
      </c>
      <c r="AV115" s="369">
        <v>0.1</v>
      </c>
      <c r="AW115" s="369">
        <v>0.1</v>
      </c>
      <c r="AX115" s="369">
        <v>0.1</v>
      </c>
      <c r="AY115" s="369">
        <v>0.1</v>
      </c>
      <c r="AZ115" s="369">
        <v>0.1</v>
      </c>
      <c r="BA115" s="369">
        <v>0.1</v>
      </c>
      <c r="BB115" s="369">
        <v>0.1</v>
      </c>
      <c r="BC115" s="369">
        <v>0.1</v>
      </c>
      <c r="BD115" s="369">
        <v>0.1</v>
      </c>
      <c r="BE115" s="369">
        <v>0.1</v>
      </c>
      <c r="BF115" s="369">
        <v>0.1</v>
      </c>
      <c r="BG115" s="369">
        <v>0.1</v>
      </c>
      <c r="BH115" s="369">
        <v>0.1</v>
      </c>
      <c r="BI115" s="369">
        <v>0.1</v>
      </c>
      <c r="BJ115" s="369">
        <v>0.1</v>
      </c>
      <c r="BK115" s="369">
        <v>0.1</v>
      </c>
      <c r="BL115" s="369" t="s">
        <v>481</v>
      </c>
      <c r="BM115" s="369">
        <v>0.99999999999999911</v>
      </c>
      <c r="BN115" s="369" t="s">
        <v>481</v>
      </c>
      <c r="BO115" s="369">
        <v>0.99999999999999911</v>
      </c>
      <c r="BP115" s="369" t="s">
        <v>481</v>
      </c>
      <c r="BQ115" s="369">
        <v>0.99999999999999911</v>
      </c>
      <c r="BR115" s="369" t="s">
        <v>481</v>
      </c>
      <c r="BS115" s="369">
        <v>0.99999999999999911</v>
      </c>
      <c r="BT115" s="369">
        <v>0.1</v>
      </c>
      <c r="BU115" s="369">
        <v>0.1</v>
      </c>
      <c r="BV115" s="369">
        <v>0.1</v>
      </c>
      <c r="BW115" s="369">
        <v>0.1</v>
      </c>
      <c r="BX115" s="369">
        <v>0.1</v>
      </c>
      <c r="BY115" s="369">
        <v>0.1</v>
      </c>
      <c r="BZ115" s="369">
        <v>0.1</v>
      </c>
      <c r="CA115" s="369">
        <v>0.1</v>
      </c>
      <c r="CB115" s="369">
        <v>0.1</v>
      </c>
      <c r="CC115" s="369">
        <v>0.1</v>
      </c>
      <c r="CD115" s="369">
        <v>0.1</v>
      </c>
      <c r="CE115" s="369">
        <v>0.10000000000000091</v>
      </c>
      <c r="CF115" s="369">
        <v>0.10000000000000091</v>
      </c>
      <c r="CG115" s="369">
        <v>0.10000000000000091</v>
      </c>
      <c r="CH115" s="369">
        <v>0.10000000000000091</v>
      </c>
      <c r="CI115" s="369">
        <v>0.10000000000000091</v>
      </c>
      <c r="CJ115" s="369">
        <v>0.10000000000000091</v>
      </c>
      <c r="CK115" s="369">
        <v>0.10000000000000091</v>
      </c>
      <c r="CL115" s="369">
        <v>0.10000000000000091</v>
      </c>
      <c r="CM115" s="174"/>
      <c r="CN115" s="174"/>
      <c r="CO115" s="174"/>
      <c r="CP115" s="174"/>
      <c r="CQ115" s="174"/>
      <c r="CR115" s="174"/>
      <c r="CS115" s="174"/>
      <c r="CT115" s="174"/>
    </row>
    <row r="116" spans="1:98" ht="15.75" thickBot="1" x14ac:dyDescent="0.3">
      <c r="A116" s="168">
        <f>IF(LEN(Projects!A112)&gt;0,Projects!A112,"")</f>
        <v>110</v>
      </c>
      <c r="B116" s="102" t="str">
        <f>IF(ISNA(VLOOKUP(A116,Projects!A:B,2,FALSE)), "",VLOOKUP(A116,Projects!A:B,2,FALSE))</f>
        <v>T10 Project110</v>
      </c>
      <c r="C116" s="169">
        <f t="shared" si="19"/>
        <v>75</v>
      </c>
      <c r="D116" s="169">
        <f t="shared" si="20"/>
        <v>63</v>
      </c>
      <c r="E116" s="169">
        <f t="shared" si="21"/>
        <v>1</v>
      </c>
      <c r="F116" s="169">
        <f t="shared" si="22"/>
        <v>63</v>
      </c>
      <c r="G116" s="170">
        <f t="shared" si="23"/>
        <v>0</v>
      </c>
      <c r="H116" s="170">
        <f t="shared" si="24"/>
        <v>4</v>
      </c>
      <c r="I116" s="171">
        <f t="shared" si="25"/>
        <v>12</v>
      </c>
      <c r="J116" s="169">
        <v>3</v>
      </c>
      <c r="K116" s="169">
        <v>3</v>
      </c>
      <c r="L116" s="169">
        <v>3</v>
      </c>
      <c r="M116" s="169">
        <v>3</v>
      </c>
      <c r="N116" s="172">
        <v>49</v>
      </c>
      <c r="O116" s="172">
        <v>51</v>
      </c>
      <c r="P116" s="172">
        <v>53</v>
      </c>
      <c r="Q116" s="172">
        <v>47</v>
      </c>
      <c r="R116" s="173"/>
      <c r="S116" s="369">
        <v>0.10000000000000091</v>
      </c>
      <c r="T116" s="369">
        <v>0.10000000000000091</v>
      </c>
      <c r="U116" s="369">
        <v>0.10000000000000091</v>
      </c>
      <c r="V116" s="369">
        <v>0.10000000000000091</v>
      </c>
      <c r="W116" s="369">
        <v>0.10000000000000091</v>
      </c>
      <c r="X116" s="369">
        <v>0.10000000000000091</v>
      </c>
      <c r="Y116" s="369">
        <v>0.10000000000000091</v>
      </c>
      <c r="Z116" s="369">
        <v>0.10000000000000091</v>
      </c>
      <c r="AA116" s="369">
        <v>0.10000000000000091</v>
      </c>
      <c r="AB116" s="369">
        <v>0.10000000000000091</v>
      </c>
      <c r="AC116" s="369">
        <v>0.10000000000000091</v>
      </c>
      <c r="AD116" s="369">
        <v>0.10000000000000091</v>
      </c>
      <c r="AE116" s="369">
        <v>0.10000000000000091</v>
      </c>
      <c r="AF116" s="369">
        <v>0.10000000000000091</v>
      </c>
      <c r="AG116" s="369">
        <v>0.10000000000000091</v>
      </c>
      <c r="AH116" s="369">
        <v>0.1</v>
      </c>
      <c r="AI116" s="369">
        <v>0.1</v>
      </c>
      <c r="AJ116" s="369">
        <v>0.1</v>
      </c>
      <c r="AK116" s="369" t="s">
        <v>352</v>
      </c>
      <c r="AL116" s="369">
        <v>0.1</v>
      </c>
      <c r="AM116" s="369">
        <v>0.1</v>
      </c>
      <c r="AN116" s="369">
        <v>0.1</v>
      </c>
      <c r="AO116" s="369">
        <v>0.1</v>
      </c>
      <c r="AP116" s="369">
        <v>0.1</v>
      </c>
      <c r="AQ116" s="369">
        <v>0.1</v>
      </c>
      <c r="AR116" s="369">
        <v>0.1</v>
      </c>
      <c r="AS116" s="369">
        <v>0.1</v>
      </c>
      <c r="AT116" s="369">
        <v>0.1</v>
      </c>
      <c r="AU116" s="369">
        <v>0.1</v>
      </c>
      <c r="AV116" s="369">
        <v>0.1</v>
      </c>
      <c r="AW116" s="369">
        <v>0.1</v>
      </c>
      <c r="AX116" s="369">
        <v>0.1</v>
      </c>
      <c r="AY116" s="369">
        <v>0.1</v>
      </c>
      <c r="AZ116" s="369">
        <v>0.1</v>
      </c>
      <c r="BA116" s="369">
        <v>0.1</v>
      </c>
      <c r="BB116" s="369">
        <v>0.1</v>
      </c>
      <c r="BC116" s="369">
        <v>0.1</v>
      </c>
      <c r="BD116" s="369">
        <v>0.1</v>
      </c>
      <c r="BE116" s="369">
        <v>0.1</v>
      </c>
      <c r="BF116" s="369">
        <v>0.1</v>
      </c>
      <c r="BG116" s="369">
        <v>0.1</v>
      </c>
      <c r="BH116" s="369">
        <v>0.1</v>
      </c>
      <c r="BI116" s="369">
        <v>0.1</v>
      </c>
      <c r="BJ116" s="369">
        <v>0.1</v>
      </c>
      <c r="BK116" s="369">
        <v>0.1</v>
      </c>
      <c r="BL116" s="369">
        <v>0.99999999999999911</v>
      </c>
      <c r="BM116" s="369" t="s">
        <v>481</v>
      </c>
      <c r="BN116" s="369">
        <v>0.99999999999999911</v>
      </c>
      <c r="BO116" s="369" t="s">
        <v>481</v>
      </c>
      <c r="BP116" s="369">
        <v>0.99999999999999911</v>
      </c>
      <c r="BQ116" s="369" t="s">
        <v>481</v>
      </c>
      <c r="BR116" s="369">
        <v>0.99999999999999911</v>
      </c>
      <c r="BS116" s="369" t="s">
        <v>481</v>
      </c>
      <c r="BT116" s="369">
        <v>0.1</v>
      </c>
      <c r="BU116" s="369">
        <v>0.1</v>
      </c>
      <c r="BV116" s="369">
        <v>0.1</v>
      </c>
      <c r="BW116" s="369">
        <v>0.1</v>
      </c>
      <c r="BX116" s="369">
        <v>0.1</v>
      </c>
      <c r="BY116" s="369">
        <v>0.1</v>
      </c>
      <c r="BZ116" s="369">
        <v>0.1</v>
      </c>
      <c r="CA116" s="369">
        <v>0.1</v>
      </c>
      <c r="CB116" s="369">
        <v>0.1</v>
      </c>
      <c r="CC116" s="369">
        <v>0.1</v>
      </c>
      <c r="CD116" s="369">
        <v>0.1</v>
      </c>
      <c r="CE116" s="369">
        <v>0.10000000000000091</v>
      </c>
      <c r="CF116" s="369">
        <v>0.10000000000000091</v>
      </c>
      <c r="CG116" s="369">
        <v>0.10000000000000091</v>
      </c>
      <c r="CH116" s="369">
        <v>0.10000000000000091</v>
      </c>
      <c r="CI116" s="369">
        <v>0.10000000000000091</v>
      </c>
      <c r="CJ116" s="369">
        <v>0.10000000000000091</v>
      </c>
      <c r="CK116" s="369">
        <v>0.10000000000000091</v>
      </c>
      <c r="CL116" s="369">
        <v>0.10000000000000091</v>
      </c>
      <c r="CM116" s="174"/>
      <c r="CN116" s="174"/>
      <c r="CO116" s="174"/>
      <c r="CP116" s="174"/>
      <c r="CQ116" s="174"/>
      <c r="CR116" s="174"/>
      <c r="CS116" s="174"/>
      <c r="CT116" s="174"/>
    </row>
    <row r="117" spans="1:98" ht="15.75" thickBot="1" x14ac:dyDescent="0.3">
      <c r="A117" s="168">
        <f>IF(LEN(Projects!A113)&gt;0,Projects!A113,"")</f>
        <v>111</v>
      </c>
      <c r="B117" s="102" t="str">
        <f>IF(ISNA(VLOOKUP(A117,Projects!A:B,2,FALSE)), "",VLOOKUP(A117,Projects!A:B,2,FALSE))</f>
        <v>T10 Project111</v>
      </c>
      <c r="C117" s="169">
        <f t="shared" si="19"/>
        <v>75</v>
      </c>
      <c r="D117" s="169">
        <f t="shared" si="20"/>
        <v>63</v>
      </c>
      <c r="E117" s="169">
        <f t="shared" si="21"/>
        <v>1</v>
      </c>
      <c r="F117" s="169">
        <f t="shared" si="22"/>
        <v>63</v>
      </c>
      <c r="G117" s="170">
        <f t="shared" si="23"/>
        <v>0</v>
      </c>
      <c r="H117" s="170">
        <f t="shared" si="24"/>
        <v>4</v>
      </c>
      <c r="I117" s="171">
        <f t="shared" si="25"/>
        <v>12</v>
      </c>
      <c r="J117" s="169">
        <v>3</v>
      </c>
      <c r="K117" s="169">
        <v>3</v>
      </c>
      <c r="L117" s="169">
        <v>3</v>
      </c>
      <c r="M117" s="169">
        <v>3</v>
      </c>
      <c r="N117" s="172">
        <v>50</v>
      </c>
      <c r="O117" s="172">
        <v>52</v>
      </c>
      <c r="P117" s="172">
        <v>46</v>
      </c>
      <c r="Q117" s="172">
        <v>48</v>
      </c>
      <c r="R117" s="173"/>
      <c r="S117" s="369">
        <v>0.10000000000000091</v>
      </c>
      <c r="T117" s="369">
        <v>0.10000000000000091</v>
      </c>
      <c r="U117" s="369">
        <v>0.10000000000000091</v>
      </c>
      <c r="V117" s="369">
        <v>0.10000000000000091</v>
      </c>
      <c r="W117" s="369">
        <v>0.10000000000000091</v>
      </c>
      <c r="X117" s="369">
        <v>0.10000000000000091</v>
      </c>
      <c r="Y117" s="369">
        <v>0.10000000000000091</v>
      </c>
      <c r="Z117" s="369">
        <v>0.10000000000000091</v>
      </c>
      <c r="AA117" s="369">
        <v>0.10000000000000091</v>
      </c>
      <c r="AB117" s="369">
        <v>0.10000000000000091</v>
      </c>
      <c r="AC117" s="369">
        <v>0.10000000000000091</v>
      </c>
      <c r="AD117" s="369">
        <v>0.10000000000000091</v>
      </c>
      <c r="AE117" s="369">
        <v>0.10000000000000091</v>
      </c>
      <c r="AF117" s="369">
        <v>0.10000000000000091</v>
      </c>
      <c r="AG117" s="369">
        <v>0.10000000000000091</v>
      </c>
      <c r="AH117" s="369">
        <v>0.1</v>
      </c>
      <c r="AI117" s="369">
        <v>0.1</v>
      </c>
      <c r="AJ117" s="369" t="s">
        <v>352</v>
      </c>
      <c r="AK117" s="369">
        <v>0.1</v>
      </c>
      <c r="AL117" s="369">
        <v>0.1</v>
      </c>
      <c r="AM117" s="369">
        <v>0.1</v>
      </c>
      <c r="AN117" s="369">
        <v>0.1</v>
      </c>
      <c r="AO117" s="369">
        <v>0.1</v>
      </c>
      <c r="AP117" s="369">
        <v>0.1</v>
      </c>
      <c r="AQ117" s="369">
        <v>0.1</v>
      </c>
      <c r="AR117" s="369">
        <v>0.1</v>
      </c>
      <c r="AS117" s="369">
        <v>0.1</v>
      </c>
      <c r="AT117" s="369">
        <v>0.1</v>
      </c>
      <c r="AU117" s="369">
        <v>0.1</v>
      </c>
      <c r="AV117" s="369">
        <v>0.1</v>
      </c>
      <c r="AW117" s="369">
        <v>0.1</v>
      </c>
      <c r="AX117" s="369">
        <v>0.1</v>
      </c>
      <c r="AY117" s="369">
        <v>0.1</v>
      </c>
      <c r="AZ117" s="369">
        <v>0.1</v>
      </c>
      <c r="BA117" s="369">
        <v>0.1</v>
      </c>
      <c r="BB117" s="369">
        <v>0.1</v>
      </c>
      <c r="BC117" s="369">
        <v>0.1</v>
      </c>
      <c r="BD117" s="369">
        <v>0.1</v>
      </c>
      <c r="BE117" s="369">
        <v>0.1</v>
      </c>
      <c r="BF117" s="369">
        <v>0.1</v>
      </c>
      <c r="BG117" s="369">
        <v>0.1</v>
      </c>
      <c r="BH117" s="369">
        <v>0.1</v>
      </c>
      <c r="BI117" s="369">
        <v>0.1</v>
      </c>
      <c r="BJ117" s="369">
        <v>0.1</v>
      </c>
      <c r="BK117" s="369">
        <v>0.1</v>
      </c>
      <c r="BL117" s="369" t="s">
        <v>481</v>
      </c>
      <c r="BM117" s="369">
        <v>0.99999999999999911</v>
      </c>
      <c r="BN117" s="369" t="s">
        <v>481</v>
      </c>
      <c r="BO117" s="369">
        <v>0.99999999999999911</v>
      </c>
      <c r="BP117" s="369" t="s">
        <v>481</v>
      </c>
      <c r="BQ117" s="369">
        <v>0.99999999999999911</v>
      </c>
      <c r="BR117" s="369" t="s">
        <v>481</v>
      </c>
      <c r="BS117" s="369">
        <v>0.99999999999999911</v>
      </c>
      <c r="BT117" s="369">
        <v>0.1</v>
      </c>
      <c r="BU117" s="369">
        <v>0.1</v>
      </c>
      <c r="BV117" s="369">
        <v>0.1</v>
      </c>
      <c r="BW117" s="369">
        <v>0.1</v>
      </c>
      <c r="BX117" s="369">
        <v>0.1</v>
      </c>
      <c r="BY117" s="369">
        <v>0.1</v>
      </c>
      <c r="BZ117" s="369">
        <v>0.1</v>
      </c>
      <c r="CA117" s="369">
        <v>0.1</v>
      </c>
      <c r="CB117" s="369">
        <v>0.1</v>
      </c>
      <c r="CC117" s="369">
        <v>0.1</v>
      </c>
      <c r="CD117" s="369">
        <v>0.1</v>
      </c>
      <c r="CE117" s="369">
        <v>0.10000000000000091</v>
      </c>
      <c r="CF117" s="369">
        <v>0.10000000000000091</v>
      </c>
      <c r="CG117" s="369">
        <v>0.10000000000000091</v>
      </c>
      <c r="CH117" s="369">
        <v>0.10000000000000091</v>
      </c>
      <c r="CI117" s="369">
        <v>0.10000000000000091</v>
      </c>
      <c r="CJ117" s="369">
        <v>0.10000000000000091</v>
      </c>
      <c r="CK117" s="369">
        <v>0.10000000000000091</v>
      </c>
      <c r="CL117" s="369">
        <v>0.10000000000000091</v>
      </c>
      <c r="CM117" s="174"/>
      <c r="CN117" s="174"/>
      <c r="CO117" s="174"/>
      <c r="CP117" s="174"/>
      <c r="CQ117" s="174"/>
      <c r="CR117" s="174"/>
      <c r="CS117" s="174"/>
      <c r="CT117" s="174"/>
    </row>
    <row r="118" spans="1:98" ht="15.75" thickBot="1" x14ac:dyDescent="0.3">
      <c r="A118" s="168">
        <f>IF(LEN(Projects!A114)&gt;0,Projects!A114,"")</f>
        <v>112</v>
      </c>
      <c r="B118" s="102" t="str">
        <f>IF(ISNA(VLOOKUP(A118,Projects!A:B,2,FALSE)), "",VLOOKUP(A118,Projects!A:B,2,FALSE))</f>
        <v>T10 Project112</v>
      </c>
      <c r="C118" s="169">
        <f t="shared" si="19"/>
        <v>75</v>
      </c>
      <c r="D118" s="169">
        <f t="shared" si="20"/>
        <v>63</v>
      </c>
      <c r="E118" s="169">
        <f t="shared" si="21"/>
        <v>1</v>
      </c>
      <c r="F118" s="169">
        <f t="shared" si="22"/>
        <v>63</v>
      </c>
      <c r="G118" s="170">
        <f t="shared" si="23"/>
        <v>0</v>
      </c>
      <c r="H118" s="170">
        <f t="shared" si="24"/>
        <v>4</v>
      </c>
      <c r="I118" s="171">
        <f t="shared" si="25"/>
        <v>12</v>
      </c>
      <c r="J118" s="169">
        <v>3</v>
      </c>
      <c r="K118" s="169">
        <v>3</v>
      </c>
      <c r="L118" s="169">
        <v>3</v>
      </c>
      <c r="M118" s="169">
        <v>3</v>
      </c>
      <c r="N118" s="172">
        <v>51</v>
      </c>
      <c r="O118" s="172">
        <v>53</v>
      </c>
      <c r="P118" s="172">
        <v>47</v>
      </c>
      <c r="Q118" s="172">
        <v>49</v>
      </c>
      <c r="R118" s="173"/>
      <c r="S118" s="369">
        <v>0.10000000000000091</v>
      </c>
      <c r="T118" s="369">
        <v>0.10000000000000091</v>
      </c>
      <c r="U118" s="369">
        <v>0.10000000000000091</v>
      </c>
      <c r="V118" s="369">
        <v>0.10000000000000091</v>
      </c>
      <c r="W118" s="369">
        <v>0.10000000000000091</v>
      </c>
      <c r="X118" s="369">
        <v>0.10000000000000091</v>
      </c>
      <c r="Y118" s="369">
        <v>0.10000000000000091</v>
      </c>
      <c r="Z118" s="369">
        <v>0.10000000000000091</v>
      </c>
      <c r="AA118" s="369">
        <v>0.10000000000000091</v>
      </c>
      <c r="AB118" s="369">
        <v>0.10000000000000091</v>
      </c>
      <c r="AC118" s="369">
        <v>0.10000000000000091</v>
      </c>
      <c r="AD118" s="369">
        <v>0.10000000000000091</v>
      </c>
      <c r="AE118" s="369">
        <v>0.10000000000000091</v>
      </c>
      <c r="AF118" s="369">
        <v>0.10000000000000091</v>
      </c>
      <c r="AG118" s="369">
        <v>0.10000000000000091</v>
      </c>
      <c r="AH118" s="369">
        <v>0.1</v>
      </c>
      <c r="AI118" s="369">
        <v>0.1</v>
      </c>
      <c r="AJ118" s="369">
        <v>0.1</v>
      </c>
      <c r="AK118" s="369">
        <v>0.1</v>
      </c>
      <c r="AL118" s="369">
        <v>0.1</v>
      </c>
      <c r="AM118" s="369">
        <v>0.1</v>
      </c>
      <c r="AN118" s="369">
        <v>0.1</v>
      </c>
      <c r="AO118" s="369">
        <v>0.1</v>
      </c>
      <c r="AP118" s="369">
        <v>0.1</v>
      </c>
      <c r="AQ118" s="369">
        <v>0.1</v>
      </c>
      <c r="AR118" s="369">
        <v>0.1</v>
      </c>
      <c r="AS118" s="369">
        <v>0.1</v>
      </c>
      <c r="AT118" s="369">
        <v>0.1</v>
      </c>
      <c r="AU118" s="369" t="s">
        <v>352</v>
      </c>
      <c r="AV118" s="369">
        <v>0.1</v>
      </c>
      <c r="AW118" s="369">
        <v>0.1</v>
      </c>
      <c r="AX118" s="369">
        <v>0.1</v>
      </c>
      <c r="AY118" s="369">
        <v>0.1</v>
      </c>
      <c r="AZ118" s="369">
        <v>0.1</v>
      </c>
      <c r="BA118" s="369">
        <v>0.1</v>
      </c>
      <c r="BB118" s="369">
        <v>0.1</v>
      </c>
      <c r="BC118" s="369">
        <v>0.1</v>
      </c>
      <c r="BD118" s="369">
        <v>0.1</v>
      </c>
      <c r="BE118" s="369">
        <v>0.1</v>
      </c>
      <c r="BF118" s="369">
        <v>0.1</v>
      </c>
      <c r="BG118" s="369">
        <v>0.1</v>
      </c>
      <c r="BH118" s="369">
        <v>0.1</v>
      </c>
      <c r="BI118" s="369">
        <v>0.1</v>
      </c>
      <c r="BJ118" s="369">
        <v>0.1</v>
      </c>
      <c r="BK118" s="369">
        <v>0.1</v>
      </c>
      <c r="BL118" s="369">
        <v>0.99999999999999911</v>
      </c>
      <c r="BM118" s="369" t="s">
        <v>481</v>
      </c>
      <c r="BN118" s="369">
        <v>0.99999999999999911</v>
      </c>
      <c r="BO118" s="369" t="s">
        <v>481</v>
      </c>
      <c r="BP118" s="369">
        <v>0.99999999999999911</v>
      </c>
      <c r="BQ118" s="369" t="s">
        <v>481</v>
      </c>
      <c r="BR118" s="369">
        <v>0.99999999999999911</v>
      </c>
      <c r="BS118" s="369" t="s">
        <v>481</v>
      </c>
      <c r="BT118" s="369">
        <v>0.1</v>
      </c>
      <c r="BU118" s="369">
        <v>0.1</v>
      </c>
      <c r="BV118" s="369">
        <v>0.1</v>
      </c>
      <c r="BW118" s="369">
        <v>0.1</v>
      </c>
      <c r="BX118" s="369">
        <v>0.1</v>
      </c>
      <c r="BY118" s="369">
        <v>0.1</v>
      </c>
      <c r="BZ118" s="369">
        <v>0.1</v>
      </c>
      <c r="CA118" s="369">
        <v>0.1</v>
      </c>
      <c r="CB118" s="369">
        <v>0.1</v>
      </c>
      <c r="CC118" s="369">
        <v>0.1</v>
      </c>
      <c r="CD118" s="369">
        <v>0.1</v>
      </c>
      <c r="CE118" s="369">
        <v>0.10000000000000091</v>
      </c>
      <c r="CF118" s="369">
        <v>0.10000000000000091</v>
      </c>
      <c r="CG118" s="369">
        <v>0.10000000000000091</v>
      </c>
      <c r="CH118" s="369">
        <v>0.10000000000000091</v>
      </c>
      <c r="CI118" s="369">
        <v>0.10000000000000091</v>
      </c>
      <c r="CJ118" s="369">
        <v>0.10000000000000091</v>
      </c>
      <c r="CK118" s="369">
        <v>0.10000000000000091</v>
      </c>
      <c r="CL118" s="369">
        <v>0.10000000000000091</v>
      </c>
      <c r="CM118" s="174"/>
      <c r="CN118" s="174"/>
      <c r="CO118" s="174"/>
      <c r="CP118" s="174"/>
      <c r="CQ118" s="174"/>
      <c r="CR118" s="174"/>
      <c r="CS118" s="174"/>
      <c r="CT118" s="174"/>
    </row>
    <row r="119" spans="1:98" ht="15.75" thickBot="1" x14ac:dyDescent="0.3">
      <c r="A119" s="168">
        <f>IF(LEN(Projects!A115)&gt;0,Projects!A115,"")</f>
        <v>113</v>
      </c>
      <c r="B119" s="102" t="str">
        <f>IF(ISNA(VLOOKUP(A119,Projects!A:B,2,FALSE)), "",VLOOKUP(A119,Projects!A:B,2,FALSE))</f>
        <v>T10 Project113</v>
      </c>
      <c r="C119" s="169">
        <f t="shared" si="19"/>
        <v>75</v>
      </c>
      <c r="D119" s="169">
        <f t="shared" si="20"/>
        <v>63</v>
      </c>
      <c r="E119" s="169">
        <f t="shared" si="21"/>
        <v>1</v>
      </c>
      <c r="F119" s="169">
        <f t="shared" si="22"/>
        <v>63</v>
      </c>
      <c r="G119" s="170">
        <f t="shared" si="23"/>
        <v>0</v>
      </c>
      <c r="H119" s="170">
        <f t="shared" si="24"/>
        <v>4</v>
      </c>
      <c r="I119" s="171">
        <f t="shared" si="25"/>
        <v>12</v>
      </c>
      <c r="J119" s="169">
        <v>3</v>
      </c>
      <c r="K119" s="169">
        <v>3</v>
      </c>
      <c r="L119" s="169">
        <v>3</v>
      </c>
      <c r="M119" s="169">
        <v>3</v>
      </c>
      <c r="N119" s="172">
        <v>52</v>
      </c>
      <c r="O119" s="172">
        <v>46</v>
      </c>
      <c r="P119" s="172">
        <v>48</v>
      </c>
      <c r="Q119" s="172">
        <v>50</v>
      </c>
      <c r="R119" s="173"/>
      <c r="S119" s="369">
        <v>0.10000000000000091</v>
      </c>
      <c r="T119" s="369">
        <v>0.10000000000000091</v>
      </c>
      <c r="U119" s="369">
        <v>0.10000000000000091</v>
      </c>
      <c r="V119" s="369">
        <v>0.10000000000000091</v>
      </c>
      <c r="W119" s="369">
        <v>0.10000000000000091</v>
      </c>
      <c r="X119" s="369">
        <v>0.10000000000000091</v>
      </c>
      <c r="Y119" s="369">
        <v>0.10000000000000091</v>
      </c>
      <c r="Z119" s="369">
        <v>0.10000000000000091</v>
      </c>
      <c r="AA119" s="369">
        <v>0.10000000000000091</v>
      </c>
      <c r="AB119" s="369">
        <v>0.10000000000000091</v>
      </c>
      <c r="AC119" s="369">
        <v>0.10000000000000091</v>
      </c>
      <c r="AD119" s="369">
        <v>0.10000000000000091</v>
      </c>
      <c r="AE119" s="369">
        <v>0.10000000000000091</v>
      </c>
      <c r="AF119" s="369">
        <v>0.10000000000000091</v>
      </c>
      <c r="AG119" s="369">
        <v>0.10000000000000091</v>
      </c>
      <c r="AH119" s="369">
        <v>0.1</v>
      </c>
      <c r="AI119" s="369">
        <v>0.1</v>
      </c>
      <c r="AJ119" s="369">
        <v>0.1</v>
      </c>
      <c r="AK119" s="369">
        <v>0.1</v>
      </c>
      <c r="AL119" s="369">
        <v>0.1</v>
      </c>
      <c r="AM119" s="369">
        <v>0.1</v>
      </c>
      <c r="AN119" s="369">
        <v>0.1</v>
      </c>
      <c r="AO119" s="369">
        <v>0.1</v>
      </c>
      <c r="AP119" s="369">
        <v>0.1</v>
      </c>
      <c r="AQ119" s="369">
        <v>0.1</v>
      </c>
      <c r="AR119" s="369">
        <v>0.1</v>
      </c>
      <c r="AS119" s="369">
        <v>0.1</v>
      </c>
      <c r="AT119" s="369">
        <v>0.1</v>
      </c>
      <c r="AU119" s="369">
        <v>0.1</v>
      </c>
      <c r="AV119" s="369" t="s">
        <v>352</v>
      </c>
      <c r="AW119" s="369">
        <v>0.1</v>
      </c>
      <c r="AX119" s="369">
        <v>0.1</v>
      </c>
      <c r="AY119" s="369">
        <v>0.1</v>
      </c>
      <c r="AZ119" s="369">
        <v>0.1</v>
      </c>
      <c r="BA119" s="369">
        <v>0.1</v>
      </c>
      <c r="BB119" s="369">
        <v>0.1</v>
      </c>
      <c r="BC119" s="369">
        <v>0.1</v>
      </c>
      <c r="BD119" s="369">
        <v>0.1</v>
      </c>
      <c r="BE119" s="369">
        <v>0.1</v>
      </c>
      <c r="BF119" s="369">
        <v>0.1</v>
      </c>
      <c r="BG119" s="369">
        <v>0.1</v>
      </c>
      <c r="BH119" s="369">
        <v>0.1</v>
      </c>
      <c r="BI119" s="369">
        <v>0.1</v>
      </c>
      <c r="BJ119" s="369">
        <v>0.1</v>
      </c>
      <c r="BK119" s="369">
        <v>0.1</v>
      </c>
      <c r="BL119" s="369" t="s">
        <v>481</v>
      </c>
      <c r="BM119" s="369">
        <v>0.99999999999999911</v>
      </c>
      <c r="BN119" s="369" t="s">
        <v>481</v>
      </c>
      <c r="BO119" s="369">
        <v>0.99999999999999911</v>
      </c>
      <c r="BP119" s="369" t="s">
        <v>481</v>
      </c>
      <c r="BQ119" s="369">
        <v>0.99999999999999911</v>
      </c>
      <c r="BR119" s="369" t="s">
        <v>481</v>
      </c>
      <c r="BS119" s="369">
        <v>0.99999999999999911</v>
      </c>
      <c r="BT119" s="369">
        <v>0.1</v>
      </c>
      <c r="BU119" s="369">
        <v>0.1</v>
      </c>
      <c r="BV119" s="369">
        <v>0.1</v>
      </c>
      <c r="BW119" s="369">
        <v>0.1</v>
      </c>
      <c r="BX119" s="369">
        <v>0.1</v>
      </c>
      <c r="BY119" s="369">
        <v>0.1</v>
      </c>
      <c r="BZ119" s="369">
        <v>0.1</v>
      </c>
      <c r="CA119" s="369">
        <v>0.1</v>
      </c>
      <c r="CB119" s="369">
        <v>0.1</v>
      </c>
      <c r="CC119" s="369">
        <v>0.1</v>
      </c>
      <c r="CD119" s="369">
        <v>0.1</v>
      </c>
      <c r="CE119" s="369">
        <v>0.10000000000000091</v>
      </c>
      <c r="CF119" s="369">
        <v>0.10000000000000091</v>
      </c>
      <c r="CG119" s="369">
        <v>0.10000000000000091</v>
      </c>
      <c r="CH119" s="369">
        <v>0.10000000000000091</v>
      </c>
      <c r="CI119" s="369">
        <v>0.10000000000000091</v>
      </c>
      <c r="CJ119" s="369">
        <v>0.10000000000000091</v>
      </c>
      <c r="CK119" s="369">
        <v>0.10000000000000091</v>
      </c>
      <c r="CL119" s="369">
        <v>0.10000000000000091</v>
      </c>
      <c r="CM119" s="174"/>
      <c r="CN119" s="174"/>
      <c r="CO119" s="174"/>
      <c r="CP119" s="174"/>
      <c r="CQ119" s="174"/>
      <c r="CR119" s="174"/>
      <c r="CS119" s="174"/>
      <c r="CT119" s="174"/>
    </row>
    <row r="120" spans="1:98" ht="15.75" thickBot="1" x14ac:dyDescent="0.3">
      <c r="A120" s="168">
        <f>IF(LEN(Projects!A116)&gt;0,Projects!A116,"")</f>
        <v>114</v>
      </c>
      <c r="B120" s="102" t="str">
        <f>IF(ISNA(VLOOKUP(A120,Projects!A:B,2,FALSE)), "",VLOOKUP(A120,Projects!A:B,2,FALSE))</f>
        <v>T10 Project114</v>
      </c>
      <c r="C120" s="169">
        <f t="shared" si="19"/>
        <v>75</v>
      </c>
      <c r="D120" s="169">
        <f t="shared" si="20"/>
        <v>63</v>
      </c>
      <c r="E120" s="169">
        <f t="shared" si="21"/>
        <v>1</v>
      </c>
      <c r="F120" s="169">
        <f t="shared" si="22"/>
        <v>63</v>
      </c>
      <c r="G120" s="170">
        <f t="shared" si="23"/>
        <v>0</v>
      </c>
      <c r="H120" s="170">
        <f t="shared" si="24"/>
        <v>4</v>
      </c>
      <c r="I120" s="171">
        <f t="shared" si="25"/>
        <v>12</v>
      </c>
      <c r="J120" s="169">
        <v>3</v>
      </c>
      <c r="K120" s="169">
        <v>3</v>
      </c>
      <c r="L120" s="169">
        <v>3</v>
      </c>
      <c r="M120" s="169">
        <v>3</v>
      </c>
      <c r="N120" s="172">
        <v>53</v>
      </c>
      <c r="O120" s="172">
        <v>47</v>
      </c>
      <c r="P120" s="172">
        <v>49</v>
      </c>
      <c r="Q120" s="172">
        <v>51</v>
      </c>
      <c r="R120" s="173"/>
      <c r="S120" s="369">
        <v>0.10000000000000091</v>
      </c>
      <c r="T120" s="369">
        <v>0.10000000000000091</v>
      </c>
      <c r="U120" s="369">
        <v>0.10000000000000091</v>
      </c>
      <c r="V120" s="369">
        <v>0.10000000000000091</v>
      </c>
      <c r="W120" s="369">
        <v>0.10000000000000091</v>
      </c>
      <c r="X120" s="369">
        <v>0.10000000000000091</v>
      </c>
      <c r="Y120" s="369">
        <v>0.10000000000000091</v>
      </c>
      <c r="Z120" s="369">
        <v>0.10000000000000091</v>
      </c>
      <c r="AA120" s="369">
        <v>0.10000000000000091</v>
      </c>
      <c r="AB120" s="369">
        <v>0.10000000000000091</v>
      </c>
      <c r="AC120" s="369">
        <v>0.10000000000000091</v>
      </c>
      <c r="AD120" s="369">
        <v>0.10000000000000091</v>
      </c>
      <c r="AE120" s="369">
        <v>0.10000000000000091</v>
      </c>
      <c r="AF120" s="369">
        <v>0.10000000000000091</v>
      </c>
      <c r="AG120" s="369">
        <v>0.10000000000000091</v>
      </c>
      <c r="AH120" s="369">
        <v>0.1</v>
      </c>
      <c r="AI120" s="369">
        <v>0.1</v>
      </c>
      <c r="AJ120" s="369">
        <v>0.1</v>
      </c>
      <c r="AK120" s="369">
        <v>0.1</v>
      </c>
      <c r="AL120" s="369">
        <v>0.1</v>
      </c>
      <c r="AM120" s="369">
        <v>0.1</v>
      </c>
      <c r="AN120" s="369">
        <v>0.1</v>
      </c>
      <c r="AO120" s="369" t="s">
        <v>352</v>
      </c>
      <c r="AP120" s="369">
        <v>0.1</v>
      </c>
      <c r="AQ120" s="369">
        <v>0.1</v>
      </c>
      <c r="AR120" s="369">
        <v>0.1</v>
      </c>
      <c r="AS120" s="369">
        <v>0.1</v>
      </c>
      <c r="AT120" s="369">
        <v>0.1</v>
      </c>
      <c r="AU120" s="369">
        <v>0.1</v>
      </c>
      <c r="AV120" s="369">
        <v>0.1</v>
      </c>
      <c r="AW120" s="369">
        <v>0.1</v>
      </c>
      <c r="AX120" s="369">
        <v>0.1</v>
      </c>
      <c r="AY120" s="369">
        <v>0.1</v>
      </c>
      <c r="AZ120" s="369">
        <v>0.1</v>
      </c>
      <c r="BA120" s="369">
        <v>0.1</v>
      </c>
      <c r="BB120" s="369">
        <v>0.1</v>
      </c>
      <c r="BC120" s="369">
        <v>0.1</v>
      </c>
      <c r="BD120" s="369">
        <v>0.1</v>
      </c>
      <c r="BE120" s="369">
        <v>0.1</v>
      </c>
      <c r="BF120" s="369">
        <v>0.1</v>
      </c>
      <c r="BG120" s="369">
        <v>0.1</v>
      </c>
      <c r="BH120" s="369">
        <v>0.1</v>
      </c>
      <c r="BI120" s="369">
        <v>0.1</v>
      </c>
      <c r="BJ120" s="369">
        <v>0.1</v>
      </c>
      <c r="BK120" s="369">
        <v>0.1</v>
      </c>
      <c r="BL120" s="369">
        <v>0.99999999999999911</v>
      </c>
      <c r="BM120" s="369" t="s">
        <v>481</v>
      </c>
      <c r="BN120" s="369">
        <v>0.99999999999999911</v>
      </c>
      <c r="BO120" s="369" t="s">
        <v>481</v>
      </c>
      <c r="BP120" s="369">
        <v>0.99999999999999911</v>
      </c>
      <c r="BQ120" s="369" t="s">
        <v>481</v>
      </c>
      <c r="BR120" s="369">
        <v>0.99999999999999911</v>
      </c>
      <c r="BS120" s="369" t="s">
        <v>481</v>
      </c>
      <c r="BT120" s="369">
        <v>0.1</v>
      </c>
      <c r="BU120" s="369">
        <v>0.1</v>
      </c>
      <c r="BV120" s="369">
        <v>0.1</v>
      </c>
      <c r="BW120" s="369">
        <v>0.1</v>
      </c>
      <c r="BX120" s="369">
        <v>0.1</v>
      </c>
      <c r="BY120" s="369">
        <v>0.1</v>
      </c>
      <c r="BZ120" s="369">
        <v>0.1</v>
      </c>
      <c r="CA120" s="369">
        <v>0.1</v>
      </c>
      <c r="CB120" s="369">
        <v>0.1</v>
      </c>
      <c r="CC120" s="369">
        <v>0.1</v>
      </c>
      <c r="CD120" s="369">
        <v>0.1</v>
      </c>
      <c r="CE120" s="369">
        <v>0.10000000000000091</v>
      </c>
      <c r="CF120" s="369">
        <v>0.10000000000000091</v>
      </c>
      <c r="CG120" s="369">
        <v>0.10000000000000091</v>
      </c>
      <c r="CH120" s="369">
        <v>0.10000000000000091</v>
      </c>
      <c r="CI120" s="369">
        <v>0.10000000000000091</v>
      </c>
      <c r="CJ120" s="369">
        <v>0.10000000000000091</v>
      </c>
      <c r="CK120" s="369">
        <v>0.10000000000000091</v>
      </c>
      <c r="CL120" s="369">
        <v>0.10000000000000091</v>
      </c>
      <c r="CM120" s="174"/>
      <c r="CN120" s="174"/>
      <c r="CO120" s="174"/>
      <c r="CP120" s="174"/>
      <c r="CQ120" s="174"/>
      <c r="CR120" s="174"/>
      <c r="CS120" s="174"/>
      <c r="CT120" s="174"/>
    </row>
    <row r="121" spans="1:98" ht="15.75" thickBot="1" x14ac:dyDescent="0.3">
      <c r="A121" s="168">
        <f>IF(LEN(Projects!A117)&gt;0,Projects!A117,"")</f>
        <v>115</v>
      </c>
      <c r="B121" s="102" t="str">
        <f>IF(ISNA(VLOOKUP(A121,Projects!A:B,2,FALSE)), "",VLOOKUP(A121,Projects!A:B,2,FALSE))</f>
        <v>T10 Project115</v>
      </c>
      <c r="C121" s="169">
        <f t="shared" si="19"/>
        <v>75</v>
      </c>
      <c r="D121" s="169">
        <f t="shared" si="20"/>
        <v>63</v>
      </c>
      <c r="E121" s="169">
        <f t="shared" si="21"/>
        <v>1</v>
      </c>
      <c r="F121" s="169">
        <f t="shared" si="22"/>
        <v>63</v>
      </c>
      <c r="G121" s="170">
        <f t="shared" si="23"/>
        <v>0</v>
      </c>
      <c r="H121" s="170">
        <f t="shared" si="24"/>
        <v>4</v>
      </c>
      <c r="I121" s="171">
        <f t="shared" si="25"/>
        <v>12</v>
      </c>
      <c r="J121" s="169">
        <v>3</v>
      </c>
      <c r="K121" s="169">
        <v>3</v>
      </c>
      <c r="L121" s="169">
        <v>3</v>
      </c>
      <c r="M121" s="169">
        <v>3</v>
      </c>
      <c r="N121" s="172">
        <v>46</v>
      </c>
      <c r="O121" s="172">
        <v>48</v>
      </c>
      <c r="P121" s="172">
        <v>50</v>
      </c>
      <c r="Q121" s="172">
        <v>52</v>
      </c>
      <c r="R121" s="173"/>
      <c r="S121" s="369">
        <v>0.10000000000000091</v>
      </c>
      <c r="T121" s="369">
        <v>0.10000000000000091</v>
      </c>
      <c r="U121" s="369">
        <v>0.10000000000000091</v>
      </c>
      <c r="V121" s="369">
        <v>0.10000000000000091</v>
      </c>
      <c r="W121" s="369">
        <v>0.10000000000000091</v>
      </c>
      <c r="X121" s="369">
        <v>0.10000000000000091</v>
      </c>
      <c r="Y121" s="369">
        <v>0.10000000000000091</v>
      </c>
      <c r="Z121" s="369">
        <v>0.10000000000000091</v>
      </c>
      <c r="AA121" s="369">
        <v>0.10000000000000091</v>
      </c>
      <c r="AB121" s="369">
        <v>0.10000000000000091</v>
      </c>
      <c r="AC121" s="369">
        <v>0.10000000000000091</v>
      </c>
      <c r="AD121" s="369">
        <v>0.10000000000000091</v>
      </c>
      <c r="AE121" s="369">
        <v>0.10000000000000091</v>
      </c>
      <c r="AF121" s="369">
        <v>0.10000000000000091</v>
      </c>
      <c r="AG121" s="369">
        <v>0.10000000000000091</v>
      </c>
      <c r="AH121" s="369">
        <v>0.1</v>
      </c>
      <c r="AI121" s="369">
        <v>0.1</v>
      </c>
      <c r="AJ121" s="369" t="s">
        <v>352</v>
      </c>
      <c r="AK121" s="369">
        <v>0.1</v>
      </c>
      <c r="AL121" s="369">
        <v>0.1</v>
      </c>
      <c r="AM121" s="369">
        <v>0.1</v>
      </c>
      <c r="AN121" s="369">
        <v>0.1</v>
      </c>
      <c r="AO121" s="369">
        <v>0.1</v>
      </c>
      <c r="AP121" s="369">
        <v>0.1</v>
      </c>
      <c r="AQ121" s="369">
        <v>0.1</v>
      </c>
      <c r="AR121" s="369">
        <v>0.1</v>
      </c>
      <c r="AS121" s="369">
        <v>0.1</v>
      </c>
      <c r="AT121" s="369">
        <v>0.1</v>
      </c>
      <c r="AU121" s="369">
        <v>0.1</v>
      </c>
      <c r="AV121" s="369">
        <v>0.1</v>
      </c>
      <c r="AW121" s="369">
        <v>0.1</v>
      </c>
      <c r="AX121" s="369">
        <v>0.1</v>
      </c>
      <c r="AY121" s="369">
        <v>0.1</v>
      </c>
      <c r="AZ121" s="369">
        <v>0.1</v>
      </c>
      <c r="BA121" s="369">
        <v>0.1</v>
      </c>
      <c r="BB121" s="369">
        <v>0.1</v>
      </c>
      <c r="BC121" s="369">
        <v>0.1</v>
      </c>
      <c r="BD121" s="369">
        <v>0.1</v>
      </c>
      <c r="BE121" s="369">
        <v>0.1</v>
      </c>
      <c r="BF121" s="369">
        <v>0.1</v>
      </c>
      <c r="BG121" s="369">
        <v>0.1</v>
      </c>
      <c r="BH121" s="369">
        <v>0.1</v>
      </c>
      <c r="BI121" s="369">
        <v>0.1</v>
      </c>
      <c r="BJ121" s="369">
        <v>0.1</v>
      </c>
      <c r="BK121" s="369">
        <v>0.1</v>
      </c>
      <c r="BL121" s="369" t="s">
        <v>481</v>
      </c>
      <c r="BM121" s="369">
        <v>0.99999999999999911</v>
      </c>
      <c r="BN121" s="369" t="s">
        <v>481</v>
      </c>
      <c r="BO121" s="369">
        <v>0.99999999999999911</v>
      </c>
      <c r="BP121" s="369" t="s">
        <v>481</v>
      </c>
      <c r="BQ121" s="369">
        <v>0.99999999999999911</v>
      </c>
      <c r="BR121" s="369" t="s">
        <v>481</v>
      </c>
      <c r="BS121" s="369">
        <v>0.99999999999999911</v>
      </c>
      <c r="BT121" s="369">
        <v>0.1</v>
      </c>
      <c r="BU121" s="369">
        <v>0.1</v>
      </c>
      <c r="BV121" s="369">
        <v>0.1</v>
      </c>
      <c r="BW121" s="369">
        <v>0.1</v>
      </c>
      <c r="BX121" s="369">
        <v>0.1</v>
      </c>
      <c r="BY121" s="369">
        <v>0.1</v>
      </c>
      <c r="BZ121" s="369">
        <v>0.1</v>
      </c>
      <c r="CA121" s="369">
        <v>0.1</v>
      </c>
      <c r="CB121" s="369">
        <v>0.1</v>
      </c>
      <c r="CC121" s="369">
        <v>0.1</v>
      </c>
      <c r="CD121" s="369">
        <v>0.1</v>
      </c>
      <c r="CE121" s="369">
        <v>0.10000000000000091</v>
      </c>
      <c r="CF121" s="369">
        <v>0.10000000000000091</v>
      </c>
      <c r="CG121" s="369">
        <v>0.10000000000000091</v>
      </c>
      <c r="CH121" s="369">
        <v>0.10000000000000091</v>
      </c>
      <c r="CI121" s="369">
        <v>0.10000000000000091</v>
      </c>
      <c r="CJ121" s="369">
        <v>0.10000000000000091</v>
      </c>
      <c r="CK121" s="369">
        <v>0.10000000000000091</v>
      </c>
      <c r="CL121" s="369">
        <v>0.10000000000000091</v>
      </c>
      <c r="CM121" s="174"/>
      <c r="CN121" s="174"/>
      <c r="CO121" s="174"/>
      <c r="CP121" s="174"/>
      <c r="CQ121" s="174"/>
      <c r="CR121" s="174"/>
      <c r="CS121" s="174"/>
      <c r="CT121" s="174"/>
    </row>
    <row r="122" spans="1:98" ht="15.75" thickBot="1" x14ac:dyDescent="0.3">
      <c r="A122" s="168">
        <f>IF(LEN(Projects!A118)&gt;0,Projects!A118,"")</f>
        <v>116</v>
      </c>
      <c r="B122" s="102" t="str">
        <f>IF(ISNA(VLOOKUP(A122,Projects!A:B,2,FALSE)), "",VLOOKUP(A122,Projects!A:B,2,FALSE))</f>
        <v>T10 Project116</v>
      </c>
      <c r="C122" s="169">
        <f t="shared" si="19"/>
        <v>75</v>
      </c>
      <c r="D122" s="169">
        <f t="shared" si="20"/>
        <v>63</v>
      </c>
      <c r="E122" s="169">
        <f t="shared" si="21"/>
        <v>1</v>
      </c>
      <c r="F122" s="169">
        <f t="shared" si="22"/>
        <v>63</v>
      </c>
      <c r="G122" s="170">
        <f t="shared" si="23"/>
        <v>0</v>
      </c>
      <c r="H122" s="170">
        <f t="shared" si="24"/>
        <v>4</v>
      </c>
      <c r="I122" s="171">
        <f t="shared" si="25"/>
        <v>12</v>
      </c>
      <c r="J122" s="169">
        <v>3</v>
      </c>
      <c r="K122" s="169">
        <v>3</v>
      </c>
      <c r="L122" s="169">
        <v>3</v>
      </c>
      <c r="M122" s="169">
        <v>3</v>
      </c>
      <c r="N122" s="172">
        <v>47</v>
      </c>
      <c r="O122" s="172">
        <v>49</v>
      </c>
      <c r="P122" s="172">
        <v>51</v>
      </c>
      <c r="Q122" s="172">
        <v>53</v>
      </c>
      <c r="R122" s="173"/>
      <c r="S122" s="369">
        <v>0.10000000000000091</v>
      </c>
      <c r="T122" s="369">
        <v>0.10000000000000091</v>
      </c>
      <c r="U122" s="369">
        <v>0.10000000000000091</v>
      </c>
      <c r="V122" s="369">
        <v>0.10000000000000091</v>
      </c>
      <c r="W122" s="369">
        <v>0.10000000000000091</v>
      </c>
      <c r="X122" s="369">
        <v>0.10000000000000091</v>
      </c>
      <c r="Y122" s="369">
        <v>0.10000000000000091</v>
      </c>
      <c r="Z122" s="369">
        <v>0.10000000000000091</v>
      </c>
      <c r="AA122" s="369">
        <v>0.10000000000000091</v>
      </c>
      <c r="AB122" s="369">
        <v>0.10000000000000091</v>
      </c>
      <c r="AC122" s="369">
        <v>0.10000000000000091</v>
      </c>
      <c r="AD122" s="369">
        <v>0.10000000000000091</v>
      </c>
      <c r="AE122" s="369">
        <v>0.10000000000000091</v>
      </c>
      <c r="AF122" s="369">
        <v>0.10000000000000091</v>
      </c>
      <c r="AG122" s="369">
        <v>0.10000000000000091</v>
      </c>
      <c r="AH122" s="369">
        <v>0.1</v>
      </c>
      <c r="AI122" s="369">
        <v>0.1</v>
      </c>
      <c r="AJ122" s="369">
        <v>0.1</v>
      </c>
      <c r="AK122" s="369">
        <v>0.1</v>
      </c>
      <c r="AL122" s="369">
        <v>0.1</v>
      </c>
      <c r="AM122" s="369">
        <v>0.1</v>
      </c>
      <c r="AN122" s="369">
        <v>0.1</v>
      </c>
      <c r="AO122" s="369">
        <v>0.1</v>
      </c>
      <c r="AP122" s="369">
        <v>0.1</v>
      </c>
      <c r="AQ122" s="369">
        <v>0.1</v>
      </c>
      <c r="AR122" s="369" t="s">
        <v>352</v>
      </c>
      <c r="AS122" s="369">
        <v>0.1</v>
      </c>
      <c r="AT122" s="369">
        <v>0.1</v>
      </c>
      <c r="AU122" s="369">
        <v>0.1</v>
      </c>
      <c r="AV122" s="369">
        <v>0.1</v>
      </c>
      <c r="AW122" s="369">
        <v>0.1</v>
      </c>
      <c r="AX122" s="369">
        <v>0.1</v>
      </c>
      <c r="AY122" s="369">
        <v>0.1</v>
      </c>
      <c r="AZ122" s="369">
        <v>0.1</v>
      </c>
      <c r="BA122" s="369">
        <v>0.1</v>
      </c>
      <c r="BB122" s="369">
        <v>0.1</v>
      </c>
      <c r="BC122" s="369">
        <v>0.1</v>
      </c>
      <c r="BD122" s="369">
        <v>0.1</v>
      </c>
      <c r="BE122" s="369">
        <v>0.1</v>
      </c>
      <c r="BF122" s="369">
        <v>0.1</v>
      </c>
      <c r="BG122" s="369">
        <v>0.1</v>
      </c>
      <c r="BH122" s="369">
        <v>0.1</v>
      </c>
      <c r="BI122" s="369">
        <v>0.1</v>
      </c>
      <c r="BJ122" s="369">
        <v>0.1</v>
      </c>
      <c r="BK122" s="369">
        <v>0.1</v>
      </c>
      <c r="BL122" s="369">
        <v>0.99999999999999911</v>
      </c>
      <c r="BM122" s="369" t="s">
        <v>481</v>
      </c>
      <c r="BN122" s="369">
        <v>0.99999999999999911</v>
      </c>
      <c r="BO122" s="369" t="s">
        <v>481</v>
      </c>
      <c r="BP122" s="369">
        <v>0.99999999999999911</v>
      </c>
      <c r="BQ122" s="369" t="s">
        <v>481</v>
      </c>
      <c r="BR122" s="369">
        <v>0.99999999999999911</v>
      </c>
      <c r="BS122" s="369" t="s">
        <v>481</v>
      </c>
      <c r="BT122" s="369">
        <v>0.1</v>
      </c>
      <c r="BU122" s="369">
        <v>0.1</v>
      </c>
      <c r="BV122" s="369">
        <v>0.1</v>
      </c>
      <c r="BW122" s="369">
        <v>0.1</v>
      </c>
      <c r="BX122" s="369">
        <v>0.1</v>
      </c>
      <c r="BY122" s="369">
        <v>0.1</v>
      </c>
      <c r="BZ122" s="369">
        <v>0.1</v>
      </c>
      <c r="CA122" s="369">
        <v>0.1</v>
      </c>
      <c r="CB122" s="369">
        <v>0.1</v>
      </c>
      <c r="CC122" s="369">
        <v>0.1</v>
      </c>
      <c r="CD122" s="369">
        <v>0.1</v>
      </c>
      <c r="CE122" s="369">
        <v>0.10000000000000091</v>
      </c>
      <c r="CF122" s="369">
        <v>0.10000000000000091</v>
      </c>
      <c r="CG122" s="369">
        <v>0.10000000000000091</v>
      </c>
      <c r="CH122" s="369">
        <v>0.10000000000000091</v>
      </c>
      <c r="CI122" s="369">
        <v>0.10000000000000091</v>
      </c>
      <c r="CJ122" s="369">
        <v>0.10000000000000091</v>
      </c>
      <c r="CK122" s="369">
        <v>0.10000000000000091</v>
      </c>
      <c r="CL122" s="369">
        <v>0.10000000000000091</v>
      </c>
      <c r="CM122" s="174"/>
      <c r="CN122" s="174"/>
      <c r="CO122" s="174"/>
      <c r="CP122" s="174"/>
      <c r="CQ122" s="174"/>
      <c r="CR122" s="174"/>
      <c r="CS122" s="174"/>
      <c r="CT122" s="174"/>
    </row>
    <row r="123" spans="1:98" ht="15.75" thickBot="1" x14ac:dyDescent="0.3">
      <c r="A123" s="168">
        <f>IF(LEN(Projects!A119)&gt;0,Projects!A119,"")</f>
        <v>117</v>
      </c>
      <c r="B123" s="102" t="str">
        <f>IF(ISNA(VLOOKUP(A123,Projects!A:B,2,FALSE)), "",VLOOKUP(A123,Projects!A:B,2,FALSE))</f>
        <v>T10 Project117</v>
      </c>
      <c r="C123" s="169">
        <f t="shared" si="19"/>
        <v>75</v>
      </c>
      <c r="D123" s="169">
        <f t="shared" si="20"/>
        <v>63</v>
      </c>
      <c r="E123" s="169">
        <f t="shared" si="21"/>
        <v>1</v>
      </c>
      <c r="F123" s="169">
        <f t="shared" si="22"/>
        <v>63</v>
      </c>
      <c r="G123" s="170">
        <f t="shared" si="23"/>
        <v>0</v>
      </c>
      <c r="H123" s="170">
        <f t="shared" si="24"/>
        <v>4</v>
      </c>
      <c r="I123" s="171">
        <f t="shared" si="25"/>
        <v>12</v>
      </c>
      <c r="J123" s="169">
        <v>3</v>
      </c>
      <c r="K123" s="169">
        <v>3</v>
      </c>
      <c r="L123" s="169">
        <v>3</v>
      </c>
      <c r="M123" s="169">
        <v>3</v>
      </c>
      <c r="N123" s="172">
        <v>48</v>
      </c>
      <c r="O123" s="172">
        <v>50</v>
      </c>
      <c r="P123" s="172">
        <v>52</v>
      </c>
      <c r="Q123" s="172">
        <v>46</v>
      </c>
      <c r="R123" s="173"/>
      <c r="S123" s="369">
        <v>0.10000000000000091</v>
      </c>
      <c r="T123" s="369">
        <v>0.10000000000000091</v>
      </c>
      <c r="U123" s="369">
        <v>0.10000000000000091</v>
      </c>
      <c r="V123" s="369">
        <v>0.10000000000000091</v>
      </c>
      <c r="W123" s="369">
        <v>0.10000000000000091</v>
      </c>
      <c r="X123" s="369">
        <v>0.10000000000000091</v>
      </c>
      <c r="Y123" s="369" t="s">
        <v>352</v>
      </c>
      <c r="Z123" s="369">
        <v>0.10000000000000091</v>
      </c>
      <c r="AA123" s="369">
        <v>0.10000000000000091</v>
      </c>
      <c r="AB123" s="369">
        <v>0.10000000000000091</v>
      </c>
      <c r="AC123" s="369">
        <v>0.10000000000000091</v>
      </c>
      <c r="AD123" s="369">
        <v>0.10000000000000091</v>
      </c>
      <c r="AE123" s="369">
        <v>0.10000000000000091</v>
      </c>
      <c r="AF123" s="369">
        <v>0.10000000000000091</v>
      </c>
      <c r="AG123" s="369">
        <v>0.10000000000000091</v>
      </c>
      <c r="AH123" s="369">
        <v>0.1</v>
      </c>
      <c r="AI123" s="369">
        <v>0.1</v>
      </c>
      <c r="AJ123" s="369">
        <v>0.1</v>
      </c>
      <c r="AK123" s="369">
        <v>0.1</v>
      </c>
      <c r="AL123" s="369">
        <v>0.1</v>
      </c>
      <c r="AM123" s="369">
        <v>0.1</v>
      </c>
      <c r="AN123" s="369">
        <v>0.1</v>
      </c>
      <c r="AO123" s="369">
        <v>0.1</v>
      </c>
      <c r="AP123" s="369">
        <v>0.1</v>
      </c>
      <c r="AQ123" s="369">
        <v>0.1</v>
      </c>
      <c r="AR123" s="369">
        <v>0.1</v>
      </c>
      <c r="AS123" s="369">
        <v>0.1</v>
      </c>
      <c r="AT123" s="369">
        <v>0.1</v>
      </c>
      <c r="AU123" s="369">
        <v>0.1</v>
      </c>
      <c r="AV123" s="369">
        <v>0.1</v>
      </c>
      <c r="AW123" s="369">
        <v>0.1</v>
      </c>
      <c r="AX123" s="369">
        <v>0.1</v>
      </c>
      <c r="AY123" s="369">
        <v>0.1</v>
      </c>
      <c r="AZ123" s="369">
        <v>0.1</v>
      </c>
      <c r="BA123" s="369">
        <v>0.1</v>
      </c>
      <c r="BB123" s="369">
        <v>0.1</v>
      </c>
      <c r="BC123" s="369">
        <v>0.1</v>
      </c>
      <c r="BD123" s="369">
        <v>0.1</v>
      </c>
      <c r="BE123" s="369">
        <v>0.1</v>
      </c>
      <c r="BF123" s="369">
        <v>0.1</v>
      </c>
      <c r="BG123" s="369">
        <v>0.1</v>
      </c>
      <c r="BH123" s="369">
        <v>0.1</v>
      </c>
      <c r="BI123" s="369">
        <v>0.1</v>
      </c>
      <c r="BJ123" s="369">
        <v>0.1</v>
      </c>
      <c r="BK123" s="369">
        <v>0.1</v>
      </c>
      <c r="BL123" s="369" t="s">
        <v>481</v>
      </c>
      <c r="BM123" s="369">
        <v>0.99999999999999911</v>
      </c>
      <c r="BN123" s="369" t="s">
        <v>481</v>
      </c>
      <c r="BO123" s="369">
        <v>0.99999999999999911</v>
      </c>
      <c r="BP123" s="369" t="s">
        <v>481</v>
      </c>
      <c r="BQ123" s="369">
        <v>0.99999999999999911</v>
      </c>
      <c r="BR123" s="369" t="s">
        <v>481</v>
      </c>
      <c r="BS123" s="369">
        <v>0.99999999999999911</v>
      </c>
      <c r="BT123" s="369">
        <v>0.1</v>
      </c>
      <c r="BU123" s="369">
        <v>0.1</v>
      </c>
      <c r="BV123" s="369">
        <v>0.1</v>
      </c>
      <c r="BW123" s="369">
        <v>0.1</v>
      </c>
      <c r="BX123" s="369">
        <v>0.1</v>
      </c>
      <c r="BY123" s="369">
        <v>0.1</v>
      </c>
      <c r="BZ123" s="369">
        <v>0.1</v>
      </c>
      <c r="CA123" s="369">
        <v>0.1</v>
      </c>
      <c r="CB123" s="369">
        <v>0.1</v>
      </c>
      <c r="CC123" s="369">
        <v>0.1</v>
      </c>
      <c r="CD123" s="369">
        <v>0.1</v>
      </c>
      <c r="CE123" s="369">
        <v>0.10000000000000091</v>
      </c>
      <c r="CF123" s="369">
        <v>0.10000000000000091</v>
      </c>
      <c r="CG123" s="369">
        <v>0.10000000000000091</v>
      </c>
      <c r="CH123" s="369">
        <v>0.10000000000000091</v>
      </c>
      <c r="CI123" s="369">
        <v>0.10000000000000091</v>
      </c>
      <c r="CJ123" s="369">
        <v>0.10000000000000091</v>
      </c>
      <c r="CK123" s="369">
        <v>0.10000000000000091</v>
      </c>
      <c r="CL123" s="369">
        <v>0.10000000000000091</v>
      </c>
      <c r="CM123" s="174"/>
      <c r="CN123" s="174"/>
      <c r="CO123" s="174"/>
      <c r="CP123" s="174"/>
      <c r="CQ123" s="174"/>
      <c r="CR123" s="174"/>
      <c r="CS123" s="174"/>
      <c r="CT123" s="174"/>
    </row>
    <row r="124" spans="1:98" ht="15.75" thickBot="1" x14ac:dyDescent="0.3">
      <c r="A124" s="168">
        <f>IF(LEN(Projects!A120)&gt;0,Projects!A120,"")</f>
        <v>118</v>
      </c>
      <c r="B124" s="102" t="str">
        <f>IF(ISNA(VLOOKUP(A124,Projects!A:B,2,FALSE)), "",VLOOKUP(A124,Projects!A:B,2,FALSE))</f>
        <v>T11 Project118</v>
      </c>
      <c r="C124" s="169">
        <f t="shared" si="19"/>
        <v>69</v>
      </c>
      <c r="D124" s="169">
        <f t="shared" si="20"/>
        <v>66</v>
      </c>
      <c r="E124" s="169">
        <f t="shared" si="21"/>
        <v>1</v>
      </c>
      <c r="F124" s="169">
        <f t="shared" si="22"/>
        <v>66</v>
      </c>
      <c r="G124" s="170">
        <f t="shared" si="23"/>
        <v>0</v>
      </c>
      <c r="H124" s="170">
        <f t="shared" si="24"/>
        <v>1</v>
      </c>
      <c r="I124" s="171">
        <f t="shared" si="25"/>
        <v>12</v>
      </c>
      <c r="J124" s="169">
        <v>3</v>
      </c>
      <c r="K124" s="169">
        <v>3</v>
      </c>
      <c r="L124" s="169">
        <v>3</v>
      </c>
      <c r="M124" s="169">
        <v>3</v>
      </c>
      <c r="N124" s="172">
        <v>56</v>
      </c>
      <c r="O124" s="172">
        <v>58</v>
      </c>
      <c r="P124" s="172">
        <v>54</v>
      </c>
      <c r="Q124" s="172">
        <v>57</v>
      </c>
      <c r="R124" s="173"/>
      <c r="S124" s="369">
        <v>0.10000000000000091</v>
      </c>
      <c r="T124" s="369">
        <v>0.10000000000000091</v>
      </c>
      <c r="U124" s="369">
        <v>0.10000000000000091</v>
      </c>
      <c r="V124" s="369">
        <v>0.10000000000000091</v>
      </c>
      <c r="W124" s="369">
        <v>0.10000000000000091</v>
      </c>
      <c r="X124" s="369">
        <v>0.10000000000000091</v>
      </c>
      <c r="Y124" s="369">
        <v>0.10000000000000091</v>
      </c>
      <c r="Z124" s="369">
        <v>0.10000000000000091</v>
      </c>
      <c r="AA124" s="369">
        <v>0.10000000000000091</v>
      </c>
      <c r="AB124" s="369">
        <v>0.10000000000000091</v>
      </c>
      <c r="AC124" s="369">
        <v>0.10000000000000091</v>
      </c>
      <c r="AD124" s="369">
        <v>0.10000000000000091</v>
      </c>
      <c r="AE124" s="369">
        <v>0.10000000000000091</v>
      </c>
      <c r="AF124" s="369">
        <v>0.10000000000000091</v>
      </c>
      <c r="AG124" s="369">
        <v>0.10000000000000091</v>
      </c>
      <c r="AH124" s="369">
        <v>0.1</v>
      </c>
      <c r="AI124" s="369">
        <v>0.1</v>
      </c>
      <c r="AJ124" s="369">
        <v>0.1</v>
      </c>
      <c r="AK124" s="369">
        <v>0.1</v>
      </c>
      <c r="AL124" s="369">
        <v>0.1</v>
      </c>
      <c r="AM124" s="369">
        <v>0.1</v>
      </c>
      <c r="AN124" s="369">
        <v>0.1</v>
      </c>
      <c r="AO124" s="369">
        <v>0.1</v>
      </c>
      <c r="AP124" s="369">
        <v>0.1</v>
      </c>
      <c r="AQ124" s="369">
        <v>0.1</v>
      </c>
      <c r="AR124" s="369">
        <v>0.1</v>
      </c>
      <c r="AS124" s="369">
        <v>0.1</v>
      </c>
      <c r="AT124" s="369">
        <v>0.1</v>
      </c>
      <c r="AU124" s="369">
        <v>0.1</v>
      </c>
      <c r="AV124" s="369">
        <v>0.1</v>
      </c>
      <c r="AW124" s="369">
        <v>0.1</v>
      </c>
      <c r="AX124" s="369">
        <v>0.1</v>
      </c>
      <c r="AY124" s="369">
        <v>0.1</v>
      </c>
      <c r="AZ124" s="369">
        <v>0.1</v>
      </c>
      <c r="BA124" s="369">
        <v>0.1</v>
      </c>
      <c r="BB124" s="369">
        <v>0.1</v>
      </c>
      <c r="BC124" s="369">
        <v>0.1</v>
      </c>
      <c r="BD124" s="369">
        <v>0.1</v>
      </c>
      <c r="BE124" s="369">
        <v>0.1</v>
      </c>
      <c r="BF124" s="369">
        <v>0.1</v>
      </c>
      <c r="BG124" s="369">
        <v>0.1</v>
      </c>
      <c r="BH124" s="369" t="s">
        <v>352</v>
      </c>
      <c r="BI124" s="369">
        <v>0.1</v>
      </c>
      <c r="BJ124" s="369">
        <v>0.1</v>
      </c>
      <c r="BK124" s="369">
        <v>0.1</v>
      </c>
      <c r="BL124" s="369">
        <v>0.1</v>
      </c>
      <c r="BM124" s="369">
        <v>0.1</v>
      </c>
      <c r="BN124" s="369">
        <v>0.1</v>
      </c>
      <c r="BO124" s="369">
        <v>0.1</v>
      </c>
      <c r="BP124" s="369">
        <v>0.1</v>
      </c>
      <c r="BQ124" s="369">
        <v>0.1</v>
      </c>
      <c r="BR124" s="369">
        <v>0.1</v>
      </c>
      <c r="BS124" s="369">
        <v>0.1</v>
      </c>
      <c r="BT124" s="369" t="s">
        <v>481</v>
      </c>
      <c r="BU124" s="369">
        <v>1</v>
      </c>
      <c r="BV124" s="369" t="s">
        <v>481</v>
      </c>
      <c r="BW124" s="369" t="s">
        <v>481</v>
      </c>
      <c r="BX124" s="369" t="s">
        <v>481</v>
      </c>
      <c r="BY124" s="369">
        <v>0.1</v>
      </c>
      <c r="BZ124" s="369">
        <v>0.1</v>
      </c>
      <c r="CA124" s="369">
        <v>0.1</v>
      </c>
      <c r="CB124" s="369">
        <v>0.1</v>
      </c>
      <c r="CC124" s="369">
        <v>0.1</v>
      </c>
      <c r="CD124" s="369">
        <v>0.1</v>
      </c>
      <c r="CE124" s="369">
        <v>0.10000000000000091</v>
      </c>
      <c r="CF124" s="369">
        <v>0.10000000000000091</v>
      </c>
      <c r="CG124" s="369">
        <v>0.10000000000000091</v>
      </c>
      <c r="CH124" s="369">
        <v>0.10000000000000091</v>
      </c>
      <c r="CI124" s="369">
        <v>0.10000000000000091</v>
      </c>
      <c r="CJ124" s="369">
        <v>0.10000000000000091</v>
      </c>
      <c r="CK124" s="369">
        <v>0.10000000000000091</v>
      </c>
      <c r="CL124" s="369">
        <v>0.10000000000000091</v>
      </c>
      <c r="CM124" s="174"/>
      <c r="CN124" s="174"/>
      <c r="CO124" s="174"/>
      <c r="CP124" s="174"/>
      <c r="CQ124" s="174"/>
      <c r="CR124" s="174"/>
      <c r="CS124" s="174"/>
      <c r="CT124" s="174"/>
    </row>
    <row r="125" spans="1:98" ht="15.75" thickBot="1" x14ac:dyDescent="0.3">
      <c r="A125" s="168">
        <f>IF(LEN(Projects!A121)&gt;0,Projects!A121,"")</f>
        <v>119</v>
      </c>
      <c r="B125" s="102" t="str">
        <f>IF(ISNA(VLOOKUP(A125,Projects!A:B,2,FALSE)), "",VLOOKUP(A125,Projects!A:B,2,FALSE))</f>
        <v>T11 Project119</v>
      </c>
      <c r="C125" s="169">
        <f t="shared" si="19"/>
        <v>69</v>
      </c>
      <c r="D125" s="169">
        <f t="shared" si="20"/>
        <v>66</v>
      </c>
      <c r="E125" s="169">
        <f t="shared" si="21"/>
        <v>1</v>
      </c>
      <c r="F125" s="169">
        <f t="shared" si="22"/>
        <v>66</v>
      </c>
      <c r="G125" s="170">
        <f t="shared" si="23"/>
        <v>0</v>
      </c>
      <c r="H125" s="170">
        <f t="shared" si="24"/>
        <v>1</v>
      </c>
      <c r="I125" s="171">
        <f t="shared" si="25"/>
        <v>12</v>
      </c>
      <c r="J125" s="169">
        <v>3</v>
      </c>
      <c r="K125" s="169">
        <v>3</v>
      </c>
      <c r="L125" s="169">
        <v>3</v>
      </c>
      <c r="M125" s="169">
        <v>3</v>
      </c>
      <c r="N125" s="172">
        <v>57</v>
      </c>
      <c r="O125" s="172">
        <v>54</v>
      </c>
      <c r="P125" s="172">
        <v>55</v>
      </c>
      <c r="Q125" s="172">
        <v>56</v>
      </c>
      <c r="R125" s="173"/>
      <c r="S125" s="369">
        <v>0.10000000000000091</v>
      </c>
      <c r="T125" s="369">
        <v>0.10000000000000091</v>
      </c>
      <c r="U125" s="369">
        <v>0.10000000000000091</v>
      </c>
      <c r="V125" s="369">
        <v>0.10000000000000091</v>
      </c>
      <c r="W125" s="369">
        <v>0.10000000000000091</v>
      </c>
      <c r="X125" s="369">
        <v>0.10000000000000091</v>
      </c>
      <c r="Y125" s="369">
        <v>0.10000000000000091</v>
      </c>
      <c r="Z125" s="369">
        <v>0.10000000000000091</v>
      </c>
      <c r="AA125" s="369">
        <v>0.10000000000000091</v>
      </c>
      <c r="AB125" s="369">
        <v>0.10000000000000091</v>
      </c>
      <c r="AC125" s="369">
        <v>0.10000000000000091</v>
      </c>
      <c r="AD125" s="369">
        <v>0.10000000000000091</v>
      </c>
      <c r="AE125" s="369">
        <v>0.10000000000000091</v>
      </c>
      <c r="AF125" s="369">
        <v>0.10000000000000091</v>
      </c>
      <c r="AG125" s="369">
        <v>0.10000000000000091</v>
      </c>
      <c r="AH125" s="369">
        <v>0.1</v>
      </c>
      <c r="AI125" s="369">
        <v>0.1</v>
      </c>
      <c r="AJ125" s="369">
        <v>0.1</v>
      </c>
      <c r="AK125" s="369">
        <v>0.1</v>
      </c>
      <c r="AL125" s="369">
        <v>0.1</v>
      </c>
      <c r="AM125" s="369">
        <v>0.1</v>
      </c>
      <c r="AN125" s="369">
        <v>0.1</v>
      </c>
      <c r="AO125" s="369">
        <v>0.1</v>
      </c>
      <c r="AP125" s="369">
        <v>0.1</v>
      </c>
      <c r="AQ125" s="369">
        <v>0.1</v>
      </c>
      <c r="AR125" s="369">
        <v>0.1</v>
      </c>
      <c r="AS125" s="369">
        <v>0.1</v>
      </c>
      <c r="AT125" s="369">
        <v>0.1</v>
      </c>
      <c r="AU125" s="369">
        <v>0.1</v>
      </c>
      <c r="AV125" s="369">
        <v>0.1</v>
      </c>
      <c r="AW125" s="369">
        <v>0.1</v>
      </c>
      <c r="AX125" s="369">
        <v>0.1</v>
      </c>
      <c r="AY125" s="369">
        <v>0.1</v>
      </c>
      <c r="AZ125" s="369">
        <v>0.1</v>
      </c>
      <c r="BA125" s="369">
        <v>0.1</v>
      </c>
      <c r="BB125" s="369">
        <v>0.1</v>
      </c>
      <c r="BC125" s="369">
        <v>0.1</v>
      </c>
      <c r="BD125" s="369">
        <v>0.1</v>
      </c>
      <c r="BE125" s="369">
        <v>0.1</v>
      </c>
      <c r="BF125" s="369">
        <v>0.1</v>
      </c>
      <c r="BG125" s="369">
        <v>0.1</v>
      </c>
      <c r="BH125" s="369">
        <v>0.1</v>
      </c>
      <c r="BI125" s="369">
        <v>0.1</v>
      </c>
      <c r="BJ125" s="369">
        <v>0.1</v>
      </c>
      <c r="BK125" s="369">
        <v>0.1</v>
      </c>
      <c r="BL125" s="369">
        <v>0.1</v>
      </c>
      <c r="BM125" s="369">
        <v>0.1</v>
      </c>
      <c r="BN125" s="369">
        <v>0.1</v>
      </c>
      <c r="BO125" s="369">
        <v>0.1</v>
      </c>
      <c r="BP125" s="369">
        <v>0.1</v>
      </c>
      <c r="BQ125" s="369" t="s">
        <v>352</v>
      </c>
      <c r="BR125" s="369">
        <v>0.1</v>
      </c>
      <c r="BS125" s="369">
        <v>0.1</v>
      </c>
      <c r="BT125" s="369" t="s">
        <v>481</v>
      </c>
      <c r="BU125" s="369" t="s">
        <v>481</v>
      </c>
      <c r="BV125" s="369" t="s">
        <v>481</v>
      </c>
      <c r="BW125" s="369" t="s">
        <v>481</v>
      </c>
      <c r="BX125" s="369">
        <v>1</v>
      </c>
      <c r="BY125" s="369">
        <v>0.1</v>
      </c>
      <c r="BZ125" s="369">
        <v>0.1</v>
      </c>
      <c r="CA125" s="369">
        <v>0.1</v>
      </c>
      <c r="CB125" s="369">
        <v>0.1</v>
      </c>
      <c r="CC125" s="369">
        <v>0.1</v>
      </c>
      <c r="CD125" s="369">
        <v>0.1</v>
      </c>
      <c r="CE125" s="369">
        <v>0.10000000000000091</v>
      </c>
      <c r="CF125" s="369">
        <v>0.10000000000000091</v>
      </c>
      <c r="CG125" s="369">
        <v>0.10000000000000091</v>
      </c>
      <c r="CH125" s="369">
        <v>0.10000000000000091</v>
      </c>
      <c r="CI125" s="369">
        <v>0.10000000000000091</v>
      </c>
      <c r="CJ125" s="369">
        <v>0.10000000000000091</v>
      </c>
      <c r="CK125" s="369">
        <v>0.10000000000000091</v>
      </c>
      <c r="CL125" s="369">
        <v>0.10000000000000091</v>
      </c>
      <c r="CM125" s="174"/>
      <c r="CN125" s="174"/>
      <c r="CO125" s="174"/>
      <c r="CP125" s="174"/>
      <c r="CQ125" s="174"/>
      <c r="CR125" s="174"/>
      <c r="CS125" s="174"/>
      <c r="CT125" s="174"/>
    </row>
    <row r="126" spans="1:98" ht="15.75" thickBot="1" x14ac:dyDescent="0.3">
      <c r="A126" s="168">
        <f>IF(LEN(Projects!A122)&gt;0,Projects!A122,"")</f>
        <v>120</v>
      </c>
      <c r="B126" s="102" t="str">
        <f>IF(ISNA(VLOOKUP(A126,Projects!A:B,2,FALSE)), "",VLOOKUP(A126,Projects!A:B,2,FALSE))</f>
        <v>T11 Project120</v>
      </c>
      <c r="C126" s="169">
        <f t="shared" si="19"/>
        <v>69</v>
      </c>
      <c r="D126" s="169">
        <f t="shared" si="20"/>
        <v>66</v>
      </c>
      <c r="E126" s="169">
        <f t="shared" si="21"/>
        <v>1</v>
      </c>
      <c r="F126" s="169">
        <f t="shared" si="22"/>
        <v>66</v>
      </c>
      <c r="G126" s="170">
        <f t="shared" si="23"/>
        <v>0</v>
      </c>
      <c r="H126" s="170">
        <f t="shared" si="24"/>
        <v>1</v>
      </c>
      <c r="I126" s="171">
        <f t="shared" si="25"/>
        <v>12</v>
      </c>
      <c r="J126" s="169">
        <v>3</v>
      </c>
      <c r="K126" s="169">
        <v>3</v>
      </c>
      <c r="L126" s="169">
        <v>3</v>
      </c>
      <c r="M126" s="169">
        <v>3</v>
      </c>
      <c r="N126" s="172">
        <v>58</v>
      </c>
      <c r="O126" s="172">
        <v>55</v>
      </c>
      <c r="P126" s="172">
        <v>57</v>
      </c>
      <c r="Q126" s="172">
        <v>54</v>
      </c>
      <c r="R126" s="173"/>
      <c r="S126" s="369">
        <v>0.10000000000000091</v>
      </c>
      <c r="T126" s="369">
        <v>0.10000000000000091</v>
      </c>
      <c r="U126" s="369">
        <v>0.10000000000000091</v>
      </c>
      <c r="V126" s="369">
        <v>0.10000000000000091</v>
      </c>
      <c r="W126" s="369">
        <v>0.10000000000000091</v>
      </c>
      <c r="X126" s="369">
        <v>0.10000000000000091</v>
      </c>
      <c r="Y126" s="369">
        <v>0.10000000000000091</v>
      </c>
      <c r="Z126" s="369">
        <v>0.10000000000000091</v>
      </c>
      <c r="AA126" s="369">
        <v>0.10000000000000091</v>
      </c>
      <c r="AB126" s="369">
        <v>0.10000000000000091</v>
      </c>
      <c r="AC126" s="369">
        <v>0.10000000000000091</v>
      </c>
      <c r="AD126" s="369">
        <v>0.10000000000000091</v>
      </c>
      <c r="AE126" s="369">
        <v>0.10000000000000091</v>
      </c>
      <c r="AF126" s="369">
        <v>0.10000000000000091</v>
      </c>
      <c r="AG126" s="369">
        <v>0.10000000000000091</v>
      </c>
      <c r="AH126" s="369">
        <v>0.1</v>
      </c>
      <c r="AI126" s="369">
        <v>0.1</v>
      </c>
      <c r="AJ126" s="369">
        <v>0.1</v>
      </c>
      <c r="AK126" s="369">
        <v>0.1</v>
      </c>
      <c r="AL126" s="369">
        <v>0.1</v>
      </c>
      <c r="AM126" s="369">
        <v>0.1</v>
      </c>
      <c r="AN126" s="369">
        <v>0.1</v>
      </c>
      <c r="AO126" s="369">
        <v>0.1</v>
      </c>
      <c r="AP126" s="369">
        <v>0.1</v>
      </c>
      <c r="AQ126" s="369">
        <v>0.1</v>
      </c>
      <c r="AR126" s="369">
        <v>0.1</v>
      </c>
      <c r="AS126" s="369">
        <v>0.1</v>
      </c>
      <c r="AT126" s="369">
        <v>0.1</v>
      </c>
      <c r="AU126" s="369">
        <v>0.1</v>
      </c>
      <c r="AV126" s="369">
        <v>0.1</v>
      </c>
      <c r="AW126" s="369">
        <v>0.1</v>
      </c>
      <c r="AX126" s="369">
        <v>0.1</v>
      </c>
      <c r="AY126" s="369">
        <v>0.1</v>
      </c>
      <c r="AZ126" s="369">
        <v>0.1</v>
      </c>
      <c r="BA126" s="369">
        <v>0.1</v>
      </c>
      <c r="BB126" s="369">
        <v>0.1</v>
      </c>
      <c r="BC126" s="369">
        <v>0.1</v>
      </c>
      <c r="BD126" s="369">
        <v>0.1</v>
      </c>
      <c r="BE126" s="369">
        <v>0.1</v>
      </c>
      <c r="BF126" s="369">
        <v>0.1</v>
      </c>
      <c r="BG126" s="369">
        <v>0.1</v>
      </c>
      <c r="BH126" s="369">
        <v>0.1</v>
      </c>
      <c r="BI126" s="369">
        <v>0.1</v>
      </c>
      <c r="BJ126" s="369">
        <v>0.1</v>
      </c>
      <c r="BK126" s="369">
        <v>0.1</v>
      </c>
      <c r="BL126" s="369">
        <v>0.1</v>
      </c>
      <c r="BM126" s="369" t="s">
        <v>352</v>
      </c>
      <c r="BN126" s="369">
        <v>0.1</v>
      </c>
      <c r="BO126" s="369">
        <v>0.1</v>
      </c>
      <c r="BP126" s="369">
        <v>0.1</v>
      </c>
      <c r="BQ126" s="369">
        <v>0.1</v>
      </c>
      <c r="BR126" s="369">
        <v>0.1</v>
      </c>
      <c r="BS126" s="369">
        <v>0.1</v>
      </c>
      <c r="BT126" s="369" t="s">
        <v>481</v>
      </c>
      <c r="BU126" s="369" t="s">
        <v>481</v>
      </c>
      <c r="BV126" s="369">
        <v>1</v>
      </c>
      <c r="BW126" s="369" t="s">
        <v>481</v>
      </c>
      <c r="BX126" s="369" t="s">
        <v>481</v>
      </c>
      <c r="BY126" s="369">
        <v>0.1</v>
      </c>
      <c r="BZ126" s="369">
        <v>0.1</v>
      </c>
      <c r="CA126" s="369">
        <v>0.1</v>
      </c>
      <c r="CB126" s="369">
        <v>0.1</v>
      </c>
      <c r="CC126" s="369">
        <v>0.1</v>
      </c>
      <c r="CD126" s="369">
        <v>0.1</v>
      </c>
      <c r="CE126" s="369">
        <v>0.10000000000000091</v>
      </c>
      <c r="CF126" s="369">
        <v>0.10000000000000091</v>
      </c>
      <c r="CG126" s="369">
        <v>0.10000000000000091</v>
      </c>
      <c r="CH126" s="369">
        <v>0.10000000000000091</v>
      </c>
      <c r="CI126" s="369">
        <v>0.10000000000000091</v>
      </c>
      <c r="CJ126" s="369">
        <v>0.10000000000000091</v>
      </c>
      <c r="CK126" s="369">
        <v>0.10000000000000091</v>
      </c>
      <c r="CL126" s="369">
        <v>0.10000000000000091</v>
      </c>
      <c r="CM126" s="174"/>
      <c r="CN126" s="174"/>
      <c r="CO126" s="174"/>
      <c r="CP126" s="174"/>
      <c r="CQ126" s="174"/>
      <c r="CR126" s="174"/>
      <c r="CS126" s="174"/>
      <c r="CT126" s="174"/>
    </row>
    <row r="127" spans="1:98" ht="15.75" thickBot="1" x14ac:dyDescent="0.3">
      <c r="A127" s="168">
        <f>IF(LEN(Projects!A123)&gt;0,Projects!A123,"")</f>
        <v>121</v>
      </c>
      <c r="B127" s="102" t="str">
        <f>IF(ISNA(VLOOKUP(A127,Projects!A:B,2,FALSE)), "",VLOOKUP(A127,Projects!A:B,2,FALSE))</f>
        <v>T11 Project121</v>
      </c>
      <c r="C127" s="169">
        <f t="shared" si="19"/>
        <v>69</v>
      </c>
      <c r="D127" s="169">
        <f t="shared" si="20"/>
        <v>66</v>
      </c>
      <c r="E127" s="169">
        <f t="shared" si="21"/>
        <v>1</v>
      </c>
      <c r="F127" s="169">
        <f t="shared" si="22"/>
        <v>66</v>
      </c>
      <c r="G127" s="170">
        <f t="shared" si="23"/>
        <v>0</v>
      </c>
      <c r="H127" s="170">
        <f t="shared" si="24"/>
        <v>1</v>
      </c>
      <c r="I127" s="171">
        <f t="shared" si="25"/>
        <v>12</v>
      </c>
      <c r="J127" s="169">
        <v>3</v>
      </c>
      <c r="K127" s="169">
        <v>3</v>
      </c>
      <c r="L127" s="169">
        <v>3</v>
      </c>
      <c r="M127" s="169">
        <v>3</v>
      </c>
      <c r="N127" s="172">
        <v>54</v>
      </c>
      <c r="O127" s="172">
        <v>56</v>
      </c>
      <c r="P127" s="172">
        <v>58</v>
      </c>
      <c r="Q127" s="172">
        <v>55</v>
      </c>
      <c r="R127" s="173"/>
      <c r="S127" s="369">
        <v>0.10000000000000091</v>
      </c>
      <c r="T127" s="369">
        <v>0.10000000000000091</v>
      </c>
      <c r="U127" s="369">
        <v>0.10000000000000091</v>
      </c>
      <c r="V127" s="369">
        <v>0.10000000000000091</v>
      </c>
      <c r="W127" s="369">
        <v>0.10000000000000091</v>
      </c>
      <c r="X127" s="369">
        <v>0.10000000000000091</v>
      </c>
      <c r="Y127" s="369">
        <v>0.10000000000000091</v>
      </c>
      <c r="Z127" s="369">
        <v>0.10000000000000091</v>
      </c>
      <c r="AA127" s="369">
        <v>0.10000000000000091</v>
      </c>
      <c r="AB127" s="369">
        <v>0.10000000000000091</v>
      </c>
      <c r="AC127" s="369">
        <v>0.10000000000000091</v>
      </c>
      <c r="AD127" s="369">
        <v>0.10000000000000091</v>
      </c>
      <c r="AE127" s="369">
        <v>0.10000000000000091</v>
      </c>
      <c r="AF127" s="369">
        <v>0.10000000000000091</v>
      </c>
      <c r="AG127" s="369">
        <v>0.10000000000000091</v>
      </c>
      <c r="AH127" s="369">
        <v>0.1</v>
      </c>
      <c r="AI127" s="369">
        <v>0.1</v>
      </c>
      <c r="AJ127" s="369">
        <v>0.1</v>
      </c>
      <c r="AK127" s="369">
        <v>0.1</v>
      </c>
      <c r="AL127" s="369">
        <v>0.1</v>
      </c>
      <c r="AM127" s="369">
        <v>0.1</v>
      </c>
      <c r="AN127" s="369">
        <v>0.1</v>
      </c>
      <c r="AO127" s="369">
        <v>0.1</v>
      </c>
      <c r="AP127" s="369">
        <v>0.1</v>
      </c>
      <c r="AQ127" s="369">
        <v>0.1</v>
      </c>
      <c r="AR127" s="369">
        <v>0.1</v>
      </c>
      <c r="AS127" s="369">
        <v>0.1</v>
      </c>
      <c r="AT127" s="369">
        <v>0.1</v>
      </c>
      <c r="AU127" s="369">
        <v>0.1</v>
      </c>
      <c r="AV127" s="369">
        <v>0.1</v>
      </c>
      <c r="AW127" s="369">
        <v>0.1</v>
      </c>
      <c r="AX127" s="369">
        <v>0.1</v>
      </c>
      <c r="AY127" s="369">
        <v>0.1</v>
      </c>
      <c r="AZ127" s="369">
        <v>0.1</v>
      </c>
      <c r="BA127" s="369">
        <v>0.1</v>
      </c>
      <c r="BB127" s="369">
        <v>0.1</v>
      </c>
      <c r="BC127" s="369">
        <v>0.1</v>
      </c>
      <c r="BD127" s="369">
        <v>0.1</v>
      </c>
      <c r="BE127" s="369">
        <v>0.1</v>
      </c>
      <c r="BF127" s="369">
        <v>0.1</v>
      </c>
      <c r="BG127" s="369">
        <v>0.1</v>
      </c>
      <c r="BH127" s="369">
        <v>0.1</v>
      </c>
      <c r="BI127" s="369">
        <v>0.1</v>
      </c>
      <c r="BJ127" s="369">
        <v>0.1</v>
      </c>
      <c r="BK127" s="369">
        <v>0.1</v>
      </c>
      <c r="BL127" s="369">
        <v>0.1</v>
      </c>
      <c r="BM127" s="369" t="s">
        <v>352</v>
      </c>
      <c r="BN127" s="369">
        <v>0.1</v>
      </c>
      <c r="BO127" s="369">
        <v>0.1</v>
      </c>
      <c r="BP127" s="369">
        <v>0.1</v>
      </c>
      <c r="BQ127" s="369">
        <v>0.1</v>
      </c>
      <c r="BR127" s="369">
        <v>0.1</v>
      </c>
      <c r="BS127" s="369">
        <v>0.1</v>
      </c>
      <c r="BT127" s="369" t="s">
        <v>481</v>
      </c>
      <c r="BU127" s="369" t="s">
        <v>481</v>
      </c>
      <c r="BV127" s="369" t="s">
        <v>481</v>
      </c>
      <c r="BW127" s="369">
        <v>1</v>
      </c>
      <c r="BX127" s="369" t="s">
        <v>481</v>
      </c>
      <c r="BY127" s="369">
        <v>0.1</v>
      </c>
      <c r="BZ127" s="369">
        <v>0.1</v>
      </c>
      <c r="CA127" s="369">
        <v>0.1</v>
      </c>
      <c r="CB127" s="369">
        <v>0.1</v>
      </c>
      <c r="CC127" s="369">
        <v>0.1</v>
      </c>
      <c r="CD127" s="369">
        <v>0.1</v>
      </c>
      <c r="CE127" s="369">
        <v>0.10000000000000091</v>
      </c>
      <c r="CF127" s="369">
        <v>0.10000000000000091</v>
      </c>
      <c r="CG127" s="369">
        <v>0.10000000000000091</v>
      </c>
      <c r="CH127" s="369">
        <v>0.10000000000000091</v>
      </c>
      <c r="CI127" s="369">
        <v>0.10000000000000091</v>
      </c>
      <c r="CJ127" s="369">
        <v>0.10000000000000091</v>
      </c>
      <c r="CK127" s="369">
        <v>0.10000000000000091</v>
      </c>
      <c r="CL127" s="369">
        <v>0.10000000000000091</v>
      </c>
      <c r="CM127" s="174"/>
      <c r="CN127" s="174"/>
      <c r="CO127" s="174"/>
      <c r="CP127" s="174"/>
      <c r="CQ127" s="174"/>
      <c r="CR127" s="174"/>
      <c r="CS127" s="174"/>
      <c r="CT127" s="174"/>
    </row>
    <row r="128" spans="1:98" ht="15.75" thickBot="1" x14ac:dyDescent="0.3">
      <c r="A128" s="168">
        <f>IF(LEN(Projects!A124)&gt;0,Projects!A124,"")</f>
        <v>122</v>
      </c>
      <c r="B128" s="102" t="str">
        <f>IF(ISNA(VLOOKUP(A128,Projects!A:B,2,FALSE)), "",VLOOKUP(A128,Projects!A:B,2,FALSE))</f>
        <v>T11 Project122</v>
      </c>
      <c r="C128" s="169">
        <f t="shared" si="19"/>
        <v>69</v>
      </c>
      <c r="D128" s="169">
        <f t="shared" si="20"/>
        <v>66</v>
      </c>
      <c r="E128" s="169">
        <f t="shared" si="21"/>
        <v>1</v>
      </c>
      <c r="F128" s="169">
        <f t="shared" si="22"/>
        <v>66</v>
      </c>
      <c r="G128" s="170">
        <f t="shared" si="23"/>
        <v>0</v>
      </c>
      <c r="H128" s="170">
        <f t="shared" si="24"/>
        <v>1</v>
      </c>
      <c r="I128" s="171">
        <f t="shared" si="25"/>
        <v>12</v>
      </c>
      <c r="J128" s="169">
        <v>3</v>
      </c>
      <c r="K128" s="169">
        <v>3</v>
      </c>
      <c r="L128" s="169">
        <v>3</v>
      </c>
      <c r="M128" s="169">
        <v>3</v>
      </c>
      <c r="N128" s="172">
        <v>55</v>
      </c>
      <c r="O128" s="172">
        <v>57</v>
      </c>
      <c r="P128" s="172">
        <v>54</v>
      </c>
      <c r="Q128" s="172">
        <v>56</v>
      </c>
      <c r="R128" s="173"/>
      <c r="S128" s="369">
        <v>0.10000000000000091</v>
      </c>
      <c r="T128" s="369">
        <v>0.10000000000000091</v>
      </c>
      <c r="U128" s="369">
        <v>0.10000000000000091</v>
      </c>
      <c r="V128" s="369">
        <v>0.10000000000000091</v>
      </c>
      <c r="W128" s="369">
        <v>0.10000000000000091</v>
      </c>
      <c r="X128" s="369">
        <v>0.10000000000000091</v>
      </c>
      <c r="Y128" s="369">
        <v>0.10000000000000091</v>
      </c>
      <c r="Z128" s="369">
        <v>0.10000000000000091</v>
      </c>
      <c r="AA128" s="369">
        <v>0.10000000000000091</v>
      </c>
      <c r="AB128" s="369">
        <v>0.10000000000000091</v>
      </c>
      <c r="AC128" s="369">
        <v>0.10000000000000091</v>
      </c>
      <c r="AD128" s="369">
        <v>0.10000000000000091</v>
      </c>
      <c r="AE128" s="369">
        <v>0.10000000000000091</v>
      </c>
      <c r="AF128" s="369">
        <v>0.10000000000000091</v>
      </c>
      <c r="AG128" s="369">
        <v>0.10000000000000091</v>
      </c>
      <c r="AH128" s="369">
        <v>0.1</v>
      </c>
      <c r="AI128" s="369">
        <v>0.1</v>
      </c>
      <c r="AJ128" s="369">
        <v>0.1</v>
      </c>
      <c r="AK128" s="369">
        <v>0.1</v>
      </c>
      <c r="AL128" s="369">
        <v>0.1</v>
      </c>
      <c r="AM128" s="369">
        <v>0.1</v>
      </c>
      <c r="AN128" s="369">
        <v>0.1</v>
      </c>
      <c r="AO128" s="369">
        <v>0.1</v>
      </c>
      <c r="AP128" s="369">
        <v>0.1</v>
      </c>
      <c r="AQ128" s="369">
        <v>0.1</v>
      </c>
      <c r="AR128" s="369">
        <v>0.1</v>
      </c>
      <c r="AS128" s="369">
        <v>0.1</v>
      </c>
      <c r="AT128" s="369">
        <v>0.1</v>
      </c>
      <c r="AU128" s="369">
        <v>0.1</v>
      </c>
      <c r="AV128" s="369">
        <v>0.1</v>
      </c>
      <c r="AW128" s="369">
        <v>0.1</v>
      </c>
      <c r="AX128" s="369">
        <v>0.1</v>
      </c>
      <c r="AY128" s="369">
        <v>0.1</v>
      </c>
      <c r="AZ128" s="369">
        <v>0.1</v>
      </c>
      <c r="BA128" s="369">
        <v>0.1</v>
      </c>
      <c r="BB128" s="369">
        <v>0.1</v>
      </c>
      <c r="BC128" s="369">
        <v>0.1</v>
      </c>
      <c r="BD128" s="369">
        <v>0.1</v>
      </c>
      <c r="BE128" s="369">
        <v>0.1</v>
      </c>
      <c r="BF128" s="369">
        <v>0.1</v>
      </c>
      <c r="BG128" s="369" t="s">
        <v>352</v>
      </c>
      <c r="BH128" s="369">
        <v>0.1</v>
      </c>
      <c r="BI128" s="369">
        <v>0.1</v>
      </c>
      <c r="BJ128" s="369">
        <v>0.1</v>
      </c>
      <c r="BK128" s="369">
        <v>0.1</v>
      </c>
      <c r="BL128" s="369">
        <v>0.1</v>
      </c>
      <c r="BM128" s="369">
        <v>0.1</v>
      </c>
      <c r="BN128" s="369">
        <v>0.1</v>
      </c>
      <c r="BO128" s="369">
        <v>0.1</v>
      </c>
      <c r="BP128" s="369">
        <v>0.1</v>
      </c>
      <c r="BQ128" s="369">
        <v>0.1</v>
      </c>
      <c r="BR128" s="369">
        <v>0.1</v>
      </c>
      <c r="BS128" s="369">
        <v>0.1</v>
      </c>
      <c r="BT128" s="369" t="s">
        <v>481</v>
      </c>
      <c r="BU128" s="369" t="s">
        <v>481</v>
      </c>
      <c r="BV128" s="369" t="s">
        <v>481</v>
      </c>
      <c r="BW128" s="369" t="s">
        <v>481</v>
      </c>
      <c r="BX128" s="369">
        <v>1</v>
      </c>
      <c r="BY128" s="369">
        <v>0.1</v>
      </c>
      <c r="BZ128" s="369">
        <v>0.1</v>
      </c>
      <c r="CA128" s="369">
        <v>0.1</v>
      </c>
      <c r="CB128" s="369">
        <v>0.1</v>
      </c>
      <c r="CC128" s="369">
        <v>0.1</v>
      </c>
      <c r="CD128" s="369">
        <v>0.1</v>
      </c>
      <c r="CE128" s="369">
        <v>0.10000000000000091</v>
      </c>
      <c r="CF128" s="369">
        <v>0.10000000000000091</v>
      </c>
      <c r="CG128" s="369">
        <v>0.10000000000000091</v>
      </c>
      <c r="CH128" s="369">
        <v>0.10000000000000091</v>
      </c>
      <c r="CI128" s="369">
        <v>0.10000000000000091</v>
      </c>
      <c r="CJ128" s="369">
        <v>0.10000000000000091</v>
      </c>
      <c r="CK128" s="369">
        <v>0.10000000000000091</v>
      </c>
      <c r="CL128" s="369">
        <v>0.10000000000000091</v>
      </c>
      <c r="CM128" s="174"/>
      <c r="CN128" s="174"/>
      <c r="CO128" s="174"/>
      <c r="CP128" s="174"/>
      <c r="CQ128" s="174"/>
      <c r="CR128" s="174"/>
      <c r="CS128" s="174"/>
      <c r="CT128" s="174"/>
    </row>
    <row r="129" spans="1:98" ht="15.75" thickBot="1" x14ac:dyDescent="0.3">
      <c r="A129" s="168">
        <f>IF(LEN(Projects!A125)&gt;0,Projects!A125,"")</f>
        <v>123</v>
      </c>
      <c r="B129" s="102" t="str">
        <f>IF(ISNA(VLOOKUP(A129,Projects!A:B,2,FALSE)), "",VLOOKUP(A129,Projects!A:B,2,FALSE))</f>
        <v>T11 Project123</v>
      </c>
      <c r="C129" s="169">
        <f t="shared" si="19"/>
        <v>69</v>
      </c>
      <c r="D129" s="169">
        <f t="shared" si="20"/>
        <v>66</v>
      </c>
      <c r="E129" s="169">
        <f t="shared" si="21"/>
        <v>1</v>
      </c>
      <c r="F129" s="169">
        <f t="shared" si="22"/>
        <v>66</v>
      </c>
      <c r="G129" s="170">
        <f t="shared" si="23"/>
        <v>0</v>
      </c>
      <c r="H129" s="170">
        <f t="shared" si="24"/>
        <v>1</v>
      </c>
      <c r="I129" s="171">
        <f t="shared" si="25"/>
        <v>12</v>
      </c>
      <c r="J129" s="169">
        <v>3</v>
      </c>
      <c r="K129" s="169">
        <v>3</v>
      </c>
      <c r="L129" s="169">
        <v>3</v>
      </c>
      <c r="M129" s="169">
        <v>3</v>
      </c>
      <c r="N129" s="172">
        <v>56</v>
      </c>
      <c r="O129" s="172">
        <v>58</v>
      </c>
      <c r="P129" s="172">
        <v>55</v>
      </c>
      <c r="Q129" s="172">
        <v>57</v>
      </c>
      <c r="R129" s="173"/>
      <c r="S129" s="369">
        <v>0.10000000000000091</v>
      </c>
      <c r="T129" s="369">
        <v>0.10000000000000091</v>
      </c>
      <c r="U129" s="369">
        <v>0.10000000000000091</v>
      </c>
      <c r="V129" s="369">
        <v>0.10000000000000091</v>
      </c>
      <c r="W129" s="369">
        <v>0.10000000000000091</v>
      </c>
      <c r="X129" s="369">
        <v>0.10000000000000091</v>
      </c>
      <c r="Y129" s="369">
        <v>0.10000000000000091</v>
      </c>
      <c r="Z129" s="369">
        <v>0.10000000000000091</v>
      </c>
      <c r="AA129" s="369">
        <v>0.10000000000000091</v>
      </c>
      <c r="AB129" s="369">
        <v>0.10000000000000091</v>
      </c>
      <c r="AC129" s="369">
        <v>0.10000000000000091</v>
      </c>
      <c r="AD129" s="369">
        <v>0.10000000000000091</v>
      </c>
      <c r="AE129" s="369">
        <v>0.10000000000000091</v>
      </c>
      <c r="AF129" s="369">
        <v>0.10000000000000091</v>
      </c>
      <c r="AG129" s="369">
        <v>0.10000000000000091</v>
      </c>
      <c r="AH129" s="369">
        <v>0.1</v>
      </c>
      <c r="AI129" s="369">
        <v>0.1</v>
      </c>
      <c r="AJ129" s="369">
        <v>0.1</v>
      </c>
      <c r="AK129" s="369">
        <v>0.1</v>
      </c>
      <c r="AL129" s="369">
        <v>0.1</v>
      </c>
      <c r="AM129" s="369">
        <v>0.1</v>
      </c>
      <c r="AN129" s="369">
        <v>0.1</v>
      </c>
      <c r="AO129" s="369">
        <v>0.1</v>
      </c>
      <c r="AP129" s="369">
        <v>0.1</v>
      </c>
      <c r="AQ129" s="369">
        <v>0.1</v>
      </c>
      <c r="AR129" s="369">
        <v>0.1</v>
      </c>
      <c r="AS129" s="369">
        <v>0.1</v>
      </c>
      <c r="AT129" s="369">
        <v>0.1</v>
      </c>
      <c r="AU129" s="369">
        <v>0.1</v>
      </c>
      <c r="AV129" s="369">
        <v>0.1</v>
      </c>
      <c r="AW129" s="369">
        <v>0.1</v>
      </c>
      <c r="AX129" s="369">
        <v>0.1</v>
      </c>
      <c r="AY129" s="369">
        <v>0.1</v>
      </c>
      <c r="AZ129" s="369">
        <v>0.1</v>
      </c>
      <c r="BA129" s="369">
        <v>0.1</v>
      </c>
      <c r="BB129" s="369">
        <v>0.1</v>
      </c>
      <c r="BC129" s="369">
        <v>0.1</v>
      </c>
      <c r="BD129" s="369">
        <v>0.1</v>
      </c>
      <c r="BE129" s="369">
        <v>0.1</v>
      </c>
      <c r="BF129" s="369">
        <v>0.1</v>
      </c>
      <c r="BG129" s="369">
        <v>0.1</v>
      </c>
      <c r="BH129" s="369">
        <v>0.1</v>
      </c>
      <c r="BI129" s="369">
        <v>0.1</v>
      </c>
      <c r="BJ129" s="369">
        <v>0.1</v>
      </c>
      <c r="BK129" s="369">
        <v>0.1</v>
      </c>
      <c r="BL129" s="369">
        <v>0.1</v>
      </c>
      <c r="BM129" s="369">
        <v>0.1</v>
      </c>
      <c r="BN129" s="369">
        <v>0.1</v>
      </c>
      <c r="BO129" s="369" t="s">
        <v>352</v>
      </c>
      <c r="BP129" s="369">
        <v>0.1</v>
      </c>
      <c r="BQ129" s="369">
        <v>0.1</v>
      </c>
      <c r="BR129" s="369">
        <v>0.1</v>
      </c>
      <c r="BS129" s="369">
        <v>0.1</v>
      </c>
      <c r="BT129" s="369">
        <v>1</v>
      </c>
      <c r="BU129" s="369" t="s">
        <v>481</v>
      </c>
      <c r="BV129" s="369" t="s">
        <v>481</v>
      </c>
      <c r="BW129" s="369" t="s">
        <v>481</v>
      </c>
      <c r="BX129" s="369" t="s">
        <v>481</v>
      </c>
      <c r="BY129" s="369">
        <v>0.1</v>
      </c>
      <c r="BZ129" s="369">
        <v>0.1</v>
      </c>
      <c r="CA129" s="369">
        <v>0.1</v>
      </c>
      <c r="CB129" s="369">
        <v>0.1</v>
      </c>
      <c r="CC129" s="369">
        <v>0.1</v>
      </c>
      <c r="CD129" s="369">
        <v>0.1</v>
      </c>
      <c r="CE129" s="369">
        <v>0.10000000000000091</v>
      </c>
      <c r="CF129" s="369">
        <v>0.10000000000000091</v>
      </c>
      <c r="CG129" s="369">
        <v>0.10000000000000091</v>
      </c>
      <c r="CH129" s="369">
        <v>0.10000000000000091</v>
      </c>
      <c r="CI129" s="369">
        <v>0.10000000000000091</v>
      </c>
      <c r="CJ129" s="369">
        <v>0.10000000000000091</v>
      </c>
      <c r="CK129" s="369">
        <v>0.10000000000000091</v>
      </c>
      <c r="CL129" s="369">
        <v>0.10000000000000091</v>
      </c>
      <c r="CM129" s="174"/>
      <c r="CN129" s="174"/>
      <c r="CO129" s="174"/>
      <c r="CP129" s="174"/>
      <c r="CQ129" s="174"/>
      <c r="CR129" s="174"/>
      <c r="CS129" s="174"/>
      <c r="CT129" s="174"/>
    </row>
    <row r="130" spans="1:98" ht="15.75" thickBot="1" x14ac:dyDescent="0.3">
      <c r="A130" s="168">
        <f>IF(LEN(Projects!A126)&gt;0,Projects!A126,"")</f>
        <v>124</v>
      </c>
      <c r="B130" s="102" t="str">
        <f>IF(ISNA(VLOOKUP(A130,Projects!A:B,2,FALSE)), "",VLOOKUP(A130,Projects!A:B,2,FALSE))</f>
        <v>T11 Project124</v>
      </c>
      <c r="C130" s="169">
        <f t="shared" si="19"/>
        <v>69</v>
      </c>
      <c r="D130" s="169">
        <f t="shared" si="20"/>
        <v>66</v>
      </c>
      <c r="E130" s="169">
        <f t="shared" si="21"/>
        <v>1</v>
      </c>
      <c r="F130" s="169">
        <f t="shared" si="22"/>
        <v>66</v>
      </c>
      <c r="G130" s="170">
        <f t="shared" si="23"/>
        <v>0</v>
      </c>
      <c r="H130" s="170">
        <f t="shared" si="24"/>
        <v>1</v>
      </c>
      <c r="I130" s="171">
        <f t="shared" si="25"/>
        <v>12</v>
      </c>
      <c r="J130" s="169">
        <v>3</v>
      </c>
      <c r="K130" s="169">
        <v>3</v>
      </c>
      <c r="L130" s="169">
        <v>3</v>
      </c>
      <c r="M130" s="169">
        <v>3</v>
      </c>
      <c r="N130" s="172">
        <v>57</v>
      </c>
      <c r="O130" s="172">
        <v>54</v>
      </c>
      <c r="P130" s="172">
        <v>56</v>
      </c>
      <c r="Q130" s="172">
        <v>58</v>
      </c>
      <c r="R130" s="173"/>
      <c r="S130" s="369">
        <v>0.10000000000000091</v>
      </c>
      <c r="T130" s="369">
        <v>0.10000000000000091</v>
      </c>
      <c r="U130" s="369">
        <v>0.10000000000000091</v>
      </c>
      <c r="V130" s="369">
        <v>0.10000000000000091</v>
      </c>
      <c r="W130" s="369">
        <v>0.10000000000000091</v>
      </c>
      <c r="X130" s="369">
        <v>0.10000000000000091</v>
      </c>
      <c r="Y130" s="369">
        <v>0.10000000000000091</v>
      </c>
      <c r="Z130" s="369">
        <v>0.10000000000000091</v>
      </c>
      <c r="AA130" s="369">
        <v>0.10000000000000091</v>
      </c>
      <c r="AB130" s="369">
        <v>0.10000000000000091</v>
      </c>
      <c r="AC130" s="369">
        <v>0.10000000000000091</v>
      </c>
      <c r="AD130" s="369">
        <v>0.10000000000000091</v>
      </c>
      <c r="AE130" s="369">
        <v>0.10000000000000091</v>
      </c>
      <c r="AF130" s="369">
        <v>0.10000000000000091</v>
      </c>
      <c r="AG130" s="369">
        <v>0.10000000000000091</v>
      </c>
      <c r="AH130" s="369">
        <v>0.1</v>
      </c>
      <c r="AI130" s="369">
        <v>0.1</v>
      </c>
      <c r="AJ130" s="369">
        <v>0.1</v>
      </c>
      <c r="AK130" s="369">
        <v>0.1</v>
      </c>
      <c r="AL130" s="369" t="s">
        <v>352</v>
      </c>
      <c r="AM130" s="369">
        <v>0.1</v>
      </c>
      <c r="AN130" s="369">
        <v>0.1</v>
      </c>
      <c r="AO130" s="369">
        <v>0.1</v>
      </c>
      <c r="AP130" s="369">
        <v>0.1</v>
      </c>
      <c r="AQ130" s="369">
        <v>0.1</v>
      </c>
      <c r="AR130" s="369">
        <v>0.1</v>
      </c>
      <c r="AS130" s="369">
        <v>0.1</v>
      </c>
      <c r="AT130" s="369">
        <v>0.1</v>
      </c>
      <c r="AU130" s="369">
        <v>0.1</v>
      </c>
      <c r="AV130" s="369">
        <v>0.1</v>
      </c>
      <c r="AW130" s="369">
        <v>0.1</v>
      </c>
      <c r="AX130" s="369">
        <v>0.1</v>
      </c>
      <c r="AY130" s="369">
        <v>0.1</v>
      </c>
      <c r="AZ130" s="369">
        <v>0.1</v>
      </c>
      <c r="BA130" s="369">
        <v>0.1</v>
      </c>
      <c r="BB130" s="369">
        <v>0.1</v>
      </c>
      <c r="BC130" s="369">
        <v>0.1</v>
      </c>
      <c r="BD130" s="369">
        <v>0.1</v>
      </c>
      <c r="BE130" s="369">
        <v>0.1</v>
      </c>
      <c r="BF130" s="369">
        <v>0.1</v>
      </c>
      <c r="BG130" s="369">
        <v>0.1</v>
      </c>
      <c r="BH130" s="369">
        <v>0.1</v>
      </c>
      <c r="BI130" s="369">
        <v>0.1</v>
      </c>
      <c r="BJ130" s="369">
        <v>0.1</v>
      </c>
      <c r="BK130" s="369">
        <v>0.1</v>
      </c>
      <c r="BL130" s="369">
        <v>0.1</v>
      </c>
      <c r="BM130" s="369">
        <v>0.1</v>
      </c>
      <c r="BN130" s="369">
        <v>0.1</v>
      </c>
      <c r="BO130" s="369">
        <v>0.1</v>
      </c>
      <c r="BP130" s="369">
        <v>0.1</v>
      </c>
      <c r="BQ130" s="369">
        <v>0.1</v>
      </c>
      <c r="BR130" s="369">
        <v>0.1</v>
      </c>
      <c r="BS130" s="369">
        <v>0.1</v>
      </c>
      <c r="BT130" s="369" t="s">
        <v>481</v>
      </c>
      <c r="BU130" s="369">
        <v>1</v>
      </c>
      <c r="BV130" s="369" t="s">
        <v>481</v>
      </c>
      <c r="BW130" s="369" t="s">
        <v>481</v>
      </c>
      <c r="BX130" s="369" t="s">
        <v>481</v>
      </c>
      <c r="BY130" s="369">
        <v>0.1</v>
      </c>
      <c r="BZ130" s="369">
        <v>0.1</v>
      </c>
      <c r="CA130" s="369">
        <v>0.1</v>
      </c>
      <c r="CB130" s="369">
        <v>0.1</v>
      </c>
      <c r="CC130" s="369">
        <v>0.1</v>
      </c>
      <c r="CD130" s="369">
        <v>0.1</v>
      </c>
      <c r="CE130" s="369">
        <v>0.10000000000000091</v>
      </c>
      <c r="CF130" s="369">
        <v>0.10000000000000091</v>
      </c>
      <c r="CG130" s="369">
        <v>0.10000000000000091</v>
      </c>
      <c r="CH130" s="369">
        <v>0.10000000000000091</v>
      </c>
      <c r="CI130" s="369">
        <v>0.10000000000000091</v>
      </c>
      <c r="CJ130" s="369">
        <v>0.10000000000000091</v>
      </c>
      <c r="CK130" s="369">
        <v>0.10000000000000091</v>
      </c>
      <c r="CL130" s="369">
        <v>0.10000000000000091</v>
      </c>
      <c r="CM130" s="174"/>
      <c r="CN130" s="174"/>
      <c r="CO130" s="174"/>
      <c r="CP130" s="174"/>
      <c r="CQ130" s="174"/>
      <c r="CR130" s="174"/>
      <c r="CS130" s="174"/>
      <c r="CT130" s="174"/>
    </row>
    <row r="131" spans="1:98" ht="15.75" thickBot="1" x14ac:dyDescent="0.3">
      <c r="A131" s="168">
        <f>IF(LEN(Projects!A127)&gt;0,Projects!A127,"")</f>
        <v>125</v>
      </c>
      <c r="B131" s="102" t="str">
        <f>IF(ISNA(VLOOKUP(A131,Projects!A:B,2,FALSE)), "",VLOOKUP(A131,Projects!A:B,2,FALSE))</f>
        <v>T11 Project125</v>
      </c>
      <c r="C131" s="169">
        <f t="shared" si="19"/>
        <v>69</v>
      </c>
      <c r="D131" s="169">
        <f t="shared" si="20"/>
        <v>66</v>
      </c>
      <c r="E131" s="169">
        <f t="shared" si="21"/>
        <v>1</v>
      </c>
      <c r="F131" s="169">
        <f t="shared" si="22"/>
        <v>66</v>
      </c>
      <c r="G131" s="170">
        <f t="shared" si="23"/>
        <v>0</v>
      </c>
      <c r="H131" s="170">
        <f t="shared" si="24"/>
        <v>1</v>
      </c>
      <c r="I131" s="171">
        <f t="shared" si="25"/>
        <v>12</v>
      </c>
      <c r="J131" s="169">
        <v>3</v>
      </c>
      <c r="K131" s="169">
        <v>3</v>
      </c>
      <c r="L131" s="169">
        <v>3</v>
      </c>
      <c r="M131" s="169">
        <v>3</v>
      </c>
      <c r="N131" s="172">
        <v>58</v>
      </c>
      <c r="O131" s="172">
        <v>55</v>
      </c>
      <c r="P131" s="172">
        <v>57</v>
      </c>
      <c r="Q131" s="172">
        <v>54</v>
      </c>
      <c r="R131" s="173"/>
      <c r="S131" s="369">
        <v>0.10000000000000091</v>
      </c>
      <c r="T131" s="369">
        <v>0.10000000000000091</v>
      </c>
      <c r="U131" s="369">
        <v>0.10000000000000091</v>
      </c>
      <c r="V131" s="369">
        <v>0.10000000000000091</v>
      </c>
      <c r="W131" s="369">
        <v>0.10000000000000091</v>
      </c>
      <c r="X131" s="369">
        <v>0.10000000000000091</v>
      </c>
      <c r="Y131" s="369">
        <v>0.10000000000000091</v>
      </c>
      <c r="Z131" s="369">
        <v>0.10000000000000091</v>
      </c>
      <c r="AA131" s="369">
        <v>0.10000000000000091</v>
      </c>
      <c r="AB131" s="369" t="s">
        <v>352</v>
      </c>
      <c r="AC131" s="369">
        <v>0.10000000000000091</v>
      </c>
      <c r="AD131" s="369">
        <v>0.10000000000000091</v>
      </c>
      <c r="AE131" s="369">
        <v>0.10000000000000091</v>
      </c>
      <c r="AF131" s="369">
        <v>0.10000000000000091</v>
      </c>
      <c r="AG131" s="369">
        <v>0.10000000000000091</v>
      </c>
      <c r="AH131" s="369">
        <v>0.1</v>
      </c>
      <c r="AI131" s="369">
        <v>0.1</v>
      </c>
      <c r="AJ131" s="369">
        <v>0.1</v>
      </c>
      <c r="AK131" s="369">
        <v>0.1</v>
      </c>
      <c r="AL131" s="369">
        <v>0.1</v>
      </c>
      <c r="AM131" s="369">
        <v>0.1</v>
      </c>
      <c r="AN131" s="369">
        <v>0.1</v>
      </c>
      <c r="AO131" s="369">
        <v>0.1</v>
      </c>
      <c r="AP131" s="369">
        <v>0.1</v>
      </c>
      <c r="AQ131" s="369">
        <v>0.1</v>
      </c>
      <c r="AR131" s="369">
        <v>0.1</v>
      </c>
      <c r="AS131" s="369">
        <v>0.1</v>
      </c>
      <c r="AT131" s="369">
        <v>0.1</v>
      </c>
      <c r="AU131" s="369">
        <v>0.1</v>
      </c>
      <c r="AV131" s="369">
        <v>0.1</v>
      </c>
      <c r="AW131" s="369">
        <v>0.1</v>
      </c>
      <c r="AX131" s="369">
        <v>0.1</v>
      </c>
      <c r="AY131" s="369">
        <v>0.1</v>
      </c>
      <c r="AZ131" s="369">
        <v>0.1</v>
      </c>
      <c r="BA131" s="369">
        <v>0.1</v>
      </c>
      <c r="BB131" s="369">
        <v>0.1</v>
      </c>
      <c r="BC131" s="369">
        <v>0.1</v>
      </c>
      <c r="BD131" s="369">
        <v>0.1</v>
      </c>
      <c r="BE131" s="369">
        <v>0.1</v>
      </c>
      <c r="BF131" s="369">
        <v>0.1</v>
      </c>
      <c r="BG131" s="369">
        <v>0.1</v>
      </c>
      <c r="BH131" s="369">
        <v>0.1</v>
      </c>
      <c r="BI131" s="369">
        <v>0.1</v>
      </c>
      <c r="BJ131" s="369">
        <v>0.1</v>
      </c>
      <c r="BK131" s="369">
        <v>0.1</v>
      </c>
      <c r="BL131" s="369">
        <v>0.1</v>
      </c>
      <c r="BM131" s="369">
        <v>0.1</v>
      </c>
      <c r="BN131" s="369">
        <v>0.1</v>
      </c>
      <c r="BO131" s="369">
        <v>0.1</v>
      </c>
      <c r="BP131" s="369">
        <v>0.1</v>
      </c>
      <c r="BQ131" s="369">
        <v>0.1</v>
      </c>
      <c r="BR131" s="369">
        <v>0.1</v>
      </c>
      <c r="BS131" s="369">
        <v>0.1</v>
      </c>
      <c r="BT131" s="369" t="s">
        <v>481</v>
      </c>
      <c r="BU131" s="369" t="s">
        <v>481</v>
      </c>
      <c r="BV131" s="369">
        <v>1</v>
      </c>
      <c r="BW131" s="369" t="s">
        <v>481</v>
      </c>
      <c r="BX131" s="369" t="s">
        <v>481</v>
      </c>
      <c r="BY131" s="369">
        <v>0.1</v>
      </c>
      <c r="BZ131" s="369">
        <v>0.1</v>
      </c>
      <c r="CA131" s="369">
        <v>0.1</v>
      </c>
      <c r="CB131" s="369">
        <v>0.1</v>
      </c>
      <c r="CC131" s="369">
        <v>0.1</v>
      </c>
      <c r="CD131" s="369">
        <v>0.1</v>
      </c>
      <c r="CE131" s="369">
        <v>0.10000000000000091</v>
      </c>
      <c r="CF131" s="369">
        <v>0.10000000000000091</v>
      </c>
      <c r="CG131" s="369">
        <v>0.10000000000000091</v>
      </c>
      <c r="CH131" s="369">
        <v>0.10000000000000091</v>
      </c>
      <c r="CI131" s="369">
        <v>0.10000000000000091</v>
      </c>
      <c r="CJ131" s="369">
        <v>0.10000000000000091</v>
      </c>
      <c r="CK131" s="369">
        <v>0.10000000000000091</v>
      </c>
      <c r="CL131" s="369">
        <v>0.10000000000000091</v>
      </c>
      <c r="CM131" s="174"/>
      <c r="CN131" s="174"/>
      <c r="CO131" s="174"/>
      <c r="CP131" s="174"/>
      <c r="CQ131" s="174"/>
      <c r="CR131" s="174"/>
      <c r="CS131" s="174"/>
      <c r="CT131" s="174"/>
    </row>
    <row r="132" spans="1:98" ht="15.75" thickBot="1" x14ac:dyDescent="0.3">
      <c r="A132" s="168">
        <f>IF(LEN(Projects!A128)&gt;0,Projects!A128,"")</f>
        <v>126</v>
      </c>
      <c r="B132" s="102" t="str">
        <f>IF(ISNA(VLOOKUP(A132,Projects!A:B,2,FALSE)), "",VLOOKUP(A132,Projects!A:B,2,FALSE))</f>
        <v>T11 Project126</v>
      </c>
      <c r="C132" s="169">
        <f t="shared" si="19"/>
        <v>69</v>
      </c>
      <c r="D132" s="169">
        <f t="shared" si="20"/>
        <v>66</v>
      </c>
      <c r="E132" s="169">
        <f t="shared" si="21"/>
        <v>1</v>
      </c>
      <c r="F132" s="169">
        <f t="shared" si="22"/>
        <v>66</v>
      </c>
      <c r="G132" s="170">
        <f t="shared" si="23"/>
        <v>0</v>
      </c>
      <c r="H132" s="170">
        <f t="shared" si="24"/>
        <v>1</v>
      </c>
      <c r="I132" s="171">
        <f t="shared" si="25"/>
        <v>12</v>
      </c>
      <c r="J132" s="169">
        <v>3</v>
      </c>
      <c r="K132" s="169">
        <v>3</v>
      </c>
      <c r="L132" s="169">
        <v>3</v>
      </c>
      <c r="M132" s="169">
        <v>3</v>
      </c>
      <c r="N132" s="172">
        <v>54</v>
      </c>
      <c r="O132" s="172">
        <v>56</v>
      </c>
      <c r="P132" s="172">
        <v>58</v>
      </c>
      <c r="Q132" s="172">
        <v>55</v>
      </c>
      <c r="R132" s="173"/>
      <c r="S132" s="369">
        <v>0.10000000000000091</v>
      </c>
      <c r="T132" s="369">
        <v>0.10000000000000091</v>
      </c>
      <c r="U132" s="369">
        <v>0.10000000000000091</v>
      </c>
      <c r="V132" s="369">
        <v>0.10000000000000091</v>
      </c>
      <c r="W132" s="369">
        <v>0.10000000000000091</v>
      </c>
      <c r="X132" s="369">
        <v>0.10000000000000091</v>
      </c>
      <c r="Y132" s="369">
        <v>0.10000000000000091</v>
      </c>
      <c r="Z132" s="369">
        <v>0.10000000000000091</v>
      </c>
      <c r="AA132" s="369">
        <v>0.10000000000000091</v>
      </c>
      <c r="AB132" s="369">
        <v>0.10000000000000091</v>
      </c>
      <c r="AC132" s="369">
        <v>0.10000000000000091</v>
      </c>
      <c r="AD132" s="369">
        <v>0.10000000000000091</v>
      </c>
      <c r="AE132" s="369">
        <v>0.10000000000000091</v>
      </c>
      <c r="AF132" s="369">
        <v>0.10000000000000091</v>
      </c>
      <c r="AG132" s="369">
        <v>0.10000000000000091</v>
      </c>
      <c r="AH132" s="369">
        <v>0.1</v>
      </c>
      <c r="AI132" s="369">
        <v>0.1</v>
      </c>
      <c r="AJ132" s="369">
        <v>0.1</v>
      </c>
      <c r="AK132" s="369">
        <v>0.1</v>
      </c>
      <c r="AL132" s="369">
        <v>0.1</v>
      </c>
      <c r="AM132" s="369">
        <v>0.1</v>
      </c>
      <c r="AN132" s="369">
        <v>0.1</v>
      </c>
      <c r="AO132" s="369">
        <v>0.1</v>
      </c>
      <c r="AP132" s="369">
        <v>0.1</v>
      </c>
      <c r="AQ132" s="369">
        <v>0.1</v>
      </c>
      <c r="AR132" s="369">
        <v>0.1</v>
      </c>
      <c r="AS132" s="369">
        <v>0.1</v>
      </c>
      <c r="AT132" s="369">
        <v>0.1</v>
      </c>
      <c r="AU132" s="369">
        <v>0.1</v>
      </c>
      <c r="AV132" s="369">
        <v>0.1</v>
      </c>
      <c r="AW132" s="369">
        <v>0.1</v>
      </c>
      <c r="AX132" s="369">
        <v>0.1</v>
      </c>
      <c r="AY132" s="369">
        <v>0.1</v>
      </c>
      <c r="AZ132" s="369">
        <v>0.1</v>
      </c>
      <c r="BA132" s="369">
        <v>0.1</v>
      </c>
      <c r="BB132" s="369">
        <v>0.1</v>
      </c>
      <c r="BC132" s="369">
        <v>0.1</v>
      </c>
      <c r="BD132" s="369">
        <v>0.1</v>
      </c>
      <c r="BE132" s="369">
        <v>0.1</v>
      </c>
      <c r="BF132" s="369">
        <v>0.1</v>
      </c>
      <c r="BG132" s="369">
        <v>0.1</v>
      </c>
      <c r="BH132" s="369">
        <v>0.1</v>
      </c>
      <c r="BI132" s="369">
        <v>0.1</v>
      </c>
      <c r="BJ132" s="369">
        <v>0.1</v>
      </c>
      <c r="BK132" s="369">
        <v>0.1</v>
      </c>
      <c r="BL132" s="369">
        <v>0.1</v>
      </c>
      <c r="BM132" s="369">
        <v>0.1</v>
      </c>
      <c r="BN132" s="369">
        <v>0.1</v>
      </c>
      <c r="BO132" s="369" t="s">
        <v>352</v>
      </c>
      <c r="BP132" s="369">
        <v>0.1</v>
      </c>
      <c r="BQ132" s="369">
        <v>0.1</v>
      </c>
      <c r="BR132" s="369">
        <v>0.1</v>
      </c>
      <c r="BS132" s="369">
        <v>0.1</v>
      </c>
      <c r="BT132" s="369" t="s">
        <v>481</v>
      </c>
      <c r="BU132" s="369" t="s">
        <v>481</v>
      </c>
      <c r="BV132" s="369" t="s">
        <v>481</v>
      </c>
      <c r="BW132" s="369">
        <v>1</v>
      </c>
      <c r="BX132" s="369" t="s">
        <v>481</v>
      </c>
      <c r="BY132" s="369">
        <v>0.1</v>
      </c>
      <c r="BZ132" s="369">
        <v>0.1</v>
      </c>
      <c r="CA132" s="369">
        <v>0.1</v>
      </c>
      <c r="CB132" s="369">
        <v>0.1</v>
      </c>
      <c r="CC132" s="369">
        <v>0.1</v>
      </c>
      <c r="CD132" s="369">
        <v>0.1</v>
      </c>
      <c r="CE132" s="369">
        <v>0.10000000000000091</v>
      </c>
      <c r="CF132" s="369">
        <v>0.10000000000000091</v>
      </c>
      <c r="CG132" s="369">
        <v>0.10000000000000091</v>
      </c>
      <c r="CH132" s="369">
        <v>0.10000000000000091</v>
      </c>
      <c r="CI132" s="369">
        <v>0.10000000000000091</v>
      </c>
      <c r="CJ132" s="369">
        <v>0.10000000000000091</v>
      </c>
      <c r="CK132" s="369">
        <v>0.10000000000000091</v>
      </c>
      <c r="CL132" s="369">
        <v>0.10000000000000091</v>
      </c>
      <c r="CM132" s="174"/>
      <c r="CN132" s="174"/>
      <c r="CO132" s="174"/>
      <c r="CP132" s="174"/>
      <c r="CQ132" s="174"/>
      <c r="CR132" s="174"/>
      <c r="CS132" s="174"/>
      <c r="CT132" s="174"/>
    </row>
    <row r="133" spans="1:98" ht="15.75" thickBot="1" x14ac:dyDescent="0.3">
      <c r="A133" s="168">
        <f>IF(LEN(Projects!A129)&gt;0,Projects!A129,"")</f>
        <v>127</v>
      </c>
      <c r="B133" s="102" t="str">
        <f>IF(ISNA(VLOOKUP(A133,Projects!A:B,2,FALSE)), "",VLOOKUP(A133,Projects!A:B,2,FALSE))</f>
        <v>T11 Project127</v>
      </c>
      <c r="C133" s="169">
        <f t="shared" si="19"/>
        <v>67</v>
      </c>
      <c r="D133" s="169">
        <f t="shared" si="20"/>
        <v>67</v>
      </c>
      <c r="E133" s="169">
        <f t="shared" si="21"/>
        <v>1</v>
      </c>
      <c r="F133" s="169">
        <f t="shared" si="22"/>
        <v>67</v>
      </c>
      <c r="G133" s="170">
        <f t="shared" si="23"/>
        <v>0</v>
      </c>
      <c r="H133" s="170">
        <f t="shared" si="24"/>
        <v>0</v>
      </c>
      <c r="I133" s="171">
        <f t="shared" si="25"/>
        <v>12</v>
      </c>
      <c r="J133" s="169">
        <v>3</v>
      </c>
      <c r="K133" s="169">
        <v>3</v>
      </c>
      <c r="L133" s="169">
        <v>3</v>
      </c>
      <c r="M133" s="169">
        <v>3</v>
      </c>
      <c r="N133" s="172">
        <v>54</v>
      </c>
      <c r="O133" s="172">
        <v>57</v>
      </c>
      <c r="P133" s="172">
        <v>56</v>
      </c>
      <c r="Q133" s="172">
        <v>58</v>
      </c>
      <c r="R133" s="173"/>
      <c r="S133" s="369">
        <v>0.10000000000000091</v>
      </c>
      <c r="T133" s="369">
        <v>0.10000000000000091</v>
      </c>
      <c r="U133" s="369">
        <v>0.10000000000000091</v>
      </c>
      <c r="V133" s="369">
        <v>0.10000000000000091</v>
      </c>
      <c r="W133" s="369">
        <v>0.10000000000000091</v>
      </c>
      <c r="X133" s="369">
        <v>0.10000000000000091</v>
      </c>
      <c r="Y133" s="369">
        <v>0.10000000000000091</v>
      </c>
      <c r="Z133" s="369">
        <v>0.10000000000000091</v>
      </c>
      <c r="AA133" s="369">
        <v>0.10000000000000091</v>
      </c>
      <c r="AB133" s="369">
        <v>0.10000000000000091</v>
      </c>
      <c r="AC133" s="369">
        <v>0.10000000000000091</v>
      </c>
      <c r="AD133" s="369">
        <v>0.10000000000000091</v>
      </c>
      <c r="AE133" s="369">
        <v>0.10000000000000091</v>
      </c>
      <c r="AF133" s="369">
        <v>0.10000000000000091</v>
      </c>
      <c r="AG133" s="369">
        <v>0.10000000000000091</v>
      </c>
      <c r="AH133" s="369">
        <v>0.1</v>
      </c>
      <c r="AI133" s="369">
        <v>0.1</v>
      </c>
      <c r="AJ133" s="369">
        <v>0.1</v>
      </c>
      <c r="AK133" s="369">
        <v>0.1</v>
      </c>
      <c r="AL133" s="369">
        <v>0.1</v>
      </c>
      <c r="AM133" s="369">
        <v>0.1</v>
      </c>
      <c r="AN133" s="369">
        <v>0.1</v>
      </c>
      <c r="AO133" s="369">
        <v>0.1</v>
      </c>
      <c r="AP133" s="369">
        <v>0.1</v>
      </c>
      <c r="AQ133" s="369">
        <v>0.1</v>
      </c>
      <c r="AR133" s="369">
        <v>0.1</v>
      </c>
      <c r="AS133" s="369">
        <v>0.1</v>
      </c>
      <c r="AT133" s="369">
        <v>0.1</v>
      </c>
      <c r="AU133" s="369">
        <v>0.1</v>
      </c>
      <c r="AV133" s="369">
        <v>0.1</v>
      </c>
      <c r="AW133" s="369">
        <v>0.1</v>
      </c>
      <c r="AX133" s="369">
        <v>0.1</v>
      </c>
      <c r="AY133" s="369">
        <v>0.1</v>
      </c>
      <c r="AZ133" s="369">
        <v>0.1</v>
      </c>
      <c r="BA133" s="369">
        <v>0.1</v>
      </c>
      <c r="BB133" s="369">
        <v>0.1</v>
      </c>
      <c r="BC133" s="369">
        <v>0.1</v>
      </c>
      <c r="BD133" s="369">
        <v>0.1</v>
      </c>
      <c r="BE133" s="369">
        <v>0.1</v>
      </c>
      <c r="BF133" s="369">
        <v>0.1</v>
      </c>
      <c r="BG133" s="369">
        <v>0.1</v>
      </c>
      <c r="BH133" s="369">
        <v>0.1</v>
      </c>
      <c r="BI133" s="369">
        <v>0.1</v>
      </c>
      <c r="BJ133" s="369">
        <v>0.1</v>
      </c>
      <c r="BK133" s="369">
        <v>0.1</v>
      </c>
      <c r="BL133" s="369">
        <v>0.1</v>
      </c>
      <c r="BM133" s="369">
        <v>0.1</v>
      </c>
      <c r="BN133" s="369">
        <v>0.1</v>
      </c>
      <c r="BO133" s="369">
        <v>0.1</v>
      </c>
      <c r="BP133" s="369">
        <v>0.1</v>
      </c>
      <c r="BQ133" s="369">
        <v>0.1</v>
      </c>
      <c r="BR133" s="369">
        <v>0.1</v>
      </c>
      <c r="BS133" s="369">
        <v>0.1</v>
      </c>
      <c r="BT133" s="369" t="s">
        <v>481</v>
      </c>
      <c r="BU133" s="369" t="s">
        <v>352</v>
      </c>
      <c r="BV133" s="369" t="s">
        <v>481</v>
      </c>
      <c r="BW133" s="369" t="s">
        <v>481</v>
      </c>
      <c r="BX133" s="369" t="s">
        <v>481</v>
      </c>
      <c r="BY133" s="369">
        <v>0.1</v>
      </c>
      <c r="BZ133" s="369">
        <v>0.1</v>
      </c>
      <c r="CA133" s="369">
        <v>0.1</v>
      </c>
      <c r="CB133" s="369">
        <v>0.1</v>
      </c>
      <c r="CC133" s="369">
        <v>0.1</v>
      </c>
      <c r="CD133" s="369">
        <v>0.1</v>
      </c>
      <c r="CE133" s="369">
        <v>0.10000000000000091</v>
      </c>
      <c r="CF133" s="369">
        <v>0.10000000000000091</v>
      </c>
      <c r="CG133" s="369">
        <v>0.10000000000000091</v>
      </c>
      <c r="CH133" s="369">
        <v>0.10000000000000091</v>
      </c>
      <c r="CI133" s="369">
        <v>0.10000000000000091</v>
      </c>
      <c r="CJ133" s="369">
        <v>0.10000000000000091</v>
      </c>
      <c r="CK133" s="369">
        <v>0.10000000000000091</v>
      </c>
      <c r="CL133" s="369">
        <v>0.10000000000000091</v>
      </c>
      <c r="CM133" s="174"/>
      <c r="CN133" s="174"/>
      <c r="CO133" s="174"/>
      <c r="CP133" s="174"/>
      <c r="CQ133" s="174"/>
      <c r="CR133" s="174"/>
      <c r="CS133" s="174"/>
      <c r="CT133" s="174"/>
    </row>
    <row r="134" spans="1:98" ht="15.75" thickBot="1" x14ac:dyDescent="0.3">
      <c r="A134" s="168">
        <f>IF(LEN(Projects!A130)&gt;0,Projects!A130,"")</f>
        <v>128</v>
      </c>
      <c r="B134" s="102" t="str">
        <f>IF(ISNA(VLOOKUP(A134,Projects!A:B,2,FALSE)), "",VLOOKUP(A134,Projects!A:B,2,FALSE))</f>
        <v>T11 Project128</v>
      </c>
      <c r="C134" s="169">
        <f t="shared" si="19"/>
        <v>69</v>
      </c>
      <c r="D134" s="169">
        <f t="shared" si="20"/>
        <v>66</v>
      </c>
      <c r="E134" s="169">
        <f t="shared" si="21"/>
        <v>1</v>
      </c>
      <c r="F134" s="169">
        <f t="shared" si="22"/>
        <v>66</v>
      </c>
      <c r="G134" s="170">
        <f t="shared" si="23"/>
        <v>0</v>
      </c>
      <c r="H134" s="170">
        <f t="shared" si="24"/>
        <v>1</v>
      </c>
      <c r="I134" s="171">
        <f t="shared" si="25"/>
        <v>12</v>
      </c>
      <c r="J134" s="169">
        <v>3</v>
      </c>
      <c r="K134" s="169">
        <v>3</v>
      </c>
      <c r="L134" s="169">
        <v>3</v>
      </c>
      <c r="M134" s="169">
        <v>3</v>
      </c>
      <c r="N134" s="172">
        <v>55</v>
      </c>
      <c r="O134" s="172">
        <v>57</v>
      </c>
      <c r="P134" s="172">
        <v>54</v>
      </c>
      <c r="Q134" s="172">
        <v>56</v>
      </c>
      <c r="R134" s="173"/>
      <c r="S134" s="369">
        <v>0.10000000000000091</v>
      </c>
      <c r="T134" s="369">
        <v>0.10000000000000091</v>
      </c>
      <c r="U134" s="369">
        <v>0.10000000000000091</v>
      </c>
      <c r="V134" s="369">
        <v>0.10000000000000091</v>
      </c>
      <c r="W134" s="369">
        <v>0.10000000000000091</v>
      </c>
      <c r="X134" s="369" t="s">
        <v>352</v>
      </c>
      <c r="Y134" s="369">
        <v>0.10000000000000091</v>
      </c>
      <c r="Z134" s="369">
        <v>0.10000000000000091</v>
      </c>
      <c r="AA134" s="369">
        <v>0.10000000000000091</v>
      </c>
      <c r="AB134" s="369">
        <v>0.10000000000000091</v>
      </c>
      <c r="AC134" s="369">
        <v>0.10000000000000091</v>
      </c>
      <c r="AD134" s="369">
        <v>0.10000000000000091</v>
      </c>
      <c r="AE134" s="369">
        <v>0.10000000000000091</v>
      </c>
      <c r="AF134" s="369">
        <v>0.10000000000000091</v>
      </c>
      <c r="AG134" s="369">
        <v>0.10000000000000091</v>
      </c>
      <c r="AH134" s="369">
        <v>0.1</v>
      </c>
      <c r="AI134" s="369">
        <v>0.1</v>
      </c>
      <c r="AJ134" s="369">
        <v>0.1</v>
      </c>
      <c r="AK134" s="369">
        <v>0.1</v>
      </c>
      <c r="AL134" s="369">
        <v>0.1</v>
      </c>
      <c r="AM134" s="369">
        <v>0.1</v>
      </c>
      <c r="AN134" s="369">
        <v>0.1</v>
      </c>
      <c r="AO134" s="369">
        <v>0.1</v>
      </c>
      <c r="AP134" s="369">
        <v>0.1</v>
      </c>
      <c r="AQ134" s="369">
        <v>0.1</v>
      </c>
      <c r="AR134" s="369">
        <v>0.1</v>
      </c>
      <c r="AS134" s="369">
        <v>0.1</v>
      </c>
      <c r="AT134" s="369">
        <v>0.1</v>
      </c>
      <c r="AU134" s="369">
        <v>0.1</v>
      </c>
      <c r="AV134" s="369">
        <v>0.1</v>
      </c>
      <c r="AW134" s="369">
        <v>0.1</v>
      </c>
      <c r="AX134" s="369">
        <v>0.1</v>
      </c>
      <c r="AY134" s="369">
        <v>0.1</v>
      </c>
      <c r="AZ134" s="369">
        <v>0.1</v>
      </c>
      <c r="BA134" s="369">
        <v>0.1</v>
      </c>
      <c r="BB134" s="369">
        <v>0.1</v>
      </c>
      <c r="BC134" s="369">
        <v>0.1</v>
      </c>
      <c r="BD134" s="369">
        <v>0.1</v>
      </c>
      <c r="BE134" s="369">
        <v>0.1</v>
      </c>
      <c r="BF134" s="369">
        <v>0.1</v>
      </c>
      <c r="BG134" s="369">
        <v>0.1</v>
      </c>
      <c r="BH134" s="369">
        <v>0.1</v>
      </c>
      <c r="BI134" s="369">
        <v>0.1</v>
      </c>
      <c r="BJ134" s="369">
        <v>0.1</v>
      </c>
      <c r="BK134" s="369">
        <v>0.1</v>
      </c>
      <c r="BL134" s="369">
        <v>0.1</v>
      </c>
      <c r="BM134" s="369">
        <v>0.1</v>
      </c>
      <c r="BN134" s="369">
        <v>0.1</v>
      </c>
      <c r="BO134" s="369">
        <v>0.1</v>
      </c>
      <c r="BP134" s="369">
        <v>0.1</v>
      </c>
      <c r="BQ134" s="369">
        <v>0.1</v>
      </c>
      <c r="BR134" s="369">
        <v>0.1</v>
      </c>
      <c r="BS134" s="369">
        <v>0.1</v>
      </c>
      <c r="BT134" s="369" t="s">
        <v>481</v>
      </c>
      <c r="BU134" s="369" t="s">
        <v>481</v>
      </c>
      <c r="BV134" s="369" t="s">
        <v>481</v>
      </c>
      <c r="BW134" s="369" t="s">
        <v>481</v>
      </c>
      <c r="BX134" s="369">
        <v>1</v>
      </c>
      <c r="BY134" s="369">
        <v>0.1</v>
      </c>
      <c r="BZ134" s="369">
        <v>0.1</v>
      </c>
      <c r="CA134" s="369">
        <v>0.1</v>
      </c>
      <c r="CB134" s="369">
        <v>0.1</v>
      </c>
      <c r="CC134" s="369">
        <v>0.1</v>
      </c>
      <c r="CD134" s="369">
        <v>0.1</v>
      </c>
      <c r="CE134" s="369">
        <v>0.10000000000000091</v>
      </c>
      <c r="CF134" s="369">
        <v>0.10000000000000091</v>
      </c>
      <c r="CG134" s="369">
        <v>0.10000000000000091</v>
      </c>
      <c r="CH134" s="369">
        <v>0.10000000000000091</v>
      </c>
      <c r="CI134" s="369">
        <v>0.10000000000000091</v>
      </c>
      <c r="CJ134" s="369">
        <v>0.10000000000000091</v>
      </c>
      <c r="CK134" s="369">
        <v>0.10000000000000091</v>
      </c>
      <c r="CL134" s="369">
        <v>0.10000000000000091</v>
      </c>
      <c r="CM134" s="174"/>
      <c r="CN134" s="174"/>
      <c r="CO134" s="174"/>
      <c r="CP134" s="174"/>
      <c r="CQ134" s="174"/>
      <c r="CR134" s="174"/>
      <c r="CS134" s="174"/>
      <c r="CT134" s="174"/>
    </row>
    <row r="135" spans="1:98" ht="15.75" thickBot="1" x14ac:dyDescent="0.3">
      <c r="A135" s="168">
        <f>IF(LEN(Projects!A131)&gt;0,Projects!A131,"")</f>
        <v>129</v>
      </c>
      <c r="B135" s="102" t="str">
        <f>IF(ISNA(VLOOKUP(A135,Projects!A:B,2,FALSE)), "",VLOOKUP(A135,Projects!A:B,2,FALSE))</f>
        <v>T11 Project129</v>
      </c>
      <c r="C135" s="169">
        <f t="shared" si="19"/>
        <v>69</v>
      </c>
      <c r="D135" s="169">
        <f t="shared" si="20"/>
        <v>66</v>
      </c>
      <c r="E135" s="169">
        <f t="shared" si="21"/>
        <v>1</v>
      </c>
      <c r="F135" s="169">
        <f t="shared" si="22"/>
        <v>66</v>
      </c>
      <c r="G135" s="170">
        <f t="shared" si="23"/>
        <v>0</v>
      </c>
      <c r="H135" s="170">
        <f t="shared" si="24"/>
        <v>1</v>
      </c>
      <c r="I135" s="171">
        <f t="shared" si="25"/>
        <v>12</v>
      </c>
      <c r="J135" s="169">
        <v>3</v>
      </c>
      <c r="K135" s="169">
        <v>3</v>
      </c>
      <c r="L135" s="169">
        <v>3</v>
      </c>
      <c r="M135" s="169">
        <v>3</v>
      </c>
      <c r="N135" s="172">
        <v>56</v>
      </c>
      <c r="O135" s="172">
        <v>58</v>
      </c>
      <c r="P135" s="172">
        <v>55</v>
      </c>
      <c r="Q135" s="172">
        <v>57</v>
      </c>
      <c r="R135" s="173"/>
      <c r="S135" s="369">
        <v>0.10000000000000091</v>
      </c>
      <c r="T135" s="369">
        <v>0.10000000000000091</v>
      </c>
      <c r="U135" s="369">
        <v>0.10000000000000091</v>
      </c>
      <c r="V135" s="369">
        <v>0.10000000000000091</v>
      </c>
      <c r="W135" s="369">
        <v>0.10000000000000091</v>
      </c>
      <c r="X135" s="369">
        <v>0.10000000000000091</v>
      </c>
      <c r="Y135" s="369">
        <v>0.10000000000000091</v>
      </c>
      <c r="Z135" s="369">
        <v>0.10000000000000091</v>
      </c>
      <c r="AA135" s="369">
        <v>0.10000000000000091</v>
      </c>
      <c r="AB135" s="369">
        <v>0.10000000000000091</v>
      </c>
      <c r="AC135" s="369">
        <v>0.10000000000000091</v>
      </c>
      <c r="AD135" s="369">
        <v>0.10000000000000091</v>
      </c>
      <c r="AE135" s="369">
        <v>0.10000000000000091</v>
      </c>
      <c r="AF135" s="369">
        <v>0.10000000000000091</v>
      </c>
      <c r="AG135" s="369">
        <v>0.10000000000000091</v>
      </c>
      <c r="AH135" s="369">
        <v>0.1</v>
      </c>
      <c r="AI135" s="369">
        <v>0.1</v>
      </c>
      <c r="AJ135" s="369">
        <v>0.1</v>
      </c>
      <c r="AK135" s="369">
        <v>0.1</v>
      </c>
      <c r="AL135" s="369">
        <v>0.1</v>
      </c>
      <c r="AM135" s="369">
        <v>0.1</v>
      </c>
      <c r="AN135" s="369">
        <v>0.1</v>
      </c>
      <c r="AO135" s="369">
        <v>0.1</v>
      </c>
      <c r="AP135" s="369">
        <v>0.1</v>
      </c>
      <c r="AQ135" s="369" t="s">
        <v>352</v>
      </c>
      <c r="AR135" s="369">
        <v>0.1</v>
      </c>
      <c r="AS135" s="369">
        <v>0.1</v>
      </c>
      <c r="AT135" s="369">
        <v>0.1</v>
      </c>
      <c r="AU135" s="369">
        <v>0.1</v>
      </c>
      <c r="AV135" s="369">
        <v>0.1</v>
      </c>
      <c r="AW135" s="369">
        <v>0.1</v>
      </c>
      <c r="AX135" s="369">
        <v>0.1</v>
      </c>
      <c r="AY135" s="369">
        <v>0.1</v>
      </c>
      <c r="AZ135" s="369">
        <v>0.1</v>
      </c>
      <c r="BA135" s="369">
        <v>0.1</v>
      </c>
      <c r="BB135" s="369">
        <v>0.1</v>
      </c>
      <c r="BC135" s="369">
        <v>0.1</v>
      </c>
      <c r="BD135" s="369">
        <v>0.1</v>
      </c>
      <c r="BE135" s="369">
        <v>0.1</v>
      </c>
      <c r="BF135" s="369">
        <v>0.1</v>
      </c>
      <c r="BG135" s="369">
        <v>0.1</v>
      </c>
      <c r="BH135" s="369">
        <v>0.1</v>
      </c>
      <c r="BI135" s="369">
        <v>0.1</v>
      </c>
      <c r="BJ135" s="369">
        <v>0.1</v>
      </c>
      <c r="BK135" s="369">
        <v>0.1</v>
      </c>
      <c r="BL135" s="369">
        <v>0.1</v>
      </c>
      <c r="BM135" s="369">
        <v>0.1</v>
      </c>
      <c r="BN135" s="369">
        <v>0.1</v>
      </c>
      <c r="BO135" s="369">
        <v>0.1</v>
      </c>
      <c r="BP135" s="369">
        <v>0.1</v>
      </c>
      <c r="BQ135" s="369">
        <v>0.1</v>
      </c>
      <c r="BR135" s="369">
        <v>0.1</v>
      </c>
      <c r="BS135" s="369">
        <v>0.1</v>
      </c>
      <c r="BT135" s="369">
        <v>1</v>
      </c>
      <c r="BU135" s="369" t="s">
        <v>481</v>
      </c>
      <c r="BV135" s="369" t="s">
        <v>481</v>
      </c>
      <c r="BW135" s="369" t="s">
        <v>481</v>
      </c>
      <c r="BX135" s="369" t="s">
        <v>481</v>
      </c>
      <c r="BY135" s="369">
        <v>0.1</v>
      </c>
      <c r="BZ135" s="369">
        <v>0.1</v>
      </c>
      <c r="CA135" s="369">
        <v>0.1</v>
      </c>
      <c r="CB135" s="369">
        <v>0.1</v>
      </c>
      <c r="CC135" s="369">
        <v>0.1</v>
      </c>
      <c r="CD135" s="369">
        <v>0.1</v>
      </c>
      <c r="CE135" s="369">
        <v>0.10000000000000091</v>
      </c>
      <c r="CF135" s="369">
        <v>0.10000000000000091</v>
      </c>
      <c r="CG135" s="369">
        <v>0.10000000000000091</v>
      </c>
      <c r="CH135" s="369">
        <v>0.10000000000000091</v>
      </c>
      <c r="CI135" s="369">
        <v>0.10000000000000091</v>
      </c>
      <c r="CJ135" s="369">
        <v>0.10000000000000091</v>
      </c>
      <c r="CK135" s="369">
        <v>0.10000000000000091</v>
      </c>
      <c r="CL135" s="369">
        <v>0.10000000000000091</v>
      </c>
      <c r="CM135" s="174"/>
      <c r="CN135" s="174"/>
      <c r="CO135" s="174"/>
      <c r="CP135" s="174"/>
      <c r="CQ135" s="174"/>
      <c r="CR135" s="174"/>
      <c r="CS135" s="174"/>
      <c r="CT135" s="174"/>
    </row>
    <row r="136" spans="1:98" ht="15.75" thickBot="1" x14ac:dyDescent="0.3">
      <c r="A136" s="168">
        <f>IF(LEN(Projects!A132)&gt;0,Projects!A132,"")</f>
        <v>130</v>
      </c>
      <c r="B136" s="102" t="str">
        <f>IF(ISNA(VLOOKUP(A136,Projects!A:B,2,FALSE)), "",VLOOKUP(A136,Projects!A:B,2,FALSE))</f>
        <v>T12 Project130</v>
      </c>
      <c r="C136" s="169">
        <f t="shared" ref="C136:C163" si="26">3*H136+2*G136+1*F136</f>
        <v>67</v>
      </c>
      <c r="D136" s="169">
        <f t="shared" ref="D136:D163" si="27">SUM(F136:F136)</f>
        <v>67</v>
      </c>
      <c r="E136" s="169">
        <f t="shared" ref="E136:E163" si="28">COUNTIF(S136:CL136,"="&amp;"X")</f>
        <v>1</v>
      </c>
      <c r="F136" s="169">
        <f t="shared" ref="F136:F163" si="29">COUNTIF($S136:$CL136,"&lt;="&amp;F$2)</f>
        <v>67</v>
      </c>
      <c r="G136" s="170">
        <f t="shared" ref="G136:G163" si="30">COUNTIF($S136:$CL136,"&lt;="&amp;G$2)-F136</f>
        <v>0</v>
      </c>
      <c r="H136" s="170">
        <f t="shared" ref="H136:H163" si="31">COUNTIF($S136:$CL136,"&lt;="&amp;H$2)-G136-F136</f>
        <v>0</v>
      </c>
      <c r="I136" s="171">
        <f t="shared" ref="I136:I163" si="32">SUM(J136:M136)</f>
        <v>10</v>
      </c>
      <c r="J136" s="169">
        <v>3</v>
      </c>
      <c r="K136" s="169">
        <v>3</v>
      </c>
      <c r="L136" s="169">
        <v>3</v>
      </c>
      <c r="M136" s="169">
        <v>1</v>
      </c>
      <c r="N136" s="172">
        <v>59</v>
      </c>
      <c r="O136" s="172">
        <v>60</v>
      </c>
      <c r="P136" s="172">
        <v>61</v>
      </c>
      <c r="Q136" s="172">
        <v>70</v>
      </c>
      <c r="R136" s="173"/>
      <c r="S136" s="369">
        <v>0.10000000000000091</v>
      </c>
      <c r="T136" s="369">
        <v>0.10000000000000091</v>
      </c>
      <c r="U136" s="369">
        <v>0.10000000000000091</v>
      </c>
      <c r="V136" s="369">
        <v>0.10000000000000091</v>
      </c>
      <c r="W136" s="369">
        <v>0.10000000000000091</v>
      </c>
      <c r="X136" s="369">
        <v>0.10000000000000091</v>
      </c>
      <c r="Y136" s="369">
        <v>0.10000000000000091</v>
      </c>
      <c r="Z136" s="369">
        <v>0.10000000000000091</v>
      </c>
      <c r="AA136" s="369">
        <v>0.10000000000000091</v>
      </c>
      <c r="AB136" s="369">
        <v>0.10000000000000091</v>
      </c>
      <c r="AC136" s="369">
        <v>0.10000000000000091</v>
      </c>
      <c r="AD136" s="369">
        <v>0.10000000000000091</v>
      </c>
      <c r="AE136" s="369">
        <v>0.10000000000000091</v>
      </c>
      <c r="AF136" s="369">
        <v>0.10000000000000091</v>
      </c>
      <c r="AG136" s="369">
        <v>0.10000000000000091</v>
      </c>
      <c r="AH136" s="369">
        <v>0.1</v>
      </c>
      <c r="AI136" s="369">
        <v>0.1</v>
      </c>
      <c r="AJ136" s="369">
        <v>0.1</v>
      </c>
      <c r="AK136" s="369">
        <v>0.1</v>
      </c>
      <c r="AL136" s="369">
        <v>0.1</v>
      </c>
      <c r="AM136" s="369">
        <v>0.1</v>
      </c>
      <c r="AN136" s="369">
        <v>0.1</v>
      </c>
      <c r="AO136" s="369">
        <v>0.1</v>
      </c>
      <c r="AP136" s="369">
        <v>0.1</v>
      </c>
      <c r="AQ136" s="369">
        <v>0.1</v>
      </c>
      <c r="AR136" s="369">
        <v>0.1</v>
      </c>
      <c r="AS136" s="369">
        <v>0.1</v>
      </c>
      <c r="AT136" s="369">
        <v>0.1</v>
      </c>
      <c r="AU136" s="369">
        <v>0.1</v>
      </c>
      <c r="AV136" s="369">
        <v>0.1</v>
      </c>
      <c r="AW136" s="369">
        <v>0.1</v>
      </c>
      <c r="AX136" s="369">
        <v>0.1</v>
      </c>
      <c r="AY136" s="369">
        <v>0.1</v>
      </c>
      <c r="AZ136" s="369">
        <v>0.1</v>
      </c>
      <c r="BA136" s="369">
        <v>0.1</v>
      </c>
      <c r="BB136" s="369">
        <v>0.1</v>
      </c>
      <c r="BC136" s="369">
        <v>0.1</v>
      </c>
      <c r="BD136" s="369">
        <v>0.1</v>
      </c>
      <c r="BE136" s="369">
        <v>0.1</v>
      </c>
      <c r="BF136" s="369">
        <v>0.1</v>
      </c>
      <c r="BG136" s="369">
        <v>0.1</v>
      </c>
      <c r="BH136" s="369">
        <v>0.1</v>
      </c>
      <c r="BI136" s="369">
        <v>0.1</v>
      </c>
      <c r="BJ136" s="369" t="s">
        <v>352</v>
      </c>
      <c r="BK136" s="369">
        <v>0.1</v>
      </c>
      <c r="BL136" s="369">
        <v>0.1</v>
      </c>
      <c r="BM136" s="369">
        <v>0.1</v>
      </c>
      <c r="BN136" s="369">
        <v>0.1</v>
      </c>
      <c r="BO136" s="369">
        <v>0.1</v>
      </c>
      <c r="BP136" s="369">
        <v>0.1</v>
      </c>
      <c r="BQ136" s="369">
        <v>0.1</v>
      </c>
      <c r="BR136" s="369">
        <v>0.1</v>
      </c>
      <c r="BS136" s="369">
        <v>0.1</v>
      </c>
      <c r="BT136" s="369">
        <v>0.1</v>
      </c>
      <c r="BU136" s="369">
        <v>0.1</v>
      </c>
      <c r="BV136" s="369">
        <v>0.1</v>
      </c>
      <c r="BW136" s="369">
        <v>0.1</v>
      </c>
      <c r="BX136" s="369">
        <v>0.1</v>
      </c>
      <c r="BY136" s="369" t="s">
        <v>481</v>
      </c>
      <c r="BZ136" s="369" t="s">
        <v>481</v>
      </c>
      <c r="CA136" s="369" t="s">
        <v>481</v>
      </c>
      <c r="CB136" s="369">
        <v>0.1</v>
      </c>
      <c r="CC136" s="369">
        <v>0.1</v>
      </c>
      <c r="CD136" s="369">
        <v>0.1</v>
      </c>
      <c r="CE136" s="369">
        <v>0.10000000000000091</v>
      </c>
      <c r="CF136" s="369">
        <v>0.10000000000000091</v>
      </c>
      <c r="CG136" s="369">
        <v>0.10000000000000091</v>
      </c>
      <c r="CH136" s="369">
        <v>0.10000000000000091</v>
      </c>
      <c r="CI136" s="369">
        <v>0.10000000000000091</v>
      </c>
      <c r="CJ136" s="369" t="s">
        <v>481</v>
      </c>
      <c r="CK136" s="369">
        <v>0.10000000000000091</v>
      </c>
      <c r="CL136" s="369">
        <v>0.10000000000000091</v>
      </c>
      <c r="CM136" s="174"/>
      <c r="CN136" s="174"/>
      <c r="CO136" s="174"/>
      <c r="CP136" s="174"/>
      <c r="CQ136" s="174"/>
      <c r="CR136" s="174"/>
      <c r="CS136" s="174"/>
      <c r="CT136" s="174"/>
    </row>
    <row r="137" spans="1:98" ht="15.75" thickBot="1" x14ac:dyDescent="0.3">
      <c r="A137" s="168">
        <f>IF(LEN(Projects!A133)&gt;0,Projects!A133,"")</f>
        <v>131</v>
      </c>
      <c r="B137" s="102" t="str">
        <f>IF(ISNA(VLOOKUP(A137,Projects!A:B,2,FALSE)), "",VLOOKUP(A137,Projects!A:B,2,FALSE))</f>
        <v>T12 Project131</v>
      </c>
      <c r="C137" s="169">
        <f t="shared" si="26"/>
        <v>67</v>
      </c>
      <c r="D137" s="169">
        <f t="shared" si="27"/>
        <v>67</v>
      </c>
      <c r="E137" s="169">
        <f t="shared" si="28"/>
        <v>1</v>
      </c>
      <c r="F137" s="169">
        <f t="shared" si="29"/>
        <v>67</v>
      </c>
      <c r="G137" s="170">
        <f t="shared" si="30"/>
        <v>0</v>
      </c>
      <c r="H137" s="170">
        <f t="shared" si="31"/>
        <v>0</v>
      </c>
      <c r="I137" s="171">
        <f t="shared" si="32"/>
        <v>10</v>
      </c>
      <c r="J137" s="169">
        <v>3</v>
      </c>
      <c r="K137" s="169">
        <v>3</v>
      </c>
      <c r="L137" s="169">
        <v>3</v>
      </c>
      <c r="M137" s="169">
        <v>1</v>
      </c>
      <c r="N137" s="172">
        <v>60</v>
      </c>
      <c r="O137" s="172">
        <v>61</v>
      </c>
      <c r="P137" s="172">
        <v>59</v>
      </c>
      <c r="Q137" s="172">
        <v>71</v>
      </c>
      <c r="R137" s="173"/>
      <c r="S137" s="369">
        <v>0.10000000000000091</v>
      </c>
      <c r="T137" s="369">
        <v>0.10000000000000091</v>
      </c>
      <c r="U137" s="369">
        <v>0.10000000000000091</v>
      </c>
      <c r="V137" s="369">
        <v>0.10000000000000091</v>
      </c>
      <c r="W137" s="369">
        <v>0.10000000000000091</v>
      </c>
      <c r="X137" s="369">
        <v>0.10000000000000091</v>
      </c>
      <c r="Y137" s="369">
        <v>0.10000000000000091</v>
      </c>
      <c r="Z137" s="369">
        <v>0.10000000000000091</v>
      </c>
      <c r="AA137" s="369">
        <v>0.10000000000000091</v>
      </c>
      <c r="AB137" s="369">
        <v>0.10000000000000091</v>
      </c>
      <c r="AC137" s="369">
        <v>0.10000000000000091</v>
      </c>
      <c r="AD137" s="369">
        <v>0.10000000000000091</v>
      </c>
      <c r="AE137" s="369">
        <v>0.10000000000000091</v>
      </c>
      <c r="AF137" s="369">
        <v>0.10000000000000091</v>
      </c>
      <c r="AG137" s="369">
        <v>0.10000000000000091</v>
      </c>
      <c r="AH137" s="369">
        <v>0.1</v>
      </c>
      <c r="AI137" s="369">
        <v>0.1</v>
      </c>
      <c r="AJ137" s="369">
        <v>0.1</v>
      </c>
      <c r="AK137" s="369">
        <v>0.1</v>
      </c>
      <c r="AL137" s="369">
        <v>0.1</v>
      </c>
      <c r="AM137" s="369">
        <v>0.1</v>
      </c>
      <c r="AN137" s="369">
        <v>0.1</v>
      </c>
      <c r="AO137" s="369">
        <v>0.1</v>
      </c>
      <c r="AP137" s="369">
        <v>0.1</v>
      </c>
      <c r="AQ137" s="369">
        <v>0.1</v>
      </c>
      <c r="AR137" s="369">
        <v>0.1</v>
      </c>
      <c r="AS137" s="369">
        <v>0.1</v>
      </c>
      <c r="AT137" s="369">
        <v>0.1</v>
      </c>
      <c r="AU137" s="369">
        <v>0.1</v>
      </c>
      <c r="AV137" s="369">
        <v>0.1</v>
      </c>
      <c r="AW137" s="369">
        <v>0.1</v>
      </c>
      <c r="AX137" s="369">
        <v>0.1</v>
      </c>
      <c r="AY137" s="369">
        <v>0.1</v>
      </c>
      <c r="AZ137" s="369">
        <v>0.1</v>
      </c>
      <c r="BA137" s="369">
        <v>0.1</v>
      </c>
      <c r="BB137" s="369">
        <v>0.1</v>
      </c>
      <c r="BC137" s="369">
        <v>0.1</v>
      </c>
      <c r="BD137" s="369">
        <v>0.1</v>
      </c>
      <c r="BE137" s="369">
        <v>0.1</v>
      </c>
      <c r="BF137" s="369">
        <v>0.1</v>
      </c>
      <c r="BG137" s="369">
        <v>0.1</v>
      </c>
      <c r="BH137" s="369">
        <v>0.1</v>
      </c>
      <c r="BI137" s="369">
        <v>0.1</v>
      </c>
      <c r="BJ137" s="369">
        <v>0.1</v>
      </c>
      <c r="BK137" s="369">
        <v>0.1</v>
      </c>
      <c r="BL137" s="369">
        <v>0.1</v>
      </c>
      <c r="BM137" s="369">
        <v>0.1</v>
      </c>
      <c r="BN137" s="369">
        <v>0.1</v>
      </c>
      <c r="BO137" s="369">
        <v>0.1</v>
      </c>
      <c r="BP137" s="369">
        <v>0.1</v>
      </c>
      <c r="BQ137" s="369">
        <v>0.1</v>
      </c>
      <c r="BR137" s="369">
        <v>0.1</v>
      </c>
      <c r="BS137" s="369">
        <v>0.1</v>
      </c>
      <c r="BT137" s="369">
        <v>0.1</v>
      </c>
      <c r="BU137" s="369">
        <v>0.1</v>
      </c>
      <c r="BV137" s="369" t="s">
        <v>352</v>
      </c>
      <c r="BW137" s="369">
        <v>0.1</v>
      </c>
      <c r="BX137" s="369">
        <v>0.1</v>
      </c>
      <c r="BY137" s="369" t="s">
        <v>481</v>
      </c>
      <c r="BZ137" s="369" t="s">
        <v>481</v>
      </c>
      <c r="CA137" s="369" t="s">
        <v>481</v>
      </c>
      <c r="CB137" s="369">
        <v>0.1</v>
      </c>
      <c r="CC137" s="369">
        <v>0.1</v>
      </c>
      <c r="CD137" s="369">
        <v>0.1</v>
      </c>
      <c r="CE137" s="369">
        <v>0.10000000000000091</v>
      </c>
      <c r="CF137" s="369">
        <v>0.10000000000000091</v>
      </c>
      <c r="CG137" s="369">
        <v>0.10000000000000091</v>
      </c>
      <c r="CH137" s="369">
        <v>0.10000000000000091</v>
      </c>
      <c r="CI137" s="369">
        <v>0.10000000000000091</v>
      </c>
      <c r="CJ137" s="369">
        <v>0.10000000000000091</v>
      </c>
      <c r="CK137" s="369" t="s">
        <v>481</v>
      </c>
      <c r="CL137" s="369">
        <v>0.10000000000000091</v>
      </c>
      <c r="CM137" s="174"/>
      <c r="CN137" s="174"/>
      <c r="CO137" s="174"/>
      <c r="CP137" s="174"/>
      <c r="CQ137" s="174"/>
      <c r="CR137" s="174"/>
      <c r="CS137" s="174"/>
      <c r="CT137" s="174"/>
    </row>
    <row r="138" spans="1:98" ht="15.75" thickBot="1" x14ac:dyDescent="0.3">
      <c r="A138" s="168">
        <f>IF(LEN(Projects!A134)&gt;0,Projects!A134,"")</f>
        <v>132</v>
      </c>
      <c r="B138" s="102" t="str">
        <f>IF(ISNA(VLOOKUP(A138,Projects!A:B,2,FALSE)), "",VLOOKUP(A138,Projects!A:B,2,FALSE))</f>
        <v>T12 Project132</v>
      </c>
      <c r="C138" s="169">
        <f t="shared" si="26"/>
        <v>67</v>
      </c>
      <c r="D138" s="169">
        <f t="shared" si="27"/>
        <v>67</v>
      </c>
      <c r="E138" s="169">
        <f t="shared" si="28"/>
        <v>1</v>
      </c>
      <c r="F138" s="169">
        <f t="shared" si="29"/>
        <v>67</v>
      </c>
      <c r="G138" s="170">
        <f t="shared" si="30"/>
        <v>0</v>
      </c>
      <c r="H138" s="170">
        <f t="shared" si="31"/>
        <v>0</v>
      </c>
      <c r="I138" s="171">
        <f t="shared" si="32"/>
        <v>10</v>
      </c>
      <c r="J138" s="169">
        <v>3</v>
      </c>
      <c r="K138" s="169">
        <v>3</v>
      </c>
      <c r="L138" s="169">
        <v>3</v>
      </c>
      <c r="M138" s="169">
        <v>1</v>
      </c>
      <c r="N138" s="172">
        <v>61</v>
      </c>
      <c r="O138" s="172">
        <v>59</v>
      </c>
      <c r="P138" s="172">
        <v>60</v>
      </c>
      <c r="Q138" s="172">
        <v>72</v>
      </c>
      <c r="R138" s="173"/>
      <c r="S138" s="369">
        <v>0.10000000000000091</v>
      </c>
      <c r="T138" s="369">
        <v>0.10000000000000091</v>
      </c>
      <c r="U138" s="369">
        <v>0.10000000000000091</v>
      </c>
      <c r="V138" s="369">
        <v>0.10000000000000091</v>
      </c>
      <c r="W138" s="369">
        <v>0.10000000000000091</v>
      </c>
      <c r="X138" s="369">
        <v>0.10000000000000091</v>
      </c>
      <c r="Y138" s="369">
        <v>0.10000000000000091</v>
      </c>
      <c r="Z138" s="369">
        <v>0.10000000000000091</v>
      </c>
      <c r="AA138" s="369">
        <v>0.10000000000000091</v>
      </c>
      <c r="AB138" s="369">
        <v>0.10000000000000091</v>
      </c>
      <c r="AC138" s="369">
        <v>0.10000000000000091</v>
      </c>
      <c r="AD138" s="369">
        <v>0.10000000000000091</v>
      </c>
      <c r="AE138" s="369">
        <v>0.10000000000000091</v>
      </c>
      <c r="AF138" s="369">
        <v>0.10000000000000091</v>
      </c>
      <c r="AG138" s="369">
        <v>0.10000000000000091</v>
      </c>
      <c r="AH138" s="369">
        <v>0.1</v>
      </c>
      <c r="AI138" s="369">
        <v>0.1</v>
      </c>
      <c r="AJ138" s="369">
        <v>0.1</v>
      </c>
      <c r="AK138" s="369">
        <v>0.1</v>
      </c>
      <c r="AL138" s="369">
        <v>0.1</v>
      </c>
      <c r="AM138" s="369">
        <v>0.1</v>
      </c>
      <c r="AN138" s="369">
        <v>0.1</v>
      </c>
      <c r="AO138" s="369">
        <v>0.1</v>
      </c>
      <c r="AP138" s="369">
        <v>0.1</v>
      </c>
      <c r="AQ138" s="369">
        <v>0.1</v>
      </c>
      <c r="AR138" s="369">
        <v>0.1</v>
      </c>
      <c r="AS138" s="369">
        <v>0.1</v>
      </c>
      <c r="AT138" s="369">
        <v>0.1</v>
      </c>
      <c r="AU138" s="369">
        <v>0.1</v>
      </c>
      <c r="AV138" s="369">
        <v>0.1</v>
      </c>
      <c r="AW138" s="369">
        <v>0.1</v>
      </c>
      <c r="AX138" s="369">
        <v>0.1</v>
      </c>
      <c r="AY138" s="369">
        <v>0.1</v>
      </c>
      <c r="AZ138" s="369">
        <v>0.1</v>
      </c>
      <c r="BA138" s="369">
        <v>0.1</v>
      </c>
      <c r="BB138" s="369">
        <v>0.1</v>
      </c>
      <c r="BC138" s="369">
        <v>0.1</v>
      </c>
      <c r="BD138" s="369">
        <v>0.1</v>
      </c>
      <c r="BE138" s="369">
        <v>0.1</v>
      </c>
      <c r="BF138" s="369">
        <v>0.1</v>
      </c>
      <c r="BG138" s="369" t="s">
        <v>352</v>
      </c>
      <c r="BH138" s="369">
        <v>0.1</v>
      </c>
      <c r="BI138" s="369">
        <v>0.1</v>
      </c>
      <c r="BJ138" s="369">
        <v>0.1</v>
      </c>
      <c r="BK138" s="369">
        <v>0.1</v>
      </c>
      <c r="BL138" s="369">
        <v>0.1</v>
      </c>
      <c r="BM138" s="369">
        <v>0.1</v>
      </c>
      <c r="BN138" s="369">
        <v>0.1</v>
      </c>
      <c r="BO138" s="369">
        <v>0.1</v>
      </c>
      <c r="BP138" s="369">
        <v>0.1</v>
      </c>
      <c r="BQ138" s="369">
        <v>0.1</v>
      </c>
      <c r="BR138" s="369">
        <v>0.1</v>
      </c>
      <c r="BS138" s="369">
        <v>0.1</v>
      </c>
      <c r="BT138" s="369">
        <v>0.1</v>
      </c>
      <c r="BU138" s="369">
        <v>0.1</v>
      </c>
      <c r="BV138" s="369">
        <v>0.1</v>
      </c>
      <c r="BW138" s="369">
        <v>0.1</v>
      </c>
      <c r="BX138" s="369">
        <v>0.1</v>
      </c>
      <c r="BY138" s="369" t="s">
        <v>481</v>
      </c>
      <c r="BZ138" s="369" t="s">
        <v>481</v>
      </c>
      <c r="CA138" s="369" t="s">
        <v>481</v>
      </c>
      <c r="CB138" s="369">
        <v>0.1</v>
      </c>
      <c r="CC138" s="369">
        <v>0.1</v>
      </c>
      <c r="CD138" s="369">
        <v>0.1</v>
      </c>
      <c r="CE138" s="369">
        <v>0.10000000000000091</v>
      </c>
      <c r="CF138" s="369">
        <v>0.10000000000000091</v>
      </c>
      <c r="CG138" s="369">
        <v>0.10000000000000091</v>
      </c>
      <c r="CH138" s="369">
        <v>0.10000000000000091</v>
      </c>
      <c r="CI138" s="369">
        <v>0.10000000000000091</v>
      </c>
      <c r="CJ138" s="369">
        <v>0.10000000000000091</v>
      </c>
      <c r="CK138" s="369">
        <v>0.10000000000000091</v>
      </c>
      <c r="CL138" s="369" t="s">
        <v>481</v>
      </c>
      <c r="CM138" s="174"/>
      <c r="CN138" s="174"/>
      <c r="CO138" s="174"/>
      <c r="CP138" s="174"/>
      <c r="CQ138" s="174"/>
      <c r="CR138" s="174"/>
      <c r="CS138" s="174"/>
      <c r="CT138" s="174"/>
    </row>
    <row r="139" spans="1:98" ht="15.75" thickBot="1" x14ac:dyDescent="0.3">
      <c r="A139" s="168">
        <f>IF(LEN(Projects!A135)&gt;0,Projects!A135,"")</f>
        <v>133</v>
      </c>
      <c r="B139" s="102" t="str">
        <f>IF(ISNA(VLOOKUP(A139,Projects!A:B,2,FALSE)), "",VLOOKUP(A139,Projects!A:B,2,FALSE))</f>
        <v>T12 Project133</v>
      </c>
      <c r="C139" s="169">
        <f t="shared" si="26"/>
        <v>67</v>
      </c>
      <c r="D139" s="169">
        <f t="shared" si="27"/>
        <v>67</v>
      </c>
      <c r="E139" s="169">
        <f t="shared" si="28"/>
        <v>1</v>
      </c>
      <c r="F139" s="169">
        <f t="shared" si="29"/>
        <v>67</v>
      </c>
      <c r="G139" s="170">
        <f t="shared" si="30"/>
        <v>0</v>
      </c>
      <c r="H139" s="170">
        <f t="shared" si="31"/>
        <v>0</v>
      </c>
      <c r="I139" s="171">
        <f t="shared" si="32"/>
        <v>10</v>
      </c>
      <c r="J139" s="169">
        <v>3</v>
      </c>
      <c r="K139" s="169">
        <v>3</v>
      </c>
      <c r="L139" s="169">
        <v>3</v>
      </c>
      <c r="M139" s="169">
        <v>1</v>
      </c>
      <c r="N139" s="172">
        <v>59</v>
      </c>
      <c r="O139" s="172">
        <v>60</v>
      </c>
      <c r="P139" s="172">
        <v>61</v>
      </c>
      <c r="Q139" s="172">
        <v>68</v>
      </c>
      <c r="R139" s="173"/>
      <c r="S139" s="369">
        <v>0.10000000000000091</v>
      </c>
      <c r="T139" s="369">
        <v>0.10000000000000091</v>
      </c>
      <c r="U139" s="369">
        <v>0.10000000000000091</v>
      </c>
      <c r="V139" s="369" t="s">
        <v>352</v>
      </c>
      <c r="W139" s="369">
        <v>0.10000000000000091</v>
      </c>
      <c r="X139" s="369">
        <v>0.10000000000000091</v>
      </c>
      <c r="Y139" s="369">
        <v>0.10000000000000091</v>
      </c>
      <c r="Z139" s="369">
        <v>0.10000000000000091</v>
      </c>
      <c r="AA139" s="369">
        <v>0.10000000000000091</v>
      </c>
      <c r="AB139" s="369">
        <v>0.10000000000000091</v>
      </c>
      <c r="AC139" s="369">
        <v>0.10000000000000091</v>
      </c>
      <c r="AD139" s="369">
        <v>0.10000000000000091</v>
      </c>
      <c r="AE139" s="369">
        <v>0.10000000000000091</v>
      </c>
      <c r="AF139" s="369">
        <v>0.10000000000000091</v>
      </c>
      <c r="AG139" s="369">
        <v>0.10000000000000091</v>
      </c>
      <c r="AH139" s="369">
        <v>0.1</v>
      </c>
      <c r="AI139" s="369">
        <v>0.1</v>
      </c>
      <c r="AJ139" s="369">
        <v>0.1</v>
      </c>
      <c r="AK139" s="369">
        <v>0.1</v>
      </c>
      <c r="AL139" s="369">
        <v>0.1</v>
      </c>
      <c r="AM139" s="369">
        <v>0.1</v>
      </c>
      <c r="AN139" s="369">
        <v>0.1</v>
      </c>
      <c r="AO139" s="369">
        <v>0.1</v>
      </c>
      <c r="AP139" s="369">
        <v>0.1</v>
      </c>
      <c r="AQ139" s="369">
        <v>0.1</v>
      </c>
      <c r="AR139" s="369">
        <v>0.1</v>
      </c>
      <c r="AS139" s="369">
        <v>0.1</v>
      </c>
      <c r="AT139" s="369">
        <v>0.1</v>
      </c>
      <c r="AU139" s="369">
        <v>0.1</v>
      </c>
      <c r="AV139" s="369">
        <v>0.1</v>
      </c>
      <c r="AW139" s="369">
        <v>0.1</v>
      </c>
      <c r="AX139" s="369">
        <v>0.1</v>
      </c>
      <c r="AY139" s="369">
        <v>0.1</v>
      </c>
      <c r="AZ139" s="369">
        <v>0.1</v>
      </c>
      <c r="BA139" s="369">
        <v>0.1</v>
      </c>
      <c r="BB139" s="369">
        <v>0.1</v>
      </c>
      <c r="BC139" s="369">
        <v>0.1</v>
      </c>
      <c r="BD139" s="369">
        <v>0.1</v>
      </c>
      <c r="BE139" s="369">
        <v>0.1</v>
      </c>
      <c r="BF139" s="369">
        <v>0.1</v>
      </c>
      <c r="BG139" s="369">
        <v>0.1</v>
      </c>
      <c r="BH139" s="369">
        <v>0.1</v>
      </c>
      <c r="BI139" s="369">
        <v>0.1</v>
      </c>
      <c r="BJ139" s="369">
        <v>0.1</v>
      </c>
      <c r="BK139" s="369">
        <v>0.1</v>
      </c>
      <c r="BL139" s="369">
        <v>0.1</v>
      </c>
      <c r="BM139" s="369">
        <v>0.1</v>
      </c>
      <c r="BN139" s="369">
        <v>0.1</v>
      </c>
      <c r="BO139" s="369">
        <v>0.1</v>
      </c>
      <c r="BP139" s="369">
        <v>0.1</v>
      </c>
      <c r="BQ139" s="369">
        <v>0.1</v>
      </c>
      <c r="BR139" s="369">
        <v>0.1</v>
      </c>
      <c r="BS139" s="369">
        <v>0.1</v>
      </c>
      <c r="BT139" s="369">
        <v>0.1</v>
      </c>
      <c r="BU139" s="369">
        <v>0.1</v>
      </c>
      <c r="BV139" s="369">
        <v>0.1</v>
      </c>
      <c r="BW139" s="369">
        <v>0.1</v>
      </c>
      <c r="BX139" s="369">
        <v>0.1</v>
      </c>
      <c r="BY139" s="369" t="s">
        <v>481</v>
      </c>
      <c r="BZ139" s="369" t="s">
        <v>481</v>
      </c>
      <c r="CA139" s="369" t="s">
        <v>481</v>
      </c>
      <c r="CB139" s="369">
        <v>0.1</v>
      </c>
      <c r="CC139" s="369">
        <v>0.1</v>
      </c>
      <c r="CD139" s="369">
        <v>0.1</v>
      </c>
      <c r="CE139" s="369">
        <v>0.10000000000000091</v>
      </c>
      <c r="CF139" s="369">
        <v>0.10000000000000091</v>
      </c>
      <c r="CG139" s="369">
        <v>0.10000000000000091</v>
      </c>
      <c r="CH139" s="369" t="s">
        <v>481</v>
      </c>
      <c r="CI139" s="369">
        <v>0.10000000000000091</v>
      </c>
      <c r="CJ139" s="369">
        <v>0.10000000000000091</v>
      </c>
      <c r="CK139" s="369">
        <v>0.10000000000000091</v>
      </c>
      <c r="CL139" s="369">
        <v>0.10000000000000091</v>
      </c>
      <c r="CM139" s="174"/>
      <c r="CN139" s="174"/>
      <c r="CO139" s="174"/>
      <c r="CP139" s="174"/>
      <c r="CQ139" s="174"/>
      <c r="CR139" s="174"/>
      <c r="CS139" s="174"/>
      <c r="CT139" s="174"/>
    </row>
    <row r="140" spans="1:98" ht="15.75" thickBot="1" x14ac:dyDescent="0.3">
      <c r="A140" s="168">
        <f>IF(LEN(Projects!A136)&gt;0,Projects!A136,"")</f>
        <v>134</v>
      </c>
      <c r="B140" s="102" t="str">
        <f>IF(ISNA(VLOOKUP(A140,Projects!A:B,2,FALSE)), "",VLOOKUP(A140,Projects!A:B,2,FALSE))</f>
        <v>T12 Project134</v>
      </c>
      <c r="C140" s="169">
        <f t="shared" si="26"/>
        <v>67</v>
      </c>
      <c r="D140" s="169">
        <f t="shared" si="27"/>
        <v>67</v>
      </c>
      <c r="E140" s="169">
        <f t="shared" si="28"/>
        <v>1</v>
      </c>
      <c r="F140" s="169">
        <f t="shared" si="29"/>
        <v>67</v>
      </c>
      <c r="G140" s="170">
        <f t="shared" si="30"/>
        <v>0</v>
      </c>
      <c r="H140" s="170">
        <f t="shared" si="31"/>
        <v>0</v>
      </c>
      <c r="I140" s="171">
        <f t="shared" si="32"/>
        <v>10</v>
      </c>
      <c r="J140" s="169">
        <v>3</v>
      </c>
      <c r="K140" s="169">
        <v>3</v>
      </c>
      <c r="L140" s="169">
        <v>3</v>
      </c>
      <c r="M140" s="169">
        <v>1</v>
      </c>
      <c r="N140" s="172">
        <v>60</v>
      </c>
      <c r="O140" s="172">
        <v>61</v>
      </c>
      <c r="P140" s="172">
        <v>59</v>
      </c>
      <c r="Q140" s="172">
        <v>69</v>
      </c>
      <c r="R140" s="173"/>
      <c r="S140" s="369">
        <v>0.10000000000000091</v>
      </c>
      <c r="T140" s="369">
        <v>0.10000000000000091</v>
      </c>
      <c r="U140" s="369">
        <v>0.10000000000000091</v>
      </c>
      <c r="V140" s="369">
        <v>0.10000000000000091</v>
      </c>
      <c r="W140" s="369">
        <v>0.10000000000000091</v>
      </c>
      <c r="X140" s="369">
        <v>0.10000000000000091</v>
      </c>
      <c r="Y140" s="369">
        <v>0.10000000000000091</v>
      </c>
      <c r="Z140" s="369">
        <v>0.10000000000000091</v>
      </c>
      <c r="AA140" s="369">
        <v>0.10000000000000091</v>
      </c>
      <c r="AB140" s="369">
        <v>0.10000000000000091</v>
      </c>
      <c r="AC140" s="369">
        <v>0.10000000000000091</v>
      </c>
      <c r="AD140" s="369">
        <v>0.10000000000000091</v>
      </c>
      <c r="AE140" s="369">
        <v>0.10000000000000091</v>
      </c>
      <c r="AF140" s="369">
        <v>0.10000000000000091</v>
      </c>
      <c r="AG140" s="369">
        <v>0.10000000000000091</v>
      </c>
      <c r="AH140" s="369">
        <v>0.1</v>
      </c>
      <c r="AI140" s="369">
        <v>0.1</v>
      </c>
      <c r="AJ140" s="369">
        <v>0.1</v>
      </c>
      <c r="AK140" s="369">
        <v>0.1</v>
      </c>
      <c r="AL140" s="369">
        <v>0.1</v>
      </c>
      <c r="AM140" s="369">
        <v>0.1</v>
      </c>
      <c r="AN140" s="369">
        <v>0.1</v>
      </c>
      <c r="AO140" s="369">
        <v>0.1</v>
      </c>
      <c r="AP140" s="369">
        <v>0.1</v>
      </c>
      <c r="AQ140" s="369">
        <v>0.1</v>
      </c>
      <c r="AR140" s="369">
        <v>0.1</v>
      </c>
      <c r="AS140" s="369">
        <v>0.1</v>
      </c>
      <c r="AT140" s="369">
        <v>0.1</v>
      </c>
      <c r="AU140" s="369">
        <v>0.1</v>
      </c>
      <c r="AV140" s="369">
        <v>0.1</v>
      </c>
      <c r="AW140" s="369">
        <v>0.1</v>
      </c>
      <c r="AX140" s="369">
        <v>0.1</v>
      </c>
      <c r="AY140" s="369">
        <v>0.1</v>
      </c>
      <c r="AZ140" s="369">
        <v>0.1</v>
      </c>
      <c r="BA140" s="369">
        <v>0.1</v>
      </c>
      <c r="BB140" s="369">
        <v>0.1</v>
      </c>
      <c r="BC140" s="369">
        <v>0.1</v>
      </c>
      <c r="BD140" s="369">
        <v>0.1</v>
      </c>
      <c r="BE140" s="369">
        <v>0.1</v>
      </c>
      <c r="BF140" s="369">
        <v>0.1</v>
      </c>
      <c r="BG140" s="369">
        <v>0.1</v>
      </c>
      <c r="BH140" s="369">
        <v>0.1</v>
      </c>
      <c r="BI140" s="369">
        <v>0.1</v>
      </c>
      <c r="BJ140" s="369">
        <v>0.1</v>
      </c>
      <c r="BK140" s="369">
        <v>0.1</v>
      </c>
      <c r="BL140" s="369">
        <v>0.1</v>
      </c>
      <c r="BM140" s="369">
        <v>0.1</v>
      </c>
      <c r="BN140" s="369">
        <v>0.1</v>
      </c>
      <c r="BO140" s="369" t="s">
        <v>352</v>
      </c>
      <c r="BP140" s="369">
        <v>0.1</v>
      </c>
      <c r="BQ140" s="369">
        <v>0.1</v>
      </c>
      <c r="BR140" s="369">
        <v>0.1</v>
      </c>
      <c r="BS140" s="369">
        <v>0.1</v>
      </c>
      <c r="BT140" s="369">
        <v>0.1</v>
      </c>
      <c r="BU140" s="369">
        <v>0.1</v>
      </c>
      <c r="BV140" s="369">
        <v>0.1</v>
      </c>
      <c r="BW140" s="369">
        <v>0.1</v>
      </c>
      <c r="BX140" s="369">
        <v>0.1</v>
      </c>
      <c r="BY140" s="369" t="s">
        <v>481</v>
      </c>
      <c r="BZ140" s="369" t="s">
        <v>481</v>
      </c>
      <c r="CA140" s="369" t="s">
        <v>481</v>
      </c>
      <c r="CB140" s="369">
        <v>0.1</v>
      </c>
      <c r="CC140" s="369">
        <v>0.1</v>
      </c>
      <c r="CD140" s="369">
        <v>0.1</v>
      </c>
      <c r="CE140" s="369">
        <v>0.10000000000000091</v>
      </c>
      <c r="CF140" s="369">
        <v>0.10000000000000091</v>
      </c>
      <c r="CG140" s="369">
        <v>0.10000000000000091</v>
      </c>
      <c r="CH140" s="369">
        <v>0.10000000000000091</v>
      </c>
      <c r="CI140" s="369" t="s">
        <v>481</v>
      </c>
      <c r="CJ140" s="369">
        <v>0.10000000000000091</v>
      </c>
      <c r="CK140" s="369">
        <v>0.10000000000000091</v>
      </c>
      <c r="CL140" s="369">
        <v>0.10000000000000091</v>
      </c>
      <c r="CM140" s="174"/>
      <c r="CN140" s="174"/>
      <c r="CO140" s="174"/>
      <c r="CP140" s="174"/>
      <c r="CQ140" s="174"/>
      <c r="CR140" s="174"/>
      <c r="CS140" s="174"/>
      <c r="CT140" s="174"/>
    </row>
    <row r="141" spans="1:98" ht="15.75" thickBot="1" x14ac:dyDescent="0.3">
      <c r="A141" s="168">
        <f>IF(LEN(Projects!A137)&gt;0,Projects!A137,"")</f>
        <v>135</v>
      </c>
      <c r="B141" s="102" t="str">
        <f>IF(ISNA(VLOOKUP(A141,Projects!A:B,2,FALSE)), "",VLOOKUP(A141,Projects!A:B,2,FALSE))</f>
        <v>T12 Project135</v>
      </c>
      <c r="C141" s="169">
        <f t="shared" si="26"/>
        <v>67</v>
      </c>
      <c r="D141" s="169">
        <f t="shared" si="27"/>
        <v>67</v>
      </c>
      <c r="E141" s="169">
        <f t="shared" si="28"/>
        <v>1</v>
      </c>
      <c r="F141" s="169">
        <f t="shared" si="29"/>
        <v>67</v>
      </c>
      <c r="G141" s="170">
        <f t="shared" si="30"/>
        <v>0</v>
      </c>
      <c r="H141" s="170">
        <f t="shared" si="31"/>
        <v>0</v>
      </c>
      <c r="I141" s="171">
        <f t="shared" si="32"/>
        <v>10</v>
      </c>
      <c r="J141" s="169">
        <v>3</v>
      </c>
      <c r="K141" s="169">
        <v>3</v>
      </c>
      <c r="L141" s="169">
        <v>3</v>
      </c>
      <c r="M141" s="169">
        <v>1</v>
      </c>
      <c r="N141" s="172">
        <v>61</v>
      </c>
      <c r="O141" s="172">
        <v>59</v>
      </c>
      <c r="P141" s="172">
        <v>60</v>
      </c>
      <c r="Q141" s="172">
        <v>70</v>
      </c>
      <c r="R141" s="173"/>
      <c r="S141" s="369">
        <v>0.10000000000000091</v>
      </c>
      <c r="T141" s="369">
        <v>0.10000000000000091</v>
      </c>
      <c r="U141" s="369">
        <v>0.10000000000000091</v>
      </c>
      <c r="V141" s="369">
        <v>0.10000000000000091</v>
      </c>
      <c r="W141" s="369">
        <v>0.10000000000000091</v>
      </c>
      <c r="X141" s="369">
        <v>0.10000000000000091</v>
      </c>
      <c r="Y141" s="369">
        <v>0.10000000000000091</v>
      </c>
      <c r="Z141" s="369">
        <v>0.10000000000000091</v>
      </c>
      <c r="AA141" s="369">
        <v>0.10000000000000091</v>
      </c>
      <c r="AB141" s="369">
        <v>0.10000000000000091</v>
      </c>
      <c r="AC141" s="369">
        <v>0.10000000000000091</v>
      </c>
      <c r="AD141" s="369">
        <v>0.10000000000000091</v>
      </c>
      <c r="AE141" s="369">
        <v>0.10000000000000091</v>
      </c>
      <c r="AF141" s="369">
        <v>0.10000000000000091</v>
      </c>
      <c r="AG141" s="369">
        <v>0.10000000000000091</v>
      </c>
      <c r="AH141" s="369">
        <v>0.1</v>
      </c>
      <c r="AI141" s="369">
        <v>0.1</v>
      </c>
      <c r="AJ141" s="369">
        <v>0.1</v>
      </c>
      <c r="AK141" s="369">
        <v>0.1</v>
      </c>
      <c r="AL141" s="369">
        <v>0.1</v>
      </c>
      <c r="AM141" s="369">
        <v>0.1</v>
      </c>
      <c r="AN141" s="369">
        <v>0.1</v>
      </c>
      <c r="AO141" s="369">
        <v>0.1</v>
      </c>
      <c r="AP141" s="369">
        <v>0.1</v>
      </c>
      <c r="AQ141" s="369">
        <v>0.1</v>
      </c>
      <c r="AR141" s="369">
        <v>0.1</v>
      </c>
      <c r="AS141" s="369">
        <v>0.1</v>
      </c>
      <c r="AT141" s="369">
        <v>0.1</v>
      </c>
      <c r="AU141" s="369">
        <v>0.1</v>
      </c>
      <c r="AV141" s="369">
        <v>0.1</v>
      </c>
      <c r="AW141" s="369">
        <v>0.1</v>
      </c>
      <c r="AX141" s="369">
        <v>0.1</v>
      </c>
      <c r="AY141" s="369">
        <v>0.1</v>
      </c>
      <c r="AZ141" s="369">
        <v>0.1</v>
      </c>
      <c r="BA141" s="369">
        <v>0.1</v>
      </c>
      <c r="BB141" s="369">
        <v>0.1</v>
      </c>
      <c r="BC141" s="369" t="s">
        <v>352</v>
      </c>
      <c r="BD141" s="369">
        <v>0.1</v>
      </c>
      <c r="BE141" s="369">
        <v>0.1</v>
      </c>
      <c r="BF141" s="369">
        <v>0.1</v>
      </c>
      <c r="BG141" s="369">
        <v>0.1</v>
      </c>
      <c r="BH141" s="369">
        <v>0.1</v>
      </c>
      <c r="BI141" s="369">
        <v>0.1</v>
      </c>
      <c r="BJ141" s="369">
        <v>0.1</v>
      </c>
      <c r="BK141" s="369">
        <v>0.1</v>
      </c>
      <c r="BL141" s="369">
        <v>0.1</v>
      </c>
      <c r="BM141" s="369">
        <v>0.1</v>
      </c>
      <c r="BN141" s="369">
        <v>0.1</v>
      </c>
      <c r="BO141" s="369">
        <v>0.1</v>
      </c>
      <c r="BP141" s="369">
        <v>0.1</v>
      </c>
      <c r="BQ141" s="369">
        <v>0.1</v>
      </c>
      <c r="BR141" s="369">
        <v>0.1</v>
      </c>
      <c r="BS141" s="369">
        <v>0.1</v>
      </c>
      <c r="BT141" s="369">
        <v>0.1</v>
      </c>
      <c r="BU141" s="369">
        <v>0.1</v>
      </c>
      <c r="BV141" s="369">
        <v>0.1</v>
      </c>
      <c r="BW141" s="369">
        <v>0.1</v>
      </c>
      <c r="BX141" s="369">
        <v>0.1</v>
      </c>
      <c r="BY141" s="369" t="s">
        <v>481</v>
      </c>
      <c r="BZ141" s="369" t="s">
        <v>481</v>
      </c>
      <c r="CA141" s="369" t="s">
        <v>481</v>
      </c>
      <c r="CB141" s="369">
        <v>0.1</v>
      </c>
      <c r="CC141" s="369">
        <v>0.1</v>
      </c>
      <c r="CD141" s="369">
        <v>0.1</v>
      </c>
      <c r="CE141" s="369">
        <v>0.10000000000000091</v>
      </c>
      <c r="CF141" s="369">
        <v>0.10000000000000091</v>
      </c>
      <c r="CG141" s="369">
        <v>0.10000000000000091</v>
      </c>
      <c r="CH141" s="369">
        <v>0.10000000000000091</v>
      </c>
      <c r="CI141" s="369">
        <v>0.10000000000000091</v>
      </c>
      <c r="CJ141" s="369" t="s">
        <v>481</v>
      </c>
      <c r="CK141" s="369">
        <v>0.10000000000000091</v>
      </c>
      <c r="CL141" s="369">
        <v>0.10000000000000091</v>
      </c>
      <c r="CM141" s="174"/>
      <c r="CN141" s="174"/>
      <c r="CO141" s="174"/>
      <c r="CP141" s="174"/>
      <c r="CQ141" s="174"/>
      <c r="CR141" s="174"/>
      <c r="CS141" s="174"/>
      <c r="CT141" s="174"/>
    </row>
    <row r="142" spans="1:98" ht="15.75" thickBot="1" x14ac:dyDescent="0.3">
      <c r="A142" s="168">
        <f>IF(LEN(Projects!A138)&gt;0,Projects!A138,"")</f>
        <v>136</v>
      </c>
      <c r="B142" s="102" t="str">
        <f>IF(ISNA(VLOOKUP(A142,Projects!A:B,2,FALSE)), "",VLOOKUP(A142,Projects!A:B,2,FALSE))</f>
        <v>T12 Project136</v>
      </c>
      <c r="C142" s="169">
        <f t="shared" si="26"/>
        <v>67</v>
      </c>
      <c r="D142" s="169">
        <f t="shared" si="27"/>
        <v>67</v>
      </c>
      <c r="E142" s="169">
        <f t="shared" si="28"/>
        <v>1</v>
      </c>
      <c r="F142" s="169">
        <f t="shared" si="29"/>
        <v>67</v>
      </c>
      <c r="G142" s="170">
        <f t="shared" si="30"/>
        <v>0</v>
      </c>
      <c r="H142" s="170">
        <f t="shared" si="31"/>
        <v>0</v>
      </c>
      <c r="I142" s="171">
        <f t="shared" si="32"/>
        <v>10</v>
      </c>
      <c r="J142" s="169">
        <v>3</v>
      </c>
      <c r="K142" s="169">
        <v>3</v>
      </c>
      <c r="L142" s="169">
        <v>3</v>
      </c>
      <c r="M142" s="169">
        <v>1</v>
      </c>
      <c r="N142" s="172">
        <v>59</v>
      </c>
      <c r="O142" s="172">
        <v>60</v>
      </c>
      <c r="P142" s="172">
        <v>61</v>
      </c>
      <c r="Q142" s="172">
        <v>71</v>
      </c>
      <c r="R142" s="173"/>
      <c r="S142" s="369">
        <v>0.10000000000000091</v>
      </c>
      <c r="T142" s="369">
        <v>0.10000000000000091</v>
      </c>
      <c r="U142" s="369">
        <v>0.10000000000000091</v>
      </c>
      <c r="V142" s="369">
        <v>0.10000000000000091</v>
      </c>
      <c r="W142" s="369">
        <v>0.10000000000000091</v>
      </c>
      <c r="X142" s="369">
        <v>0.10000000000000091</v>
      </c>
      <c r="Y142" s="369">
        <v>0.10000000000000091</v>
      </c>
      <c r="Z142" s="369">
        <v>0.10000000000000091</v>
      </c>
      <c r="AA142" s="369">
        <v>0.10000000000000091</v>
      </c>
      <c r="AB142" s="369">
        <v>0.10000000000000091</v>
      </c>
      <c r="AC142" s="369">
        <v>0.10000000000000091</v>
      </c>
      <c r="AD142" s="369">
        <v>0.10000000000000091</v>
      </c>
      <c r="AE142" s="369">
        <v>0.10000000000000091</v>
      </c>
      <c r="AF142" s="369">
        <v>0.10000000000000091</v>
      </c>
      <c r="AG142" s="369">
        <v>0.10000000000000091</v>
      </c>
      <c r="AH142" s="369">
        <v>0.1</v>
      </c>
      <c r="AI142" s="369">
        <v>0.1</v>
      </c>
      <c r="AJ142" s="369">
        <v>0.1</v>
      </c>
      <c r="AK142" s="369">
        <v>0.1</v>
      </c>
      <c r="AL142" s="369">
        <v>0.1</v>
      </c>
      <c r="AM142" s="369">
        <v>0.1</v>
      </c>
      <c r="AN142" s="369">
        <v>0.1</v>
      </c>
      <c r="AO142" s="369">
        <v>0.1</v>
      </c>
      <c r="AP142" s="369">
        <v>0.1</v>
      </c>
      <c r="AQ142" s="369">
        <v>0.1</v>
      </c>
      <c r="AR142" s="369">
        <v>0.1</v>
      </c>
      <c r="AS142" s="369">
        <v>0.1</v>
      </c>
      <c r="AT142" s="369">
        <v>0.1</v>
      </c>
      <c r="AU142" s="369">
        <v>0.1</v>
      </c>
      <c r="AV142" s="369">
        <v>0.1</v>
      </c>
      <c r="AW142" s="369">
        <v>0.1</v>
      </c>
      <c r="AX142" s="369">
        <v>0.1</v>
      </c>
      <c r="AY142" s="369">
        <v>0.1</v>
      </c>
      <c r="AZ142" s="369">
        <v>0.1</v>
      </c>
      <c r="BA142" s="369">
        <v>0.1</v>
      </c>
      <c r="BB142" s="369">
        <v>0.1</v>
      </c>
      <c r="BC142" s="369">
        <v>0.1</v>
      </c>
      <c r="BD142" s="369">
        <v>0.1</v>
      </c>
      <c r="BE142" s="369">
        <v>0.1</v>
      </c>
      <c r="BF142" s="369">
        <v>0.1</v>
      </c>
      <c r="BG142" s="369">
        <v>0.1</v>
      </c>
      <c r="BH142" s="369">
        <v>0.1</v>
      </c>
      <c r="BI142" s="369">
        <v>0.1</v>
      </c>
      <c r="BJ142" s="369">
        <v>0.1</v>
      </c>
      <c r="BK142" s="369">
        <v>0.1</v>
      </c>
      <c r="BL142" s="369">
        <v>0.1</v>
      </c>
      <c r="BM142" s="369">
        <v>0.1</v>
      </c>
      <c r="BN142" s="369" t="s">
        <v>352</v>
      </c>
      <c r="BO142" s="369">
        <v>0.1</v>
      </c>
      <c r="BP142" s="369">
        <v>0.1</v>
      </c>
      <c r="BQ142" s="369">
        <v>0.1</v>
      </c>
      <c r="BR142" s="369">
        <v>0.1</v>
      </c>
      <c r="BS142" s="369">
        <v>0.1</v>
      </c>
      <c r="BT142" s="369">
        <v>0.1</v>
      </c>
      <c r="BU142" s="369">
        <v>0.1</v>
      </c>
      <c r="BV142" s="369">
        <v>0.1</v>
      </c>
      <c r="BW142" s="369">
        <v>0.1</v>
      </c>
      <c r="BX142" s="369">
        <v>0.1</v>
      </c>
      <c r="BY142" s="369" t="s">
        <v>481</v>
      </c>
      <c r="BZ142" s="369" t="s">
        <v>481</v>
      </c>
      <c r="CA142" s="369" t="s">
        <v>481</v>
      </c>
      <c r="CB142" s="369">
        <v>0.1</v>
      </c>
      <c r="CC142" s="369">
        <v>0.1</v>
      </c>
      <c r="CD142" s="369">
        <v>0.1</v>
      </c>
      <c r="CE142" s="369">
        <v>0.10000000000000091</v>
      </c>
      <c r="CF142" s="369">
        <v>0.10000000000000091</v>
      </c>
      <c r="CG142" s="369">
        <v>0.10000000000000091</v>
      </c>
      <c r="CH142" s="369">
        <v>0.10000000000000091</v>
      </c>
      <c r="CI142" s="369">
        <v>0.10000000000000091</v>
      </c>
      <c r="CJ142" s="369">
        <v>0.10000000000000091</v>
      </c>
      <c r="CK142" s="369" t="s">
        <v>481</v>
      </c>
      <c r="CL142" s="369">
        <v>0.10000000000000091</v>
      </c>
      <c r="CM142" s="174"/>
      <c r="CN142" s="174"/>
      <c r="CO142" s="174"/>
      <c r="CP142" s="174"/>
      <c r="CQ142" s="174"/>
      <c r="CR142" s="174"/>
      <c r="CS142" s="174"/>
      <c r="CT142" s="174"/>
    </row>
    <row r="143" spans="1:98" ht="15.75" thickBot="1" x14ac:dyDescent="0.3">
      <c r="A143" s="168">
        <f>IF(LEN(Projects!A139)&gt;0,Projects!A139,"")</f>
        <v>137</v>
      </c>
      <c r="B143" s="102" t="str">
        <f>IF(ISNA(VLOOKUP(A143,Projects!A:B,2,FALSE)), "",VLOOKUP(A143,Projects!A:B,2,FALSE))</f>
        <v>T13 Project137</v>
      </c>
      <c r="C143" s="169">
        <f t="shared" si="26"/>
        <v>67</v>
      </c>
      <c r="D143" s="169">
        <f t="shared" si="27"/>
        <v>67</v>
      </c>
      <c r="E143" s="169">
        <f t="shared" si="28"/>
        <v>1</v>
      </c>
      <c r="F143" s="169">
        <f t="shared" si="29"/>
        <v>67</v>
      </c>
      <c r="G143" s="170">
        <f t="shared" si="30"/>
        <v>0</v>
      </c>
      <c r="H143" s="170">
        <f t="shared" si="31"/>
        <v>0</v>
      </c>
      <c r="I143" s="171">
        <f t="shared" si="32"/>
        <v>10</v>
      </c>
      <c r="J143" s="169">
        <v>3</v>
      </c>
      <c r="K143" s="169">
        <v>3</v>
      </c>
      <c r="L143" s="169">
        <v>3</v>
      </c>
      <c r="M143" s="169">
        <v>1</v>
      </c>
      <c r="N143" s="172">
        <v>62</v>
      </c>
      <c r="O143" s="172">
        <v>63</v>
      </c>
      <c r="P143" s="172">
        <v>64</v>
      </c>
      <c r="Q143" s="172">
        <v>72</v>
      </c>
      <c r="R143" s="173"/>
      <c r="S143" s="369">
        <v>0.10000000000000091</v>
      </c>
      <c r="T143" s="369">
        <v>0.10000000000000091</v>
      </c>
      <c r="U143" s="369">
        <v>0.10000000000000091</v>
      </c>
      <c r="V143" s="369">
        <v>0.10000000000000091</v>
      </c>
      <c r="W143" s="369">
        <v>0.10000000000000091</v>
      </c>
      <c r="X143" s="369">
        <v>0.10000000000000091</v>
      </c>
      <c r="Y143" s="369">
        <v>0.10000000000000091</v>
      </c>
      <c r="Z143" s="369">
        <v>0.10000000000000091</v>
      </c>
      <c r="AA143" s="369">
        <v>0.10000000000000091</v>
      </c>
      <c r="AB143" s="369">
        <v>0.10000000000000091</v>
      </c>
      <c r="AC143" s="369">
        <v>0.10000000000000091</v>
      </c>
      <c r="AD143" s="369">
        <v>0.10000000000000091</v>
      </c>
      <c r="AE143" s="369">
        <v>0.10000000000000091</v>
      </c>
      <c r="AF143" s="369">
        <v>0.10000000000000091</v>
      </c>
      <c r="AG143" s="369">
        <v>0.10000000000000091</v>
      </c>
      <c r="AH143" s="369">
        <v>0.1</v>
      </c>
      <c r="AI143" s="369">
        <v>0.1</v>
      </c>
      <c r="AJ143" s="369">
        <v>0.1</v>
      </c>
      <c r="AK143" s="369">
        <v>0.1</v>
      </c>
      <c r="AL143" s="369">
        <v>0.1</v>
      </c>
      <c r="AM143" s="369">
        <v>0.1</v>
      </c>
      <c r="AN143" s="369">
        <v>0.1</v>
      </c>
      <c r="AO143" s="369">
        <v>0.1</v>
      </c>
      <c r="AP143" s="369">
        <v>0.1</v>
      </c>
      <c r="AQ143" s="369">
        <v>0.1</v>
      </c>
      <c r="AR143" s="369">
        <v>0.1</v>
      </c>
      <c r="AS143" s="369">
        <v>0.1</v>
      </c>
      <c r="AT143" s="369">
        <v>0.1</v>
      </c>
      <c r="AU143" s="369">
        <v>0.1</v>
      </c>
      <c r="AV143" s="369">
        <v>0.1</v>
      </c>
      <c r="AW143" s="369">
        <v>0.1</v>
      </c>
      <c r="AX143" s="369">
        <v>0.1</v>
      </c>
      <c r="AY143" s="369">
        <v>0.1</v>
      </c>
      <c r="AZ143" s="369">
        <v>0.1</v>
      </c>
      <c r="BA143" s="369">
        <v>0.1</v>
      </c>
      <c r="BB143" s="369">
        <v>0.1</v>
      </c>
      <c r="BC143" s="369">
        <v>0.1</v>
      </c>
      <c r="BD143" s="369">
        <v>0.1</v>
      </c>
      <c r="BE143" s="369">
        <v>0.1</v>
      </c>
      <c r="BF143" s="369">
        <v>0.1</v>
      </c>
      <c r="BG143" s="369">
        <v>0.1</v>
      </c>
      <c r="BH143" s="369">
        <v>0.1</v>
      </c>
      <c r="BI143" s="369">
        <v>0.1</v>
      </c>
      <c r="BJ143" s="369">
        <v>0.1</v>
      </c>
      <c r="BK143" s="369">
        <v>0.1</v>
      </c>
      <c r="BL143" s="369">
        <v>0.1</v>
      </c>
      <c r="BM143" s="369" t="s">
        <v>352</v>
      </c>
      <c r="BN143" s="369">
        <v>0.1</v>
      </c>
      <c r="BO143" s="369">
        <v>0.1</v>
      </c>
      <c r="BP143" s="369">
        <v>0.1</v>
      </c>
      <c r="BQ143" s="369">
        <v>0.1</v>
      </c>
      <c r="BR143" s="369">
        <v>0.1</v>
      </c>
      <c r="BS143" s="369">
        <v>0.1</v>
      </c>
      <c r="BT143" s="369">
        <v>0.1</v>
      </c>
      <c r="BU143" s="369">
        <v>0.1</v>
      </c>
      <c r="BV143" s="369">
        <v>0.1</v>
      </c>
      <c r="BW143" s="369">
        <v>0.1</v>
      </c>
      <c r="BX143" s="369">
        <v>0.1</v>
      </c>
      <c r="BY143" s="369">
        <v>0.1</v>
      </c>
      <c r="BZ143" s="369">
        <v>0.1</v>
      </c>
      <c r="CA143" s="369">
        <v>0.1</v>
      </c>
      <c r="CB143" s="369" t="s">
        <v>481</v>
      </c>
      <c r="CC143" s="369" t="s">
        <v>481</v>
      </c>
      <c r="CD143" s="369" t="s">
        <v>481</v>
      </c>
      <c r="CE143" s="369">
        <v>0.10000000000000091</v>
      </c>
      <c r="CF143" s="369">
        <v>0.10000000000000091</v>
      </c>
      <c r="CG143" s="369">
        <v>0.10000000000000091</v>
      </c>
      <c r="CH143" s="369">
        <v>0.10000000000000091</v>
      </c>
      <c r="CI143" s="369">
        <v>0.10000000000000091</v>
      </c>
      <c r="CJ143" s="369">
        <v>0.10000000000000091</v>
      </c>
      <c r="CK143" s="369">
        <v>0.10000000000000091</v>
      </c>
      <c r="CL143" s="369" t="s">
        <v>481</v>
      </c>
      <c r="CM143" s="174"/>
      <c r="CN143" s="174"/>
      <c r="CO143" s="174"/>
      <c r="CP143" s="174"/>
      <c r="CQ143" s="174"/>
      <c r="CR143" s="174"/>
      <c r="CS143" s="174"/>
      <c r="CT143" s="174"/>
    </row>
    <row r="144" spans="1:98" ht="15.75" thickBot="1" x14ac:dyDescent="0.3">
      <c r="A144" s="168">
        <f>IF(LEN(Projects!A140)&gt;0,Projects!A140,"")</f>
        <v>138</v>
      </c>
      <c r="B144" s="102" t="str">
        <f>IF(ISNA(VLOOKUP(A144,Projects!A:B,2,FALSE)), "",VLOOKUP(A144,Projects!A:B,2,FALSE))</f>
        <v>T13 Project138</v>
      </c>
      <c r="C144" s="169">
        <f t="shared" si="26"/>
        <v>67</v>
      </c>
      <c r="D144" s="169">
        <f t="shared" si="27"/>
        <v>67</v>
      </c>
      <c r="E144" s="169">
        <f t="shared" si="28"/>
        <v>1</v>
      </c>
      <c r="F144" s="169">
        <f t="shared" si="29"/>
        <v>67</v>
      </c>
      <c r="G144" s="170">
        <f t="shared" si="30"/>
        <v>0</v>
      </c>
      <c r="H144" s="170">
        <f t="shared" si="31"/>
        <v>0</v>
      </c>
      <c r="I144" s="171">
        <f t="shared" si="32"/>
        <v>10</v>
      </c>
      <c r="J144" s="169">
        <v>3</v>
      </c>
      <c r="K144" s="169">
        <v>3</v>
      </c>
      <c r="L144" s="169">
        <v>3</v>
      </c>
      <c r="M144" s="169">
        <v>1</v>
      </c>
      <c r="N144" s="172">
        <v>63</v>
      </c>
      <c r="O144" s="172">
        <v>64</v>
      </c>
      <c r="P144" s="172">
        <v>62</v>
      </c>
      <c r="Q144" s="172">
        <v>69</v>
      </c>
      <c r="R144" s="173"/>
      <c r="S144" s="369">
        <v>0.10000000000000091</v>
      </c>
      <c r="T144" s="369">
        <v>0.10000000000000091</v>
      </c>
      <c r="U144" s="369">
        <v>0.10000000000000091</v>
      </c>
      <c r="V144" s="369">
        <v>0.10000000000000091</v>
      </c>
      <c r="W144" s="369">
        <v>0.10000000000000091</v>
      </c>
      <c r="X144" s="369">
        <v>0.10000000000000091</v>
      </c>
      <c r="Y144" s="369">
        <v>0.10000000000000091</v>
      </c>
      <c r="Z144" s="369">
        <v>0.10000000000000091</v>
      </c>
      <c r="AA144" s="369">
        <v>0.10000000000000091</v>
      </c>
      <c r="AB144" s="369">
        <v>0.10000000000000091</v>
      </c>
      <c r="AC144" s="369">
        <v>0.10000000000000091</v>
      </c>
      <c r="AD144" s="369">
        <v>0.10000000000000091</v>
      </c>
      <c r="AE144" s="369">
        <v>0.10000000000000091</v>
      </c>
      <c r="AF144" s="369">
        <v>0.10000000000000091</v>
      </c>
      <c r="AG144" s="369">
        <v>0.10000000000000091</v>
      </c>
      <c r="AH144" s="369">
        <v>0.1</v>
      </c>
      <c r="AI144" s="369">
        <v>0.1</v>
      </c>
      <c r="AJ144" s="369">
        <v>0.1</v>
      </c>
      <c r="AK144" s="369">
        <v>0.1</v>
      </c>
      <c r="AL144" s="369">
        <v>0.1</v>
      </c>
      <c r="AM144" s="369">
        <v>0.1</v>
      </c>
      <c r="AN144" s="369">
        <v>0.1</v>
      </c>
      <c r="AO144" s="369">
        <v>0.1</v>
      </c>
      <c r="AP144" s="369">
        <v>0.1</v>
      </c>
      <c r="AQ144" s="369">
        <v>0.1</v>
      </c>
      <c r="AR144" s="369">
        <v>0.1</v>
      </c>
      <c r="AS144" s="369">
        <v>0.1</v>
      </c>
      <c r="AT144" s="369">
        <v>0.1</v>
      </c>
      <c r="AU144" s="369">
        <v>0.1</v>
      </c>
      <c r="AV144" s="369">
        <v>0.1</v>
      </c>
      <c r="AW144" s="369">
        <v>0.1</v>
      </c>
      <c r="AX144" s="369">
        <v>0.1</v>
      </c>
      <c r="AY144" s="369">
        <v>0.1</v>
      </c>
      <c r="AZ144" s="369">
        <v>0.1</v>
      </c>
      <c r="BA144" s="369">
        <v>0.1</v>
      </c>
      <c r="BB144" s="369">
        <v>0.1</v>
      </c>
      <c r="BC144" s="369">
        <v>0.1</v>
      </c>
      <c r="BD144" s="369">
        <v>0.1</v>
      </c>
      <c r="BE144" s="369">
        <v>0.1</v>
      </c>
      <c r="BF144" s="369">
        <v>0.1</v>
      </c>
      <c r="BG144" s="369">
        <v>0.1</v>
      </c>
      <c r="BH144" s="369">
        <v>0.1</v>
      </c>
      <c r="BI144" s="369">
        <v>0.1</v>
      </c>
      <c r="BJ144" s="369">
        <v>0.1</v>
      </c>
      <c r="BK144" s="369" t="s">
        <v>352</v>
      </c>
      <c r="BL144" s="369">
        <v>0.1</v>
      </c>
      <c r="BM144" s="369">
        <v>0.1</v>
      </c>
      <c r="BN144" s="369">
        <v>0.1</v>
      </c>
      <c r="BO144" s="369">
        <v>0.1</v>
      </c>
      <c r="BP144" s="369">
        <v>0.1</v>
      </c>
      <c r="BQ144" s="369">
        <v>0.1</v>
      </c>
      <c r="BR144" s="369">
        <v>0.1</v>
      </c>
      <c r="BS144" s="369">
        <v>0.1</v>
      </c>
      <c r="BT144" s="369">
        <v>0.1</v>
      </c>
      <c r="BU144" s="369">
        <v>0.1</v>
      </c>
      <c r="BV144" s="369">
        <v>0.1</v>
      </c>
      <c r="BW144" s="369">
        <v>0.1</v>
      </c>
      <c r="BX144" s="369">
        <v>0.1</v>
      </c>
      <c r="BY144" s="369">
        <v>0.1</v>
      </c>
      <c r="BZ144" s="369">
        <v>0.1</v>
      </c>
      <c r="CA144" s="369">
        <v>0.1</v>
      </c>
      <c r="CB144" s="369" t="s">
        <v>481</v>
      </c>
      <c r="CC144" s="369" t="s">
        <v>481</v>
      </c>
      <c r="CD144" s="369" t="s">
        <v>481</v>
      </c>
      <c r="CE144" s="369">
        <v>0.10000000000000091</v>
      </c>
      <c r="CF144" s="369">
        <v>0.10000000000000091</v>
      </c>
      <c r="CG144" s="369">
        <v>0.10000000000000091</v>
      </c>
      <c r="CH144" s="369">
        <v>0.10000000000000091</v>
      </c>
      <c r="CI144" s="369" t="s">
        <v>481</v>
      </c>
      <c r="CJ144" s="369">
        <v>0.10000000000000091</v>
      </c>
      <c r="CK144" s="369">
        <v>0.10000000000000091</v>
      </c>
      <c r="CL144" s="369">
        <v>0.10000000000000091</v>
      </c>
      <c r="CM144" s="174"/>
      <c r="CN144" s="174"/>
      <c r="CO144" s="174"/>
      <c r="CP144" s="174"/>
      <c r="CQ144" s="174"/>
      <c r="CR144" s="174"/>
      <c r="CS144" s="174"/>
      <c r="CT144" s="174"/>
    </row>
    <row r="145" spans="1:98" ht="15.75" thickBot="1" x14ac:dyDescent="0.3">
      <c r="A145" s="168">
        <f>IF(LEN(Projects!A141)&gt;0,Projects!A141,"")</f>
        <v>139</v>
      </c>
      <c r="B145" s="102" t="str">
        <f>IF(ISNA(VLOOKUP(A145,Projects!A:B,2,FALSE)), "",VLOOKUP(A145,Projects!A:B,2,FALSE))</f>
        <v>T13 Project139</v>
      </c>
      <c r="C145" s="169">
        <f t="shared" si="26"/>
        <v>67</v>
      </c>
      <c r="D145" s="169">
        <f t="shared" si="27"/>
        <v>67</v>
      </c>
      <c r="E145" s="169">
        <f t="shared" si="28"/>
        <v>1</v>
      </c>
      <c r="F145" s="169">
        <f t="shared" si="29"/>
        <v>67</v>
      </c>
      <c r="G145" s="170">
        <f t="shared" si="30"/>
        <v>0</v>
      </c>
      <c r="H145" s="170">
        <f t="shared" si="31"/>
        <v>0</v>
      </c>
      <c r="I145" s="171">
        <f t="shared" si="32"/>
        <v>10</v>
      </c>
      <c r="J145" s="169">
        <v>3</v>
      </c>
      <c r="K145" s="169">
        <v>3</v>
      </c>
      <c r="L145" s="169">
        <v>3</v>
      </c>
      <c r="M145" s="169">
        <v>1</v>
      </c>
      <c r="N145" s="172">
        <v>64</v>
      </c>
      <c r="O145" s="172">
        <v>62</v>
      </c>
      <c r="P145" s="172">
        <v>63</v>
      </c>
      <c r="Q145" s="172">
        <v>70</v>
      </c>
      <c r="R145" s="173"/>
      <c r="S145" s="369">
        <v>0.10000000000000091</v>
      </c>
      <c r="T145" s="369">
        <v>0.10000000000000091</v>
      </c>
      <c r="U145" s="369">
        <v>0.10000000000000091</v>
      </c>
      <c r="V145" s="369">
        <v>0.10000000000000091</v>
      </c>
      <c r="W145" s="369">
        <v>0.10000000000000091</v>
      </c>
      <c r="X145" s="369">
        <v>0.10000000000000091</v>
      </c>
      <c r="Y145" s="369">
        <v>0.10000000000000091</v>
      </c>
      <c r="Z145" s="369" t="s">
        <v>352</v>
      </c>
      <c r="AA145" s="369">
        <v>0.10000000000000091</v>
      </c>
      <c r="AB145" s="369">
        <v>0.10000000000000091</v>
      </c>
      <c r="AC145" s="369">
        <v>0.10000000000000091</v>
      </c>
      <c r="AD145" s="369">
        <v>0.10000000000000091</v>
      </c>
      <c r="AE145" s="369">
        <v>0.10000000000000091</v>
      </c>
      <c r="AF145" s="369">
        <v>0.10000000000000091</v>
      </c>
      <c r="AG145" s="369">
        <v>0.10000000000000091</v>
      </c>
      <c r="AH145" s="369">
        <v>0.1</v>
      </c>
      <c r="AI145" s="369">
        <v>0.1</v>
      </c>
      <c r="AJ145" s="369">
        <v>0.1</v>
      </c>
      <c r="AK145" s="369">
        <v>0.1</v>
      </c>
      <c r="AL145" s="369">
        <v>0.1</v>
      </c>
      <c r="AM145" s="369">
        <v>0.1</v>
      </c>
      <c r="AN145" s="369">
        <v>0.1</v>
      </c>
      <c r="AO145" s="369">
        <v>0.1</v>
      </c>
      <c r="AP145" s="369">
        <v>0.1</v>
      </c>
      <c r="AQ145" s="369">
        <v>0.1</v>
      </c>
      <c r="AR145" s="369">
        <v>0.1</v>
      </c>
      <c r="AS145" s="369">
        <v>0.1</v>
      </c>
      <c r="AT145" s="369">
        <v>0.1</v>
      </c>
      <c r="AU145" s="369">
        <v>0.1</v>
      </c>
      <c r="AV145" s="369">
        <v>0.1</v>
      </c>
      <c r="AW145" s="369">
        <v>0.1</v>
      </c>
      <c r="AX145" s="369">
        <v>0.1</v>
      </c>
      <c r="AY145" s="369">
        <v>0.1</v>
      </c>
      <c r="AZ145" s="369">
        <v>0.1</v>
      </c>
      <c r="BA145" s="369">
        <v>0.1</v>
      </c>
      <c r="BB145" s="369">
        <v>0.1</v>
      </c>
      <c r="BC145" s="369">
        <v>0.1</v>
      </c>
      <c r="BD145" s="369">
        <v>0.1</v>
      </c>
      <c r="BE145" s="369">
        <v>0.1</v>
      </c>
      <c r="BF145" s="369">
        <v>0.1</v>
      </c>
      <c r="BG145" s="369">
        <v>0.1</v>
      </c>
      <c r="BH145" s="369">
        <v>0.1</v>
      </c>
      <c r="BI145" s="369">
        <v>0.1</v>
      </c>
      <c r="BJ145" s="369">
        <v>0.1</v>
      </c>
      <c r="BK145" s="369">
        <v>0.1</v>
      </c>
      <c r="BL145" s="369">
        <v>0.1</v>
      </c>
      <c r="BM145" s="369">
        <v>0.1</v>
      </c>
      <c r="BN145" s="369">
        <v>0.1</v>
      </c>
      <c r="BO145" s="369">
        <v>0.1</v>
      </c>
      <c r="BP145" s="369">
        <v>0.1</v>
      </c>
      <c r="BQ145" s="369">
        <v>0.1</v>
      </c>
      <c r="BR145" s="369">
        <v>0.1</v>
      </c>
      <c r="BS145" s="369">
        <v>0.1</v>
      </c>
      <c r="BT145" s="369">
        <v>0.1</v>
      </c>
      <c r="BU145" s="369">
        <v>0.1</v>
      </c>
      <c r="BV145" s="369">
        <v>0.1</v>
      </c>
      <c r="BW145" s="369">
        <v>0.1</v>
      </c>
      <c r="BX145" s="369">
        <v>0.1</v>
      </c>
      <c r="BY145" s="369">
        <v>0.1</v>
      </c>
      <c r="BZ145" s="369">
        <v>0.1</v>
      </c>
      <c r="CA145" s="369">
        <v>0.1</v>
      </c>
      <c r="CB145" s="369" t="s">
        <v>481</v>
      </c>
      <c r="CC145" s="369" t="s">
        <v>481</v>
      </c>
      <c r="CD145" s="369" t="s">
        <v>481</v>
      </c>
      <c r="CE145" s="369">
        <v>0.10000000000000091</v>
      </c>
      <c r="CF145" s="369">
        <v>0.10000000000000091</v>
      </c>
      <c r="CG145" s="369">
        <v>0.10000000000000091</v>
      </c>
      <c r="CH145" s="369">
        <v>0.10000000000000091</v>
      </c>
      <c r="CI145" s="369">
        <v>0.10000000000000091</v>
      </c>
      <c r="CJ145" s="369" t="s">
        <v>481</v>
      </c>
      <c r="CK145" s="369">
        <v>0.10000000000000091</v>
      </c>
      <c r="CL145" s="369">
        <v>0.10000000000000091</v>
      </c>
      <c r="CM145" s="174"/>
      <c r="CN145" s="174"/>
      <c r="CO145" s="174"/>
      <c r="CP145" s="174"/>
      <c r="CQ145" s="174"/>
      <c r="CR145" s="174"/>
      <c r="CS145" s="174"/>
      <c r="CT145" s="174"/>
    </row>
    <row r="146" spans="1:98" ht="15.75" thickBot="1" x14ac:dyDescent="0.3">
      <c r="A146" s="168">
        <f>IF(LEN(Projects!A142)&gt;0,Projects!A142,"")</f>
        <v>140</v>
      </c>
      <c r="B146" s="102" t="str">
        <f>IF(ISNA(VLOOKUP(A146,Projects!A:B,2,FALSE)), "",VLOOKUP(A146,Projects!A:B,2,FALSE))</f>
        <v>T13 Project140</v>
      </c>
      <c r="C146" s="169">
        <f t="shared" si="26"/>
        <v>67</v>
      </c>
      <c r="D146" s="169">
        <f t="shared" si="27"/>
        <v>67</v>
      </c>
      <c r="E146" s="169">
        <f t="shared" si="28"/>
        <v>1</v>
      </c>
      <c r="F146" s="169">
        <f t="shared" si="29"/>
        <v>67</v>
      </c>
      <c r="G146" s="170">
        <f t="shared" si="30"/>
        <v>0</v>
      </c>
      <c r="H146" s="170">
        <f t="shared" si="31"/>
        <v>0</v>
      </c>
      <c r="I146" s="171">
        <f t="shared" si="32"/>
        <v>10</v>
      </c>
      <c r="J146" s="169">
        <v>3</v>
      </c>
      <c r="K146" s="169">
        <v>3</v>
      </c>
      <c r="L146" s="169">
        <v>3</v>
      </c>
      <c r="M146" s="169">
        <v>1</v>
      </c>
      <c r="N146" s="172">
        <v>62</v>
      </c>
      <c r="O146" s="172">
        <v>63</v>
      </c>
      <c r="P146" s="172">
        <v>64</v>
      </c>
      <c r="Q146" s="172">
        <v>71</v>
      </c>
      <c r="R146" s="173"/>
      <c r="S146" s="369">
        <v>0.10000000000000091</v>
      </c>
      <c r="T146" s="369">
        <v>0.10000000000000091</v>
      </c>
      <c r="U146" s="369">
        <v>0.10000000000000091</v>
      </c>
      <c r="V146" s="369">
        <v>0.10000000000000091</v>
      </c>
      <c r="W146" s="369">
        <v>0.10000000000000091</v>
      </c>
      <c r="X146" s="369">
        <v>0.10000000000000091</v>
      </c>
      <c r="Y146" s="369">
        <v>0.10000000000000091</v>
      </c>
      <c r="Z146" s="369">
        <v>0.10000000000000091</v>
      </c>
      <c r="AA146" s="369">
        <v>0.10000000000000091</v>
      </c>
      <c r="AB146" s="369">
        <v>0.10000000000000091</v>
      </c>
      <c r="AC146" s="369">
        <v>0.10000000000000091</v>
      </c>
      <c r="AD146" s="369">
        <v>0.10000000000000091</v>
      </c>
      <c r="AE146" s="369">
        <v>0.10000000000000091</v>
      </c>
      <c r="AF146" s="369">
        <v>0.10000000000000091</v>
      </c>
      <c r="AG146" s="369">
        <v>0.10000000000000091</v>
      </c>
      <c r="AH146" s="369">
        <v>0.1</v>
      </c>
      <c r="AI146" s="369">
        <v>0.1</v>
      </c>
      <c r="AJ146" s="369">
        <v>0.1</v>
      </c>
      <c r="AK146" s="369">
        <v>0.1</v>
      </c>
      <c r="AL146" s="369">
        <v>0.1</v>
      </c>
      <c r="AM146" s="369">
        <v>0.1</v>
      </c>
      <c r="AN146" s="369">
        <v>0.1</v>
      </c>
      <c r="AO146" s="369">
        <v>0.1</v>
      </c>
      <c r="AP146" s="369">
        <v>0.1</v>
      </c>
      <c r="AQ146" s="369">
        <v>0.1</v>
      </c>
      <c r="AR146" s="369">
        <v>0.1</v>
      </c>
      <c r="AS146" s="369">
        <v>0.1</v>
      </c>
      <c r="AT146" s="369">
        <v>0.1</v>
      </c>
      <c r="AU146" s="369">
        <v>0.1</v>
      </c>
      <c r="AV146" s="369">
        <v>0.1</v>
      </c>
      <c r="AW146" s="369">
        <v>0.1</v>
      </c>
      <c r="AX146" s="369">
        <v>0.1</v>
      </c>
      <c r="AY146" s="369">
        <v>0.1</v>
      </c>
      <c r="AZ146" s="369">
        <v>0.1</v>
      </c>
      <c r="BA146" s="369">
        <v>0.1</v>
      </c>
      <c r="BB146" s="369">
        <v>0.1</v>
      </c>
      <c r="BC146" s="369">
        <v>0.1</v>
      </c>
      <c r="BD146" s="369">
        <v>0.1</v>
      </c>
      <c r="BE146" s="369">
        <v>0.1</v>
      </c>
      <c r="BF146" s="369" t="s">
        <v>352</v>
      </c>
      <c r="BG146" s="369">
        <v>0.1</v>
      </c>
      <c r="BH146" s="369">
        <v>0.1</v>
      </c>
      <c r="BI146" s="369">
        <v>0.1</v>
      </c>
      <c r="BJ146" s="369">
        <v>0.1</v>
      </c>
      <c r="BK146" s="369">
        <v>0.1</v>
      </c>
      <c r="BL146" s="369">
        <v>0.1</v>
      </c>
      <c r="BM146" s="369">
        <v>0.1</v>
      </c>
      <c r="BN146" s="369">
        <v>0.1</v>
      </c>
      <c r="BO146" s="369">
        <v>0.1</v>
      </c>
      <c r="BP146" s="369">
        <v>0.1</v>
      </c>
      <c r="BQ146" s="369">
        <v>0.1</v>
      </c>
      <c r="BR146" s="369">
        <v>0.1</v>
      </c>
      <c r="BS146" s="369">
        <v>0.1</v>
      </c>
      <c r="BT146" s="369">
        <v>0.1</v>
      </c>
      <c r="BU146" s="369">
        <v>0.1</v>
      </c>
      <c r="BV146" s="369">
        <v>0.1</v>
      </c>
      <c r="BW146" s="369">
        <v>0.1</v>
      </c>
      <c r="BX146" s="369">
        <v>0.1</v>
      </c>
      <c r="BY146" s="369">
        <v>0.1</v>
      </c>
      <c r="BZ146" s="369">
        <v>0.1</v>
      </c>
      <c r="CA146" s="369">
        <v>0.1</v>
      </c>
      <c r="CB146" s="369" t="s">
        <v>481</v>
      </c>
      <c r="CC146" s="369" t="s">
        <v>481</v>
      </c>
      <c r="CD146" s="369" t="s">
        <v>481</v>
      </c>
      <c r="CE146" s="369">
        <v>0.10000000000000091</v>
      </c>
      <c r="CF146" s="369">
        <v>0.10000000000000091</v>
      </c>
      <c r="CG146" s="369">
        <v>0.10000000000000091</v>
      </c>
      <c r="CH146" s="369">
        <v>0.10000000000000091</v>
      </c>
      <c r="CI146" s="369">
        <v>0.10000000000000091</v>
      </c>
      <c r="CJ146" s="369">
        <v>0.10000000000000091</v>
      </c>
      <c r="CK146" s="369" t="s">
        <v>481</v>
      </c>
      <c r="CL146" s="369">
        <v>0.10000000000000091</v>
      </c>
      <c r="CM146" s="174"/>
      <c r="CN146" s="174"/>
      <c r="CO146" s="174"/>
      <c r="CP146" s="174"/>
      <c r="CQ146" s="174"/>
      <c r="CR146" s="174"/>
      <c r="CS146" s="174"/>
      <c r="CT146" s="174"/>
    </row>
    <row r="147" spans="1:98" ht="15.75" thickBot="1" x14ac:dyDescent="0.3">
      <c r="A147" s="168">
        <f>IF(LEN(Projects!A143)&gt;0,Projects!A143,"")</f>
        <v>141</v>
      </c>
      <c r="B147" s="102" t="str">
        <f>IF(ISNA(VLOOKUP(A147,Projects!A:B,2,FALSE)), "",VLOOKUP(A147,Projects!A:B,2,FALSE))</f>
        <v>T14 Project141</v>
      </c>
      <c r="C147" s="169">
        <f t="shared" si="26"/>
        <v>67</v>
      </c>
      <c r="D147" s="169">
        <f t="shared" si="27"/>
        <v>67</v>
      </c>
      <c r="E147" s="169">
        <f t="shared" si="28"/>
        <v>1</v>
      </c>
      <c r="F147" s="169">
        <f t="shared" si="29"/>
        <v>67</v>
      </c>
      <c r="G147" s="170">
        <f t="shared" si="30"/>
        <v>0</v>
      </c>
      <c r="H147" s="170">
        <f t="shared" si="31"/>
        <v>0</v>
      </c>
      <c r="I147" s="171">
        <f t="shared" si="32"/>
        <v>10</v>
      </c>
      <c r="J147" s="169">
        <v>3</v>
      </c>
      <c r="K147" s="169">
        <v>3</v>
      </c>
      <c r="L147" s="169">
        <v>3</v>
      </c>
      <c r="M147" s="169">
        <v>1</v>
      </c>
      <c r="N147" s="172">
        <v>65</v>
      </c>
      <c r="O147" s="172">
        <v>67</v>
      </c>
      <c r="P147" s="172">
        <v>66</v>
      </c>
      <c r="Q147" s="172">
        <v>17</v>
      </c>
      <c r="R147" s="173"/>
      <c r="S147" s="369">
        <v>0.10000000000000091</v>
      </c>
      <c r="T147" s="369">
        <v>0.10000000000000091</v>
      </c>
      <c r="U147" s="369">
        <v>0.10000000000000091</v>
      </c>
      <c r="V147" s="369">
        <v>0.10000000000000091</v>
      </c>
      <c r="W147" s="369" t="s">
        <v>352</v>
      </c>
      <c r="X147" s="369">
        <v>0.10000000000000091</v>
      </c>
      <c r="Y147" s="369">
        <v>0.10000000000000091</v>
      </c>
      <c r="Z147" s="369">
        <v>0.10000000000000091</v>
      </c>
      <c r="AA147" s="369">
        <v>0.10000000000000091</v>
      </c>
      <c r="AB147" s="369">
        <v>0.10000000000000091</v>
      </c>
      <c r="AC147" s="369">
        <v>0.10000000000000091</v>
      </c>
      <c r="AD147" s="369">
        <v>0.10000000000000091</v>
      </c>
      <c r="AE147" s="369">
        <v>0.10000000000000091</v>
      </c>
      <c r="AF147" s="369">
        <v>0.10000000000000091</v>
      </c>
      <c r="AG147" s="369">
        <v>0.10000000000000091</v>
      </c>
      <c r="AH147" s="369">
        <v>0.10000000000000091</v>
      </c>
      <c r="AI147" s="369" t="s">
        <v>481</v>
      </c>
      <c r="AJ147" s="369">
        <v>0.10000000000000091</v>
      </c>
      <c r="AK147" s="369">
        <v>0.10000000000000091</v>
      </c>
      <c r="AL147" s="369">
        <v>0.10000000000000091</v>
      </c>
      <c r="AM147" s="369">
        <v>0.10000000000000091</v>
      </c>
      <c r="AN147" s="369">
        <v>0.10000000000000091</v>
      </c>
      <c r="AO147" s="369">
        <v>0.10000000000000091</v>
      </c>
      <c r="AP147" s="369">
        <v>0.10000000000000091</v>
      </c>
      <c r="AQ147" s="369">
        <v>0.10000000000000091</v>
      </c>
      <c r="AR147" s="369">
        <v>0.10000000000000091</v>
      </c>
      <c r="AS147" s="369">
        <v>0.10000000000000091</v>
      </c>
      <c r="AT147" s="369">
        <v>0.10000000000000091</v>
      </c>
      <c r="AU147" s="369">
        <v>0.10000000000000091</v>
      </c>
      <c r="AV147" s="369">
        <v>0.10000000000000091</v>
      </c>
      <c r="AW147" s="369">
        <v>0.10000000000000091</v>
      </c>
      <c r="AX147" s="369">
        <v>0.10000000000000091</v>
      </c>
      <c r="AY147" s="369">
        <v>0.10000000000000091</v>
      </c>
      <c r="AZ147" s="369">
        <v>0.10000000000000091</v>
      </c>
      <c r="BA147" s="369">
        <v>0.10000000000000091</v>
      </c>
      <c r="BB147" s="369">
        <v>0.10000000000000091</v>
      </c>
      <c r="BC147" s="369">
        <v>0.10000000000000091</v>
      </c>
      <c r="BD147" s="369">
        <v>0.10000000000000091</v>
      </c>
      <c r="BE147" s="369">
        <v>0.10000000000000091</v>
      </c>
      <c r="BF147" s="369">
        <v>0.10000000000000091</v>
      </c>
      <c r="BG147" s="369">
        <v>0.10000000000000091</v>
      </c>
      <c r="BH147" s="369">
        <v>0.10000000000000091</v>
      </c>
      <c r="BI147" s="369">
        <v>0.10000000000000091</v>
      </c>
      <c r="BJ147" s="369">
        <v>0.10000000000000091</v>
      </c>
      <c r="BK147" s="369">
        <v>0.10000000000000091</v>
      </c>
      <c r="BL147" s="369">
        <v>0.10000000000000091</v>
      </c>
      <c r="BM147" s="369">
        <v>0.10000000000000091</v>
      </c>
      <c r="BN147" s="369">
        <v>0.10000000000000091</v>
      </c>
      <c r="BO147" s="369">
        <v>0.10000000000000091</v>
      </c>
      <c r="BP147" s="369">
        <v>0.10000000000000091</v>
      </c>
      <c r="BQ147" s="369">
        <v>0.10000000000000091</v>
      </c>
      <c r="BR147" s="369">
        <v>0.10000000000000091</v>
      </c>
      <c r="BS147" s="369">
        <v>0.10000000000000091</v>
      </c>
      <c r="BT147" s="369">
        <v>0.10000000000000091</v>
      </c>
      <c r="BU147" s="369">
        <v>0.10000000000000091</v>
      </c>
      <c r="BV147" s="369">
        <v>0.10000000000000091</v>
      </c>
      <c r="BW147" s="369">
        <v>0.10000000000000091</v>
      </c>
      <c r="BX147" s="369">
        <v>0.10000000000000091</v>
      </c>
      <c r="BY147" s="369">
        <v>0.10000000000000091</v>
      </c>
      <c r="BZ147" s="369">
        <v>0.10000000000000091</v>
      </c>
      <c r="CA147" s="369">
        <v>0.10000000000000091</v>
      </c>
      <c r="CB147" s="369">
        <v>0.10000000000000091</v>
      </c>
      <c r="CC147" s="369">
        <v>0.10000000000000091</v>
      </c>
      <c r="CD147" s="369">
        <v>0.10000000000000091</v>
      </c>
      <c r="CE147" s="369" t="s">
        <v>481</v>
      </c>
      <c r="CF147" s="369" t="s">
        <v>481</v>
      </c>
      <c r="CG147" s="369" t="s">
        <v>481</v>
      </c>
      <c r="CH147" s="369">
        <v>0.10000000000000091</v>
      </c>
      <c r="CI147" s="369">
        <v>0.10000000000000091</v>
      </c>
      <c r="CJ147" s="369">
        <v>0.10000000000000091</v>
      </c>
      <c r="CK147" s="369">
        <v>0.10000000000000091</v>
      </c>
      <c r="CL147" s="369">
        <v>0.10000000000000091</v>
      </c>
      <c r="CM147" s="174"/>
      <c r="CN147" s="174"/>
      <c r="CO147" s="174"/>
      <c r="CP147" s="174"/>
      <c r="CQ147" s="174"/>
      <c r="CR147" s="174"/>
      <c r="CS147" s="174"/>
      <c r="CT147" s="174"/>
    </row>
    <row r="148" spans="1:98" ht="15.75" thickBot="1" x14ac:dyDescent="0.3">
      <c r="A148" s="168">
        <f>IF(LEN(Projects!A144)&gt;0,Projects!A144,"")</f>
        <v>142</v>
      </c>
      <c r="B148" s="102" t="str">
        <f>IF(ISNA(VLOOKUP(A148,Projects!A:B,2,FALSE)), "",VLOOKUP(A148,Projects!A:B,2,FALSE))</f>
        <v>T14 Project142</v>
      </c>
      <c r="C148" s="169">
        <f t="shared" si="26"/>
        <v>67</v>
      </c>
      <c r="D148" s="169">
        <f t="shared" si="27"/>
        <v>67</v>
      </c>
      <c r="E148" s="169">
        <f t="shared" si="28"/>
        <v>1</v>
      </c>
      <c r="F148" s="169">
        <f t="shared" si="29"/>
        <v>67</v>
      </c>
      <c r="G148" s="170">
        <f t="shared" si="30"/>
        <v>0</v>
      </c>
      <c r="H148" s="170">
        <f t="shared" si="31"/>
        <v>0</v>
      </c>
      <c r="I148" s="171">
        <f t="shared" si="32"/>
        <v>10</v>
      </c>
      <c r="J148" s="169">
        <v>3</v>
      </c>
      <c r="K148" s="169">
        <v>3</v>
      </c>
      <c r="L148" s="169">
        <v>3</v>
      </c>
      <c r="M148" s="169">
        <v>1</v>
      </c>
      <c r="N148" s="172">
        <v>66</v>
      </c>
      <c r="O148" s="172">
        <v>65</v>
      </c>
      <c r="P148" s="172">
        <v>67</v>
      </c>
      <c r="Q148" s="172">
        <v>40</v>
      </c>
      <c r="R148" s="173"/>
      <c r="S148" s="369">
        <v>0.10000000000000091</v>
      </c>
      <c r="T148" s="369">
        <v>0.10000000000000091</v>
      </c>
      <c r="U148" s="369">
        <v>0.10000000000000091</v>
      </c>
      <c r="V148" s="369">
        <v>0.10000000000000091</v>
      </c>
      <c r="W148" s="369">
        <v>0.10000000000000091</v>
      </c>
      <c r="X148" s="369">
        <v>0.10000000000000091</v>
      </c>
      <c r="Y148" s="369">
        <v>0.10000000000000091</v>
      </c>
      <c r="Z148" s="369">
        <v>0.10000000000000091</v>
      </c>
      <c r="AA148" s="369">
        <v>0.10000000000000091</v>
      </c>
      <c r="AB148" s="369">
        <v>0.10000000000000091</v>
      </c>
      <c r="AC148" s="369">
        <v>0.10000000000000091</v>
      </c>
      <c r="AD148" s="369">
        <v>0.10000000000000091</v>
      </c>
      <c r="AE148" s="369">
        <v>0.10000000000000091</v>
      </c>
      <c r="AF148" s="369">
        <v>0.10000000000000091</v>
      </c>
      <c r="AG148" s="369">
        <v>0.10000000000000091</v>
      </c>
      <c r="AH148" s="369">
        <v>0.10000000000000091</v>
      </c>
      <c r="AI148" s="369">
        <v>0.10000000000000091</v>
      </c>
      <c r="AJ148" s="369">
        <v>0.10000000000000091</v>
      </c>
      <c r="AK148" s="369">
        <v>0.10000000000000091</v>
      </c>
      <c r="AL148" s="369">
        <v>0.10000000000000091</v>
      </c>
      <c r="AM148" s="369">
        <v>0.10000000000000091</v>
      </c>
      <c r="AN148" s="369">
        <v>0.10000000000000091</v>
      </c>
      <c r="AO148" s="369">
        <v>0.10000000000000091</v>
      </c>
      <c r="AP148" s="369">
        <v>0.10000000000000091</v>
      </c>
      <c r="AQ148" s="369">
        <v>0.10000000000000091</v>
      </c>
      <c r="AR148" s="369">
        <v>0.10000000000000091</v>
      </c>
      <c r="AS148" s="369">
        <v>0.10000000000000091</v>
      </c>
      <c r="AT148" s="369">
        <v>0.10000000000000091</v>
      </c>
      <c r="AU148" s="369" t="s">
        <v>352</v>
      </c>
      <c r="AV148" s="369">
        <v>0.10000000000000091</v>
      </c>
      <c r="AW148" s="369">
        <v>0.10000000000000091</v>
      </c>
      <c r="AX148" s="369">
        <v>0.10000000000000091</v>
      </c>
      <c r="AY148" s="369">
        <v>0.10000000000000091</v>
      </c>
      <c r="AZ148" s="369">
        <v>0.10000000000000091</v>
      </c>
      <c r="BA148" s="369">
        <v>0.10000000000000091</v>
      </c>
      <c r="BB148" s="369">
        <v>0.10000000000000091</v>
      </c>
      <c r="BC148" s="369">
        <v>0.10000000000000091</v>
      </c>
      <c r="BD148" s="369">
        <v>0.10000000000000091</v>
      </c>
      <c r="BE148" s="369">
        <v>0.10000000000000091</v>
      </c>
      <c r="BF148" s="369" t="s">
        <v>481</v>
      </c>
      <c r="BG148" s="369">
        <v>0.10000000000000091</v>
      </c>
      <c r="BH148" s="369">
        <v>0.10000000000000091</v>
      </c>
      <c r="BI148" s="369">
        <v>0.10000000000000091</v>
      </c>
      <c r="BJ148" s="369">
        <v>0.10000000000000091</v>
      </c>
      <c r="BK148" s="369">
        <v>0.10000000000000091</v>
      </c>
      <c r="BL148" s="369">
        <v>0.10000000000000091</v>
      </c>
      <c r="BM148" s="369">
        <v>0.10000000000000091</v>
      </c>
      <c r="BN148" s="369">
        <v>0.10000000000000091</v>
      </c>
      <c r="BO148" s="369">
        <v>0.10000000000000091</v>
      </c>
      <c r="BP148" s="369">
        <v>0.10000000000000091</v>
      </c>
      <c r="BQ148" s="369">
        <v>0.10000000000000091</v>
      </c>
      <c r="BR148" s="369">
        <v>0.10000000000000091</v>
      </c>
      <c r="BS148" s="369">
        <v>0.10000000000000091</v>
      </c>
      <c r="BT148" s="369">
        <v>0.10000000000000091</v>
      </c>
      <c r="BU148" s="369">
        <v>0.10000000000000091</v>
      </c>
      <c r="BV148" s="369">
        <v>0.10000000000000091</v>
      </c>
      <c r="BW148" s="369">
        <v>0.10000000000000091</v>
      </c>
      <c r="BX148" s="369">
        <v>0.10000000000000091</v>
      </c>
      <c r="BY148" s="369">
        <v>0.10000000000000091</v>
      </c>
      <c r="BZ148" s="369">
        <v>0.10000000000000091</v>
      </c>
      <c r="CA148" s="369">
        <v>0.10000000000000091</v>
      </c>
      <c r="CB148" s="369">
        <v>0.10000000000000091</v>
      </c>
      <c r="CC148" s="369">
        <v>0.10000000000000091</v>
      </c>
      <c r="CD148" s="369">
        <v>0.10000000000000091</v>
      </c>
      <c r="CE148" s="369" t="s">
        <v>481</v>
      </c>
      <c r="CF148" s="369" t="s">
        <v>481</v>
      </c>
      <c r="CG148" s="369" t="s">
        <v>481</v>
      </c>
      <c r="CH148" s="369">
        <v>0.10000000000000091</v>
      </c>
      <c r="CI148" s="369">
        <v>0.10000000000000091</v>
      </c>
      <c r="CJ148" s="369">
        <v>0.10000000000000091</v>
      </c>
      <c r="CK148" s="369">
        <v>0.10000000000000091</v>
      </c>
      <c r="CL148" s="369">
        <v>0.10000000000000091</v>
      </c>
      <c r="CM148" s="174"/>
      <c r="CN148" s="174"/>
      <c r="CO148" s="174"/>
      <c r="CP148" s="174"/>
      <c r="CQ148" s="174"/>
      <c r="CR148" s="174"/>
      <c r="CS148" s="174"/>
      <c r="CT148" s="174"/>
    </row>
    <row r="149" spans="1:98" ht="15.75" thickBot="1" x14ac:dyDescent="0.3">
      <c r="A149" s="168">
        <f>IF(LEN(Projects!A145)&gt;0,Projects!A145,"")</f>
        <v>143</v>
      </c>
      <c r="B149" s="102" t="str">
        <f>IF(ISNA(VLOOKUP(A149,Projects!A:B,2,FALSE)), "",VLOOKUP(A149,Projects!A:B,2,FALSE))</f>
        <v>T14 Project143</v>
      </c>
      <c r="C149" s="169">
        <f t="shared" si="26"/>
        <v>67</v>
      </c>
      <c r="D149" s="169">
        <f t="shared" si="27"/>
        <v>67</v>
      </c>
      <c r="E149" s="169">
        <f t="shared" si="28"/>
        <v>1</v>
      </c>
      <c r="F149" s="169">
        <f t="shared" si="29"/>
        <v>67</v>
      </c>
      <c r="G149" s="170">
        <f t="shared" si="30"/>
        <v>0</v>
      </c>
      <c r="H149" s="170">
        <f t="shared" si="31"/>
        <v>0</v>
      </c>
      <c r="I149" s="171">
        <f t="shared" si="32"/>
        <v>10</v>
      </c>
      <c r="J149" s="169">
        <v>3</v>
      </c>
      <c r="K149" s="169">
        <v>3</v>
      </c>
      <c r="L149" s="169">
        <v>3</v>
      </c>
      <c r="M149" s="169">
        <v>1</v>
      </c>
      <c r="N149" s="172">
        <v>67</v>
      </c>
      <c r="O149" s="172">
        <v>66</v>
      </c>
      <c r="P149" s="172">
        <v>65</v>
      </c>
      <c r="Q149" s="172">
        <v>62</v>
      </c>
      <c r="R149" s="173"/>
      <c r="S149" s="369">
        <v>0.10000000000000091</v>
      </c>
      <c r="T149" s="369">
        <v>0.10000000000000091</v>
      </c>
      <c r="U149" s="369">
        <v>0.10000000000000091</v>
      </c>
      <c r="V149" s="369">
        <v>0.10000000000000091</v>
      </c>
      <c r="W149" s="369">
        <v>0.10000000000000091</v>
      </c>
      <c r="X149" s="369">
        <v>0.10000000000000091</v>
      </c>
      <c r="Y149" s="369">
        <v>0.10000000000000091</v>
      </c>
      <c r="Z149" s="369">
        <v>0.10000000000000091</v>
      </c>
      <c r="AA149" s="369">
        <v>0.10000000000000091</v>
      </c>
      <c r="AB149" s="369">
        <v>0.10000000000000091</v>
      </c>
      <c r="AC149" s="369">
        <v>0.10000000000000091</v>
      </c>
      <c r="AD149" s="369">
        <v>0.10000000000000091</v>
      </c>
      <c r="AE149" s="369">
        <v>0.10000000000000091</v>
      </c>
      <c r="AF149" s="369">
        <v>0.10000000000000091</v>
      </c>
      <c r="AG149" s="369">
        <v>0.10000000000000091</v>
      </c>
      <c r="AH149" s="369">
        <v>0.10000000000000091</v>
      </c>
      <c r="AI149" s="369">
        <v>0.10000000000000091</v>
      </c>
      <c r="AJ149" s="369">
        <v>0.10000000000000091</v>
      </c>
      <c r="AK149" s="369">
        <v>0.10000000000000091</v>
      </c>
      <c r="AL149" s="369">
        <v>0.10000000000000091</v>
      </c>
      <c r="AM149" s="369">
        <v>0.10000000000000091</v>
      </c>
      <c r="AN149" s="369">
        <v>0.10000000000000091</v>
      </c>
      <c r="AO149" s="369">
        <v>0.10000000000000091</v>
      </c>
      <c r="AP149" s="369">
        <v>0.10000000000000091</v>
      </c>
      <c r="AQ149" s="369">
        <v>0.10000000000000091</v>
      </c>
      <c r="AR149" s="369">
        <v>0.10000000000000091</v>
      </c>
      <c r="AS149" s="369">
        <v>0.10000000000000091</v>
      </c>
      <c r="AT149" s="369">
        <v>0.10000000000000091</v>
      </c>
      <c r="AU149" s="369">
        <v>0.10000000000000091</v>
      </c>
      <c r="AV149" s="369">
        <v>0.10000000000000091</v>
      </c>
      <c r="AW149" s="369">
        <v>0.10000000000000091</v>
      </c>
      <c r="AX149" s="369">
        <v>0.10000000000000091</v>
      </c>
      <c r="AY149" s="369">
        <v>0.10000000000000091</v>
      </c>
      <c r="AZ149" s="369">
        <v>0.10000000000000091</v>
      </c>
      <c r="BA149" s="369">
        <v>0.10000000000000091</v>
      </c>
      <c r="BB149" s="369">
        <v>0.10000000000000091</v>
      </c>
      <c r="BC149" s="369">
        <v>0.10000000000000091</v>
      </c>
      <c r="BD149" s="369">
        <v>0.10000000000000091</v>
      </c>
      <c r="BE149" s="369">
        <v>0.10000000000000091</v>
      </c>
      <c r="BF149" s="369">
        <v>0.10000000000000091</v>
      </c>
      <c r="BG149" s="369">
        <v>0.10000000000000091</v>
      </c>
      <c r="BH149" s="369">
        <v>0.10000000000000091</v>
      </c>
      <c r="BI149" s="369">
        <v>0.10000000000000091</v>
      </c>
      <c r="BJ149" s="369">
        <v>0.10000000000000091</v>
      </c>
      <c r="BK149" s="369">
        <v>0.10000000000000091</v>
      </c>
      <c r="BL149" s="369">
        <v>0.10000000000000091</v>
      </c>
      <c r="BM149" s="369">
        <v>0.10000000000000091</v>
      </c>
      <c r="BN149" s="369">
        <v>0.10000000000000091</v>
      </c>
      <c r="BO149" s="369">
        <v>0.10000000000000091</v>
      </c>
      <c r="BP149" s="369">
        <v>0.10000000000000091</v>
      </c>
      <c r="BQ149" s="369">
        <v>0.10000000000000091</v>
      </c>
      <c r="BR149" s="369">
        <v>0.10000000000000091</v>
      </c>
      <c r="BS149" s="369">
        <v>0.10000000000000091</v>
      </c>
      <c r="BT149" s="369">
        <v>0.10000000000000091</v>
      </c>
      <c r="BU149" s="369">
        <v>0.10000000000000091</v>
      </c>
      <c r="BV149" s="369">
        <v>0.10000000000000091</v>
      </c>
      <c r="BW149" s="369" t="s">
        <v>352</v>
      </c>
      <c r="BX149" s="369">
        <v>0.10000000000000091</v>
      </c>
      <c r="BY149" s="369">
        <v>0.10000000000000091</v>
      </c>
      <c r="BZ149" s="369">
        <v>0.10000000000000091</v>
      </c>
      <c r="CA149" s="369">
        <v>0.10000000000000091</v>
      </c>
      <c r="CB149" s="369" t="s">
        <v>481</v>
      </c>
      <c r="CC149" s="369">
        <v>0.10000000000000091</v>
      </c>
      <c r="CD149" s="369">
        <v>0.10000000000000091</v>
      </c>
      <c r="CE149" s="369" t="s">
        <v>481</v>
      </c>
      <c r="CF149" s="369" t="s">
        <v>481</v>
      </c>
      <c r="CG149" s="369" t="s">
        <v>481</v>
      </c>
      <c r="CH149" s="369">
        <v>0.10000000000000091</v>
      </c>
      <c r="CI149" s="369">
        <v>0.10000000000000091</v>
      </c>
      <c r="CJ149" s="369">
        <v>0.10000000000000091</v>
      </c>
      <c r="CK149" s="369">
        <v>0.10000000000000091</v>
      </c>
      <c r="CL149" s="369">
        <v>0.10000000000000091</v>
      </c>
      <c r="CM149" s="174"/>
      <c r="CN149" s="174"/>
      <c r="CO149" s="174"/>
      <c r="CP149" s="174"/>
      <c r="CQ149" s="174"/>
      <c r="CR149" s="174"/>
      <c r="CS149" s="174"/>
      <c r="CT149" s="174"/>
    </row>
    <row r="150" spans="1:98" ht="15.75" thickBot="1" x14ac:dyDescent="0.3">
      <c r="A150" s="168">
        <f>IF(LEN(Projects!A146)&gt;0,Projects!A146,"")</f>
        <v>144</v>
      </c>
      <c r="B150" s="102" t="str">
        <f>IF(ISNA(VLOOKUP(A150,Projects!A:B,2,FALSE)), "",VLOOKUP(A150,Projects!A:B,2,FALSE))</f>
        <v>T14 Project144</v>
      </c>
      <c r="C150" s="169">
        <f t="shared" si="26"/>
        <v>67</v>
      </c>
      <c r="D150" s="169">
        <f t="shared" si="27"/>
        <v>67</v>
      </c>
      <c r="E150" s="169">
        <f t="shared" si="28"/>
        <v>1</v>
      </c>
      <c r="F150" s="169">
        <f t="shared" si="29"/>
        <v>67</v>
      </c>
      <c r="G150" s="170">
        <f t="shared" si="30"/>
        <v>0</v>
      </c>
      <c r="H150" s="170">
        <f t="shared" si="31"/>
        <v>0</v>
      </c>
      <c r="I150" s="171">
        <f t="shared" si="32"/>
        <v>10</v>
      </c>
      <c r="J150" s="169">
        <v>3</v>
      </c>
      <c r="K150" s="169">
        <v>3</v>
      </c>
      <c r="L150" s="169">
        <v>3</v>
      </c>
      <c r="M150" s="169">
        <v>1</v>
      </c>
      <c r="N150" s="172">
        <v>65</v>
      </c>
      <c r="O150" s="172">
        <v>67</v>
      </c>
      <c r="P150" s="172">
        <v>66</v>
      </c>
      <c r="Q150" s="172">
        <v>63</v>
      </c>
      <c r="R150" s="173"/>
      <c r="S150" s="369">
        <v>0.10000000000000091</v>
      </c>
      <c r="T150" s="369">
        <v>0.10000000000000091</v>
      </c>
      <c r="U150" s="369">
        <v>0.10000000000000091</v>
      </c>
      <c r="V150" s="369">
        <v>0.10000000000000091</v>
      </c>
      <c r="W150" s="369">
        <v>0.10000000000000091</v>
      </c>
      <c r="X150" s="369">
        <v>0.10000000000000091</v>
      </c>
      <c r="Y150" s="369">
        <v>0.10000000000000091</v>
      </c>
      <c r="Z150" s="369">
        <v>0.10000000000000091</v>
      </c>
      <c r="AA150" s="369">
        <v>0.10000000000000091</v>
      </c>
      <c r="AB150" s="369">
        <v>0.10000000000000091</v>
      </c>
      <c r="AC150" s="369">
        <v>0.10000000000000091</v>
      </c>
      <c r="AD150" s="369">
        <v>0.10000000000000091</v>
      </c>
      <c r="AE150" s="369">
        <v>0.10000000000000091</v>
      </c>
      <c r="AF150" s="369">
        <v>0.10000000000000091</v>
      </c>
      <c r="AG150" s="369">
        <v>0.10000000000000091</v>
      </c>
      <c r="AH150" s="369">
        <v>0.10000000000000091</v>
      </c>
      <c r="AI150" s="369">
        <v>0.10000000000000091</v>
      </c>
      <c r="AJ150" s="369">
        <v>0.10000000000000091</v>
      </c>
      <c r="AK150" s="369">
        <v>0.10000000000000091</v>
      </c>
      <c r="AL150" s="369">
        <v>0.10000000000000091</v>
      </c>
      <c r="AM150" s="369">
        <v>0.10000000000000091</v>
      </c>
      <c r="AN150" s="369">
        <v>0.10000000000000091</v>
      </c>
      <c r="AO150" s="369">
        <v>0.10000000000000091</v>
      </c>
      <c r="AP150" s="369">
        <v>0.10000000000000091</v>
      </c>
      <c r="AQ150" s="369">
        <v>0.10000000000000091</v>
      </c>
      <c r="AR150" s="369">
        <v>0.10000000000000091</v>
      </c>
      <c r="AS150" s="369">
        <v>0.10000000000000091</v>
      </c>
      <c r="AT150" s="369">
        <v>0.10000000000000091</v>
      </c>
      <c r="AU150" s="369">
        <v>0.10000000000000091</v>
      </c>
      <c r="AV150" s="369">
        <v>0.10000000000000091</v>
      </c>
      <c r="AW150" s="369">
        <v>0.10000000000000091</v>
      </c>
      <c r="AX150" s="369">
        <v>0.10000000000000091</v>
      </c>
      <c r="AY150" s="369">
        <v>0.10000000000000091</v>
      </c>
      <c r="AZ150" s="369">
        <v>0.10000000000000091</v>
      </c>
      <c r="BA150" s="369">
        <v>0.10000000000000091</v>
      </c>
      <c r="BB150" s="369">
        <v>0.10000000000000091</v>
      </c>
      <c r="BC150" s="369">
        <v>0.10000000000000091</v>
      </c>
      <c r="BD150" s="369">
        <v>0.10000000000000091</v>
      </c>
      <c r="BE150" s="369">
        <v>0.10000000000000091</v>
      </c>
      <c r="BF150" s="369">
        <v>0.10000000000000091</v>
      </c>
      <c r="BG150" s="369">
        <v>0.10000000000000091</v>
      </c>
      <c r="BH150" s="369">
        <v>0.10000000000000091</v>
      </c>
      <c r="BI150" s="369">
        <v>0.10000000000000091</v>
      </c>
      <c r="BJ150" s="369">
        <v>0.10000000000000091</v>
      </c>
      <c r="BK150" s="369">
        <v>0.10000000000000091</v>
      </c>
      <c r="BL150" s="369">
        <v>0.10000000000000091</v>
      </c>
      <c r="BM150" s="369">
        <v>0.10000000000000091</v>
      </c>
      <c r="BN150" s="369">
        <v>0.10000000000000091</v>
      </c>
      <c r="BO150" s="369">
        <v>0.10000000000000091</v>
      </c>
      <c r="BP150" s="369">
        <v>0.10000000000000091</v>
      </c>
      <c r="BQ150" s="369">
        <v>0.10000000000000091</v>
      </c>
      <c r="BR150" s="369">
        <v>0.10000000000000091</v>
      </c>
      <c r="BS150" s="369">
        <v>0.10000000000000091</v>
      </c>
      <c r="BT150" s="369">
        <v>0.10000000000000091</v>
      </c>
      <c r="BU150" s="369" t="s">
        <v>352</v>
      </c>
      <c r="BV150" s="369">
        <v>0.10000000000000091</v>
      </c>
      <c r="BW150" s="369">
        <v>0.10000000000000091</v>
      </c>
      <c r="BX150" s="369">
        <v>0.10000000000000091</v>
      </c>
      <c r="BY150" s="369">
        <v>0.10000000000000091</v>
      </c>
      <c r="BZ150" s="369">
        <v>0.10000000000000091</v>
      </c>
      <c r="CA150" s="369">
        <v>0.10000000000000091</v>
      </c>
      <c r="CB150" s="369">
        <v>0.10000000000000091</v>
      </c>
      <c r="CC150" s="369" t="s">
        <v>481</v>
      </c>
      <c r="CD150" s="369">
        <v>0.10000000000000091</v>
      </c>
      <c r="CE150" s="369" t="s">
        <v>481</v>
      </c>
      <c r="CF150" s="369" t="s">
        <v>481</v>
      </c>
      <c r="CG150" s="369" t="s">
        <v>481</v>
      </c>
      <c r="CH150" s="369">
        <v>0.10000000000000091</v>
      </c>
      <c r="CI150" s="369">
        <v>0.10000000000000091</v>
      </c>
      <c r="CJ150" s="369">
        <v>0.10000000000000091</v>
      </c>
      <c r="CK150" s="369">
        <v>0.10000000000000091</v>
      </c>
      <c r="CL150" s="369">
        <v>0.10000000000000091</v>
      </c>
      <c r="CM150" s="174"/>
      <c r="CN150" s="174"/>
      <c r="CO150" s="174"/>
      <c r="CP150" s="174"/>
      <c r="CQ150" s="174"/>
      <c r="CR150" s="174"/>
      <c r="CS150" s="174"/>
      <c r="CT150" s="174"/>
    </row>
    <row r="151" spans="1:98" ht="15.75" thickBot="1" x14ac:dyDescent="0.3">
      <c r="A151" s="168">
        <f>IF(LEN(Projects!A147)&gt;0,Projects!A147,"")</f>
        <v>145</v>
      </c>
      <c r="B151" s="102" t="str">
        <f>IF(ISNA(VLOOKUP(A151,Projects!A:B,2,FALSE)), "",VLOOKUP(A151,Projects!A:B,2,FALSE))</f>
        <v>T14 Project145</v>
      </c>
      <c r="C151" s="169">
        <f t="shared" si="26"/>
        <v>67</v>
      </c>
      <c r="D151" s="169">
        <f t="shared" si="27"/>
        <v>67</v>
      </c>
      <c r="E151" s="169">
        <f t="shared" si="28"/>
        <v>1</v>
      </c>
      <c r="F151" s="169">
        <f t="shared" si="29"/>
        <v>67</v>
      </c>
      <c r="G151" s="170">
        <f t="shared" si="30"/>
        <v>0</v>
      </c>
      <c r="H151" s="170">
        <f t="shared" si="31"/>
        <v>0</v>
      </c>
      <c r="I151" s="171">
        <f t="shared" si="32"/>
        <v>10</v>
      </c>
      <c r="J151" s="169">
        <v>3</v>
      </c>
      <c r="K151" s="169">
        <v>3</v>
      </c>
      <c r="L151" s="169">
        <v>3</v>
      </c>
      <c r="M151" s="169">
        <v>1</v>
      </c>
      <c r="N151" s="172">
        <v>66</v>
      </c>
      <c r="O151" s="172">
        <v>65</v>
      </c>
      <c r="P151" s="172">
        <v>67</v>
      </c>
      <c r="Q151" s="172">
        <v>64</v>
      </c>
      <c r="R151" s="173"/>
      <c r="S151" s="369">
        <v>0.10000000000000091</v>
      </c>
      <c r="T151" s="369">
        <v>0.10000000000000091</v>
      </c>
      <c r="U151" s="369">
        <v>0.10000000000000091</v>
      </c>
      <c r="V151" s="369">
        <v>0.10000000000000091</v>
      </c>
      <c r="W151" s="369">
        <v>0.10000000000000091</v>
      </c>
      <c r="X151" s="369">
        <v>0.10000000000000091</v>
      </c>
      <c r="Y151" s="369">
        <v>0.10000000000000091</v>
      </c>
      <c r="Z151" s="369">
        <v>0.10000000000000091</v>
      </c>
      <c r="AA151" s="369">
        <v>0.10000000000000091</v>
      </c>
      <c r="AB151" s="369">
        <v>0.10000000000000091</v>
      </c>
      <c r="AC151" s="369">
        <v>0.10000000000000091</v>
      </c>
      <c r="AD151" s="369">
        <v>0.10000000000000091</v>
      </c>
      <c r="AE151" s="369">
        <v>0.10000000000000091</v>
      </c>
      <c r="AF151" s="369">
        <v>0.10000000000000091</v>
      </c>
      <c r="AG151" s="369">
        <v>0.10000000000000091</v>
      </c>
      <c r="AH151" s="369">
        <v>0.10000000000000091</v>
      </c>
      <c r="AI151" s="369">
        <v>0.10000000000000091</v>
      </c>
      <c r="AJ151" s="369">
        <v>0.10000000000000091</v>
      </c>
      <c r="AK151" s="369">
        <v>0.10000000000000091</v>
      </c>
      <c r="AL151" s="369">
        <v>0.10000000000000091</v>
      </c>
      <c r="AM151" s="369">
        <v>0.10000000000000091</v>
      </c>
      <c r="AN151" s="369">
        <v>0.10000000000000091</v>
      </c>
      <c r="AO151" s="369">
        <v>0.10000000000000091</v>
      </c>
      <c r="AP151" s="369">
        <v>0.10000000000000091</v>
      </c>
      <c r="AQ151" s="369">
        <v>0.10000000000000091</v>
      </c>
      <c r="AR151" s="369">
        <v>0.10000000000000091</v>
      </c>
      <c r="AS151" s="369">
        <v>0.10000000000000091</v>
      </c>
      <c r="AT151" s="369">
        <v>0.10000000000000091</v>
      </c>
      <c r="AU151" s="369">
        <v>0.10000000000000091</v>
      </c>
      <c r="AV151" s="369">
        <v>0.10000000000000091</v>
      </c>
      <c r="AW151" s="369">
        <v>0.10000000000000091</v>
      </c>
      <c r="AX151" s="369">
        <v>0.10000000000000091</v>
      </c>
      <c r="AY151" s="369">
        <v>0.10000000000000091</v>
      </c>
      <c r="AZ151" s="369">
        <v>0.10000000000000091</v>
      </c>
      <c r="BA151" s="369">
        <v>0.10000000000000091</v>
      </c>
      <c r="BB151" s="369">
        <v>0.10000000000000091</v>
      </c>
      <c r="BC151" s="369">
        <v>0.10000000000000091</v>
      </c>
      <c r="BD151" s="369">
        <v>0.10000000000000091</v>
      </c>
      <c r="BE151" s="369">
        <v>0.10000000000000091</v>
      </c>
      <c r="BF151" s="369">
        <v>0.10000000000000091</v>
      </c>
      <c r="BG151" s="369">
        <v>0.10000000000000091</v>
      </c>
      <c r="BH151" s="369">
        <v>0.10000000000000091</v>
      </c>
      <c r="BI151" s="369">
        <v>0.10000000000000091</v>
      </c>
      <c r="BJ151" s="369">
        <v>0.10000000000000091</v>
      </c>
      <c r="BK151" s="369">
        <v>0.10000000000000091</v>
      </c>
      <c r="BL151" s="369">
        <v>0.10000000000000091</v>
      </c>
      <c r="BM151" s="369">
        <v>0.10000000000000091</v>
      </c>
      <c r="BN151" s="369">
        <v>0.10000000000000091</v>
      </c>
      <c r="BO151" s="369" t="s">
        <v>352</v>
      </c>
      <c r="BP151" s="369">
        <v>0.10000000000000091</v>
      </c>
      <c r="BQ151" s="369">
        <v>0.10000000000000091</v>
      </c>
      <c r="BR151" s="369">
        <v>0.10000000000000091</v>
      </c>
      <c r="BS151" s="369">
        <v>0.10000000000000091</v>
      </c>
      <c r="BT151" s="369">
        <v>0.10000000000000091</v>
      </c>
      <c r="BU151" s="369">
        <v>0.10000000000000091</v>
      </c>
      <c r="BV151" s="369">
        <v>0.10000000000000091</v>
      </c>
      <c r="BW151" s="369">
        <v>0.10000000000000091</v>
      </c>
      <c r="BX151" s="369">
        <v>0.10000000000000091</v>
      </c>
      <c r="BY151" s="369">
        <v>0.10000000000000091</v>
      </c>
      <c r="BZ151" s="369">
        <v>0.10000000000000091</v>
      </c>
      <c r="CA151" s="369">
        <v>0.10000000000000091</v>
      </c>
      <c r="CB151" s="369">
        <v>0.10000000000000091</v>
      </c>
      <c r="CC151" s="369">
        <v>0.10000000000000091</v>
      </c>
      <c r="CD151" s="369" t="s">
        <v>481</v>
      </c>
      <c r="CE151" s="369" t="s">
        <v>481</v>
      </c>
      <c r="CF151" s="369" t="s">
        <v>481</v>
      </c>
      <c r="CG151" s="369" t="s">
        <v>481</v>
      </c>
      <c r="CH151" s="369">
        <v>0.10000000000000091</v>
      </c>
      <c r="CI151" s="369">
        <v>0.10000000000000091</v>
      </c>
      <c r="CJ151" s="369">
        <v>0.10000000000000091</v>
      </c>
      <c r="CK151" s="369">
        <v>0.10000000000000091</v>
      </c>
      <c r="CL151" s="369">
        <v>0.10000000000000091</v>
      </c>
      <c r="CM151" s="174"/>
      <c r="CN151" s="174"/>
      <c r="CO151" s="174"/>
      <c r="CP151" s="174"/>
      <c r="CQ151" s="174"/>
      <c r="CR151" s="174"/>
      <c r="CS151" s="174"/>
      <c r="CT151" s="174"/>
    </row>
    <row r="152" spans="1:98" ht="15.75" thickBot="1" x14ac:dyDescent="0.3">
      <c r="A152" s="168">
        <f>IF(LEN(Projects!A148)&gt;0,Projects!A148,"")</f>
        <v>146</v>
      </c>
      <c r="B152" s="102" t="str">
        <f>IF(ISNA(VLOOKUP(A152,Projects!A:B,2,FALSE)), "",VLOOKUP(A152,Projects!A:B,2,FALSE))</f>
        <v>T15 Project146</v>
      </c>
      <c r="C152" s="169">
        <f t="shared" si="26"/>
        <v>71</v>
      </c>
      <c r="D152" s="169">
        <f t="shared" si="27"/>
        <v>65</v>
      </c>
      <c r="E152" s="169">
        <f t="shared" si="28"/>
        <v>1</v>
      </c>
      <c r="F152" s="169">
        <f t="shared" si="29"/>
        <v>65</v>
      </c>
      <c r="G152" s="170">
        <f t="shared" si="30"/>
        <v>0</v>
      </c>
      <c r="H152" s="170">
        <f t="shared" si="31"/>
        <v>2</v>
      </c>
      <c r="I152" s="171">
        <f t="shared" si="32"/>
        <v>10</v>
      </c>
      <c r="J152" s="169">
        <v>3</v>
      </c>
      <c r="K152" s="169">
        <v>3</v>
      </c>
      <c r="L152" s="169">
        <v>3</v>
      </c>
      <c r="M152" s="169">
        <v>1</v>
      </c>
      <c r="N152" s="172">
        <v>68</v>
      </c>
      <c r="O152" s="172">
        <v>70</v>
      </c>
      <c r="P152" s="172">
        <v>72</v>
      </c>
      <c r="Q152" s="172">
        <v>1</v>
      </c>
      <c r="R152" s="173"/>
      <c r="S152" s="369" t="s">
        <v>481</v>
      </c>
      <c r="T152" s="369">
        <v>0.10000000000000091</v>
      </c>
      <c r="U152" s="369">
        <v>0.10000000000000091</v>
      </c>
      <c r="V152" s="369">
        <v>0.10000000000000091</v>
      </c>
      <c r="W152" s="369">
        <v>0.10000000000000091</v>
      </c>
      <c r="X152" s="369">
        <v>0.10000000000000091</v>
      </c>
      <c r="Y152" s="369">
        <v>0.10000000000000091</v>
      </c>
      <c r="Z152" s="369">
        <v>0.10000000000000091</v>
      </c>
      <c r="AA152" s="369">
        <v>0.10000000000000091</v>
      </c>
      <c r="AB152" s="369">
        <v>0.10000000000000091</v>
      </c>
      <c r="AC152" s="369">
        <v>0.10000000000000091</v>
      </c>
      <c r="AD152" s="369">
        <v>0.10000000000000091</v>
      </c>
      <c r="AE152" s="369">
        <v>0.10000000000000091</v>
      </c>
      <c r="AF152" s="369">
        <v>0.10000000000000091</v>
      </c>
      <c r="AG152" s="369">
        <v>0.10000000000000091</v>
      </c>
      <c r="AH152" s="369">
        <v>0.10000000000000091</v>
      </c>
      <c r="AI152" s="369">
        <v>0.10000000000000091</v>
      </c>
      <c r="AJ152" s="369">
        <v>0.10000000000000091</v>
      </c>
      <c r="AK152" s="369">
        <v>0.10000000000000091</v>
      </c>
      <c r="AL152" s="369" t="s">
        <v>352</v>
      </c>
      <c r="AM152" s="369">
        <v>0.10000000000000091</v>
      </c>
      <c r="AN152" s="369">
        <v>0.10000000000000091</v>
      </c>
      <c r="AO152" s="369">
        <v>0.10000000000000091</v>
      </c>
      <c r="AP152" s="369">
        <v>0.10000000000000091</v>
      </c>
      <c r="AQ152" s="369">
        <v>0.10000000000000091</v>
      </c>
      <c r="AR152" s="369">
        <v>0.10000000000000091</v>
      </c>
      <c r="AS152" s="369">
        <v>0.10000000000000091</v>
      </c>
      <c r="AT152" s="369">
        <v>0.10000000000000091</v>
      </c>
      <c r="AU152" s="369">
        <v>0.10000000000000091</v>
      </c>
      <c r="AV152" s="369">
        <v>0.10000000000000091</v>
      </c>
      <c r="AW152" s="369">
        <v>0.10000000000000091</v>
      </c>
      <c r="AX152" s="369">
        <v>0.10000000000000091</v>
      </c>
      <c r="AY152" s="369">
        <v>0.10000000000000091</v>
      </c>
      <c r="AZ152" s="369">
        <v>0.10000000000000091</v>
      </c>
      <c r="BA152" s="369">
        <v>0.10000000000000091</v>
      </c>
      <c r="BB152" s="369">
        <v>0.10000000000000091</v>
      </c>
      <c r="BC152" s="369">
        <v>0.10000000000000091</v>
      </c>
      <c r="BD152" s="369">
        <v>0.10000000000000091</v>
      </c>
      <c r="BE152" s="369">
        <v>0.10000000000000091</v>
      </c>
      <c r="BF152" s="369">
        <v>0.10000000000000091</v>
      </c>
      <c r="BG152" s="369">
        <v>0.10000000000000091</v>
      </c>
      <c r="BH152" s="369">
        <v>0.10000000000000091</v>
      </c>
      <c r="BI152" s="369">
        <v>0.10000000000000091</v>
      </c>
      <c r="BJ152" s="369">
        <v>0.10000000000000091</v>
      </c>
      <c r="BK152" s="369">
        <v>0.10000000000000091</v>
      </c>
      <c r="BL152" s="369">
        <v>0.10000000000000091</v>
      </c>
      <c r="BM152" s="369">
        <v>0.10000000000000091</v>
      </c>
      <c r="BN152" s="369">
        <v>0.10000000000000091</v>
      </c>
      <c r="BO152" s="369">
        <v>0.10000000000000091</v>
      </c>
      <c r="BP152" s="369">
        <v>0.10000000000000091</v>
      </c>
      <c r="BQ152" s="369">
        <v>0.10000000000000091</v>
      </c>
      <c r="BR152" s="369">
        <v>0.10000000000000091</v>
      </c>
      <c r="BS152" s="369">
        <v>0.10000000000000091</v>
      </c>
      <c r="BT152" s="369">
        <v>0.10000000000000091</v>
      </c>
      <c r="BU152" s="369">
        <v>0.10000000000000091</v>
      </c>
      <c r="BV152" s="369">
        <v>0.10000000000000091</v>
      </c>
      <c r="BW152" s="369">
        <v>0.10000000000000091</v>
      </c>
      <c r="BX152" s="369">
        <v>0.10000000000000091</v>
      </c>
      <c r="BY152" s="369">
        <v>0.10000000000000091</v>
      </c>
      <c r="BZ152" s="369">
        <v>0.10000000000000091</v>
      </c>
      <c r="CA152" s="369">
        <v>0.10000000000000091</v>
      </c>
      <c r="CB152" s="369">
        <v>0.10000000000000091</v>
      </c>
      <c r="CC152" s="369">
        <v>0.10000000000000091</v>
      </c>
      <c r="CD152" s="369">
        <v>0.10000000000000091</v>
      </c>
      <c r="CE152" s="369">
        <v>0.10000000000000091</v>
      </c>
      <c r="CF152" s="369">
        <v>0.10000000000000091</v>
      </c>
      <c r="CG152" s="369">
        <v>0.10000000000000091</v>
      </c>
      <c r="CH152" s="369" t="s">
        <v>481</v>
      </c>
      <c r="CI152" s="369">
        <v>1</v>
      </c>
      <c r="CJ152" s="369" t="s">
        <v>481</v>
      </c>
      <c r="CK152" s="369">
        <v>1</v>
      </c>
      <c r="CL152" s="369" t="s">
        <v>481</v>
      </c>
      <c r="CM152" s="174"/>
      <c r="CN152" s="174"/>
      <c r="CO152" s="174"/>
      <c r="CP152" s="174"/>
      <c r="CQ152" s="174"/>
      <c r="CR152" s="174"/>
      <c r="CS152" s="174"/>
      <c r="CT152" s="174"/>
    </row>
    <row r="153" spans="1:98" ht="15.75" thickBot="1" x14ac:dyDescent="0.3">
      <c r="A153" s="168">
        <f>IF(LEN(Projects!A149)&gt;0,Projects!A149,"")</f>
        <v>147</v>
      </c>
      <c r="B153" s="102" t="str">
        <f>IF(ISNA(VLOOKUP(A153,Projects!A:B,2,FALSE)), "",VLOOKUP(A153,Projects!A:B,2,FALSE))</f>
        <v>T15 Project147</v>
      </c>
      <c r="C153" s="169">
        <f t="shared" si="26"/>
        <v>69</v>
      </c>
      <c r="D153" s="169">
        <f t="shared" si="27"/>
        <v>66</v>
      </c>
      <c r="E153" s="169">
        <f t="shared" si="28"/>
        <v>1</v>
      </c>
      <c r="F153" s="169">
        <f t="shared" si="29"/>
        <v>66</v>
      </c>
      <c r="G153" s="170">
        <f t="shared" si="30"/>
        <v>0</v>
      </c>
      <c r="H153" s="170">
        <f t="shared" si="31"/>
        <v>1</v>
      </c>
      <c r="I153" s="171">
        <f t="shared" si="32"/>
        <v>12</v>
      </c>
      <c r="J153" s="169">
        <v>3</v>
      </c>
      <c r="K153" s="169">
        <v>3</v>
      </c>
      <c r="L153" s="169">
        <v>3</v>
      </c>
      <c r="M153" s="169">
        <v>3</v>
      </c>
      <c r="N153" s="172">
        <v>69</v>
      </c>
      <c r="O153" s="172">
        <v>71</v>
      </c>
      <c r="P153" s="172">
        <v>68</v>
      </c>
      <c r="Q153" s="172">
        <v>72</v>
      </c>
      <c r="R153" s="173"/>
      <c r="S153" s="369">
        <v>0.10000000000000091</v>
      </c>
      <c r="T153" s="369">
        <v>0.10000000000000091</v>
      </c>
      <c r="U153" s="369">
        <v>0.10000000000000091</v>
      </c>
      <c r="V153" s="369">
        <v>0.10000000000000091</v>
      </c>
      <c r="W153" s="369">
        <v>0.10000000000000091</v>
      </c>
      <c r="X153" s="369">
        <v>0.10000000000000091</v>
      </c>
      <c r="Y153" s="369">
        <v>0.10000000000000091</v>
      </c>
      <c r="Z153" s="369">
        <v>0.10000000000000091</v>
      </c>
      <c r="AA153" s="369">
        <v>0.10000000000000091</v>
      </c>
      <c r="AB153" s="369">
        <v>0.10000000000000091</v>
      </c>
      <c r="AC153" s="369">
        <v>0.10000000000000091</v>
      </c>
      <c r="AD153" s="369">
        <v>0.10000000000000091</v>
      </c>
      <c r="AE153" s="369">
        <v>0.10000000000000091</v>
      </c>
      <c r="AF153" s="369">
        <v>0.10000000000000091</v>
      </c>
      <c r="AG153" s="369">
        <v>0.10000000000000091</v>
      </c>
      <c r="AH153" s="369">
        <v>0.10000000000000091</v>
      </c>
      <c r="AI153" s="369">
        <v>0.10000000000000091</v>
      </c>
      <c r="AJ153" s="369">
        <v>0.10000000000000091</v>
      </c>
      <c r="AK153" s="369" t="s">
        <v>352</v>
      </c>
      <c r="AL153" s="369">
        <v>0.10000000000000091</v>
      </c>
      <c r="AM153" s="369">
        <v>0.10000000000000091</v>
      </c>
      <c r="AN153" s="369">
        <v>0.10000000000000091</v>
      </c>
      <c r="AO153" s="369">
        <v>0.10000000000000091</v>
      </c>
      <c r="AP153" s="369">
        <v>0.10000000000000091</v>
      </c>
      <c r="AQ153" s="369">
        <v>0.10000000000000091</v>
      </c>
      <c r="AR153" s="369">
        <v>0.10000000000000091</v>
      </c>
      <c r="AS153" s="369">
        <v>0.10000000000000091</v>
      </c>
      <c r="AT153" s="369">
        <v>0.10000000000000091</v>
      </c>
      <c r="AU153" s="369">
        <v>0.10000000000000091</v>
      </c>
      <c r="AV153" s="369">
        <v>0.10000000000000091</v>
      </c>
      <c r="AW153" s="369">
        <v>0.10000000000000091</v>
      </c>
      <c r="AX153" s="369">
        <v>0.10000000000000091</v>
      </c>
      <c r="AY153" s="369">
        <v>0.10000000000000091</v>
      </c>
      <c r="AZ153" s="369">
        <v>0.10000000000000091</v>
      </c>
      <c r="BA153" s="369">
        <v>0.10000000000000091</v>
      </c>
      <c r="BB153" s="369">
        <v>0.10000000000000091</v>
      </c>
      <c r="BC153" s="369">
        <v>0.10000000000000091</v>
      </c>
      <c r="BD153" s="369">
        <v>0.10000000000000091</v>
      </c>
      <c r="BE153" s="369">
        <v>0.10000000000000091</v>
      </c>
      <c r="BF153" s="369">
        <v>0.10000000000000091</v>
      </c>
      <c r="BG153" s="369">
        <v>0.10000000000000091</v>
      </c>
      <c r="BH153" s="369">
        <v>0.10000000000000091</v>
      </c>
      <c r="BI153" s="369">
        <v>0.10000000000000091</v>
      </c>
      <c r="BJ153" s="369">
        <v>0.10000000000000091</v>
      </c>
      <c r="BK153" s="369">
        <v>0.10000000000000091</v>
      </c>
      <c r="BL153" s="369">
        <v>0.10000000000000091</v>
      </c>
      <c r="BM153" s="369">
        <v>0.10000000000000091</v>
      </c>
      <c r="BN153" s="369">
        <v>0.10000000000000091</v>
      </c>
      <c r="BO153" s="369">
        <v>0.10000000000000091</v>
      </c>
      <c r="BP153" s="369">
        <v>0.10000000000000091</v>
      </c>
      <c r="BQ153" s="369">
        <v>0.10000000000000091</v>
      </c>
      <c r="BR153" s="369">
        <v>0.10000000000000091</v>
      </c>
      <c r="BS153" s="369">
        <v>0.10000000000000091</v>
      </c>
      <c r="BT153" s="369">
        <v>0.10000000000000091</v>
      </c>
      <c r="BU153" s="369">
        <v>0.10000000000000091</v>
      </c>
      <c r="BV153" s="369">
        <v>0.10000000000000091</v>
      </c>
      <c r="BW153" s="369">
        <v>0.10000000000000091</v>
      </c>
      <c r="BX153" s="369">
        <v>0.10000000000000091</v>
      </c>
      <c r="BY153" s="369">
        <v>0.10000000000000091</v>
      </c>
      <c r="BZ153" s="369">
        <v>0.10000000000000091</v>
      </c>
      <c r="CA153" s="369">
        <v>0.10000000000000091</v>
      </c>
      <c r="CB153" s="369">
        <v>0.10000000000000091</v>
      </c>
      <c r="CC153" s="369">
        <v>0.10000000000000091</v>
      </c>
      <c r="CD153" s="369">
        <v>0.10000000000000091</v>
      </c>
      <c r="CE153" s="369">
        <v>0.10000000000000091</v>
      </c>
      <c r="CF153" s="369">
        <v>0.10000000000000091</v>
      </c>
      <c r="CG153" s="369">
        <v>0.10000000000000091</v>
      </c>
      <c r="CH153" s="369" t="s">
        <v>481</v>
      </c>
      <c r="CI153" s="369" t="s">
        <v>481</v>
      </c>
      <c r="CJ153" s="369">
        <v>1</v>
      </c>
      <c r="CK153" s="369" t="s">
        <v>481</v>
      </c>
      <c r="CL153" s="369" t="s">
        <v>481</v>
      </c>
      <c r="CM153" s="174"/>
      <c r="CN153" s="174"/>
      <c r="CO153" s="174"/>
      <c r="CP153" s="174"/>
      <c r="CQ153" s="174"/>
      <c r="CR153" s="174"/>
      <c r="CS153" s="174"/>
      <c r="CT153" s="174"/>
    </row>
    <row r="154" spans="1:98" ht="15.75" thickBot="1" x14ac:dyDescent="0.3">
      <c r="A154" s="168">
        <f>IF(LEN(Projects!A150)&gt;0,Projects!A150,"")</f>
        <v>148</v>
      </c>
      <c r="B154" s="102" t="str">
        <f>IF(ISNA(VLOOKUP(A154,Projects!A:B,2,FALSE)), "",VLOOKUP(A154,Projects!A:B,2,FALSE))</f>
        <v>T15 Project148</v>
      </c>
      <c r="C154" s="169">
        <f t="shared" si="26"/>
        <v>71</v>
      </c>
      <c r="D154" s="169">
        <f t="shared" si="27"/>
        <v>65</v>
      </c>
      <c r="E154" s="169">
        <f t="shared" si="28"/>
        <v>1</v>
      </c>
      <c r="F154" s="169">
        <f t="shared" si="29"/>
        <v>65</v>
      </c>
      <c r="G154" s="170">
        <f t="shared" si="30"/>
        <v>0</v>
      </c>
      <c r="H154" s="170">
        <f t="shared" si="31"/>
        <v>2</v>
      </c>
      <c r="I154" s="171">
        <f t="shared" si="32"/>
        <v>10</v>
      </c>
      <c r="J154" s="169">
        <v>3</v>
      </c>
      <c r="K154" s="169">
        <v>3</v>
      </c>
      <c r="L154" s="169">
        <v>3</v>
      </c>
      <c r="M154" s="169">
        <v>1</v>
      </c>
      <c r="N154" s="172">
        <v>70</v>
      </c>
      <c r="O154" s="172">
        <v>72</v>
      </c>
      <c r="P154" s="172">
        <v>69</v>
      </c>
      <c r="Q154" s="172">
        <v>17</v>
      </c>
      <c r="R154" s="173"/>
      <c r="S154" s="369">
        <v>0.10000000000000091</v>
      </c>
      <c r="T154" s="369">
        <v>0.10000000000000091</v>
      </c>
      <c r="U154" s="369">
        <v>0.10000000000000091</v>
      </c>
      <c r="V154" s="369">
        <v>0.10000000000000091</v>
      </c>
      <c r="W154" s="369">
        <v>0.10000000000000091</v>
      </c>
      <c r="X154" s="369">
        <v>0.10000000000000091</v>
      </c>
      <c r="Y154" s="369">
        <v>0.10000000000000091</v>
      </c>
      <c r="Z154" s="369">
        <v>0.10000000000000091</v>
      </c>
      <c r="AA154" s="369">
        <v>0.10000000000000091</v>
      </c>
      <c r="AB154" s="369">
        <v>0.10000000000000091</v>
      </c>
      <c r="AC154" s="369">
        <v>0.10000000000000091</v>
      </c>
      <c r="AD154" s="369">
        <v>0.10000000000000091</v>
      </c>
      <c r="AE154" s="369">
        <v>0.10000000000000091</v>
      </c>
      <c r="AF154" s="369">
        <v>0.10000000000000091</v>
      </c>
      <c r="AG154" s="369">
        <v>0.10000000000000091</v>
      </c>
      <c r="AH154" s="369">
        <v>0.10000000000000091</v>
      </c>
      <c r="AI154" s="369" t="s">
        <v>481</v>
      </c>
      <c r="AJ154" s="369">
        <v>0.10000000000000091</v>
      </c>
      <c r="AK154" s="369">
        <v>0.10000000000000091</v>
      </c>
      <c r="AL154" s="369">
        <v>0.10000000000000091</v>
      </c>
      <c r="AM154" s="369">
        <v>0.10000000000000091</v>
      </c>
      <c r="AN154" s="369">
        <v>0.10000000000000091</v>
      </c>
      <c r="AO154" s="369">
        <v>0.10000000000000091</v>
      </c>
      <c r="AP154" s="369">
        <v>0.10000000000000091</v>
      </c>
      <c r="AQ154" s="369">
        <v>0.10000000000000091</v>
      </c>
      <c r="AR154" s="369">
        <v>0.10000000000000091</v>
      </c>
      <c r="AS154" s="369">
        <v>0.10000000000000091</v>
      </c>
      <c r="AT154" s="369">
        <v>0.10000000000000091</v>
      </c>
      <c r="AU154" s="369">
        <v>0.10000000000000091</v>
      </c>
      <c r="AV154" s="369">
        <v>0.10000000000000091</v>
      </c>
      <c r="AW154" s="369">
        <v>0.10000000000000091</v>
      </c>
      <c r="AX154" s="369">
        <v>0.10000000000000091</v>
      </c>
      <c r="AY154" s="369" t="s">
        <v>352</v>
      </c>
      <c r="AZ154" s="369">
        <v>0.10000000000000091</v>
      </c>
      <c r="BA154" s="369">
        <v>0.10000000000000091</v>
      </c>
      <c r="BB154" s="369">
        <v>0.10000000000000091</v>
      </c>
      <c r="BC154" s="369">
        <v>0.10000000000000091</v>
      </c>
      <c r="BD154" s="369">
        <v>0.10000000000000091</v>
      </c>
      <c r="BE154" s="369">
        <v>0.10000000000000091</v>
      </c>
      <c r="BF154" s="369">
        <v>0.10000000000000091</v>
      </c>
      <c r="BG154" s="369">
        <v>0.10000000000000091</v>
      </c>
      <c r="BH154" s="369">
        <v>0.10000000000000091</v>
      </c>
      <c r="BI154" s="369">
        <v>0.10000000000000091</v>
      </c>
      <c r="BJ154" s="369">
        <v>0.10000000000000091</v>
      </c>
      <c r="BK154" s="369">
        <v>0.10000000000000091</v>
      </c>
      <c r="BL154" s="369">
        <v>0.10000000000000091</v>
      </c>
      <c r="BM154" s="369">
        <v>0.10000000000000091</v>
      </c>
      <c r="BN154" s="369">
        <v>0.10000000000000091</v>
      </c>
      <c r="BO154" s="369">
        <v>0.10000000000000091</v>
      </c>
      <c r="BP154" s="369">
        <v>0.10000000000000091</v>
      </c>
      <c r="BQ154" s="369">
        <v>0.10000000000000091</v>
      </c>
      <c r="BR154" s="369">
        <v>0.10000000000000091</v>
      </c>
      <c r="BS154" s="369">
        <v>0.10000000000000091</v>
      </c>
      <c r="BT154" s="369">
        <v>0.10000000000000091</v>
      </c>
      <c r="BU154" s="369">
        <v>0.10000000000000091</v>
      </c>
      <c r="BV154" s="369">
        <v>0.10000000000000091</v>
      </c>
      <c r="BW154" s="369">
        <v>0.10000000000000091</v>
      </c>
      <c r="BX154" s="369">
        <v>0.10000000000000091</v>
      </c>
      <c r="BY154" s="369">
        <v>0.10000000000000091</v>
      </c>
      <c r="BZ154" s="369">
        <v>0.10000000000000091</v>
      </c>
      <c r="CA154" s="369">
        <v>0.10000000000000091</v>
      </c>
      <c r="CB154" s="369">
        <v>0.10000000000000091</v>
      </c>
      <c r="CC154" s="369">
        <v>0.10000000000000091</v>
      </c>
      <c r="CD154" s="369">
        <v>0.10000000000000091</v>
      </c>
      <c r="CE154" s="369">
        <v>0.10000000000000091</v>
      </c>
      <c r="CF154" s="369">
        <v>0.10000000000000091</v>
      </c>
      <c r="CG154" s="369">
        <v>0.10000000000000091</v>
      </c>
      <c r="CH154" s="369">
        <v>1</v>
      </c>
      <c r="CI154" s="369" t="s">
        <v>481</v>
      </c>
      <c r="CJ154" s="369" t="s">
        <v>481</v>
      </c>
      <c r="CK154" s="369">
        <v>1</v>
      </c>
      <c r="CL154" s="369" t="s">
        <v>481</v>
      </c>
      <c r="CM154" s="174"/>
      <c r="CN154" s="174"/>
      <c r="CO154" s="174"/>
      <c r="CP154" s="174"/>
      <c r="CQ154" s="174"/>
      <c r="CR154" s="174"/>
      <c r="CS154" s="174"/>
      <c r="CT154" s="174"/>
    </row>
    <row r="155" spans="1:98" ht="15.75" thickBot="1" x14ac:dyDescent="0.3">
      <c r="A155" s="168">
        <f>IF(LEN(Projects!A151)&gt;0,Projects!A151,"")</f>
        <v>149</v>
      </c>
      <c r="B155" s="102" t="str">
        <f>IF(ISNA(VLOOKUP(A155,Projects!A:B,2,FALSE)), "",VLOOKUP(A155,Projects!A:B,2,FALSE))</f>
        <v>T15 Project149</v>
      </c>
      <c r="C155" s="169">
        <f t="shared" si="26"/>
        <v>71</v>
      </c>
      <c r="D155" s="169">
        <f t="shared" si="27"/>
        <v>65</v>
      </c>
      <c r="E155" s="169">
        <f t="shared" si="28"/>
        <v>1</v>
      </c>
      <c r="F155" s="169">
        <f t="shared" si="29"/>
        <v>65</v>
      </c>
      <c r="G155" s="170">
        <f t="shared" si="30"/>
        <v>0</v>
      </c>
      <c r="H155" s="170">
        <f t="shared" si="31"/>
        <v>2</v>
      </c>
      <c r="I155" s="171">
        <f t="shared" si="32"/>
        <v>10</v>
      </c>
      <c r="J155" s="169">
        <v>3</v>
      </c>
      <c r="K155" s="169">
        <v>3</v>
      </c>
      <c r="L155" s="169">
        <v>3</v>
      </c>
      <c r="M155" s="169">
        <v>1</v>
      </c>
      <c r="N155" s="172">
        <v>71</v>
      </c>
      <c r="O155" s="172">
        <v>68</v>
      </c>
      <c r="P155" s="172">
        <v>70</v>
      </c>
      <c r="Q155" s="172">
        <v>40</v>
      </c>
      <c r="R155" s="173"/>
      <c r="S155" s="369">
        <v>0.10000000000000091</v>
      </c>
      <c r="T155" s="369">
        <v>0.10000000000000091</v>
      </c>
      <c r="U155" s="369">
        <v>0.10000000000000091</v>
      </c>
      <c r="V155" s="369">
        <v>0.10000000000000091</v>
      </c>
      <c r="W155" s="369">
        <v>0.10000000000000091</v>
      </c>
      <c r="X155" s="369">
        <v>0.10000000000000091</v>
      </c>
      <c r="Y155" s="369">
        <v>0.10000000000000091</v>
      </c>
      <c r="Z155" s="369">
        <v>0.10000000000000091</v>
      </c>
      <c r="AA155" s="369">
        <v>0.10000000000000091</v>
      </c>
      <c r="AB155" s="369">
        <v>0.10000000000000091</v>
      </c>
      <c r="AC155" s="369">
        <v>0.10000000000000091</v>
      </c>
      <c r="AD155" s="369">
        <v>0.10000000000000091</v>
      </c>
      <c r="AE155" s="369">
        <v>0.10000000000000091</v>
      </c>
      <c r="AF155" s="369">
        <v>0.10000000000000091</v>
      </c>
      <c r="AG155" s="369">
        <v>0.10000000000000091</v>
      </c>
      <c r="AH155" s="369">
        <v>0.10000000000000091</v>
      </c>
      <c r="AI155" s="369">
        <v>0.10000000000000091</v>
      </c>
      <c r="AJ155" s="369">
        <v>0.10000000000000091</v>
      </c>
      <c r="AK155" s="369">
        <v>0.10000000000000091</v>
      </c>
      <c r="AL155" s="369">
        <v>0.10000000000000091</v>
      </c>
      <c r="AM155" s="369">
        <v>0.10000000000000091</v>
      </c>
      <c r="AN155" s="369">
        <v>0.10000000000000091</v>
      </c>
      <c r="AO155" s="369">
        <v>0.10000000000000091</v>
      </c>
      <c r="AP155" s="369">
        <v>0.10000000000000091</v>
      </c>
      <c r="AQ155" s="369">
        <v>0.10000000000000091</v>
      </c>
      <c r="AR155" s="369">
        <v>0.10000000000000091</v>
      </c>
      <c r="AS155" s="369">
        <v>0.10000000000000091</v>
      </c>
      <c r="AT155" s="369">
        <v>0.10000000000000091</v>
      </c>
      <c r="AU155" s="369">
        <v>0.10000000000000091</v>
      </c>
      <c r="AV155" s="369">
        <v>0.10000000000000091</v>
      </c>
      <c r="AW155" s="369">
        <v>0.10000000000000091</v>
      </c>
      <c r="AX155" s="369">
        <v>0.10000000000000091</v>
      </c>
      <c r="AY155" s="369">
        <v>0.10000000000000091</v>
      </c>
      <c r="AZ155" s="369">
        <v>0.10000000000000091</v>
      </c>
      <c r="BA155" s="369">
        <v>0.10000000000000091</v>
      </c>
      <c r="BB155" s="369">
        <v>0.10000000000000091</v>
      </c>
      <c r="BC155" s="369">
        <v>0.10000000000000091</v>
      </c>
      <c r="BD155" s="369">
        <v>0.10000000000000091</v>
      </c>
      <c r="BE155" s="369">
        <v>0.10000000000000091</v>
      </c>
      <c r="BF155" s="369" t="s">
        <v>481</v>
      </c>
      <c r="BG155" s="369">
        <v>0.10000000000000091</v>
      </c>
      <c r="BH155" s="369">
        <v>0.10000000000000091</v>
      </c>
      <c r="BI155" s="369">
        <v>0.10000000000000091</v>
      </c>
      <c r="BJ155" s="369">
        <v>0.10000000000000091</v>
      </c>
      <c r="BK155" s="369">
        <v>0.10000000000000091</v>
      </c>
      <c r="BL155" s="369">
        <v>0.10000000000000091</v>
      </c>
      <c r="BM155" s="369">
        <v>0.10000000000000091</v>
      </c>
      <c r="BN155" s="369">
        <v>0.10000000000000091</v>
      </c>
      <c r="BO155" s="369">
        <v>0.10000000000000091</v>
      </c>
      <c r="BP155" s="369">
        <v>0.10000000000000091</v>
      </c>
      <c r="BQ155" s="369">
        <v>0.10000000000000091</v>
      </c>
      <c r="BR155" s="369">
        <v>0.10000000000000091</v>
      </c>
      <c r="BS155" s="369">
        <v>0.10000000000000091</v>
      </c>
      <c r="BT155" s="369">
        <v>0.10000000000000091</v>
      </c>
      <c r="BU155" s="369" t="s">
        <v>352</v>
      </c>
      <c r="BV155" s="369">
        <v>0.10000000000000091</v>
      </c>
      <c r="BW155" s="369">
        <v>0.10000000000000091</v>
      </c>
      <c r="BX155" s="369">
        <v>0.10000000000000091</v>
      </c>
      <c r="BY155" s="369">
        <v>0.10000000000000091</v>
      </c>
      <c r="BZ155" s="369">
        <v>0.10000000000000091</v>
      </c>
      <c r="CA155" s="369">
        <v>0.10000000000000091</v>
      </c>
      <c r="CB155" s="369">
        <v>0.10000000000000091</v>
      </c>
      <c r="CC155" s="369">
        <v>0.10000000000000091</v>
      </c>
      <c r="CD155" s="369">
        <v>0.10000000000000091</v>
      </c>
      <c r="CE155" s="369">
        <v>0.10000000000000091</v>
      </c>
      <c r="CF155" s="369">
        <v>0.10000000000000091</v>
      </c>
      <c r="CG155" s="369">
        <v>0.10000000000000091</v>
      </c>
      <c r="CH155" s="369" t="s">
        <v>481</v>
      </c>
      <c r="CI155" s="369">
        <v>1</v>
      </c>
      <c r="CJ155" s="369" t="s">
        <v>481</v>
      </c>
      <c r="CK155" s="369" t="s">
        <v>481</v>
      </c>
      <c r="CL155" s="369">
        <v>1</v>
      </c>
      <c r="CM155" s="174"/>
      <c r="CN155" s="174"/>
      <c r="CO155" s="174"/>
      <c r="CP155" s="174"/>
      <c r="CQ155" s="174"/>
      <c r="CR155" s="174"/>
      <c r="CS155" s="174"/>
      <c r="CT155" s="174"/>
    </row>
    <row r="156" spans="1:98" ht="15.75" thickBot="1" x14ac:dyDescent="0.3">
      <c r="A156" s="168">
        <f>IF(LEN(Projects!A152)&gt;0,Projects!A152,"")</f>
        <v>150</v>
      </c>
      <c r="B156" s="102" t="str">
        <f>IF(ISNA(VLOOKUP(A156,Projects!A:B,2,FALSE)), "",VLOOKUP(A156,Projects!A:B,2,FALSE))</f>
        <v>T15 Project150</v>
      </c>
      <c r="C156" s="169">
        <f t="shared" si="26"/>
        <v>71</v>
      </c>
      <c r="D156" s="169">
        <f t="shared" si="27"/>
        <v>65</v>
      </c>
      <c r="E156" s="169">
        <f t="shared" si="28"/>
        <v>1</v>
      </c>
      <c r="F156" s="169">
        <f t="shared" si="29"/>
        <v>65</v>
      </c>
      <c r="G156" s="170">
        <f t="shared" si="30"/>
        <v>0</v>
      </c>
      <c r="H156" s="170">
        <f t="shared" si="31"/>
        <v>2</v>
      </c>
      <c r="I156" s="171">
        <f t="shared" si="32"/>
        <v>10</v>
      </c>
      <c r="J156" s="169">
        <v>3</v>
      </c>
      <c r="K156" s="169">
        <v>3</v>
      </c>
      <c r="L156" s="169">
        <v>3</v>
      </c>
      <c r="M156" s="169">
        <v>1</v>
      </c>
      <c r="N156" s="172">
        <v>72</v>
      </c>
      <c r="O156" s="172">
        <v>69</v>
      </c>
      <c r="P156" s="172">
        <v>71</v>
      </c>
      <c r="Q156" s="172">
        <v>62</v>
      </c>
      <c r="R156" s="173"/>
      <c r="S156" s="369">
        <v>0.10000000000000091</v>
      </c>
      <c r="T156" s="369">
        <v>0.10000000000000091</v>
      </c>
      <c r="U156" s="369">
        <v>0.10000000000000091</v>
      </c>
      <c r="V156" s="369">
        <v>0.10000000000000091</v>
      </c>
      <c r="W156" s="369">
        <v>0.10000000000000091</v>
      </c>
      <c r="X156" s="369">
        <v>0.10000000000000091</v>
      </c>
      <c r="Y156" s="369">
        <v>0.10000000000000091</v>
      </c>
      <c r="Z156" s="369">
        <v>0.10000000000000091</v>
      </c>
      <c r="AA156" s="369">
        <v>0.10000000000000091</v>
      </c>
      <c r="AB156" s="369">
        <v>0.10000000000000091</v>
      </c>
      <c r="AC156" s="369">
        <v>0.10000000000000091</v>
      </c>
      <c r="AD156" s="369">
        <v>0.10000000000000091</v>
      </c>
      <c r="AE156" s="369">
        <v>0.10000000000000091</v>
      </c>
      <c r="AF156" s="369">
        <v>0.10000000000000091</v>
      </c>
      <c r="AG156" s="369">
        <v>0.10000000000000091</v>
      </c>
      <c r="AH156" s="369">
        <v>0.10000000000000091</v>
      </c>
      <c r="AI156" s="369" t="s">
        <v>352</v>
      </c>
      <c r="AJ156" s="369">
        <v>0.10000000000000091</v>
      </c>
      <c r="AK156" s="369">
        <v>0.10000000000000091</v>
      </c>
      <c r="AL156" s="369">
        <v>0.10000000000000091</v>
      </c>
      <c r="AM156" s="369">
        <v>0.10000000000000091</v>
      </c>
      <c r="AN156" s="369">
        <v>0.10000000000000091</v>
      </c>
      <c r="AO156" s="369">
        <v>0.10000000000000091</v>
      </c>
      <c r="AP156" s="369">
        <v>0.10000000000000091</v>
      </c>
      <c r="AQ156" s="369">
        <v>0.10000000000000091</v>
      </c>
      <c r="AR156" s="369">
        <v>0.10000000000000091</v>
      </c>
      <c r="AS156" s="369">
        <v>0.10000000000000091</v>
      </c>
      <c r="AT156" s="369">
        <v>0.10000000000000091</v>
      </c>
      <c r="AU156" s="369">
        <v>0.10000000000000091</v>
      </c>
      <c r="AV156" s="369">
        <v>0.10000000000000091</v>
      </c>
      <c r="AW156" s="369">
        <v>0.10000000000000091</v>
      </c>
      <c r="AX156" s="369">
        <v>0.10000000000000091</v>
      </c>
      <c r="AY156" s="369">
        <v>0.10000000000000091</v>
      </c>
      <c r="AZ156" s="369">
        <v>0.10000000000000091</v>
      </c>
      <c r="BA156" s="369">
        <v>0.10000000000000091</v>
      </c>
      <c r="BB156" s="369">
        <v>0.10000000000000091</v>
      </c>
      <c r="BC156" s="369">
        <v>0.10000000000000091</v>
      </c>
      <c r="BD156" s="369">
        <v>0.10000000000000091</v>
      </c>
      <c r="BE156" s="369">
        <v>0.10000000000000091</v>
      </c>
      <c r="BF156" s="369">
        <v>0.10000000000000091</v>
      </c>
      <c r="BG156" s="369">
        <v>0.10000000000000091</v>
      </c>
      <c r="BH156" s="369">
        <v>0.10000000000000091</v>
      </c>
      <c r="BI156" s="369">
        <v>0.10000000000000091</v>
      </c>
      <c r="BJ156" s="369">
        <v>0.10000000000000091</v>
      </c>
      <c r="BK156" s="369">
        <v>0.10000000000000091</v>
      </c>
      <c r="BL156" s="369">
        <v>0.10000000000000091</v>
      </c>
      <c r="BM156" s="369">
        <v>0.10000000000000091</v>
      </c>
      <c r="BN156" s="369">
        <v>0.10000000000000091</v>
      </c>
      <c r="BO156" s="369">
        <v>0.10000000000000091</v>
      </c>
      <c r="BP156" s="369">
        <v>0.10000000000000091</v>
      </c>
      <c r="BQ156" s="369">
        <v>0.10000000000000091</v>
      </c>
      <c r="BR156" s="369">
        <v>0.10000000000000091</v>
      </c>
      <c r="BS156" s="369">
        <v>0.10000000000000091</v>
      </c>
      <c r="BT156" s="369">
        <v>0.10000000000000091</v>
      </c>
      <c r="BU156" s="369">
        <v>0.10000000000000091</v>
      </c>
      <c r="BV156" s="369">
        <v>0.10000000000000091</v>
      </c>
      <c r="BW156" s="369">
        <v>0.10000000000000091</v>
      </c>
      <c r="BX156" s="369">
        <v>0.10000000000000091</v>
      </c>
      <c r="BY156" s="369">
        <v>0.10000000000000091</v>
      </c>
      <c r="BZ156" s="369">
        <v>0.10000000000000091</v>
      </c>
      <c r="CA156" s="369">
        <v>0.10000000000000091</v>
      </c>
      <c r="CB156" s="369" t="s">
        <v>481</v>
      </c>
      <c r="CC156" s="369">
        <v>0.10000000000000091</v>
      </c>
      <c r="CD156" s="369">
        <v>0.10000000000000091</v>
      </c>
      <c r="CE156" s="369">
        <v>0.10000000000000091</v>
      </c>
      <c r="CF156" s="369">
        <v>0.10000000000000091</v>
      </c>
      <c r="CG156" s="369">
        <v>0.10000000000000091</v>
      </c>
      <c r="CH156" s="369">
        <v>1</v>
      </c>
      <c r="CI156" s="369" t="s">
        <v>481</v>
      </c>
      <c r="CJ156" s="369">
        <v>1</v>
      </c>
      <c r="CK156" s="369" t="s">
        <v>481</v>
      </c>
      <c r="CL156" s="369" t="s">
        <v>481</v>
      </c>
      <c r="CM156" s="174"/>
      <c r="CN156" s="174"/>
      <c r="CO156" s="174"/>
      <c r="CP156" s="174"/>
      <c r="CQ156" s="174"/>
      <c r="CR156" s="174"/>
      <c r="CS156" s="174"/>
      <c r="CT156" s="174"/>
    </row>
    <row r="157" spans="1:98" ht="15.75" thickBot="1" x14ac:dyDescent="0.3">
      <c r="A157" s="168">
        <f>IF(LEN(Projects!A153)&gt;0,Projects!A153,"")</f>
        <v>151</v>
      </c>
      <c r="B157" s="102" t="str">
        <f>IF(ISNA(VLOOKUP(A157,Projects!A:B,2,FALSE)), "",VLOOKUP(A157,Projects!A:B,2,FALSE))</f>
        <v>T15 Project151</v>
      </c>
      <c r="C157" s="169">
        <f t="shared" si="26"/>
        <v>71</v>
      </c>
      <c r="D157" s="169">
        <f t="shared" si="27"/>
        <v>65</v>
      </c>
      <c r="E157" s="169">
        <f t="shared" si="28"/>
        <v>1</v>
      </c>
      <c r="F157" s="169">
        <f t="shared" si="29"/>
        <v>65</v>
      </c>
      <c r="G157" s="170">
        <f t="shared" si="30"/>
        <v>0</v>
      </c>
      <c r="H157" s="170">
        <f t="shared" si="31"/>
        <v>2</v>
      </c>
      <c r="I157" s="171">
        <f t="shared" si="32"/>
        <v>10</v>
      </c>
      <c r="J157" s="169">
        <v>3</v>
      </c>
      <c r="K157" s="169">
        <v>3</v>
      </c>
      <c r="L157" s="169">
        <v>3</v>
      </c>
      <c r="M157" s="169">
        <v>1</v>
      </c>
      <c r="N157" s="172">
        <v>68</v>
      </c>
      <c r="O157" s="172">
        <v>70</v>
      </c>
      <c r="P157" s="172">
        <v>72</v>
      </c>
      <c r="Q157" s="172">
        <v>63</v>
      </c>
      <c r="R157" s="173"/>
      <c r="S157" s="369">
        <v>0.10000000000000091</v>
      </c>
      <c r="T157" s="369">
        <v>0.10000000000000091</v>
      </c>
      <c r="U157" s="369">
        <v>0.10000000000000091</v>
      </c>
      <c r="V157" s="369">
        <v>0.10000000000000091</v>
      </c>
      <c r="W157" s="369">
        <v>0.10000000000000091</v>
      </c>
      <c r="X157" s="369">
        <v>0.10000000000000091</v>
      </c>
      <c r="Y157" s="369" t="s">
        <v>352</v>
      </c>
      <c r="Z157" s="369">
        <v>0.10000000000000091</v>
      </c>
      <c r="AA157" s="369">
        <v>0.10000000000000091</v>
      </c>
      <c r="AB157" s="369">
        <v>0.10000000000000091</v>
      </c>
      <c r="AC157" s="369">
        <v>0.10000000000000091</v>
      </c>
      <c r="AD157" s="369">
        <v>0.10000000000000091</v>
      </c>
      <c r="AE157" s="369">
        <v>0.10000000000000091</v>
      </c>
      <c r="AF157" s="369">
        <v>0.10000000000000091</v>
      </c>
      <c r="AG157" s="369">
        <v>0.10000000000000091</v>
      </c>
      <c r="AH157" s="369">
        <v>0.10000000000000091</v>
      </c>
      <c r="AI157" s="369">
        <v>0.10000000000000091</v>
      </c>
      <c r="AJ157" s="369">
        <v>0.10000000000000091</v>
      </c>
      <c r="AK157" s="369">
        <v>0.10000000000000091</v>
      </c>
      <c r="AL157" s="369">
        <v>0.10000000000000091</v>
      </c>
      <c r="AM157" s="369">
        <v>0.10000000000000091</v>
      </c>
      <c r="AN157" s="369">
        <v>0.10000000000000091</v>
      </c>
      <c r="AO157" s="369">
        <v>0.10000000000000091</v>
      </c>
      <c r="AP157" s="369">
        <v>0.10000000000000091</v>
      </c>
      <c r="AQ157" s="369">
        <v>0.10000000000000091</v>
      </c>
      <c r="AR157" s="369">
        <v>0.10000000000000091</v>
      </c>
      <c r="AS157" s="369">
        <v>0.10000000000000091</v>
      </c>
      <c r="AT157" s="369">
        <v>0.10000000000000091</v>
      </c>
      <c r="AU157" s="369">
        <v>0.10000000000000091</v>
      </c>
      <c r="AV157" s="369">
        <v>0.10000000000000091</v>
      </c>
      <c r="AW157" s="369">
        <v>0.10000000000000091</v>
      </c>
      <c r="AX157" s="369">
        <v>0.10000000000000091</v>
      </c>
      <c r="AY157" s="369">
        <v>0.10000000000000091</v>
      </c>
      <c r="AZ157" s="369">
        <v>0.10000000000000091</v>
      </c>
      <c r="BA157" s="369">
        <v>0.10000000000000091</v>
      </c>
      <c r="BB157" s="369">
        <v>0.10000000000000091</v>
      </c>
      <c r="BC157" s="369">
        <v>0.10000000000000091</v>
      </c>
      <c r="BD157" s="369">
        <v>0.10000000000000091</v>
      </c>
      <c r="BE157" s="369">
        <v>0.10000000000000091</v>
      </c>
      <c r="BF157" s="369">
        <v>0.10000000000000091</v>
      </c>
      <c r="BG157" s="369">
        <v>0.10000000000000091</v>
      </c>
      <c r="BH157" s="369">
        <v>0.10000000000000091</v>
      </c>
      <c r="BI157" s="369">
        <v>0.10000000000000091</v>
      </c>
      <c r="BJ157" s="369">
        <v>0.10000000000000091</v>
      </c>
      <c r="BK157" s="369">
        <v>0.10000000000000091</v>
      </c>
      <c r="BL157" s="369">
        <v>0.10000000000000091</v>
      </c>
      <c r="BM157" s="369">
        <v>0.10000000000000091</v>
      </c>
      <c r="BN157" s="369">
        <v>0.10000000000000091</v>
      </c>
      <c r="BO157" s="369">
        <v>0.10000000000000091</v>
      </c>
      <c r="BP157" s="369">
        <v>0.10000000000000091</v>
      </c>
      <c r="BQ157" s="369">
        <v>0.10000000000000091</v>
      </c>
      <c r="BR157" s="369">
        <v>0.10000000000000091</v>
      </c>
      <c r="BS157" s="369">
        <v>0.10000000000000091</v>
      </c>
      <c r="BT157" s="369">
        <v>0.10000000000000091</v>
      </c>
      <c r="BU157" s="369">
        <v>0.10000000000000091</v>
      </c>
      <c r="BV157" s="369">
        <v>0.10000000000000091</v>
      </c>
      <c r="BW157" s="369">
        <v>0.10000000000000091</v>
      </c>
      <c r="BX157" s="369">
        <v>0.10000000000000091</v>
      </c>
      <c r="BY157" s="369">
        <v>0.10000000000000091</v>
      </c>
      <c r="BZ157" s="369">
        <v>0.10000000000000091</v>
      </c>
      <c r="CA157" s="369">
        <v>0.10000000000000091</v>
      </c>
      <c r="CB157" s="369">
        <v>0.10000000000000091</v>
      </c>
      <c r="CC157" s="369" t="s">
        <v>481</v>
      </c>
      <c r="CD157" s="369">
        <v>0.10000000000000091</v>
      </c>
      <c r="CE157" s="369">
        <v>0.10000000000000091</v>
      </c>
      <c r="CF157" s="369">
        <v>0.10000000000000091</v>
      </c>
      <c r="CG157" s="369">
        <v>0.10000000000000091</v>
      </c>
      <c r="CH157" s="369" t="s">
        <v>481</v>
      </c>
      <c r="CI157" s="369">
        <v>1</v>
      </c>
      <c r="CJ157" s="369" t="s">
        <v>481</v>
      </c>
      <c r="CK157" s="369">
        <v>1</v>
      </c>
      <c r="CL157" s="369" t="s">
        <v>481</v>
      </c>
      <c r="CM157" s="174"/>
      <c r="CN157" s="174"/>
      <c r="CO157" s="174"/>
      <c r="CP157" s="174"/>
      <c r="CQ157" s="174"/>
      <c r="CR157" s="174"/>
      <c r="CS157" s="174"/>
      <c r="CT157" s="174"/>
    </row>
    <row r="158" spans="1:98" ht="15.75" thickBot="1" x14ac:dyDescent="0.3">
      <c r="A158" s="168">
        <f>IF(LEN(Projects!A154)&gt;0,Projects!A154,"")</f>
        <v>152</v>
      </c>
      <c r="B158" s="102" t="str">
        <f>IF(ISNA(VLOOKUP(A158,Projects!A:B,2,FALSE)), "",VLOOKUP(A158,Projects!A:B,2,FALSE))</f>
        <v>T15 Project152</v>
      </c>
      <c r="C158" s="169">
        <f t="shared" si="26"/>
        <v>72</v>
      </c>
      <c r="D158" s="169">
        <f t="shared" si="27"/>
        <v>66</v>
      </c>
      <c r="E158" s="169">
        <f t="shared" si="28"/>
        <v>0</v>
      </c>
      <c r="F158" s="169">
        <f t="shared" si="29"/>
        <v>66</v>
      </c>
      <c r="G158" s="170">
        <f t="shared" si="30"/>
        <v>0</v>
      </c>
      <c r="H158" s="170">
        <f t="shared" si="31"/>
        <v>2</v>
      </c>
      <c r="I158" s="171">
        <f t="shared" si="32"/>
        <v>10</v>
      </c>
      <c r="J158" s="169">
        <v>3</v>
      </c>
      <c r="K158" s="169">
        <v>3</v>
      </c>
      <c r="L158" s="169">
        <v>3</v>
      </c>
      <c r="M158" s="169">
        <v>1</v>
      </c>
      <c r="N158" s="172">
        <v>69</v>
      </c>
      <c r="O158" s="172">
        <v>71</v>
      </c>
      <c r="P158" s="172">
        <v>68</v>
      </c>
      <c r="Q158" s="172">
        <v>64</v>
      </c>
      <c r="R158" s="173"/>
      <c r="S158" s="369">
        <v>0.10000000000000091</v>
      </c>
      <c r="T158" s="369">
        <v>0.10000000000000091</v>
      </c>
      <c r="U158" s="369">
        <v>0.10000000000000091</v>
      </c>
      <c r="V158" s="369">
        <v>0.10000000000000091</v>
      </c>
      <c r="W158" s="369">
        <v>0.10000000000000091</v>
      </c>
      <c r="X158" s="369">
        <v>0.10000000000000091</v>
      </c>
      <c r="Y158" s="369">
        <v>0.10000000000000091</v>
      </c>
      <c r="Z158" s="369">
        <v>0.10000000000000091</v>
      </c>
      <c r="AA158" s="369">
        <v>0.10000000000000091</v>
      </c>
      <c r="AB158" s="369">
        <v>0.10000000000000091</v>
      </c>
      <c r="AC158" s="369">
        <v>0.10000000000000091</v>
      </c>
      <c r="AD158" s="369">
        <v>0.10000000000000091</v>
      </c>
      <c r="AE158" s="369">
        <v>0.10000000000000091</v>
      </c>
      <c r="AF158" s="369">
        <v>0.10000000000000091</v>
      </c>
      <c r="AG158" s="369">
        <v>0.10000000000000091</v>
      </c>
      <c r="AH158" s="369">
        <v>0.10000000000000091</v>
      </c>
      <c r="AI158" s="369">
        <v>0.10000000000000091</v>
      </c>
      <c r="AJ158" s="369">
        <v>0.10000000000000091</v>
      </c>
      <c r="AK158" s="369">
        <v>0.10000000000000091</v>
      </c>
      <c r="AL158" s="369">
        <v>0.10000000000000091</v>
      </c>
      <c r="AM158" s="369">
        <v>0.10000000000000091</v>
      </c>
      <c r="AN158" s="369">
        <v>0.10000000000000091</v>
      </c>
      <c r="AO158" s="369">
        <v>0.10000000000000091</v>
      </c>
      <c r="AP158" s="369">
        <v>0.10000000000000091</v>
      </c>
      <c r="AQ158" s="369">
        <v>0.10000000000000091</v>
      </c>
      <c r="AR158" s="369">
        <v>0.10000000000000091</v>
      </c>
      <c r="AS158" s="369">
        <v>0.10000000000000091</v>
      </c>
      <c r="AT158" s="369">
        <v>0.10000000000000091</v>
      </c>
      <c r="AU158" s="369">
        <v>0.10000000000000091</v>
      </c>
      <c r="AV158" s="369">
        <v>0.10000000000000091</v>
      </c>
      <c r="AW158" s="369">
        <v>0.10000000000000091</v>
      </c>
      <c r="AX158" s="369">
        <v>0.10000000000000091</v>
      </c>
      <c r="AY158" s="369">
        <v>0.10000000000000091</v>
      </c>
      <c r="AZ158" s="369">
        <v>0.10000000000000091</v>
      </c>
      <c r="BA158" s="369">
        <v>0.10000000000000091</v>
      </c>
      <c r="BB158" s="369">
        <v>0.10000000000000091</v>
      </c>
      <c r="BC158" s="369">
        <v>0.10000000000000091</v>
      </c>
      <c r="BD158" s="369">
        <v>0.10000000000000091</v>
      </c>
      <c r="BE158" s="369">
        <v>0.10000000000000091</v>
      </c>
      <c r="BF158" s="369">
        <v>0.10000000000000091</v>
      </c>
      <c r="BG158" s="369">
        <v>0.10000000000000091</v>
      </c>
      <c r="BH158" s="369">
        <v>0.10000000000000091</v>
      </c>
      <c r="BI158" s="369">
        <v>0.10000000000000091</v>
      </c>
      <c r="BJ158" s="369">
        <v>0.10000000000000091</v>
      </c>
      <c r="BK158" s="369">
        <v>0.10000000000000091</v>
      </c>
      <c r="BL158" s="369">
        <v>0.10000000000000091</v>
      </c>
      <c r="BM158" s="369">
        <v>0.10000000000000091</v>
      </c>
      <c r="BN158" s="369">
        <v>0.10000000000000091</v>
      </c>
      <c r="BO158" s="369">
        <v>0.10000000000000091</v>
      </c>
      <c r="BP158" s="369">
        <v>0.10000000000000091</v>
      </c>
      <c r="BQ158" s="369">
        <v>0.10000000000000091</v>
      </c>
      <c r="BR158" s="369">
        <v>0.10000000000000091</v>
      </c>
      <c r="BS158" s="369">
        <v>0.10000000000000091</v>
      </c>
      <c r="BT158" s="369">
        <v>0.10000000000000091</v>
      </c>
      <c r="BU158" s="369">
        <v>0.10000000000000091</v>
      </c>
      <c r="BV158" s="369">
        <v>0.10000000000000091</v>
      </c>
      <c r="BW158" s="369">
        <v>0.10000000000000091</v>
      </c>
      <c r="BX158" s="369">
        <v>0.10000000000000091</v>
      </c>
      <c r="BY158" s="369">
        <v>0.10000000000000091</v>
      </c>
      <c r="BZ158" s="369">
        <v>0.10000000000000091</v>
      </c>
      <c r="CA158" s="369">
        <v>0.10000000000000091</v>
      </c>
      <c r="CB158" s="369">
        <v>0.10000000000000091</v>
      </c>
      <c r="CC158" s="369">
        <v>0.10000000000000091</v>
      </c>
      <c r="CD158" s="369" t="s">
        <v>481</v>
      </c>
      <c r="CE158" s="369">
        <v>0.10000000000000091</v>
      </c>
      <c r="CF158" s="369">
        <v>0.10000000000000091</v>
      </c>
      <c r="CG158" s="369">
        <v>0.10000000000000091</v>
      </c>
      <c r="CH158" s="369" t="s">
        <v>481</v>
      </c>
      <c r="CI158" s="369" t="s">
        <v>481</v>
      </c>
      <c r="CJ158" s="369">
        <v>1</v>
      </c>
      <c r="CK158" s="369" t="s">
        <v>481</v>
      </c>
      <c r="CL158" s="369">
        <v>1</v>
      </c>
      <c r="CM158" s="174"/>
      <c r="CN158" s="174"/>
      <c r="CO158" s="174"/>
      <c r="CP158" s="174"/>
      <c r="CQ158" s="174"/>
      <c r="CR158" s="174"/>
      <c r="CS158" s="174"/>
      <c r="CT158" s="174"/>
    </row>
    <row r="159" spans="1:98" ht="15.75" thickBot="1" x14ac:dyDescent="0.3">
      <c r="A159" s="168">
        <f>IF(LEN(Projects!A155)&gt;0,Projects!A155,"")</f>
        <v>153</v>
      </c>
      <c r="B159" s="102" t="str">
        <f>IF(ISNA(VLOOKUP(A159,Projects!A:B,2,FALSE)), "",VLOOKUP(A159,Projects!A:B,2,FALSE))</f>
        <v>T15 Project153</v>
      </c>
      <c r="C159" s="169">
        <f t="shared" si="26"/>
        <v>72</v>
      </c>
      <c r="D159" s="169">
        <f t="shared" si="27"/>
        <v>66</v>
      </c>
      <c r="E159" s="169">
        <f t="shared" si="28"/>
        <v>0</v>
      </c>
      <c r="F159" s="169">
        <f t="shared" si="29"/>
        <v>66</v>
      </c>
      <c r="G159" s="170">
        <f t="shared" si="30"/>
        <v>0</v>
      </c>
      <c r="H159" s="170">
        <f t="shared" si="31"/>
        <v>2</v>
      </c>
      <c r="I159" s="171">
        <f t="shared" si="32"/>
        <v>10</v>
      </c>
      <c r="J159" s="169">
        <v>3</v>
      </c>
      <c r="K159" s="169">
        <v>3</v>
      </c>
      <c r="L159" s="169">
        <v>3</v>
      </c>
      <c r="M159" s="169">
        <v>1</v>
      </c>
      <c r="N159" s="172">
        <v>70</v>
      </c>
      <c r="O159" s="172">
        <v>72</v>
      </c>
      <c r="P159" s="172">
        <v>69</v>
      </c>
      <c r="Q159" s="172">
        <v>1</v>
      </c>
      <c r="R159" s="173"/>
      <c r="S159" s="369" t="s">
        <v>481</v>
      </c>
      <c r="T159" s="369">
        <v>0.10000000000000091</v>
      </c>
      <c r="U159" s="369">
        <v>0.10000000000000091</v>
      </c>
      <c r="V159" s="369">
        <v>0.10000000000000091</v>
      </c>
      <c r="W159" s="369">
        <v>0.10000000000000091</v>
      </c>
      <c r="X159" s="369">
        <v>0.10000000000000091</v>
      </c>
      <c r="Y159" s="369">
        <v>0.10000000000000091</v>
      </c>
      <c r="Z159" s="369">
        <v>0.10000000000000091</v>
      </c>
      <c r="AA159" s="369">
        <v>0.10000000000000091</v>
      </c>
      <c r="AB159" s="369">
        <v>0.10000000000000091</v>
      </c>
      <c r="AC159" s="369">
        <v>0.10000000000000091</v>
      </c>
      <c r="AD159" s="369">
        <v>0.10000000000000091</v>
      </c>
      <c r="AE159" s="369">
        <v>0.10000000000000091</v>
      </c>
      <c r="AF159" s="369">
        <v>0.10000000000000091</v>
      </c>
      <c r="AG159" s="369">
        <v>0.10000000000000091</v>
      </c>
      <c r="AH159" s="369">
        <v>0.10000000000000091</v>
      </c>
      <c r="AI159" s="369">
        <v>0.10000000000000091</v>
      </c>
      <c r="AJ159" s="369">
        <v>0.10000000000000091</v>
      </c>
      <c r="AK159" s="369">
        <v>0.10000000000000091</v>
      </c>
      <c r="AL159" s="369">
        <v>0.10000000000000091</v>
      </c>
      <c r="AM159" s="369">
        <v>0.10000000000000091</v>
      </c>
      <c r="AN159" s="369">
        <v>0.10000000000000091</v>
      </c>
      <c r="AO159" s="369">
        <v>0.10000000000000091</v>
      </c>
      <c r="AP159" s="369">
        <v>0.10000000000000091</v>
      </c>
      <c r="AQ159" s="369">
        <v>0.10000000000000091</v>
      </c>
      <c r="AR159" s="369">
        <v>0.10000000000000091</v>
      </c>
      <c r="AS159" s="369">
        <v>0.10000000000000091</v>
      </c>
      <c r="AT159" s="369">
        <v>0.10000000000000091</v>
      </c>
      <c r="AU159" s="369">
        <v>0.10000000000000091</v>
      </c>
      <c r="AV159" s="369">
        <v>0.10000000000000091</v>
      </c>
      <c r="AW159" s="369">
        <v>0.10000000000000091</v>
      </c>
      <c r="AX159" s="369">
        <v>0.10000000000000091</v>
      </c>
      <c r="AY159" s="369">
        <v>0.10000000000000091</v>
      </c>
      <c r="AZ159" s="369">
        <v>0.10000000000000091</v>
      </c>
      <c r="BA159" s="369">
        <v>0.10000000000000091</v>
      </c>
      <c r="BB159" s="369">
        <v>0.10000000000000091</v>
      </c>
      <c r="BC159" s="369">
        <v>0.10000000000000091</v>
      </c>
      <c r="BD159" s="369">
        <v>0.10000000000000091</v>
      </c>
      <c r="BE159" s="369">
        <v>0.10000000000000091</v>
      </c>
      <c r="BF159" s="369">
        <v>0.10000000000000091</v>
      </c>
      <c r="BG159" s="369">
        <v>0.10000000000000091</v>
      </c>
      <c r="BH159" s="369">
        <v>0.10000000000000091</v>
      </c>
      <c r="BI159" s="369">
        <v>0.10000000000000091</v>
      </c>
      <c r="BJ159" s="369">
        <v>0.10000000000000091</v>
      </c>
      <c r="BK159" s="369">
        <v>0.10000000000000091</v>
      </c>
      <c r="BL159" s="369">
        <v>0.10000000000000091</v>
      </c>
      <c r="BM159" s="369">
        <v>0.10000000000000091</v>
      </c>
      <c r="BN159" s="369">
        <v>0.10000000000000091</v>
      </c>
      <c r="BO159" s="369">
        <v>0.10000000000000091</v>
      </c>
      <c r="BP159" s="369">
        <v>0.10000000000000091</v>
      </c>
      <c r="BQ159" s="369">
        <v>0.10000000000000091</v>
      </c>
      <c r="BR159" s="369">
        <v>0.10000000000000091</v>
      </c>
      <c r="BS159" s="369">
        <v>0.10000000000000091</v>
      </c>
      <c r="BT159" s="369">
        <v>0.10000000000000091</v>
      </c>
      <c r="BU159" s="369">
        <v>0.10000000000000091</v>
      </c>
      <c r="BV159" s="369">
        <v>0.10000000000000091</v>
      </c>
      <c r="BW159" s="369">
        <v>0.10000000000000091</v>
      </c>
      <c r="BX159" s="369">
        <v>0.10000000000000091</v>
      </c>
      <c r="BY159" s="369">
        <v>0.10000000000000091</v>
      </c>
      <c r="BZ159" s="369">
        <v>0.10000000000000091</v>
      </c>
      <c r="CA159" s="369">
        <v>0.10000000000000091</v>
      </c>
      <c r="CB159" s="369">
        <v>0.10000000000000091</v>
      </c>
      <c r="CC159" s="369">
        <v>0.10000000000000091</v>
      </c>
      <c r="CD159" s="369">
        <v>0.10000000000000091</v>
      </c>
      <c r="CE159" s="369">
        <v>0.10000000000000091</v>
      </c>
      <c r="CF159" s="369">
        <v>0.10000000000000091</v>
      </c>
      <c r="CG159" s="369">
        <v>0.10000000000000091</v>
      </c>
      <c r="CH159" s="369">
        <v>1</v>
      </c>
      <c r="CI159" s="369" t="s">
        <v>481</v>
      </c>
      <c r="CJ159" s="369" t="s">
        <v>481</v>
      </c>
      <c r="CK159" s="369">
        <v>1</v>
      </c>
      <c r="CL159" s="369" t="s">
        <v>481</v>
      </c>
      <c r="CM159" s="174"/>
      <c r="CN159" s="174"/>
      <c r="CO159" s="174"/>
      <c r="CP159" s="174"/>
      <c r="CQ159" s="174"/>
      <c r="CR159" s="174"/>
      <c r="CS159" s="174"/>
      <c r="CT159" s="174"/>
    </row>
    <row r="160" spans="1:98" ht="15.75" thickBot="1" x14ac:dyDescent="0.3">
      <c r="A160" s="168">
        <f>IF(LEN(Projects!A156)&gt;0,Projects!A156,"")</f>
        <v>154</v>
      </c>
      <c r="B160" s="102" t="str">
        <f>IF(ISNA(VLOOKUP(A160,Projects!A:B,2,FALSE)), "",VLOOKUP(A160,Projects!A:B,2,FALSE))</f>
        <v>T15 Project154</v>
      </c>
      <c r="C160" s="169">
        <f t="shared" si="26"/>
        <v>72</v>
      </c>
      <c r="D160" s="169">
        <f t="shared" si="27"/>
        <v>66</v>
      </c>
      <c r="E160" s="169">
        <f t="shared" si="28"/>
        <v>0</v>
      </c>
      <c r="F160" s="169">
        <f t="shared" si="29"/>
        <v>66</v>
      </c>
      <c r="G160" s="170">
        <f t="shared" si="30"/>
        <v>0</v>
      </c>
      <c r="H160" s="170">
        <f t="shared" si="31"/>
        <v>2</v>
      </c>
      <c r="I160" s="171">
        <f t="shared" si="32"/>
        <v>10</v>
      </c>
      <c r="J160" s="169">
        <v>3</v>
      </c>
      <c r="K160" s="169">
        <v>3</v>
      </c>
      <c r="L160" s="169">
        <v>3</v>
      </c>
      <c r="M160" s="169">
        <v>1</v>
      </c>
      <c r="N160" s="172">
        <v>71</v>
      </c>
      <c r="O160" s="172">
        <v>68</v>
      </c>
      <c r="P160" s="172">
        <v>70</v>
      </c>
      <c r="Q160" s="172">
        <v>2</v>
      </c>
      <c r="R160" s="173"/>
      <c r="S160" s="369">
        <v>0.10000000000000091</v>
      </c>
      <c r="T160" s="369" t="s">
        <v>481</v>
      </c>
      <c r="U160" s="369">
        <v>0.10000000000000091</v>
      </c>
      <c r="V160" s="369">
        <v>0.10000000000000091</v>
      </c>
      <c r="W160" s="369">
        <v>0.10000000000000091</v>
      </c>
      <c r="X160" s="369">
        <v>0.10000000000000091</v>
      </c>
      <c r="Y160" s="369">
        <v>0.10000000000000091</v>
      </c>
      <c r="Z160" s="369">
        <v>0.10000000000000091</v>
      </c>
      <c r="AA160" s="369">
        <v>0.10000000000000091</v>
      </c>
      <c r="AB160" s="369">
        <v>0.10000000000000091</v>
      </c>
      <c r="AC160" s="369">
        <v>0.10000000000000091</v>
      </c>
      <c r="AD160" s="369">
        <v>0.10000000000000091</v>
      </c>
      <c r="AE160" s="369">
        <v>0.10000000000000091</v>
      </c>
      <c r="AF160" s="369">
        <v>0.10000000000000091</v>
      </c>
      <c r="AG160" s="369">
        <v>0.10000000000000091</v>
      </c>
      <c r="AH160" s="369">
        <v>0.10000000000000091</v>
      </c>
      <c r="AI160" s="369">
        <v>0.10000000000000091</v>
      </c>
      <c r="AJ160" s="369">
        <v>0.10000000000000091</v>
      </c>
      <c r="AK160" s="369">
        <v>0.10000000000000091</v>
      </c>
      <c r="AL160" s="369">
        <v>0.10000000000000091</v>
      </c>
      <c r="AM160" s="369">
        <v>0.10000000000000091</v>
      </c>
      <c r="AN160" s="369">
        <v>0.10000000000000091</v>
      </c>
      <c r="AO160" s="369">
        <v>0.10000000000000091</v>
      </c>
      <c r="AP160" s="369">
        <v>0.10000000000000091</v>
      </c>
      <c r="AQ160" s="369">
        <v>0.10000000000000091</v>
      </c>
      <c r="AR160" s="369">
        <v>0.10000000000000091</v>
      </c>
      <c r="AS160" s="369">
        <v>0.10000000000000091</v>
      </c>
      <c r="AT160" s="369">
        <v>0.10000000000000091</v>
      </c>
      <c r="AU160" s="369">
        <v>0.10000000000000091</v>
      </c>
      <c r="AV160" s="369">
        <v>0.10000000000000091</v>
      </c>
      <c r="AW160" s="369">
        <v>0.10000000000000091</v>
      </c>
      <c r="AX160" s="369">
        <v>0.10000000000000091</v>
      </c>
      <c r="AY160" s="369">
        <v>0.10000000000000091</v>
      </c>
      <c r="AZ160" s="369">
        <v>0.10000000000000091</v>
      </c>
      <c r="BA160" s="369">
        <v>0.10000000000000091</v>
      </c>
      <c r="BB160" s="369">
        <v>0.10000000000000091</v>
      </c>
      <c r="BC160" s="369">
        <v>0.10000000000000091</v>
      </c>
      <c r="BD160" s="369">
        <v>0.10000000000000091</v>
      </c>
      <c r="BE160" s="369">
        <v>0.10000000000000091</v>
      </c>
      <c r="BF160" s="369">
        <v>0.10000000000000091</v>
      </c>
      <c r="BG160" s="369">
        <v>0.10000000000000091</v>
      </c>
      <c r="BH160" s="369">
        <v>0.10000000000000091</v>
      </c>
      <c r="BI160" s="369">
        <v>0.10000000000000091</v>
      </c>
      <c r="BJ160" s="369">
        <v>0.10000000000000091</v>
      </c>
      <c r="BK160" s="369">
        <v>0.10000000000000091</v>
      </c>
      <c r="BL160" s="369">
        <v>0.10000000000000091</v>
      </c>
      <c r="BM160" s="369">
        <v>0.10000000000000091</v>
      </c>
      <c r="BN160" s="369">
        <v>0.10000000000000091</v>
      </c>
      <c r="BO160" s="369">
        <v>0.10000000000000091</v>
      </c>
      <c r="BP160" s="369">
        <v>0.10000000000000091</v>
      </c>
      <c r="BQ160" s="369">
        <v>0.10000000000000091</v>
      </c>
      <c r="BR160" s="369">
        <v>0.10000000000000091</v>
      </c>
      <c r="BS160" s="369">
        <v>0.10000000000000091</v>
      </c>
      <c r="BT160" s="369">
        <v>0.10000000000000091</v>
      </c>
      <c r="BU160" s="369">
        <v>0.10000000000000091</v>
      </c>
      <c r="BV160" s="369">
        <v>0.10000000000000091</v>
      </c>
      <c r="BW160" s="369">
        <v>0.10000000000000091</v>
      </c>
      <c r="BX160" s="369">
        <v>0.10000000000000091</v>
      </c>
      <c r="BY160" s="369">
        <v>0.10000000000000091</v>
      </c>
      <c r="BZ160" s="369">
        <v>0.10000000000000091</v>
      </c>
      <c r="CA160" s="369">
        <v>0.10000000000000091</v>
      </c>
      <c r="CB160" s="369">
        <v>0.10000000000000091</v>
      </c>
      <c r="CC160" s="369">
        <v>0.10000000000000091</v>
      </c>
      <c r="CD160" s="369">
        <v>0.10000000000000091</v>
      </c>
      <c r="CE160" s="369">
        <v>0.10000000000000091</v>
      </c>
      <c r="CF160" s="369">
        <v>0.10000000000000091</v>
      </c>
      <c r="CG160" s="369">
        <v>0.10000000000000091</v>
      </c>
      <c r="CH160" s="369" t="s">
        <v>481</v>
      </c>
      <c r="CI160" s="369">
        <v>1</v>
      </c>
      <c r="CJ160" s="369" t="s">
        <v>481</v>
      </c>
      <c r="CK160" s="369" t="s">
        <v>481</v>
      </c>
      <c r="CL160" s="369">
        <v>1</v>
      </c>
      <c r="CM160" s="174"/>
      <c r="CN160" s="174"/>
      <c r="CO160" s="174"/>
      <c r="CP160" s="174"/>
      <c r="CQ160" s="174"/>
      <c r="CR160" s="174"/>
      <c r="CS160" s="174"/>
      <c r="CT160" s="174"/>
    </row>
    <row r="161" spans="1:98" ht="15.75" thickBot="1" x14ac:dyDescent="0.3">
      <c r="A161" s="168">
        <f>IF(LEN(Projects!A157)&gt;0,Projects!A157,"")</f>
        <v>155</v>
      </c>
      <c r="B161" s="102" t="str">
        <f>IF(ISNA(VLOOKUP(A161,Projects!A:B,2,FALSE)), "",VLOOKUP(A161,Projects!A:B,2,FALSE))</f>
        <v>T15 Project155</v>
      </c>
      <c r="C161" s="169">
        <f t="shared" si="26"/>
        <v>72</v>
      </c>
      <c r="D161" s="169">
        <f t="shared" si="27"/>
        <v>66</v>
      </c>
      <c r="E161" s="169">
        <f t="shared" si="28"/>
        <v>0</v>
      </c>
      <c r="F161" s="169">
        <f t="shared" si="29"/>
        <v>66</v>
      </c>
      <c r="G161" s="170">
        <f t="shared" si="30"/>
        <v>0</v>
      </c>
      <c r="H161" s="170">
        <f t="shared" si="31"/>
        <v>2</v>
      </c>
      <c r="I161" s="171">
        <f t="shared" si="32"/>
        <v>10</v>
      </c>
      <c r="J161" s="169">
        <v>3</v>
      </c>
      <c r="K161" s="169">
        <v>3</v>
      </c>
      <c r="L161" s="169">
        <v>3</v>
      </c>
      <c r="M161" s="169">
        <v>1</v>
      </c>
      <c r="N161" s="172">
        <v>72</v>
      </c>
      <c r="O161" s="172">
        <v>69</v>
      </c>
      <c r="P161" s="172">
        <v>71</v>
      </c>
      <c r="Q161" s="172">
        <v>16</v>
      </c>
      <c r="R161" s="173"/>
      <c r="S161" s="369">
        <v>0.10000000000000091</v>
      </c>
      <c r="T161" s="369">
        <v>0.10000000000000091</v>
      </c>
      <c r="U161" s="369">
        <v>0.10000000000000091</v>
      </c>
      <c r="V161" s="369">
        <v>0.10000000000000091</v>
      </c>
      <c r="W161" s="369">
        <v>0.10000000000000091</v>
      </c>
      <c r="X161" s="369">
        <v>0.10000000000000091</v>
      </c>
      <c r="Y161" s="369">
        <v>0.10000000000000091</v>
      </c>
      <c r="Z161" s="369">
        <v>0.10000000000000091</v>
      </c>
      <c r="AA161" s="369">
        <v>0.10000000000000091</v>
      </c>
      <c r="AB161" s="369">
        <v>0.10000000000000091</v>
      </c>
      <c r="AC161" s="369">
        <v>0.10000000000000091</v>
      </c>
      <c r="AD161" s="369">
        <v>0.10000000000000091</v>
      </c>
      <c r="AE161" s="369">
        <v>0.10000000000000091</v>
      </c>
      <c r="AF161" s="369">
        <v>0.10000000000000091</v>
      </c>
      <c r="AG161" s="369">
        <v>0.10000000000000091</v>
      </c>
      <c r="AH161" s="369" t="s">
        <v>481</v>
      </c>
      <c r="AI161" s="369">
        <v>0.10000000000000091</v>
      </c>
      <c r="AJ161" s="369">
        <v>0.10000000000000091</v>
      </c>
      <c r="AK161" s="369">
        <v>0.10000000000000091</v>
      </c>
      <c r="AL161" s="369">
        <v>0.10000000000000091</v>
      </c>
      <c r="AM161" s="369">
        <v>0.10000000000000091</v>
      </c>
      <c r="AN161" s="369">
        <v>0.10000000000000091</v>
      </c>
      <c r="AO161" s="369">
        <v>0.10000000000000091</v>
      </c>
      <c r="AP161" s="369">
        <v>0.10000000000000091</v>
      </c>
      <c r="AQ161" s="369">
        <v>0.10000000000000091</v>
      </c>
      <c r="AR161" s="369">
        <v>0.10000000000000091</v>
      </c>
      <c r="AS161" s="369">
        <v>0.10000000000000091</v>
      </c>
      <c r="AT161" s="369">
        <v>0.10000000000000091</v>
      </c>
      <c r="AU161" s="369">
        <v>0.10000000000000091</v>
      </c>
      <c r="AV161" s="369">
        <v>0.10000000000000091</v>
      </c>
      <c r="AW161" s="369">
        <v>0.10000000000000091</v>
      </c>
      <c r="AX161" s="369">
        <v>0.10000000000000091</v>
      </c>
      <c r="AY161" s="369">
        <v>0.10000000000000091</v>
      </c>
      <c r="AZ161" s="369">
        <v>0.10000000000000091</v>
      </c>
      <c r="BA161" s="369">
        <v>0.10000000000000091</v>
      </c>
      <c r="BB161" s="369">
        <v>0.10000000000000091</v>
      </c>
      <c r="BC161" s="369">
        <v>0.10000000000000091</v>
      </c>
      <c r="BD161" s="369">
        <v>0.10000000000000091</v>
      </c>
      <c r="BE161" s="369">
        <v>0.10000000000000091</v>
      </c>
      <c r="BF161" s="369">
        <v>0.10000000000000091</v>
      </c>
      <c r="BG161" s="369">
        <v>0.10000000000000091</v>
      </c>
      <c r="BH161" s="369">
        <v>0.10000000000000091</v>
      </c>
      <c r="BI161" s="369">
        <v>0.10000000000000091</v>
      </c>
      <c r="BJ161" s="369">
        <v>0.10000000000000091</v>
      </c>
      <c r="BK161" s="369">
        <v>0.10000000000000091</v>
      </c>
      <c r="BL161" s="369">
        <v>0.10000000000000091</v>
      </c>
      <c r="BM161" s="369">
        <v>0.10000000000000091</v>
      </c>
      <c r="BN161" s="369">
        <v>0.10000000000000091</v>
      </c>
      <c r="BO161" s="369">
        <v>0.10000000000000091</v>
      </c>
      <c r="BP161" s="369">
        <v>0.10000000000000091</v>
      </c>
      <c r="BQ161" s="369">
        <v>0.10000000000000091</v>
      </c>
      <c r="BR161" s="369">
        <v>0.10000000000000091</v>
      </c>
      <c r="BS161" s="369">
        <v>0.10000000000000091</v>
      </c>
      <c r="BT161" s="369">
        <v>0.10000000000000091</v>
      </c>
      <c r="BU161" s="369">
        <v>0.10000000000000091</v>
      </c>
      <c r="BV161" s="369">
        <v>0.10000000000000091</v>
      </c>
      <c r="BW161" s="369">
        <v>0.10000000000000091</v>
      </c>
      <c r="BX161" s="369">
        <v>0.10000000000000091</v>
      </c>
      <c r="BY161" s="369">
        <v>0.10000000000000091</v>
      </c>
      <c r="BZ161" s="369">
        <v>0.10000000000000091</v>
      </c>
      <c r="CA161" s="369">
        <v>0.10000000000000091</v>
      </c>
      <c r="CB161" s="369">
        <v>0.10000000000000091</v>
      </c>
      <c r="CC161" s="369">
        <v>0.10000000000000091</v>
      </c>
      <c r="CD161" s="369">
        <v>0.10000000000000091</v>
      </c>
      <c r="CE161" s="369">
        <v>0.10000000000000091</v>
      </c>
      <c r="CF161" s="369">
        <v>0.10000000000000091</v>
      </c>
      <c r="CG161" s="369">
        <v>0.10000000000000091</v>
      </c>
      <c r="CH161" s="369">
        <v>1</v>
      </c>
      <c r="CI161" s="369" t="s">
        <v>481</v>
      </c>
      <c r="CJ161" s="369">
        <v>1</v>
      </c>
      <c r="CK161" s="369" t="s">
        <v>481</v>
      </c>
      <c r="CL161" s="369" t="s">
        <v>481</v>
      </c>
      <c r="CM161" s="174"/>
      <c r="CN161" s="174"/>
      <c r="CO161" s="174"/>
      <c r="CP161" s="174"/>
      <c r="CQ161" s="174"/>
      <c r="CR161" s="174"/>
      <c r="CS161" s="174"/>
      <c r="CT161" s="174"/>
    </row>
    <row r="162" spans="1:98" ht="15.75" thickBot="1" x14ac:dyDescent="0.3">
      <c r="A162" s="168">
        <f>IF(LEN(Projects!A158)&gt;0,Projects!A158,"")</f>
        <v>156</v>
      </c>
      <c r="B162" s="102" t="str">
        <f>IF(ISNA(VLOOKUP(A162,Projects!A:B,2,FALSE)), "",VLOOKUP(A162,Projects!A:B,2,FALSE))</f>
        <v>T15 Project156</v>
      </c>
      <c r="C162" s="169">
        <f t="shared" si="26"/>
        <v>72</v>
      </c>
      <c r="D162" s="169">
        <f t="shared" si="27"/>
        <v>66</v>
      </c>
      <c r="E162" s="169">
        <f t="shared" si="28"/>
        <v>0</v>
      </c>
      <c r="F162" s="169">
        <f t="shared" si="29"/>
        <v>66</v>
      </c>
      <c r="G162" s="170">
        <f t="shared" si="30"/>
        <v>0</v>
      </c>
      <c r="H162" s="170">
        <f t="shared" si="31"/>
        <v>2</v>
      </c>
      <c r="I162" s="171">
        <f t="shared" si="32"/>
        <v>10</v>
      </c>
      <c r="J162" s="169">
        <v>3</v>
      </c>
      <c r="K162" s="169">
        <v>3</v>
      </c>
      <c r="L162" s="169">
        <v>3</v>
      </c>
      <c r="M162" s="169">
        <v>1</v>
      </c>
      <c r="N162" s="172">
        <v>68</v>
      </c>
      <c r="O162" s="172">
        <v>70</v>
      </c>
      <c r="P162" s="172">
        <v>72</v>
      </c>
      <c r="Q162" s="172">
        <v>17</v>
      </c>
      <c r="R162" s="173"/>
      <c r="S162" s="369">
        <v>0.10000000000000091</v>
      </c>
      <c r="T162" s="369">
        <v>0.10000000000000091</v>
      </c>
      <c r="U162" s="369">
        <v>0.10000000000000091</v>
      </c>
      <c r="V162" s="369">
        <v>0.10000000000000091</v>
      </c>
      <c r="W162" s="369">
        <v>0.10000000000000091</v>
      </c>
      <c r="X162" s="369">
        <v>0.10000000000000091</v>
      </c>
      <c r="Y162" s="369">
        <v>0.10000000000000091</v>
      </c>
      <c r="Z162" s="369">
        <v>0.10000000000000091</v>
      </c>
      <c r="AA162" s="369">
        <v>0.10000000000000091</v>
      </c>
      <c r="AB162" s="369">
        <v>0.10000000000000091</v>
      </c>
      <c r="AC162" s="369">
        <v>0.10000000000000091</v>
      </c>
      <c r="AD162" s="369">
        <v>0.10000000000000091</v>
      </c>
      <c r="AE162" s="369">
        <v>0.10000000000000091</v>
      </c>
      <c r="AF162" s="369">
        <v>0.10000000000000091</v>
      </c>
      <c r="AG162" s="369">
        <v>0.10000000000000091</v>
      </c>
      <c r="AH162" s="369">
        <v>0.10000000000000091</v>
      </c>
      <c r="AI162" s="369" t="s">
        <v>481</v>
      </c>
      <c r="AJ162" s="369">
        <v>0.10000000000000091</v>
      </c>
      <c r="AK162" s="369">
        <v>0.10000000000000091</v>
      </c>
      <c r="AL162" s="369">
        <v>0.10000000000000091</v>
      </c>
      <c r="AM162" s="369">
        <v>0.10000000000000091</v>
      </c>
      <c r="AN162" s="369">
        <v>0.10000000000000091</v>
      </c>
      <c r="AO162" s="369">
        <v>0.10000000000000091</v>
      </c>
      <c r="AP162" s="369">
        <v>0.10000000000000091</v>
      </c>
      <c r="AQ162" s="369">
        <v>0.10000000000000091</v>
      </c>
      <c r="AR162" s="369">
        <v>0.10000000000000091</v>
      </c>
      <c r="AS162" s="369">
        <v>0.10000000000000091</v>
      </c>
      <c r="AT162" s="369">
        <v>0.10000000000000091</v>
      </c>
      <c r="AU162" s="369">
        <v>0.10000000000000091</v>
      </c>
      <c r="AV162" s="369">
        <v>0.10000000000000091</v>
      </c>
      <c r="AW162" s="369">
        <v>0.10000000000000091</v>
      </c>
      <c r="AX162" s="369">
        <v>0.10000000000000091</v>
      </c>
      <c r="AY162" s="369">
        <v>0.10000000000000091</v>
      </c>
      <c r="AZ162" s="369">
        <v>0.10000000000000091</v>
      </c>
      <c r="BA162" s="369">
        <v>0.10000000000000091</v>
      </c>
      <c r="BB162" s="369">
        <v>0.10000000000000091</v>
      </c>
      <c r="BC162" s="369">
        <v>0.10000000000000091</v>
      </c>
      <c r="BD162" s="369">
        <v>0.10000000000000091</v>
      </c>
      <c r="BE162" s="369">
        <v>0.10000000000000091</v>
      </c>
      <c r="BF162" s="369">
        <v>0.10000000000000091</v>
      </c>
      <c r="BG162" s="369">
        <v>0.10000000000000091</v>
      </c>
      <c r="BH162" s="369">
        <v>0.10000000000000091</v>
      </c>
      <c r="BI162" s="369">
        <v>0.10000000000000091</v>
      </c>
      <c r="BJ162" s="369">
        <v>0.10000000000000091</v>
      </c>
      <c r="BK162" s="369">
        <v>0.10000000000000091</v>
      </c>
      <c r="BL162" s="369">
        <v>0.10000000000000091</v>
      </c>
      <c r="BM162" s="369">
        <v>0.10000000000000091</v>
      </c>
      <c r="BN162" s="369">
        <v>0.10000000000000091</v>
      </c>
      <c r="BO162" s="369">
        <v>0.10000000000000091</v>
      </c>
      <c r="BP162" s="369">
        <v>0.10000000000000091</v>
      </c>
      <c r="BQ162" s="369">
        <v>0.10000000000000091</v>
      </c>
      <c r="BR162" s="369">
        <v>0.10000000000000091</v>
      </c>
      <c r="BS162" s="369">
        <v>0.10000000000000091</v>
      </c>
      <c r="BT162" s="369">
        <v>0.10000000000000091</v>
      </c>
      <c r="BU162" s="369">
        <v>0.10000000000000091</v>
      </c>
      <c r="BV162" s="369">
        <v>0.10000000000000091</v>
      </c>
      <c r="BW162" s="369">
        <v>0.10000000000000091</v>
      </c>
      <c r="BX162" s="369">
        <v>0.10000000000000091</v>
      </c>
      <c r="BY162" s="369">
        <v>0.10000000000000091</v>
      </c>
      <c r="BZ162" s="369">
        <v>0.10000000000000091</v>
      </c>
      <c r="CA162" s="369">
        <v>0.10000000000000091</v>
      </c>
      <c r="CB162" s="369">
        <v>0.10000000000000091</v>
      </c>
      <c r="CC162" s="369">
        <v>0.10000000000000091</v>
      </c>
      <c r="CD162" s="369">
        <v>0.10000000000000091</v>
      </c>
      <c r="CE162" s="369">
        <v>0.10000000000000091</v>
      </c>
      <c r="CF162" s="369">
        <v>0.10000000000000091</v>
      </c>
      <c r="CG162" s="369">
        <v>0.10000000000000091</v>
      </c>
      <c r="CH162" s="369" t="s">
        <v>481</v>
      </c>
      <c r="CI162" s="369">
        <v>1</v>
      </c>
      <c r="CJ162" s="369" t="s">
        <v>481</v>
      </c>
      <c r="CK162" s="369">
        <v>1</v>
      </c>
      <c r="CL162" s="369" t="s">
        <v>481</v>
      </c>
      <c r="CM162" s="174"/>
      <c r="CN162" s="174"/>
      <c r="CO162" s="174"/>
      <c r="CP162" s="174"/>
      <c r="CQ162" s="174"/>
      <c r="CR162" s="174"/>
      <c r="CS162" s="174"/>
      <c r="CT162" s="174"/>
    </row>
    <row r="163" spans="1:98" x14ac:dyDescent="0.25">
      <c r="A163" s="168">
        <f>IF(LEN(Projects!A159)&gt;0,Projects!A159,"")</f>
        <v>157</v>
      </c>
      <c r="B163" s="102" t="str">
        <f>IF(ISNA(VLOOKUP(A163,Projects!A:B,2,FALSE)), "",VLOOKUP(A163,Projects!A:B,2,FALSE))</f>
        <v>T15 Project157</v>
      </c>
      <c r="C163" s="169">
        <f t="shared" si="26"/>
        <v>72</v>
      </c>
      <c r="D163" s="169">
        <f t="shared" si="27"/>
        <v>66</v>
      </c>
      <c r="E163" s="169">
        <f t="shared" si="28"/>
        <v>0</v>
      </c>
      <c r="F163" s="169">
        <f t="shared" si="29"/>
        <v>66</v>
      </c>
      <c r="G163" s="170">
        <f t="shared" si="30"/>
        <v>0</v>
      </c>
      <c r="H163" s="170">
        <f t="shared" si="31"/>
        <v>2</v>
      </c>
      <c r="I163" s="171">
        <f t="shared" si="32"/>
        <v>10</v>
      </c>
      <c r="J163" s="169">
        <v>3</v>
      </c>
      <c r="K163" s="169">
        <v>3</v>
      </c>
      <c r="L163" s="169">
        <v>3</v>
      </c>
      <c r="M163" s="169">
        <v>1</v>
      </c>
      <c r="N163" s="172">
        <v>69</v>
      </c>
      <c r="O163" s="172">
        <v>71</v>
      </c>
      <c r="P163" s="172">
        <v>68</v>
      </c>
      <c r="Q163" s="172">
        <v>40</v>
      </c>
      <c r="R163" s="173"/>
      <c r="S163" s="369">
        <v>0.10000000000000091</v>
      </c>
      <c r="T163" s="369">
        <v>0.10000000000000091</v>
      </c>
      <c r="U163" s="369">
        <v>0.10000000000000091</v>
      </c>
      <c r="V163" s="369">
        <v>0.10000000000000091</v>
      </c>
      <c r="W163" s="369">
        <v>0.10000000000000091</v>
      </c>
      <c r="X163" s="369">
        <v>0.10000000000000091</v>
      </c>
      <c r="Y163" s="369">
        <v>0.10000000000000091</v>
      </c>
      <c r="Z163" s="369">
        <v>0.10000000000000091</v>
      </c>
      <c r="AA163" s="369">
        <v>0.10000000000000091</v>
      </c>
      <c r="AB163" s="369">
        <v>0.10000000000000091</v>
      </c>
      <c r="AC163" s="369">
        <v>0.10000000000000091</v>
      </c>
      <c r="AD163" s="369">
        <v>0.10000000000000091</v>
      </c>
      <c r="AE163" s="369">
        <v>0.10000000000000091</v>
      </c>
      <c r="AF163" s="369">
        <v>0.10000000000000091</v>
      </c>
      <c r="AG163" s="369">
        <v>0.10000000000000091</v>
      </c>
      <c r="AH163" s="369">
        <v>0.10000000000000091</v>
      </c>
      <c r="AI163" s="369">
        <v>0.10000000000000091</v>
      </c>
      <c r="AJ163" s="369">
        <v>0.10000000000000091</v>
      </c>
      <c r="AK163" s="369">
        <v>0.10000000000000091</v>
      </c>
      <c r="AL163" s="369">
        <v>0.10000000000000091</v>
      </c>
      <c r="AM163" s="369">
        <v>0.10000000000000091</v>
      </c>
      <c r="AN163" s="369">
        <v>0.10000000000000091</v>
      </c>
      <c r="AO163" s="369">
        <v>0.10000000000000091</v>
      </c>
      <c r="AP163" s="369">
        <v>0.10000000000000091</v>
      </c>
      <c r="AQ163" s="369">
        <v>0.10000000000000091</v>
      </c>
      <c r="AR163" s="369">
        <v>0.10000000000000091</v>
      </c>
      <c r="AS163" s="369">
        <v>0.10000000000000091</v>
      </c>
      <c r="AT163" s="369">
        <v>0.10000000000000091</v>
      </c>
      <c r="AU163" s="369">
        <v>0.10000000000000091</v>
      </c>
      <c r="AV163" s="369">
        <v>0.10000000000000091</v>
      </c>
      <c r="AW163" s="369">
        <v>0.10000000000000091</v>
      </c>
      <c r="AX163" s="369">
        <v>0.10000000000000091</v>
      </c>
      <c r="AY163" s="369">
        <v>0.10000000000000091</v>
      </c>
      <c r="AZ163" s="369">
        <v>0.10000000000000091</v>
      </c>
      <c r="BA163" s="369">
        <v>0.10000000000000091</v>
      </c>
      <c r="BB163" s="369">
        <v>0.10000000000000091</v>
      </c>
      <c r="BC163" s="369">
        <v>0.10000000000000091</v>
      </c>
      <c r="BD163" s="369">
        <v>0.10000000000000091</v>
      </c>
      <c r="BE163" s="369">
        <v>0.10000000000000091</v>
      </c>
      <c r="BF163" s="369" t="s">
        <v>481</v>
      </c>
      <c r="BG163" s="369">
        <v>0.10000000000000091</v>
      </c>
      <c r="BH163" s="369">
        <v>0.10000000000000091</v>
      </c>
      <c r="BI163" s="369">
        <v>0.10000000000000091</v>
      </c>
      <c r="BJ163" s="369">
        <v>0.10000000000000091</v>
      </c>
      <c r="BK163" s="369">
        <v>0.10000000000000091</v>
      </c>
      <c r="BL163" s="369">
        <v>0.10000000000000091</v>
      </c>
      <c r="BM163" s="369">
        <v>0.10000000000000091</v>
      </c>
      <c r="BN163" s="369">
        <v>0.10000000000000091</v>
      </c>
      <c r="BO163" s="369">
        <v>0.10000000000000091</v>
      </c>
      <c r="BP163" s="369">
        <v>0.10000000000000091</v>
      </c>
      <c r="BQ163" s="369">
        <v>0.10000000000000091</v>
      </c>
      <c r="BR163" s="369">
        <v>0.10000000000000091</v>
      </c>
      <c r="BS163" s="369">
        <v>0.10000000000000091</v>
      </c>
      <c r="BT163" s="369">
        <v>0.10000000000000091</v>
      </c>
      <c r="BU163" s="369">
        <v>0.10000000000000091</v>
      </c>
      <c r="BV163" s="369">
        <v>0.10000000000000091</v>
      </c>
      <c r="BW163" s="369">
        <v>0.10000000000000091</v>
      </c>
      <c r="BX163" s="369">
        <v>0.10000000000000091</v>
      </c>
      <c r="BY163" s="369">
        <v>0.10000000000000091</v>
      </c>
      <c r="BZ163" s="369">
        <v>0.10000000000000091</v>
      </c>
      <c r="CA163" s="369">
        <v>0.10000000000000091</v>
      </c>
      <c r="CB163" s="369">
        <v>0.10000000000000091</v>
      </c>
      <c r="CC163" s="369">
        <v>0.10000000000000091</v>
      </c>
      <c r="CD163" s="369">
        <v>0.10000000000000091</v>
      </c>
      <c r="CE163" s="369">
        <v>0.10000000000000091</v>
      </c>
      <c r="CF163" s="369">
        <v>0.10000000000000091</v>
      </c>
      <c r="CG163" s="369">
        <v>0.10000000000000091</v>
      </c>
      <c r="CH163" s="369" t="s">
        <v>481</v>
      </c>
      <c r="CI163" s="369" t="s">
        <v>481</v>
      </c>
      <c r="CJ163" s="369">
        <v>1</v>
      </c>
      <c r="CK163" s="369" t="s">
        <v>481</v>
      </c>
      <c r="CL163" s="369">
        <v>1</v>
      </c>
      <c r="CM163" s="174"/>
      <c r="CN163" s="174"/>
      <c r="CO163" s="174"/>
      <c r="CP163" s="174"/>
      <c r="CQ163" s="174"/>
      <c r="CR163" s="174"/>
      <c r="CS163" s="174"/>
      <c r="CT163" s="174"/>
    </row>
    <row r="164" spans="1:98" x14ac:dyDescent="0.25">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c r="CS164" s="174"/>
      <c r="CT164" s="174"/>
    </row>
    <row r="165" spans="1:98" x14ac:dyDescent="0.25">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74"/>
      <c r="CT165" s="174"/>
    </row>
    <row r="166" spans="1:98" x14ac:dyDescent="0.25">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c r="CS166" s="174"/>
      <c r="CT166" s="174"/>
    </row>
    <row r="167" spans="1:98" x14ac:dyDescent="0.25">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c r="CS167" s="174"/>
      <c r="CT167" s="174"/>
    </row>
    <row r="168" spans="1:98" x14ac:dyDescent="0.25">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c r="CS168" s="174"/>
      <c r="CT168" s="174"/>
    </row>
    <row r="169" spans="1:98" x14ac:dyDescent="0.25">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c r="CS169" s="174"/>
      <c r="CT169" s="174"/>
    </row>
    <row r="170" spans="1:98" x14ac:dyDescent="0.25">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c r="CS170" s="174"/>
      <c r="CT170" s="174"/>
    </row>
    <row r="171" spans="1:98" x14ac:dyDescent="0.25">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c r="CS171" s="174"/>
      <c r="CT171" s="174"/>
    </row>
    <row r="172" spans="1:98" x14ac:dyDescent="0.25">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c r="CS172" s="174"/>
      <c r="CT172" s="174"/>
    </row>
    <row r="173" spans="1:98" x14ac:dyDescent="0.25">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74"/>
      <c r="CT173" s="174"/>
    </row>
    <row r="174" spans="1:98" x14ac:dyDescent="0.25">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c r="CS174" s="174"/>
      <c r="CT174" s="174"/>
    </row>
    <row r="175" spans="1:98" x14ac:dyDescent="0.25">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74"/>
      <c r="CT175" s="174"/>
    </row>
    <row r="176" spans="1:98" x14ac:dyDescent="0.25">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c r="CS176" s="174"/>
      <c r="CT176" s="174"/>
    </row>
    <row r="177" spans="19:98" x14ac:dyDescent="0.25">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74"/>
      <c r="CT177" s="174"/>
    </row>
    <row r="178" spans="19:98" x14ac:dyDescent="0.25">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c r="CS178" s="174"/>
      <c r="CT178" s="174"/>
    </row>
    <row r="179" spans="19:98" x14ac:dyDescent="0.25">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74"/>
      <c r="CT179" s="174"/>
    </row>
    <row r="180" spans="19:98" x14ac:dyDescent="0.25">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c r="CS180" s="174"/>
      <c r="CT180" s="174"/>
    </row>
    <row r="181" spans="19:98" x14ac:dyDescent="0.25">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74"/>
      <c r="CT181" s="174"/>
    </row>
    <row r="182" spans="19:98" x14ac:dyDescent="0.25">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c r="CS182" s="174"/>
      <c r="CT182" s="174"/>
    </row>
    <row r="183" spans="19:98" x14ac:dyDescent="0.25">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74"/>
      <c r="CT183" s="174"/>
    </row>
    <row r="184" spans="19:98" x14ac:dyDescent="0.25">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row>
    <row r="185" spans="19:98" x14ac:dyDescent="0.25">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row>
    <row r="186" spans="19:98" x14ac:dyDescent="0.25">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row>
    <row r="187" spans="19:98" x14ac:dyDescent="0.25">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row>
    <row r="188" spans="19:98" x14ac:dyDescent="0.25">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row>
    <row r="189" spans="19:98" x14ac:dyDescent="0.25">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row>
    <row r="190" spans="19:98" x14ac:dyDescent="0.25">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row>
    <row r="191" spans="19:98" x14ac:dyDescent="0.25">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row>
    <row r="192" spans="19:98" x14ac:dyDescent="0.25">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row>
    <row r="193" spans="19:90" x14ac:dyDescent="0.25">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row>
    <row r="194" spans="19:90" x14ac:dyDescent="0.25">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row>
    <row r="195" spans="19:90" x14ac:dyDescent="0.25">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row>
    <row r="196" spans="19:90" x14ac:dyDescent="0.25">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row>
    <row r="197" spans="19:90" x14ac:dyDescent="0.25">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row>
    <row r="198" spans="19:90" x14ac:dyDescent="0.25">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row>
    <row r="199" spans="19:90" x14ac:dyDescent="0.25">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row>
    <row r="200" spans="19:90" x14ac:dyDescent="0.25">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row>
    <row r="201" spans="19:90" x14ac:dyDescent="0.25">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row>
    <row r="202" spans="19:90" x14ac:dyDescent="0.25">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row>
    <row r="203" spans="19:90" x14ac:dyDescent="0.25">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row>
    <row r="204" spans="19:90" x14ac:dyDescent="0.25">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row>
    <row r="205" spans="19:90" x14ac:dyDescent="0.25">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row>
    <row r="206" spans="19:90" x14ac:dyDescent="0.25">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row>
    <row r="207" spans="19:90" x14ac:dyDescent="0.25">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row>
    <row r="208" spans="19:90" x14ac:dyDescent="0.25">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row>
    <row r="209" spans="19:90" x14ac:dyDescent="0.25">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row>
    <row r="210" spans="19:90" x14ac:dyDescent="0.25">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row>
    <row r="211" spans="19:90" x14ac:dyDescent="0.25">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row>
    <row r="212" spans="19:90" x14ac:dyDescent="0.25">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row>
    <row r="213" spans="19:90" x14ac:dyDescent="0.25">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row>
    <row r="214" spans="19:90" x14ac:dyDescent="0.25">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row>
    <row r="215" spans="19:90" x14ac:dyDescent="0.25">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row>
    <row r="216" spans="19:90" x14ac:dyDescent="0.25">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row>
    <row r="217" spans="19:90" x14ac:dyDescent="0.25">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row>
    <row r="218" spans="19:90" x14ac:dyDescent="0.25">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row>
    <row r="219" spans="19:90" x14ac:dyDescent="0.25">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row>
    <row r="220" spans="19:90" x14ac:dyDescent="0.25">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row>
    <row r="221" spans="19:90" x14ac:dyDescent="0.25">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row>
    <row r="222" spans="19:90" x14ac:dyDescent="0.25">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row>
    <row r="223" spans="19:90" x14ac:dyDescent="0.25">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row>
    <row r="224" spans="19:90" x14ac:dyDescent="0.25">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row>
    <row r="225" spans="19:90" x14ac:dyDescent="0.25">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row>
    <row r="226" spans="19:90" x14ac:dyDescent="0.25">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row>
    <row r="227" spans="19:90" x14ac:dyDescent="0.25">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row>
    <row r="228" spans="19:90" x14ac:dyDescent="0.25">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row>
    <row r="229" spans="19:90" x14ac:dyDescent="0.25">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row>
    <row r="230" spans="19:90" x14ac:dyDescent="0.25">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row>
    <row r="231" spans="19:90" x14ac:dyDescent="0.25">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row>
    <row r="232" spans="19:90" x14ac:dyDescent="0.25">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row>
    <row r="233" spans="19:90" x14ac:dyDescent="0.25">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row>
    <row r="234" spans="19:90" x14ac:dyDescent="0.25">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row>
    <row r="235" spans="19:90" x14ac:dyDescent="0.25">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row>
    <row r="236" spans="19:90" x14ac:dyDescent="0.25">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row>
    <row r="237" spans="19:90" x14ac:dyDescent="0.25">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row>
    <row r="238" spans="19:90" x14ac:dyDescent="0.25">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row>
    <row r="239" spans="19:90" x14ac:dyDescent="0.25">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row>
    <row r="240" spans="19:90" x14ac:dyDescent="0.25">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row>
    <row r="241" spans="19:90" x14ac:dyDescent="0.25">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row>
    <row r="242" spans="19:90" x14ac:dyDescent="0.25">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row>
    <row r="243" spans="19:90" x14ac:dyDescent="0.25">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row>
    <row r="244" spans="19:90" x14ac:dyDescent="0.25">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row>
    <row r="245" spans="19:90" x14ac:dyDescent="0.25">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row>
    <row r="246" spans="19:90" x14ac:dyDescent="0.25">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row>
    <row r="247" spans="19:90" x14ac:dyDescent="0.25">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row>
    <row r="248" spans="19:90" x14ac:dyDescent="0.25">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row>
    <row r="249" spans="19:90" x14ac:dyDescent="0.25">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row>
    <row r="250" spans="19:90" x14ac:dyDescent="0.25">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row>
    <row r="251" spans="19:90" x14ac:dyDescent="0.25">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row>
    <row r="252" spans="19:90" x14ac:dyDescent="0.25">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row>
    <row r="253" spans="19:90" x14ac:dyDescent="0.25">
      <c r="S253" s="174"/>
      <c r="T253" s="174"/>
      <c r="U253" s="174"/>
      <c r="V253" s="174"/>
      <c r="W253" s="174"/>
      <c r="X253" s="174"/>
      <c r="Y253" s="174"/>
      <c r="Z253" s="174"/>
      <c r="AA253" s="174"/>
      <c r="AB253" s="174"/>
      <c r="AC253" s="174"/>
      <c r="AD253" s="174"/>
      <c r="AE253" s="174"/>
      <c r="AF253" s="174"/>
      <c r="AG253" s="174"/>
      <c r="AH253" s="174"/>
      <c r="AI253" s="174"/>
      <c r="AJ253" s="174"/>
      <c r="AK253" s="174"/>
      <c r="AL253" s="174"/>
      <c r="AM253" s="174"/>
      <c r="AN253" s="174"/>
      <c r="AO253" s="174"/>
      <c r="AP253" s="174"/>
      <c r="AQ253" s="174"/>
      <c r="AR253" s="174"/>
      <c r="AS253" s="174"/>
      <c r="AT253" s="174"/>
      <c r="AU253" s="174"/>
      <c r="AV253" s="174"/>
      <c r="AW253" s="174"/>
      <c r="AX253" s="174"/>
      <c r="AY253" s="174"/>
      <c r="AZ253" s="174"/>
      <c r="BA253" s="174"/>
      <c r="BB253" s="174"/>
      <c r="BC253" s="174"/>
      <c r="BD253" s="174"/>
      <c r="BE253" s="174"/>
      <c r="BF253" s="174"/>
      <c r="BG253" s="174"/>
      <c r="BH253" s="174"/>
      <c r="BI253" s="174"/>
      <c r="BJ253" s="174"/>
      <c r="BK253" s="174"/>
      <c r="BL253" s="174"/>
      <c r="BM253" s="174"/>
      <c r="BN253" s="174"/>
      <c r="BO253" s="174"/>
      <c r="BP253" s="174"/>
      <c r="BQ253" s="174"/>
      <c r="BR253" s="174"/>
      <c r="BS253" s="174"/>
      <c r="BT253" s="174"/>
      <c r="BU253" s="174"/>
      <c r="BV253" s="174"/>
      <c r="BW253" s="174"/>
      <c r="BX253" s="174"/>
      <c r="BY253" s="174"/>
      <c r="BZ253" s="174"/>
      <c r="CA253" s="174"/>
      <c r="CB253" s="174"/>
      <c r="CC253" s="174"/>
      <c r="CD253" s="174"/>
      <c r="CE253" s="174"/>
      <c r="CF253" s="174"/>
      <c r="CG253" s="174"/>
      <c r="CH253" s="174"/>
      <c r="CI253" s="174"/>
      <c r="CJ253" s="174"/>
      <c r="CK253" s="174"/>
      <c r="CL253" s="174"/>
    </row>
    <row r="254" spans="19:90" x14ac:dyDescent="0.25">
      <c r="S254" s="174"/>
      <c r="T254" s="174"/>
      <c r="U254" s="174"/>
      <c r="V254" s="174"/>
      <c r="W254" s="174"/>
      <c r="X254" s="174"/>
      <c r="Y254" s="174"/>
      <c r="Z254" s="174"/>
      <c r="AA254" s="174"/>
      <c r="AB254" s="174"/>
      <c r="AC254" s="174"/>
      <c r="AD254" s="174"/>
      <c r="AE254" s="174"/>
      <c r="AF254" s="174"/>
      <c r="AG254" s="174"/>
      <c r="AH254" s="174"/>
      <c r="AI254" s="174"/>
      <c r="AJ254" s="174"/>
      <c r="AK254" s="174"/>
      <c r="AL254" s="174"/>
      <c r="AM254" s="174"/>
      <c r="AN254" s="174"/>
      <c r="AO254" s="174"/>
      <c r="AP254" s="174"/>
      <c r="AQ254" s="174"/>
      <c r="AR254" s="174"/>
      <c r="AS254" s="174"/>
      <c r="AT254" s="174"/>
      <c r="AU254" s="174"/>
      <c r="AV254" s="174"/>
      <c r="AW254" s="174"/>
      <c r="AX254" s="174"/>
      <c r="AY254" s="174"/>
      <c r="AZ254" s="174"/>
      <c r="BA254" s="174"/>
      <c r="BB254" s="174"/>
      <c r="BC254" s="174"/>
      <c r="BD254" s="174"/>
      <c r="BE254" s="174"/>
      <c r="BF254" s="174"/>
      <c r="BG254" s="174"/>
      <c r="BH254" s="174"/>
      <c r="BI254" s="174"/>
      <c r="BJ254" s="174"/>
      <c r="BK254" s="174"/>
      <c r="BL254" s="174"/>
      <c r="BM254" s="174"/>
      <c r="BN254" s="174"/>
      <c r="BO254" s="174"/>
      <c r="BP254" s="174"/>
      <c r="BQ254" s="174"/>
      <c r="BR254" s="174"/>
      <c r="BS254" s="174"/>
      <c r="BT254" s="174"/>
      <c r="BU254" s="174"/>
      <c r="BV254" s="174"/>
      <c r="BW254" s="174"/>
      <c r="BX254" s="174"/>
      <c r="BY254" s="174"/>
      <c r="BZ254" s="174"/>
      <c r="CA254" s="174"/>
      <c r="CB254" s="174"/>
      <c r="CC254" s="174"/>
      <c r="CD254" s="174"/>
      <c r="CE254" s="174"/>
      <c r="CF254" s="174"/>
      <c r="CG254" s="174"/>
      <c r="CH254" s="174"/>
      <c r="CI254" s="174"/>
      <c r="CJ254" s="174"/>
      <c r="CK254" s="174"/>
      <c r="CL254" s="174"/>
    </row>
    <row r="255" spans="19:90" x14ac:dyDescent="0.25">
      <c r="S255" s="174"/>
      <c r="T255" s="174"/>
      <c r="U255" s="174"/>
      <c r="V255" s="174"/>
      <c r="W255" s="174"/>
      <c r="X255" s="174"/>
      <c r="Y255" s="174"/>
      <c r="Z255" s="174"/>
      <c r="AA255" s="174"/>
      <c r="AB255" s="174"/>
      <c r="AC255" s="174"/>
      <c r="AD255" s="174"/>
      <c r="AE255" s="174"/>
      <c r="AF255" s="174"/>
      <c r="AG255" s="174"/>
      <c r="AH255" s="174"/>
      <c r="AI255" s="174"/>
      <c r="AJ255" s="174"/>
      <c r="AK255" s="174"/>
      <c r="AL255" s="174"/>
      <c r="AM255" s="174"/>
      <c r="AN255" s="174"/>
      <c r="AO255" s="174"/>
      <c r="AP255" s="174"/>
      <c r="AQ255" s="174"/>
      <c r="AR255" s="174"/>
      <c r="AS255" s="174"/>
      <c r="AT255" s="174"/>
      <c r="AU255" s="174"/>
      <c r="AV255" s="174"/>
      <c r="AW255" s="174"/>
      <c r="AX255" s="174"/>
      <c r="AY255" s="174"/>
      <c r="AZ255" s="174"/>
      <c r="BA255" s="174"/>
      <c r="BB255" s="174"/>
      <c r="BC255" s="174"/>
      <c r="BD255" s="174"/>
      <c r="BE255" s="174"/>
      <c r="BF255" s="174"/>
      <c r="BG255" s="174"/>
      <c r="BH255" s="174"/>
      <c r="BI255" s="174"/>
      <c r="BJ255" s="174"/>
      <c r="BK255" s="174"/>
      <c r="BL255" s="174"/>
      <c r="BM255" s="174"/>
      <c r="BN255" s="174"/>
      <c r="BO255" s="174"/>
      <c r="BP255" s="174"/>
      <c r="BQ255" s="174"/>
      <c r="BR255" s="174"/>
      <c r="BS255" s="174"/>
      <c r="BT255" s="174"/>
      <c r="BU255" s="174"/>
      <c r="BV255" s="174"/>
      <c r="BW255" s="174"/>
      <c r="BX255" s="174"/>
      <c r="BY255" s="174"/>
      <c r="BZ255" s="174"/>
      <c r="CA255" s="174"/>
      <c r="CB255" s="174"/>
      <c r="CC255" s="174"/>
      <c r="CD255" s="174"/>
      <c r="CE255" s="174"/>
      <c r="CF255" s="174"/>
      <c r="CG255" s="174"/>
      <c r="CH255" s="174"/>
      <c r="CI255" s="174"/>
      <c r="CJ255" s="174"/>
      <c r="CK255" s="174"/>
      <c r="CL255" s="174"/>
    </row>
    <row r="256" spans="19:90" x14ac:dyDescent="0.25">
      <c r="S256" s="174"/>
      <c r="T256" s="174"/>
      <c r="U256" s="174"/>
      <c r="V256" s="174"/>
      <c r="W256" s="174"/>
      <c r="X256" s="174"/>
      <c r="Y256" s="174"/>
      <c r="Z256" s="174"/>
      <c r="AA256" s="174"/>
      <c r="AB256" s="174"/>
      <c r="AC256" s="174"/>
      <c r="AD256" s="174"/>
      <c r="AE256" s="174"/>
      <c r="AF256" s="174"/>
      <c r="AG256" s="174"/>
      <c r="AH256" s="174"/>
      <c r="AI256" s="174"/>
      <c r="AJ256" s="174"/>
      <c r="AK256" s="174"/>
      <c r="AL256" s="174"/>
      <c r="AM256" s="174"/>
      <c r="AN256" s="174"/>
      <c r="AO256" s="174"/>
      <c r="AP256" s="174"/>
      <c r="AQ256" s="174"/>
      <c r="AR256" s="174"/>
      <c r="AS256" s="174"/>
      <c r="AT256" s="174"/>
      <c r="AU256" s="174"/>
      <c r="AV256" s="174"/>
      <c r="AW256" s="174"/>
      <c r="AX256" s="174"/>
      <c r="AY256" s="174"/>
      <c r="AZ256" s="174"/>
      <c r="BA256" s="174"/>
      <c r="BB256" s="174"/>
      <c r="BC256" s="174"/>
      <c r="BD256" s="174"/>
      <c r="BE256" s="174"/>
      <c r="BF256" s="174"/>
      <c r="BG256" s="174"/>
      <c r="BH256" s="174"/>
      <c r="BI256" s="174"/>
      <c r="BJ256" s="174"/>
      <c r="BK256" s="174"/>
      <c r="BL256" s="174"/>
      <c r="BM256" s="174"/>
      <c r="BN256" s="174"/>
      <c r="BO256" s="174"/>
      <c r="BP256" s="174"/>
      <c r="BQ256" s="174"/>
      <c r="BR256" s="174"/>
      <c r="BS256" s="174"/>
      <c r="BT256" s="174"/>
      <c r="BU256" s="174"/>
      <c r="BV256" s="174"/>
      <c r="BW256" s="174"/>
      <c r="BX256" s="174"/>
      <c r="BY256" s="174"/>
      <c r="BZ256" s="174"/>
      <c r="CA256" s="174"/>
      <c r="CB256" s="174"/>
      <c r="CC256" s="174"/>
      <c r="CD256" s="174"/>
      <c r="CE256" s="174"/>
      <c r="CF256" s="174"/>
      <c r="CG256" s="174"/>
      <c r="CH256" s="174"/>
      <c r="CI256" s="174"/>
      <c r="CJ256" s="174"/>
      <c r="CK256" s="174"/>
      <c r="CL256" s="174"/>
    </row>
    <row r="257" spans="19:90" x14ac:dyDescent="0.25">
      <c r="S257" s="174"/>
      <c r="T257" s="174"/>
      <c r="U257" s="174"/>
      <c r="V257" s="174"/>
      <c r="W257" s="174"/>
      <c r="X257" s="174"/>
      <c r="Y257" s="174"/>
      <c r="Z257" s="174"/>
      <c r="AA257" s="174"/>
      <c r="AB257" s="174"/>
      <c r="AC257" s="174"/>
      <c r="AD257" s="174"/>
      <c r="AE257" s="174"/>
      <c r="AF257" s="174"/>
      <c r="AG257" s="174"/>
      <c r="AH257" s="174"/>
      <c r="AI257" s="174"/>
      <c r="AJ257" s="174"/>
      <c r="AK257" s="174"/>
      <c r="AL257" s="174"/>
      <c r="AM257" s="174"/>
      <c r="AN257" s="174"/>
      <c r="AO257" s="174"/>
      <c r="AP257" s="174"/>
      <c r="AQ257" s="174"/>
      <c r="AR257" s="174"/>
      <c r="AS257" s="174"/>
      <c r="AT257" s="174"/>
      <c r="AU257" s="174"/>
      <c r="AV257" s="174"/>
      <c r="AW257" s="174"/>
      <c r="AX257" s="174"/>
      <c r="AY257" s="174"/>
      <c r="AZ257" s="174"/>
      <c r="BA257" s="174"/>
      <c r="BB257" s="174"/>
      <c r="BC257" s="174"/>
      <c r="BD257" s="174"/>
      <c r="BE257" s="174"/>
      <c r="BF257" s="174"/>
      <c r="BG257" s="174"/>
      <c r="BH257" s="174"/>
      <c r="BI257" s="174"/>
      <c r="BJ257" s="174"/>
      <c r="BK257" s="174"/>
      <c r="BL257" s="174"/>
      <c r="BM257" s="174"/>
      <c r="BN257" s="174"/>
      <c r="BO257" s="174"/>
      <c r="BP257" s="174"/>
      <c r="BQ257" s="174"/>
      <c r="BR257" s="174"/>
      <c r="BS257" s="174"/>
      <c r="BT257" s="174"/>
      <c r="BU257" s="174"/>
      <c r="BV257" s="174"/>
      <c r="BW257" s="174"/>
      <c r="BX257" s="174"/>
      <c r="BY257" s="174"/>
      <c r="BZ257" s="174"/>
      <c r="CA257" s="174"/>
      <c r="CB257" s="174"/>
      <c r="CC257" s="174"/>
      <c r="CD257" s="174"/>
      <c r="CE257" s="174"/>
      <c r="CF257" s="174"/>
      <c r="CG257" s="174"/>
      <c r="CH257" s="174"/>
      <c r="CI257" s="174"/>
      <c r="CJ257" s="174"/>
      <c r="CK257" s="174"/>
      <c r="CL257" s="174"/>
    </row>
    <row r="258" spans="19:90" x14ac:dyDescent="0.25">
      <c r="S258" s="174"/>
      <c r="T258" s="174"/>
      <c r="U258" s="174"/>
      <c r="V258" s="174"/>
      <c r="W258" s="174"/>
      <c r="X258" s="174"/>
      <c r="Y258" s="174"/>
      <c r="Z258" s="174"/>
      <c r="AA258" s="174"/>
      <c r="AB258" s="174"/>
      <c r="AC258" s="174"/>
      <c r="AD258" s="174"/>
      <c r="AE258" s="174"/>
      <c r="AF258" s="174"/>
      <c r="AG258" s="174"/>
      <c r="AH258" s="174"/>
      <c r="AI258" s="174"/>
      <c r="AJ258" s="174"/>
      <c r="AK258" s="174"/>
      <c r="AL258" s="174"/>
      <c r="AM258" s="174"/>
      <c r="AN258" s="174"/>
      <c r="AO258" s="174"/>
      <c r="AP258" s="174"/>
      <c r="AQ258" s="174"/>
      <c r="AR258" s="174"/>
      <c r="AS258" s="174"/>
      <c r="AT258" s="174"/>
      <c r="AU258" s="174"/>
      <c r="AV258" s="174"/>
      <c r="AW258" s="174"/>
      <c r="AX258" s="174"/>
      <c r="AY258" s="174"/>
      <c r="AZ258" s="174"/>
      <c r="BA258" s="174"/>
      <c r="BB258" s="174"/>
      <c r="BC258" s="174"/>
      <c r="BD258" s="174"/>
      <c r="BE258" s="174"/>
      <c r="BF258" s="174"/>
      <c r="BG258" s="174"/>
      <c r="BH258" s="174"/>
      <c r="BI258" s="174"/>
      <c r="BJ258" s="174"/>
      <c r="BK258" s="174"/>
      <c r="BL258" s="174"/>
      <c r="BM258" s="174"/>
      <c r="BN258" s="174"/>
      <c r="BO258" s="174"/>
      <c r="BP258" s="174"/>
      <c r="BQ258" s="174"/>
      <c r="BR258" s="174"/>
      <c r="BS258" s="174"/>
      <c r="BT258" s="174"/>
      <c r="BU258" s="174"/>
      <c r="BV258" s="174"/>
      <c r="BW258" s="174"/>
      <c r="BX258" s="174"/>
      <c r="BY258" s="174"/>
      <c r="BZ258" s="174"/>
      <c r="CA258" s="174"/>
      <c r="CB258" s="174"/>
      <c r="CC258" s="174"/>
      <c r="CD258" s="174"/>
      <c r="CE258" s="174"/>
      <c r="CF258" s="174"/>
      <c r="CG258" s="174"/>
      <c r="CH258" s="174"/>
      <c r="CI258" s="174"/>
      <c r="CJ258" s="174"/>
      <c r="CK258" s="174"/>
      <c r="CL258" s="174"/>
    </row>
    <row r="259" spans="19:90" x14ac:dyDescent="0.25">
      <c r="S259" s="174"/>
      <c r="T259" s="174"/>
      <c r="U259" s="174"/>
      <c r="V259" s="174"/>
      <c r="W259" s="174"/>
      <c r="X259" s="174"/>
      <c r="Y259" s="174"/>
      <c r="Z259" s="174"/>
      <c r="AA259" s="174"/>
      <c r="AB259" s="174"/>
      <c r="AC259" s="174"/>
      <c r="AD259" s="174"/>
      <c r="AE259" s="174"/>
      <c r="AF259" s="174"/>
      <c r="AG259" s="174"/>
      <c r="AH259" s="174"/>
      <c r="AI259" s="174"/>
      <c r="AJ259" s="174"/>
      <c r="AK259" s="174"/>
      <c r="AL259" s="174"/>
      <c r="AM259" s="174"/>
      <c r="AN259" s="174"/>
      <c r="AO259" s="174"/>
      <c r="AP259" s="174"/>
      <c r="AQ259" s="174"/>
      <c r="AR259" s="174"/>
      <c r="AS259" s="174"/>
      <c r="AT259" s="174"/>
      <c r="AU259" s="174"/>
      <c r="AV259" s="174"/>
      <c r="AW259" s="174"/>
      <c r="AX259" s="174"/>
      <c r="AY259" s="174"/>
      <c r="AZ259" s="174"/>
      <c r="BA259" s="174"/>
      <c r="BB259" s="174"/>
      <c r="BC259" s="174"/>
      <c r="BD259" s="174"/>
      <c r="BE259" s="174"/>
      <c r="BF259" s="174"/>
      <c r="BG259" s="174"/>
      <c r="BH259" s="174"/>
      <c r="BI259" s="174"/>
      <c r="BJ259" s="174"/>
      <c r="BK259" s="174"/>
      <c r="BL259" s="174"/>
      <c r="BM259" s="174"/>
      <c r="BN259" s="174"/>
      <c r="BO259" s="174"/>
      <c r="BP259" s="174"/>
      <c r="BQ259" s="174"/>
      <c r="BR259" s="174"/>
      <c r="BS259" s="174"/>
      <c r="BT259" s="174"/>
      <c r="BU259" s="174"/>
      <c r="BV259" s="174"/>
      <c r="BW259" s="174"/>
      <c r="BX259" s="174"/>
      <c r="BY259" s="174"/>
      <c r="BZ259" s="174"/>
      <c r="CA259" s="174"/>
      <c r="CB259" s="174"/>
      <c r="CC259" s="174"/>
      <c r="CD259" s="174"/>
      <c r="CE259" s="174"/>
      <c r="CF259" s="174"/>
      <c r="CG259" s="174"/>
      <c r="CH259" s="174"/>
      <c r="CI259" s="174"/>
      <c r="CJ259" s="174"/>
      <c r="CK259" s="174"/>
      <c r="CL259" s="174"/>
    </row>
    <row r="260" spans="19:90" x14ac:dyDescent="0.25">
      <c r="S260" s="174"/>
      <c r="T260" s="174"/>
      <c r="U260" s="174"/>
      <c r="V260" s="174"/>
      <c r="W260" s="174"/>
      <c r="X260" s="174"/>
      <c r="Y260" s="174"/>
      <c r="Z260" s="174"/>
      <c r="AA260" s="174"/>
      <c r="AB260" s="174"/>
      <c r="AC260" s="174"/>
      <c r="AD260" s="174"/>
      <c r="AE260" s="174"/>
      <c r="AF260" s="174"/>
      <c r="AG260" s="174"/>
      <c r="AH260" s="174"/>
      <c r="AI260" s="174"/>
      <c r="AJ260" s="174"/>
      <c r="AK260" s="174"/>
      <c r="AL260" s="174"/>
      <c r="AM260" s="174"/>
      <c r="AN260" s="174"/>
      <c r="AO260" s="174"/>
      <c r="AP260" s="174"/>
      <c r="AQ260" s="174"/>
      <c r="AR260" s="174"/>
      <c r="AS260" s="174"/>
      <c r="AT260" s="174"/>
      <c r="AU260" s="174"/>
      <c r="AV260" s="174"/>
      <c r="AW260" s="174"/>
      <c r="AX260" s="174"/>
      <c r="AY260" s="174"/>
      <c r="AZ260" s="174"/>
      <c r="BA260" s="174"/>
      <c r="BB260" s="174"/>
      <c r="BC260" s="174"/>
      <c r="BD260" s="174"/>
      <c r="BE260" s="174"/>
      <c r="BF260" s="174"/>
      <c r="BG260" s="174"/>
      <c r="BH260" s="174"/>
      <c r="BI260" s="174"/>
      <c r="BJ260" s="174"/>
      <c r="BK260" s="174"/>
      <c r="BL260" s="174"/>
      <c r="BM260" s="174"/>
      <c r="BN260" s="174"/>
      <c r="BO260" s="174"/>
      <c r="BP260" s="174"/>
      <c r="BQ260" s="174"/>
      <c r="BR260" s="174"/>
      <c r="BS260" s="174"/>
      <c r="BT260" s="174"/>
      <c r="BU260" s="174"/>
      <c r="BV260" s="174"/>
      <c r="BW260" s="174"/>
      <c r="BX260" s="174"/>
      <c r="BY260" s="174"/>
      <c r="BZ260" s="174"/>
      <c r="CA260" s="174"/>
      <c r="CB260" s="174"/>
      <c r="CC260" s="174"/>
      <c r="CD260" s="174"/>
      <c r="CE260" s="174"/>
      <c r="CF260" s="174"/>
      <c r="CG260" s="174"/>
      <c r="CH260" s="174"/>
      <c r="CI260" s="174"/>
      <c r="CJ260" s="174"/>
      <c r="CK260" s="174"/>
      <c r="CL260" s="174"/>
    </row>
    <row r="261" spans="19:90" x14ac:dyDescent="0.25">
      <c r="S261" s="174"/>
      <c r="T261" s="174"/>
      <c r="U261" s="174"/>
      <c r="V261" s="174"/>
      <c r="W261" s="174"/>
      <c r="X261" s="174"/>
      <c r="Y261" s="174"/>
      <c r="Z261" s="174"/>
      <c r="AA261" s="174"/>
      <c r="AB261" s="174"/>
      <c r="AC261" s="174"/>
      <c r="AD261" s="174"/>
      <c r="AE261" s="174"/>
      <c r="AF261" s="174"/>
      <c r="AG261" s="174"/>
      <c r="AH261" s="174"/>
      <c r="AI261" s="174"/>
      <c r="AJ261" s="174"/>
      <c r="AK261" s="174"/>
      <c r="AL261" s="174"/>
      <c r="AM261" s="174"/>
      <c r="AN261" s="174"/>
      <c r="AO261" s="174"/>
      <c r="AP261" s="174"/>
      <c r="AQ261" s="174"/>
      <c r="AR261" s="174"/>
      <c r="AS261" s="174"/>
      <c r="AT261" s="174"/>
      <c r="AU261" s="174"/>
      <c r="AV261" s="174"/>
      <c r="AW261" s="174"/>
      <c r="AX261" s="174"/>
      <c r="AY261" s="174"/>
      <c r="AZ261" s="174"/>
      <c r="BA261" s="174"/>
      <c r="BB261" s="174"/>
      <c r="BC261" s="174"/>
      <c r="BD261" s="174"/>
      <c r="BE261" s="174"/>
      <c r="BF261" s="174"/>
      <c r="BG261" s="174"/>
      <c r="BH261" s="174"/>
      <c r="BI261" s="174"/>
      <c r="BJ261" s="174"/>
      <c r="BK261" s="174"/>
      <c r="BL261" s="174"/>
      <c r="BM261" s="174"/>
      <c r="BN261" s="174"/>
      <c r="BO261" s="174"/>
      <c r="BP261" s="174"/>
      <c r="BQ261" s="174"/>
      <c r="BR261" s="174"/>
      <c r="BS261" s="174"/>
      <c r="BT261" s="174"/>
      <c r="BU261" s="174"/>
      <c r="BV261" s="174"/>
      <c r="BW261" s="174"/>
      <c r="BX261" s="174"/>
      <c r="BY261" s="174"/>
      <c r="BZ261" s="174"/>
      <c r="CA261" s="174"/>
      <c r="CB261" s="174"/>
      <c r="CC261" s="174"/>
      <c r="CD261" s="174"/>
      <c r="CE261" s="174"/>
      <c r="CF261" s="174"/>
      <c r="CG261" s="174"/>
      <c r="CH261" s="174"/>
      <c r="CI261" s="174"/>
      <c r="CJ261" s="174"/>
      <c r="CK261" s="174"/>
      <c r="CL261" s="174"/>
    </row>
    <row r="262" spans="19:90" x14ac:dyDescent="0.25">
      <c r="S262" s="174"/>
      <c r="T262" s="174"/>
      <c r="U262" s="174"/>
      <c r="V262" s="174"/>
      <c r="W262" s="174"/>
      <c r="X262" s="174"/>
      <c r="Y262" s="174"/>
      <c r="Z262" s="174"/>
      <c r="AA262" s="174"/>
      <c r="AB262" s="174"/>
      <c r="AC262" s="174"/>
      <c r="AD262" s="174"/>
      <c r="AE262" s="174"/>
      <c r="AF262" s="174"/>
      <c r="AG262" s="174"/>
      <c r="AH262" s="174"/>
      <c r="AI262" s="174"/>
      <c r="AJ262" s="174"/>
      <c r="AK262" s="174"/>
      <c r="AL262" s="174"/>
      <c r="AM262" s="174"/>
      <c r="AN262" s="174"/>
      <c r="AO262" s="174"/>
      <c r="AP262" s="174"/>
      <c r="AQ262" s="174"/>
      <c r="AR262" s="174"/>
      <c r="AS262" s="174"/>
      <c r="AT262" s="174"/>
      <c r="AU262" s="174"/>
      <c r="AV262" s="174"/>
      <c r="AW262" s="174"/>
      <c r="AX262" s="174"/>
      <c r="AY262" s="174"/>
      <c r="AZ262" s="174"/>
      <c r="BA262" s="174"/>
      <c r="BB262" s="174"/>
      <c r="BC262" s="174"/>
      <c r="BD262" s="174"/>
      <c r="BE262" s="174"/>
      <c r="BF262" s="174"/>
      <c r="BG262" s="174"/>
      <c r="BH262" s="174"/>
      <c r="BI262" s="174"/>
      <c r="BJ262" s="174"/>
      <c r="BK262" s="174"/>
      <c r="BL262" s="174"/>
      <c r="BM262" s="174"/>
      <c r="BN262" s="174"/>
      <c r="BO262" s="174"/>
      <c r="BP262" s="174"/>
      <c r="BQ262" s="174"/>
      <c r="BR262" s="174"/>
      <c r="BS262" s="174"/>
      <c r="BT262" s="174"/>
      <c r="BU262" s="174"/>
      <c r="BV262" s="174"/>
      <c r="BW262" s="174"/>
      <c r="BX262" s="174"/>
      <c r="BY262" s="174"/>
      <c r="BZ262" s="174"/>
      <c r="CA262" s="174"/>
      <c r="CB262" s="174"/>
      <c r="CC262" s="174"/>
      <c r="CD262" s="174"/>
      <c r="CE262" s="174"/>
      <c r="CF262" s="174"/>
      <c r="CG262" s="174"/>
      <c r="CH262" s="174"/>
      <c r="CI262" s="174"/>
      <c r="CJ262" s="174"/>
      <c r="CK262" s="174"/>
      <c r="CL262" s="174"/>
    </row>
    <row r="263" spans="19:90" x14ac:dyDescent="0.25">
      <c r="S263" s="174"/>
      <c r="T263" s="174"/>
      <c r="U263" s="174"/>
      <c r="V263" s="174"/>
      <c r="W263" s="174"/>
      <c r="X263" s="174"/>
      <c r="Y263" s="174"/>
      <c r="Z263" s="174"/>
      <c r="AA263" s="174"/>
      <c r="AB263" s="174"/>
      <c r="AC263" s="174"/>
      <c r="AD263" s="174"/>
      <c r="AE263" s="174"/>
      <c r="AF263" s="174"/>
      <c r="AG263" s="174"/>
      <c r="AH263" s="174"/>
      <c r="AI263" s="174"/>
      <c r="AJ263" s="174"/>
      <c r="AK263" s="174"/>
      <c r="AL263" s="174"/>
      <c r="AM263" s="174"/>
      <c r="AN263" s="174"/>
      <c r="AO263" s="174"/>
      <c r="AP263" s="174"/>
      <c r="AQ263" s="174"/>
      <c r="AR263" s="174"/>
      <c r="AS263" s="174"/>
      <c r="AT263" s="174"/>
      <c r="AU263" s="174"/>
      <c r="AV263" s="174"/>
      <c r="AW263" s="174"/>
      <c r="AX263" s="174"/>
      <c r="AY263" s="174"/>
      <c r="AZ263" s="174"/>
      <c r="BA263" s="174"/>
      <c r="BB263" s="174"/>
      <c r="BC263" s="174"/>
      <c r="BD263" s="174"/>
      <c r="BE263" s="174"/>
      <c r="BF263" s="174"/>
      <c r="BG263" s="174"/>
      <c r="BH263" s="174"/>
      <c r="BI263" s="174"/>
      <c r="BJ263" s="174"/>
      <c r="BK263" s="174"/>
      <c r="BL263" s="174"/>
      <c r="BM263" s="174"/>
      <c r="BN263" s="174"/>
      <c r="BO263" s="174"/>
      <c r="BP263" s="174"/>
      <c r="BQ263" s="174"/>
      <c r="BR263" s="174"/>
      <c r="BS263" s="174"/>
      <c r="BT263" s="174"/>
      <c r="BU263" s="174"/>
      <c r="BV263" s="174"/>
      <c r="BW263" s="174"/>
      <c r="BX263" s="174"/>
      <c r="BY263" s="174"/>
      <c r="BZ263" s="174"/>
      <c r="CA263" s="174"/>
      <c r="CB263" s="174"/>
      <c r="CC263" s="174"/>
      <c r="CD263" s="174"/>
      <c r="CE263" s="174"/>
      <c r="CF263" s="174"/>
      <c r="CG263" s="174"/>
      <c r="CH263" s="174"/>
      <c r="CI263" s="174"/>
      <c r="CJ263" s="174"/>
      <c r="CK263" s="174"/>
      <c r="CL263" s="174"/>
    </row>
    <row r="264" spans="19:90" x14ac:dyDescent="0.25">
      <c r="S264" s="174"/>
      <c r="T264" s="174"/>
      <c r="U264" s="174"/>
      <c r="V264" s="174"/>
      <c r="W264" s="174"/>
      <c r="X264" s="174"/>
      <c r="Y264" s="174"/>
      <c r="Z264" s="174"/>
      <c r="AA264" s="174"/>
      <c r="AB264" s="174"/>
      <c r="AC264" s="174"/>
      <c r="AD264" s="174"/>
      <c r="AE264" s="174"/>
      <c r="AF264" s="174"/>
      <c r="AG264" s="174"/>
      <c r="AH264" s="174"/>
      <c r="AI264" s="174"/>
      <c r="AJ264" s="174"/>
      <c r="AK264" s="174"/>
      <c r="AL264" s="174"/>
      <c r="AM264" s="174"/>
      <c r="AN264" s="174"/>
      <c r="AO264" s="174"/>
      <c r="AP264" s="174"/>
      <c r="AQ264" s="174"/>
      <c r="AR264" s="174"/>
      <c r="AS264" s="174"/>
      <c r="AT264" s="174"/>
      <c r="AU264" s="174"/>
      <c r="AV264" s="174"/>
      <c r="AW264" s="174"/>
      <c r="AX264" s="174"/>
      <c r="AY264" s="174"/>
      <c r="AZ264" s="174"/>
      <c r="BA264" s="174"/>
      <c r="BB264" s="174"/>
      <c r="BC264" s="174"/>
      <c r="BD264" s="174"/>
      <c r="BE264" s="174"/>
      <c r="BF264" s="174"/>
      <c r="BG264" s="174"/>
      <c r="BH264" s="174"/>
      <c r="BI264" s="174"/>
      <c r="BJ264" s="174"/>
      <c r="BK264" s="174"/>
      <c r="BL264" s="174"/>
      <c r="BM264" s="174"/>
      <c r="BN264" s="174"/>
      <c r="BO264" s="174"/>
      <c r="BP264" s="174"/>
      <c r="BQ264" s="174"/>
      <c r="BR264" s="174"/>
      <c r="BS264" s="174"/>
      <c r="BT264" s="174"/>
      <c r="BU264" s="174"/>
      <c r="BV264" s="174"/>
      <c r="BW264" s="174"/>
      <c r="BX264" s="174"/>
      <c r="BY264" s="174"/>
      <c r="BZ264" s="174"/>
      <c r="CA264" s="174"/>
      <c r="CB264" s="174"/>
      <c r="CC264" s="174"/>
      <c r="CD264" s="174"/>
      <c r="CE264" s="174"/>
      <c r="CF264" s="174"/>
      <c r="CG264" s="174"/>
      <c r="CH264" s="174"/>
      <c r="CI264" s="174"/>
      <c r="CJ264" s="174"/>
      <c r="CK264" s="174"/>
      <c r="CL264" s="174"/>
    </row>
    <row r="265" spans="19:90" x14ac:dyDescent="0.25">
      <c r="S265" s="174"/>
      <c r="T265" s="174"/>
      <c r="U265" s="174"/>
      <c r="V265" s="174"/>
      <c r="W265" s="174"/>
      <c r="X265" s="174"/>
      <c r="Y265" s="174"/>
      <c r="Z265" s="174"/>
      <c r="AA265" s="174"/>
      <c r="AB265" s="174"/>
      <c r="AC265" s="174"/>
      <c r="AD265" s="174"/>
      <c r="AE265" s="174"/>
      <c r="AF265" s="174"/>
      <c r="AG265" s="174"/>
      <c r="AH265" s="174"/>
      <c r="AI265" s="174"/>
      <c r="AJ265" s="174"/>
      <c r="AK265" s="174"/>
      <c r="AL265" s="174"/>
      <c r="AM265" s="174"/>
      <c r="AN265" s="174"/>
      <c r="AO265" s="174"/>
      <c r="AP265" s="174"/>
      <c r="AQ265" s="174"/>
      <c r="AR265" s="174"/>
      <c r="AS265" s="174"/>
      <c r="AT265" s="174"/>
      <c r="AU265" s="174"/>
      <c r="AV265" s="174"/>
      <c r="AW265" s="174"/>
      <c r="AX265" s="174"/>
      <c r="AY265" s="174"/>
      <c r="AZ265" s="174"/>
      <c r="BA265" s="174"/>
      <c r="BB265" s="174"/>
      <c r="BC265" s="174"/>
      <c r="BD265" s="174"/>
      <c r="BE265" s="174"/>
      <c r="BF265" s="174"/>
      <c r="BG265" s="174"/>
      <c r="BH265" s="174"/>
      <c r="BI265" s="174"/>
      <c r="BJ265" s="174"/>
      <c r="BK265" s="174"/>
      <c r="BL265" s="174"/>
      <c r="BM265" s="174"/>
      <c r="BN265" s="174"/>
      <c r="BO265" s="174"/>
      <c r="BP265" s="174"/>
      <c r="BQ265" s="174"/>
      <c r="BR265" s="174"/>
      <c r="BS265" s="174"/>
      <c r="BT265" s="174"/>
      <c r="BU265" s="174"/>
      <c r="BV265" s="174"/>
      <c r="BW265" s="174"/>
      <c r="BX265" s="174"/>
      <c r="BY265" s="174"/>
      <c r="BZ265" s="174"/>
      <c r="CA265" s="174"/>
      <c r="CB265" s="174"/>
      <c r="CC265" s="174"/>
      <c r="CD265" s="174"/>
      <c r="CE265" s="174"/>
      <c r="CF265" s="174"/>
      <c r="CG265" s="174"/>
      <c r="CH265" s="174"/>
      <c r="CI265" s="174"/>
      <c r="CJ265" s="174"/>
      <c r="CK265" s="174"/>
      <c r="CL265" s="174"/>
    </row>
    <row r="266" spans="19:90" x14ac:dyDescent="0.25">
      <c r="S266" s="174"/>
      <c r="T266" s="174"/>
      <c r="U266" s="174"/>
      <c r="V266" s="174"/>
      <c r="W266" s="174"/>
      <c r="X266" s="174"/>
      <c r="Y266" s="174"/>
      <c r="Z266" s="174"/>
      <c r="AA266" s="174"/>
      <c r="AB266" s="174"/>
      <c r="AC266" s="174"/>
      <c r="AD266" s="174"/>
      <c r="AE266" s="174"/>
      <c r="AF266" s="174"/>
      <c r="AG266" s="174"/>
      <c r="AH266" s="174"/>
      <c r="AI266" s="174"/>
      <c r="AJ266" s="174"/>
      <c r="AK266" s="174"/>
      <c r="AL266" s="174"/>
      <c r="AM266" s="174"/>
      <c r="AN266" s="174"/>
      <c r="AO266" s="174"/>
      <c r="AP266" s="174"/>
      <c r="AQ266" s="174"/>
      <c r="AR266" s="174"/>
      <c r="AS266" s="174"/>
      <c r="AT266" s="174"/>
      <c r="AU266" s="174"/>
      <c r="AV266" s="174"/>
      <c r="AW266" s="174"/>
      <c r="AX266" s="174"/>
      <c r="AY266" s="174"/>
      <c r="AZ266" s="174"/>
      <c r="BA266" s="174"/>
      <c r="BB266" s="174"/>
      <c r="BC266" s="174"/>
      <c r="BD266" s="174"/>
      <c r="BE266" s="174"/>
      <c r="BF266" s="174"/>
      <c r="BG266" s="174"/>
      <c r="BH266" s="174"/>
      <c r="BI266" s="174"/>
      <c r="BJ266" s="174"/>
      <c r="BK266" s="174"/>
      <c r="BL266" s="174"/>
      <c r="BM266" s="174"/>
      <c r="BN266" s="174"/>
      <c r="BO266" s="174"/>
      <c r="BP266" s="174"/>
      <c r="BQ266" s="174"/>
      <c r="BR266" s="174"/>
      <c r="BS266" s="174"/>
      <c r="BT266" s="174"/>
      <c r="BU266" s="174"/>
      <c r="BV266" s="174"/>
      <c r="BW266" s="174"/>
      <c r="BX266" s="174"/>
      <c r="BY266" s="174"/>
      <c r="BZ266" s="174"/>
      <c r="CA266" s="174"/>
      <c r="CB266" s="174"/>
      <c r="CC266" s="174"/>
      <c r="CD266" s="174"/>
      <c r="CE266" s="174"/>
      <c r="CF266" s="174"/>
      <c r="CG266" s="174"/>
      <c r="CH266" s="174"/>
      <c r="CI266" s="174"/>
      <c r="CJ266" s="174"/>
      <c r="CK266" s="174"/>
      <c r="CL266" s="174"/>
    </row>
    <row r="267" spans="19:90" x14ac:dyDescent="0.25">
      <c r="S267" s="174"/>
      <c r="T267" s="174"/>
      <c r="U267" s="174"/>
      <c r="V267" s="174"/>
      <c r="W267" s="174"/>
      <c r="X267" s="174"/>
      <c r="Y267" s="174"/>
      <c r="Z267" s="174"/>
      <c r="AA267" s="174"/>
      <c r="AB267" s="174"/>
      <c r="AC267" s="174"/>
      <c r="AD267" s="174"/>
      <c r="AE267" s="174"/>
      <c r="AF267" s="174"/>
      <c r="AG267" s="174"/>
      <c r="AH267" s="174"/>
      <c r="AI267" s="174"/>
      <c r="AJ267" s="174"/>
      <c r="AK267" s="174"/>
      <c r="AL267" s="174"/>
      <c r="AM267" s="174"/>
      <c r="AN267" s="174"/>
      <c r="AO267" s="174"/>
      <c r="AP267" s="174"/>
      <c r="AQ267" s="174"/>
      <c r="AR267" s="174"/>
      <c r="AS267" s="174"/>
      <c r="AT267" s="174"/>
      <c r="AU267" s="174"/>
      <c r="AV267" s="174"/>
      <c r="AW267" s="174"/>
      <c r="AX267" s="174"/>
      <c r="AY267" s="174"/>
      <c r="AZ267" s="174"/>
      <c r="BA267" s="174"/>
      <c r="BB267" s="174"/>
      <c r="BC267" s="174"/>
      <c r="BD267" s="174"/>
      <c r="BE267" s="174"/>
      <c r="BF267" s="174"/>
      <c r="BG267" s="174"/>
      <c r="BH267" s="174"/>
      <c r="BI267" s="174"/>
      <c r="BJ267" s="174"/>
      <c r="BK267" s="174"/>
      <c r="BL267" s="174"/>
      <c r="BM267" s="174"/>
      <c r="BN267" s="174"/>
      <c r="BO267" s="174"/>
      <c r="BP267" s="174"/>
      <c r="BQ267" s="174"/>
      <c r="BR267" s="174"/>
      <c r="BS267" s="174"/>
      <c r="BT267" s="174"/>
      <c r="BU267" s="174"/>
      <c r="BV267" s="174"/>
      <c r="BW267" s="174"/>
      <c r="BX267" s="174"/>
      <c r="BY267" s="174"/>
      <c r="BZ267" s="174"/>
      <c r="CA267" s="174"/>
      <c r="CB267" s="174"/>
      <c r="CC267" s="174"/>
      <c r="CD267" s="174"/>
      <c r="CE267" s="174"/>
      <c r="CF267" s="174"/>
      <c r="CG267" s="174"/>
      <c r="CH267" s="174"/>
      <c r="CI267" s="174"/>
      <c r="CJ267" s="174"/>
      <c r="CK267" s="174"/>
      <c r="CL267" s="174"/>
    </row>
    <row r="268" spans="19:90" x14ac:dyDescent="0.25">
      <c r="S268" s="174"/>
      <c r="T268" s="174"/>
      <c r="U268" s="174"/>
      <c r="V268" s="174"/>
      <c r="W268" s="174"/>
      <c r="X268" s="174"/>
      <c r="Y268" s="174"/>
      <c r="Z268" s="174"/>
      <c r="AA268" s="174"/>
      <c r="AB268" s="174"/>
      <c r="AC268" s="174"/>
      <c r="AD268" s="174"/>
      <c r="AE268" s="174"/>
      <c r="AF268" s="174"/>
      <c r="AG268" s="174"/>
      <c r="AH268" s="174"/>
      <c r="AI268" s="174"/>
      <c r="AJ268" s="174"/>
      <c r="AK268" s="174"/>
      <c r="AL268" s="174"/>
      <c r="AM268" s="174"/>
      <c r="AN268" s="174"/>
      <c r="AO268" s="174"/>
      <c r="AP268" s="174"/>
      <c r="AQ268" s="174"/>
      <c r="AR268" s="174"/>
      <c r="AS268" s="174"/>
      <c r="AT268" s="174"/>
      <c r="AU268" s="174"/>
      <c r="AV268" s="174"/>
      <c r="AW268" s="174"/>
      <c r="AX268" s="174"/>
      <c r="AY268" s="174"/>
      <c r="AZ268" s="174"/>
      <c r="BA268" s="174"/>
      <c r="BB268" s="174"/>
      <c r="BC268" s="174"/>
      <c r="BD268" s="174"/>
      <c r="BE268" s="174"/>
      <c r="BF268" s="174"/>
      <c r="BG268" s="174"/>
      <c r="BH268" s="174"/>
      <c r="BI268" s="174"/>
      <c r="BJ268" s="174"/>
      <c r="BK268" s="174"/>
      <c r="BL268" s="174"/>
      <c r="BM268" s="174"/>
      <c r="BN268" s="174"/>
      <c r="BO268" s="174"/>
      <c r="BP268" s="174"/>
      <c r="BQ268" s="174"/>
      <c r="BR268" s="174"/>
      <c r="BS268" s="174"/>
      <c r="BT268" s="174"/>
      <c r="BU268" s="174"/>
      <c r="BV268" s="174"/>
      <c r="BW268" s="174"/>
      <c r="BX268" s="174"/>
      <c r="BY268" s="174"/>
      <c r="BZ268" s="174"/>
      <c r="CA268" s="174"/>
      <c r="CB268" s="174"/>
      <c r="CC268" s="174"/>
      <c r="CD268" s="174"/>
      <c r="CE268" s="174"/>
      <c r="CF268" s="174"/>
      <c r="CG268" s="174"/>
      <c r="CH268" s="174"/>
      <c r="CI268" s="174"/>
      <c r="CJ268" s="174"/>
      <c r="CK268" s="174"/>
      <c r="CL268" s="174"/>
    </row>
    <row r="269" spans="19:90" x14ac:dyDescent="0.25">
      <c r="S269" s="174"/>
      <c r="T269" s="174"/>
      <c r="U269" s="174"/>
      <c r="V269" s="174"/>
      <c r="W269" s="174"/>
      <c r="X269" s="174"/>
      <c r="Y269" s="174"/>
      <c r="Z269" s="174"/>
      <c r="AA269" s="174"/>
      <c r="AB269" s="174"/>
      <c r="AC269" s="174"/>
      <c r="AD269" s="174"/>
      <c r="AE269" s="174"/>
      <c r="AF269" s="174"/>
      <c r="AG269" s="174"/>
      <c r="AH269" s="174"/>
      <c r="AI269" s="174"/>
      <c r="AJ269" s="174"/>
      <c r="AK269" s="174"/>
      <c r="AL269" s="174"/>
      <c r="AM269" s="174"/>
      <c r="AN269" s="174"/>
      <c r="AO269" s="174"/>
      <c r="AP269" s="174"/>
      <c r="AQ269" s="174"/>
      <c r="AR269" s="174"/>
      <c r="AS269" s="174"/>
      <c r="AT269" s="174"/>
      <c r="AU269" s="174"/>
      <c r="AV269" s="174"/>
      <c r="AW269" s="174"/>
      <c r="AX269" s="174"/>
      <c r="AY269" s="174"/>
      <c r="AZ269" s="174"/>
      <c r="BA269" s="174"/>
      <c r="BB269" s="174"/>
      <c r="BC269" s="174"/>
      <c r="BD269" s="174"/>
      <c r="BE269" s="174"/>
      <c r="BF269" s="174"/>
      <c r="BG269" s="174"/>
      <c r="BH269" s="174"/>
      <c r="BI269" s="174"/>
      <c r="BJ269" s="174"/>
      <c r="BK269" s="174"/>
      <c r="BL269" s="174"/>
      <c r="BM269" s="174"/>
      <c r="BN269" s="174"/>
      <c r="BO269" s="174"/>
      <c r="BP269" s="174"/>
      <c r="BQ269" s="174"/>
      <c r="BR269" s="174"/>
      <c r="BS269" s="174"/>
      <c r="BT269" s="174"/>
      <c r="BU269" s="174"/>
      <c r="BV269" s="174"/>
      <c r="BW269" s="174"/>
      <c r="BX269" s="174"/>
      <c r="BY269" s="174"/>
      <c r="BZ269" s="174"/>
      <c r="CA269" s="174"/>
      <c r="CB269" s="174"/>
      <c r="CC269" s="174"/>
      <c r="CD269" s="174"/>
      <c r="CE269" s="174"/>
      <c r="CF269" s="174"/>
      <c r="CG269" s="174"/>
      <c r="CH269" s="174"/>
      <c r="CI269" s="174"/>
      <c r="CJ269" s="174"/>
      <c r="CK269" s="174"/>
      <c r="CL269" s="174"/>
    </row>
    <row r="270" spans="19:90" x14ac:dyDescent="0.25">
      <c r="S270" s="174"/>
      <c r="T270" s="174"/>
      <c r="U270" s="174"/>
      <c r="V270" s="174"/>
      <c r="W270" s="174"/>
      <c r="X270" s="174"/>
      <c r="Y270" s="174"/>
      <c r="Z270" s="174"/>
      <c r="AA270" s="174"/>
      <c r="AB270" s="174"/>
      <c r="AC270" s="174"/>
      <c r="AD270" s="174"/>
      <c r="AE270" s="174"/>
      <c r="AF270" s="174"/>
      <c r="AG270" s="174"/>
      <c r="AH270" s="174"/>
      <c r="AI270" s="174"/>
      <c r="AJ270" s="174"/>
      <c r="AK270" s="174"/>
      <c r="AL270" s="174"/>
      <c r="AM270" s="174"/>
      <c r="AN270" s="174"/>
      <c r="AO270" s="174"/>
      <c r="AP270" s="174"/>
      <c r="AQ270" s="174"/>
      <c r="AR270" s="174"/>
      <c r="AS270" s="174"/>
      <c r="AT270" s="174"/>
      <c r="AU270" s="174"/>
      <c r="AV270" s="174"/>
      <c r="AW270" s="174"/>
      <c r="AX270" s="174"/>
      <c r="AY270" s="174"/>
      <c r="AZ270" s="174"/>
      <c r="BA270" s="174"/>
      <c r="BB270" s="174"/>
      <c r="BC270" s="174"/>
      <c r="BD270" s="174"/>
      <c r="BE270" s="174"/>
      <c r="BF270" s="174"/>
      <c r="BG270" s="174"/>
      <c r="BH270" s="174"/>
      <c r="BI270" s="174"/>
      <c r="BJ270" s="174"/>
      <c r="BK270" s="174"/>
      <c r="BL270" s="174"/>
      <c r="BM270" s="174"/>
      <c r="BN270" s="174"/>
      <c r="BO270" s="174"/>
      <c r="BP270" s="174"/>
      <c r="BQ270" s="174"/>
      <c r="BR270" s="174"/>
      <c r="BS270" s="174"/>
      <c r="BT270" s="174"/>
      <c r="BU270" s="174"/>
      <c r="BV270" s="174"/>
      <c r="BW270" s="174"/>
      <c r="BX270" s="174"/>
      <c r="BY270" s="174"/>
      <c r="BZ270" s="174"/>
      <c r="CA270" s="174"/>
      <c r="CB270" s="174"/>
      <c r="CC270" s="174"/>
      <c r="CD270" s="174"/>
      <c r="CE270" s="174"/>
      <c r="CF270" s="174"/>
      <c r="CG270" s="174"/>
      <c r="CH270" s="174"/>
      <c r="CI270" s="174"/>
      <c r="CJ270" s="174"/>
      <c r="CK270" s="174"/>
      <c r="CL270" s="174"/>
    </row>
    <row r="271" spans="19:90" x14ac:dyDescent="0.25">
      <c r="S271" s="174"/>
      <c r="T271" s="174"/>
      <c r="U271" s="174"/>
      <c r="V271" s="174"/>
      <c r="W271" s="174"/>
      <c r="X271" s="174"/>
      <c r="Y271" s="174"/>
      <c r="Z271" s="174"/>
      <c r="AA271" s="174"/>
      <c r="AB271" s="174"/>
      <c r="AC271" s="174"/>
      <c r="AD271" s="174"/>
      <c r="AE271" s="174"/>
      <c r="AF271" s="174"/>
      <c r="AG271" s="174"/>
      <c r="AH271" s="174"/>
      <c r="AI271" s="174"/>
      <c r="AJ271" s="174"/>
      <c r="AK271" s="174"/>
      <c r="AL271" s="174"/>
      <c r="AM271" s="174"/>
      <c r="AN271" s="174"/>
      <c r="AO271" s="174"/>
      <c r="AP271" s="174"/>
      <c r="AQ271" s="174"/>
      <c r="AR271" s="174"/>
      <c r="AS271" s="174"/>
      <c r="AT271" s="174"/>
      <c r="AU271" s="174"/>
      <c r="AV271" s="174"/>
      <c r="AW271" s="174"/>
      <c r="AX271" s="174"/>
      <c r="AY271" s="174"/>
      <c r="AZ271" s="174"/>
      <c r="BA271" s="174"/>
      <c r="BB271" s="174"/>
      <c r="BC271" s="174"/>
      <c r="BD271" s="174"/>
      <c r="BE271" s="174"/>
      <c r="BF271" s="174"/>
      <c r="BG271" s="174"/>
      <c r="BH271" s="174"/>
      <c r="BI271" s="174"/>
      <c r="BJ271" s="174"/>
      <c r="BK271" s="174"/>
      <c r="BL271" s="174"/>
      <c r="BM271" s="174"/>
      <c r="BN271" s="174"/>
      <c r="BO271" s="174"/>
      <c r="BP271" s="174"/>
      <c r="BQ271" s="174"/>
      <c r="BR271" s="174"/>
      <c r="BS271" s="174"/>
      <c r="BT271" s="174"/>
      <c r="BU271" s="174"/>
      <c r="BV271" s="174"/>
      <c r="BW271" s="174"/>
      <c r="BX271" s="174"/>
      <c r="BY271" s="174"/>
      <c r="BZ271" s="174"/>
      <c r="CA271" s="174"/>
      <c r="CB271" s="174"/>
      <c r="CC271" s="174"/>
      <c r="CD271" s="174"/>
      <c r="CE271" s="174"/>
      <c r="CF271" s="174"/>
      <c r="CG271" s="174"/>
      <c r="CH271" s="174"/>
      <c r="CI271" s="174"/>
      <c r="CJ271" s="174"/>
      <c r="CK271" s="174"/>
      <c r="CL271" s="174"/>
    </row>
    <row r="272" spans="19:90" x14ac:dyDescent="0.25">
      <c r="S272" s="174"/>
      <c r="T272" s="174"/>
      <c r="U272" s="174"/>
      <c r="V272" s="174"/>
      <c r="W272" s="174"/>
      <c r="X272" s="174"/>
      <c r="Y272" s="174"/>
      <c r="Z272" s="174"/>
      <c r="AA272" s="174"/>
      <c r="AB272" s="174"/>
      <c r="AC272" s="174"/>
      <c r="AD272" s="174"/>
      <c r="AE272" s="174"/>
      <c r="AF272" s="174"/>
      <c r="AG272" s="174"/>
      <c r="AH272" s="174"/>
      <c r="AI272" s="174"/>
      <c r="AJ272" s="174"/>
      <c r="AK272" s="174"/>
      <c r="AL272" s="174"/>
      <c r="AM272" s="174"/>
      <c r="AN272" s="174"/>
      <c r="AO272" s="174"/>
      <c r="AP272" s="174"/>
      <c r="AQ272" s="174"/>
      <c r="AR272" s="174"/>
      <c r="AS272" s="174"/>
      <c r="AT272" s="174"/>
      <c r="AU272" s="174"/>
      <c r="AV272" s="174"/>
      <c r="AW272" s="174"/>
      <c r="AX272" s="174"/>
      <c r="AY272" s="174"/>
      <c r="AZ272" s="174"/>
      <c r="BA272" s="174"/>
      <c r="BB272" s="174"/>
      <c r="BC272" s="174"/>
      <c r="BD272" s="174"/>
      <c r="BE272" s="174"/>
      <c r="BF272" s="174"/>
      <c r="BG272" s="174"/>
      <c r="BH272" s="174"/>
      <c r="BI272" s="174"/>
      <c r="BJ272" s="174"/>
      <c r="BK272" s="174"/>
      <c r="BL272" s="174"/>
      <c r="BM272" s="174"/>
      <c r="BN272" s="174"/>
      <c r="BO272" s="174"/>
      <c r="BP272" s="174"/>
      <c r="BQ272" s="174"/>
      <c r="BR272" s="174"/>
      <c r="BS272" s="174"/>
      <c r="BT272" s="174"/>
      <c r="BU272" s="174"/>
      <c r="BV272" s="174"/>
      <c r="BW272" s="174"/>
      <c r="BX272" s="174"/>
      <c r="BY272" s="174"/>
      <c r="BZ272" s="174"/>
      <c r="CA272" s="174"/>
      <c r="CB272" s="174"/>
      <c r="CC272" s="174"/>
      <c r="CD272" s="174"/>
      <c r="CE272" s="174"/>
      <c r="CF272" s="174"/>
      <c r="CG272" s="174"/>
      <c r="CH272" s="174"/>
      <c r="CI272" s="174"/>
      <c r="CJ272" s="174"/>
      <c r="CK272" s="174"/>
      <c r="CL272" s="174"/>
    </row>
    <row r="273" spans="19:90" x14ac:dyDescent="0.25">
      <c r="S273" s="174"/>
      <c r="T273" s="174"/>
      <c r="U273" s="174"/>
      <c r="V273" s="174"/>
      <c r="W273" s="174"/>
      <c r="X273" s="174"/>
      <c r="Y273" s="174"/>
      <c r="Z273" s="174"/>
      <c r="AA273" s="174"/>
      <c r="AB273" s="174"/>
      <c r="AC273" s="174"/>
      <c r="AD273" s="174"/>
      <c r="AE273" s="174"/>
      <c r="AF273" s="174"/>
      <c r="AG273" s="174"/>
      <c r="AH273" s="174"/>
      <c r="AI273" s="174"/>
      <c r="AJ273" s="174"/>
      <c r="AK273" s="174"/>
      <c r="AL273" s="174"/>
      <c r="AM273" s="174"/>
      <c r="AN273" s="174"/>
      <c r="AO273" s="174"/>
      <c r="AP273" s="174"/>
      <c r="AQ273" s="174"/>
      <c r="AR273" s="174"/>
      <c r="AS273" s="174"/>
      <c r="AT273" s="174"/>
      <c r="AU273" s="174"/>
      <c r="AV273" s="174"/>
      <c r="AW273" s="174"/>
      <c r="AX273" s="174"/>
      <c r="AY273" s="174"/>
      <c r="AZ273" s="174"/>
      <c r="BA273" s="174"/>
      <c r="BB273" s="174"/>
      <c r="BC273" s="174"/>
      <c r="BD273" s="174"/>
      <c r="BE273" s="174"/>
      <c r="BF273" s="174"/>
      <c r="BG273" s="174"/>
      <c r="BH273" s="174"/>
      <c r="BI273" s="174"/>
      <c r="BJ273" s="174"/>
      <c r="BK273" s="174"/>
      <c r="BL273" s="174"/>
      <c r="BM273" s="174"/>
      <c r="BN273" s="174"/>
      <c r="BO273" s="174"/>
      <c r="BP273" s="174"/>
      <c r="BQ273" s="174"/>
      <c r="BR273" s="174"/>
      <c r="BS273" s="174"/>
      <c r="BT273" s="174"/>
      <c r="BU273" s="174"/>
      <c r="BV273" s="174"/>
      <c r="BW273" s="174"/>
      <c r="BX273" s="174"/>
      <c r="BY273" s="174"/>
      <c r="BZ273" s="174"/>
      <c r="CA273" s="174"/>
      <c r="CB273" s="174"/>
      <c r="CC273" s="174"/>
      <c r="CD273" s="174"/>
      <c r="CE273" s="174"/>
      <c r="CF273" s="174"/>
      <c r="CG273" s="174"/>
      <c r="CH273" s="174"/>
      <c r="CI273" s="174"/>
      <c r="CJ273" s="174"/>
      <c r="CK273" s="174"/>
      <c r="CL273" s="174"/>
    </row>
    <row r="274" spans="19:90" x14ac:dyDescent="0.25">
      <c r="S274" s="174"/>
      <c r="T274" s="174"/>
      <c r="U274" s="174"/>
      <c r="V274" s="174"/>
      <c r="W274" s="174"/>
      <c r="X274" s="174"/>
      <c r="Y274" s="174"/>
      <c r="Z274" s="174"/>
      <c r="AA274" s="174"/>
      <c r="AB274" s="174"/>
      <c r="AC274" s="174"/>
      <c r="AD274" s="174"/>
      <c r="AE274" s="174"/>
      <c r="AF274" s="174"/>
      <c r="AG274" s="174"/>
      <c r="AH274" s="174"/>
      <c r="AI274" s="174"/>
      <c r="AJ274" s="174"/>
      <c r="AK274" s="174"/>
      <c r="AL274" s="174"/>
      <c r="AM274" s="174"/>
      <c r="AN274" s="174"/>
      <c r="AO274" s="174"/>
      <c r="AP274" s="174"/>
      <c r="AQ274" s="174"/>
      <c r="AR274" s="174"/>
      <c r="AS274" s="174"/>
      <c r="AT274" s="174"/>
      <c r="AU274" s="174"/>
      <c r="AV274" s="174"/>
      <c r="AW274" s="174"/>
      <c r="AX274" s="174"/>
      <c r="AY274" s="174"/>
      <c r="AZ274" s="174"/>
      <c r="BA274" s="174"/>
      <c r="BB274" s="174"/>
      <c r="BC274" s="174"/>
      <c r="BD274" s="174"/>
      <c r="BE274" s="174"/>
      <c r="BF274" s="174"/>
      <c r="BG274" s="174"/>
      <c r="BH274" s="174"/>
      <c r="BI274" s="174"/>
      <c r="BJ274" s="174"/>
      <c r="BK274" s="174"/>
      <c r="BL274" s="174"/>
      <c r="BM274" s="174"/>
      <c r="BN274" s="174"/>
      <c r="BO274" s="174"/>
      <c r="BP274" s="174"/>
      <c r="BQ274" s="174"/>
      <c r="BR274" s="174"/>
      <c r="BS274" s="174"/>
      <c r="BT274" s="174"/>
      <c r="BU274" s="174"/>
      <c r="BV274" s="174"/>
      <c r="BW274" s="174"/>
      <c r="BX274" s="174"/>
      <c r="BY274" s="174"/>
      <c r="BZ274" s="174"/>
      <c r="CA274" s="174"/>
      <c r="CB274" s="174"/>
      <c r="CC274" s="174"/>
      <c r="CD274" s="174"/>
      <c r="CE274" s="174"/>
      <c r="CF274" s="174"/>
      <c r="CG274" s="174"/>
      <c r="CH274" s="174"/>
      <c r="CI274" s="174"/>
      <c r="CJ274" s="174"/>
      <c r="CK274" s="174"/>
      <c r="CL274" s="174"/>
    </row>
    <row r="275" spans="19:90" x14ac:dyDescent="0.25">
      <c r="S275" s="174"/>
      <c r="T275" s="174"/>
      <c r="U275" s="174"/>
      <c r="V275" s="174"/>
      <c r="W275" s="174"/>
      <c r="X275" s="174"/>
      <c r="Y275" s="174"/>
      <c r="Z275" s="174"/>
      <c r="AA275" s="174"/>
      <c r="AB275" s="174"/>
      <c r="AC275" s="174"/>
      <c r="AD275" s="174"/>
      <c r="AE275" s="174"/>
      <c r="AF275" s="174"/>
      <c r="AG275" s="174"/>
      <c r="AH275" s="174"/>
      <c r="AI275" s="174"/>
      <c r="AJ275" s="174"/>
      <c r="AK275" s="174"/>
      <c r="AL275" s="174"/>
      <c r="AM275" s="174"/>
      <c r="AN275" s="174"/>
      <c r="AO275" s="174"/>
      <c r="AP275" s="174"/>
      <c r="AQ275" s="174"/>
      <c r="AR275" s="174"/>
      <c r="AS275" s="174"/>
      <c r="AT275" s="174"/>
      <c r="AU275" s="174"/>
      <c r="AV275" s="174"/>
      <c r="AW275" s="174"/>
      <c r="AX275" s="174"/>
      <c r="AY275" s="174"/>
      <c r="AZ275" s="174"/>
      <c r="BA275" s="174"/>
      <c r="BB275" s="174"/>
      <c r="BC275" s="174"/>
      <c r="BD275" s="174"/>
      <c r="BE275" s="174"/>
      <c r="BF275" s="174"/>
      <c r="BG275" s="174"/>
      <c r="BH275" s="174"/>
      <c r="BI275" s="174"/>
      <c r="BJ275" s="174"/>
      <c r="BK275" s="174"/>
      <c r="BL275" s="174"/>
      <c r="BM275" s="174"/>
      <c r="BN275" s="174"/>
      <c r="BO275" s="174"/>
      <c r="BP275" s="174"/>
      <c r="BQ275" s="174"/>
      <c r="BR275" s="174"/>
      <c r="BS275" s="174"/>
      <c r="BT275" s="174"/>
      <c r="BU275" s="174"/>
      <c r="BV275" s="174"/>
      <c r="BW275" s="174"/>
      <c r="BX275" s="174"/>
      <c r="BY275" s="174"/>
      <c r="BZ275" s="174"/>
      <c r="CA275" s="174"/>
      <c r="CB275" s="174"/>
      <c r="CC275" s="174"/>
      <c r="CD275" s="174"/>
      <c r="CE275" s="174"/>
      <c r="CF275" s="174"/>
      <c r="CG275" s="174"/>
      <c r="CH275" s="174"/>
      <c r="CI275" s="174"/>
      <c r="CJ275" s="174"/>
      <c r="CK275" s="174"/>
      <c r="CL275" s="174"/>
    </row>
    <row r="276" spans="19:90" x14ac:dyDescent="0.25">
      <c r="S276" s="174"/>
      <c r="T276" s="174"/>
      <c r="U276" s="174"/>
      <c r="V276" s="174"/>
      <c r="W276" s="174"/>
      <c r="X276" s="174"/>
      <c r="Y276" s="174"/>
      <c r="Z276" s="174"/>
      <c r="AA276" s="174"/>
      <c r="AB276" s="174"/>
      <c r="AC276" s="174"/>
      <c r="AD276" s="174"/>
      <c r="AE276" s="174"/>
      <c r="AF276" s="174"/>
      <c r="AG276" s="174"/>
      <c r="AH276" s="174"/>
      <c r="AI276" s="174"/>
      <c r="AJ276" s="174"/>
      <c r="AK276" s="174"/>
      <c r="AL276" s="174"/>
      <c r="AM276" s="174"/>
      <c r="AN276" s="174"/>
      <c r="AO276" s="174"/>
      <c r="AP276" s="174"/>
      <c r="AQ276" s="174"/>
      <c r="AR276" s="174"/>
      <c r="AS276" s="174"/>
      <c r="AT276" s="174"/>
      <c r="AU276" s="174"/>
      <c r="AV276" s="174"/>
      <c r="AW276" s="174"/>
      <c r="AX276" s="174"/>
      <c r="AY276" s="174"/>
      <c r="AZ276" s="174"/>
      <c r="BA276" s="174"/>
      <c r="BB276" s="174"/>
      <c r="BC276" s="174"/>
      <c r="BD276" s="174"/>
      <c r="BE276" s="174"/>
      <c r="BF276" s="174"/>
      <c r="BG276" s="174"/>
      <c r="BH276" s="174"/>
      <c r="BI276" s="174"/>
      <c r="BJ276" s="174"/>
      <c r="BK276" s="174"/>
      <c r="BL276" s="174"/>
      <c r="BM276" s="174"/>
      <c r="BN276" s="174"/>
      <c r="BO276" s="174"/>
      <c r="BP276" s="174"/>
      <c r="BQ276" s="174"/>
      <c r="BR276" s="174"/>
      <c r="BS276" s="174"/>
      <c r="BT276" s="174"/>
      <c r="BU276" s="174"/>
      <c r="BV276" s="174"/>
      <c r="BW276" s="174"/>
      <c r="BX276" s="174"/>
      <c r="BY276" s="174"/>
      <c r="BZ276" s="174"/>
      <c r="CA276" s="174"/>
      <c r="CB276" s="174"/>
      <c r="CC276" s="174"/>
      <c r="CD276" s="174"/>
      <c r="CE276" s="174"/>
      <c r="CF276" s="174"/>
      <c r="CG276" s="174"/>
      <c r="CH276" s="174"/>
      <c r="CI276" s="174"/>
      <c r="CJ276" s="174"/>
      <c r="CK276" s="174"/>
      <c r="CL276" s="174"/>
    </row>
    <row r="277" spans="19:90" x14ac:dyDescent="0.25">
      <c r="S277" s="174"/>
      <c r="T277" s="174"/>
      <c r="U277" s="174"/>
      <c r="V277" s="174"/>
      <c r="W277" s="174"/>
      <c r="X277" s="174"/>
      <c r="Y277" s="174"/>
      <c r="Z277" s="174"/>
      <c r="AA277" s="174"/>
      <c r="AB277" s="174"/>
      <c r="AC277" s="174"/>
      <c r="AD277" s="174"/>
      <c r="AE277" s="174"/>
      <c r="AF277" s="174"/>
      <c r="AG277" s="174"/>
      <c r="AH277" s="174"/>
      <c r="AI277" s="174"/>
      <c r="AJ277" s="174"/>
      <c r="AK277" s="174"/>
      <c r="AL277" s="174"/>
      <c r="AM277" s="174"/>
      <c r="AN277" s="174"/>
      <c r="AO277" s="174"/>
      <c r="AP277" s="174"/>
      <c r="AQ277" s="174"/>
      <c r="AR277" s="174"/>
      <c r="AS277" s="174"/>
      <c r="AT277" s="174"/>
      <c r="AU277" s="174"/>
      <c r="AV277" s="174"/>
      <c r="AW277" s="174"/>
      <c r="AX277" s="174"/>
      <c r="AY277" s="174"/>
      <c r="AZ277" s="174"/>
      <c r="BA277" s="174"/>
      <c r="BB277" s="174"/>
      <c r="BC277" s="174"/>
      <c r="BD277" s="174"/>
      <c r="BE277" s="174"/>
      <c r="BF277" s="174"/>
      <c r="BG277" s="174"/>
      <c r="BH277" s="174"/>
      <c r="BI277" s="174"/>
      <c r="BJ277" s="174"/>
      <c r="BK277" s="174"/>
      <c r="BL277" s="174"/>
      <c r="BM277" s="174"/>
      <c r="BN277" s="174"/>
      <c r="BO277" s="174"/>
      <c r="BP277" s="174"/>
      <c r="BQ277" s="174"/>
      <c r="BR277" s="174"/>
      <c r="BS277" s="174"/>
      <c r="BT277" s="174"/>
      <c r="BU277" s="174"/>
      <c r="BV277" s="174"/>
      <c r="BW277" s="174"/>
      <c r="BX277" s="174"/>
      <c r="BY277" s="174"/>
      <c r="BZ277" s="174"/>
      <c r="CA277" s="174"/>
      <c r="CB277" s="174"/>
      <c r="CC277" s="174"/>
      <c r="CD277" s="174"/>
      <c r="CE277" s="174"/>
      <c r="CF277" s="174"/>
      <c r="CG277" s="174"/>
      <c r="CH277" s="174"/>
      <c r="CI277" s="174"/>
      <c r="CJ277" s="174"/>
      <c r="CK277" s="174"/>
      <c r="CL277" s="174"/>
    </row>
    <row r="278" spans="19:90" x14ac:dyDescent="0.25">
      <c r="S278" s="174"/>
      <c r="T278" s="174"/>
      <c r="U278" s="174"/>
      <c r="V278" s="174"/>
      <c r="W278" s="174"/>
      <c r="X278" s="174"/>
      <c r="Y278" s="174"/>
      <c r="Z278" s="174"/>
      <c r="AA278" s="174"/>
      <c r="AB278" s="174"/>
      <c r="AC278" s="174"/>
      <c r="AD278" s="174"/>
      <c r="AE278" s="174"/>
      <c r="AF278" s="174"/>
      <c r="AG278" s="174"/>
      <c r="AH278" s="174"/>
      <c r="AI278" s="174"/>
      <c r="AJ278" s="174"/>
      <c r="AK278" s="174"/>
      <c r="AL278" s="174"/>
      <c r="AM278" s="174"/>
      <c r="AN278" s="174"/>
      <c r="AO278" s="174"/>
      <c r="AP278" s="174"/>
      <c r="AQ278" s="174"/>
      <c r="AR278" s="174"/>
      <c r="AS278" s="174"/>
      <c r="AT278" s="174"/>
      <c r="AU278" s="174"/>
      <c r="AV278" s="174"/>
      <c r="AW278" s="174"/>
      <c r="AX278" s="174"/>
      <c r="AY278" s="174"/>
      <c r="AZ278" s="174"/>
      <c r="BA278" s="174"/>
      <c r="BB278" s="174"/>
      <c r="BC278" s="174"/>
      <c r="BD278" s="174"/>
      <c r="BE278" s="174"/>
      <c r="BF278" s="174"/>
      <c r="BG278" s="174"/>
      <c r="BH278" s="174"/>
      <c r="BI278" s="174"/>
      <c r="BJ278" s="174"/>
      <c r="BK278" s="174"/>
      <c r="BL278" s="174"/>
      <c r="BM278" s="174"/>
      <c r="BN278" s="174"/>
      <c r="BO278" s="174"/>
      <c r="BP278" s="174"/>
      <c r="BQ278" s="174"/>
      <c r="BR278" s="174"/>
      <c r="BS278" s="174"/>
      <c r="BT278" s="174"/>
      <c r="BU278" s="174"/>
      <c r="BV278" s="174"/>
      <c r="BW278" s="174"/>
      <c r="BX278" s="174"/>
      <c r="BY278" s="174"/>
      <c r="BZ278" s="174"/>
      <c r="CA278" s="174"/>
      <c r="CB278" s="174"/>
      <c r="CC278" s="174"/>
      <c r="CD278" s="174"/>
      <c r="CE278" s="174"/>
      <c r="CF278" s="174"/>
      <c r="CG278" s="174"/>
      <c r="CH278" s="174"/>
      <c r="CI278" s="174"/>
      <c r="CJ278" s="174"/>
      <c r="CK278" s="174"/>
      <c r="CL278" s="174"/>
    </row>
    <row r="279" spans="19:90" x14ac:dyDescent="0.25">
      <c r="S279" s="174"/>
      <c r="T279" s="174"/>
      <c r="U279" s="174"/>
      <c r="V279" s="174"/>
      <c r="W279" s="174"/>
      <c r="X279" s="174"/>
      <c r="Y279" s="174"/>
      <c r="Z279" s="174"/>
      <c r="AA279" s="174"/>
      <c r="AB279" s="174"/>
      <c r="AC279" s="174"/>
      <c r="AD279" s="174"/>
      <c r="AE279" s="174"/>
      <c r="AF279" s="174"/>
      <c r="AG279" s="174"/>
      <c r="AH279" s="174"/>
      <c r="AI279" s="174"/>
      <c r="AJ279" s="174"/>
      <c r="AK279" s="174"/>
      <c r="AL279" s="174"/>
      <c r="AM279" s="174"/>
      <c r="AN279" s="174"/>
      <c r="AO279" s="174"/>
      <c r="AP279" s="174"/>
      <c r="AQ279" s="174"/>
      <c r="AR279" s="174"/>
      <c r="AS279" s="174"/>
      <c r="AT279" s="174"/>
      <c r="AU279" s="174"/>
      <c r="AV279" s="174"/>
      <c r="AW279" s="174"/>
      <c r="AX279" s="174"/>
      <c r="AY279" s="174"/>
      <c r="AZ279" s="174"/>
      <c r="BA279" s="174"/>
      <c r="BB279" s="174"/>
      <c r="BC279" s="174"/>
      <c r="BD279" s="174"/>
      <c r="BE279" s="174"/>
      <c r="BF279" s="174"/>
      <c r="BG279" s="174"/>
      <c r="BH279" s="174"/>
      <c r="BI279" s="174"/>
      <c r="BJ279" s="174"/>
      <c r="BK279" s="174"/>
      <c r="BL279" s="174"/>
      <c r="BM279" s="174"/>
      <c r="BN279" s="174"/>
      <c r="BO279" s="174"/>
      <c r="BP279" s="174"/>
      <c r="BQ279" s="174"/>
      <c r="BR279" s="174"/>
      <c r="BS279" s="174"/>
      <c r="BT279" s="174"/>
      <c r="BU279" s="174"/>
      <c r="BV279" s="174"/>
      <c r="BW279" s="174"/>
      <c r="BX279" s="174"/>
      <c r="BY279" s="174"/>
      <c r="BZ279" s="174"/>
      <c r="CA279" s="174"/>
      <c r="CB279" s="174"/>
      <c r="CC279" s="174"/>
      <c r="CD279" s="174"/>
      <c r="CE279" s="174"/>
      <c r="CF279" s="174"/>
      <c r="CG279" s="174"/>
      <c r="CH279" s="174"/>
      <c r="CI279" s="174"/>
      <c r="CJ279" s="174"/>
      <c r="CK279" s="174"/>
      <c r="CL279" s="174"/>
    </row>
    <row r="280" spans="19:90" x14ac:dyDescent="0.25">
      <c r="S280" s="174"/>
      <c r="T280" s="174"/>
      <c r="U280" s="174"/>
      <c r="V280" s="174"/>
      <c r="W280" s="174"/>
      <c r="X280" s="174"/>
      <c r="Y280" s="174"/>
      <c r="Z280" s="174"/>
      <c r="AA280" s="174"/>
      <c r="AB280" s="174"/>
      <c r="AC280" s="174"/>
      <c r="AD280" s="174"/>
      <c r="AE280" s="174"/>
      <c r="AF280" s="174"/>
      <c r="AG280" s="174"/>
      <c r="AH280" s="174"/>
      <c r="AI280" s="174"/>
      <c r="AJ280" s="174"/>
      <c r="AK280" s="174"/>
      <c r="AL280" s="174"/>
      <c r="AM280" s="174"/>
      <c r="AN280" s="174"/>
      <c r="AO280" s="174"/>
      <c r="AP280" s="174"/>
      <c r="AQ280" s="174"/>
      <c r="AR280" s="174"/>
      <c r="AS280" s="174"/>
      <c r="AT280" s="174"/>
      <c r="AU280" s="174"/>
      <c r="AV280" s="174"/>
      <c r="AW280" s="174"/>
      <c r="AX280" s="174"/>
      <c r="AY280" s="174"/>
      <c r="AZ280" s="174"/>
      <c r="BA280" s="174"/>
      <c r="BB280" s="174"/>
      <c r="BC280" s="174"/>
      <c r="BD280" s="174"/>
      <c r="BE280" s="174"/>
      <c r="BF280" s="174"/>
      <c r="BG280" s="174"/>
      <c r="BH280" s="174"/>
      <c r="BI280" s="174"/>
      <c r="BJ280" s="174"/>
      <c r="BK280" s="174"/>
      <c r="BL280" s="174"/>
      <c r="BM280" s="174"/>
      <c r="BN280" s="174"/>
      <c r="BO280" s="174"/>
      <c r="BP280" s="174"/>
      <c r="BQ280" s="174"/>
      <c r="BR280" s="174"/>
      <c r="BS280" s="174"/>
      <c r="BT280" s="174"/>
      <c r="BU280" s="174"/>
      <c r="BV280" s="174"/>
      <c r="BW280" s="174"/>
      <c r="BX280" s="174"/>
      <c r="BY280" s="174"/>
      <c r="BZ280" s="174"/>
      <c r="CA280" s="174"/>
      <c r="CB280" s="174"/>
      <c r="CC280" s="174"/>
      <c r="CD280" s="174"/>
      <c r="CE280" s="174"/>
      <c r="CF280" s="174"/>
      <c r="CG280" s="174"/>
      <c r="CH280" s="174"/>
      <c r="CI280" s="174"/>
      <c r="CJ280" s="174"/>
      <c r="CK280" s="174"/>
      <c r="CL280" s="174"/>
    </row>
    <row r="281" spans="19:90" x14ac:dyDescent="0.25">
      <c r="S281" s="174"/>
      <c r="T281" s="174"/>
      <c r="U281" s="174"/>
      <c r="V281" s="174"/>
      <c r="W281" s="174"/>
      <c r="X281" s="174"/>
      <c r="Y281" s="174"/>
      <c r="Z281" s="174"/>
      <c r="AA281" s="174"/>
      <c r="AB281" s="174"/>
      <c r="AC281" s="174"/>
      <c r="AD281" s="174"/>
      <c r="AE281" s="174"/>
      <c r="AF281" s="174"/>
      <c r="AG281" s="174"/>
      <c r="AH281" s="174"/>
      <c r="AI281" s="174"/>
      <c r="AJ281" s="174"/>
      <c r="AK281" s="174"/>
      <c r="AL281" s="174"/>
      <c r="AM281" s="174"/>
      <c r="AN281" s="174"/>
      <c r="AO281" s="174"/>
      <c r="AP281" s="174"/>
      <c r="AQ281" s="174"/>
      <c r="AR281" s="174"/>
      <c r="AS281" s="174"/>
      <c r="AT281" s="174"/>
      <c r="AU281" s="174"/>
      <c r="AV281" s="174"/>
      <c r="AW281" s="174"/>
      <c r="AX281" s="174"/>
      <c r="AY281" s="174"/>
      <c r="AZ281" s="174"/>
      <c r="BA281" s="174"/>
      <c r="BB281" s="174"/>
      <c r="BC281" s="174"/>
      <c r="BD281" s="174"/>
      <c r="BE281" s="174"/>
      <c r="BF281" s="174"/>
      <c r="BG281" s="174"/>
      <c r="BH281" s="174"/>
      <c r="BI281" s="174"/>
      <c r="BJ281" s="174"/>
      <c r="BK281" s="174"/>
      <c r="BL281" s="174"/>
      <c r="BM281" s="174"/>
      <c r="BN281" s="174"/>
      <c r="BO281" s="174"/>
      <c r="BP281" s="174"/>
      <c r="BQ281" s="174"/>
      <c r="BR281" s="174"/>
      <c r="BS281" s="174"/>
      <c r="BT281" s="174"/>
      <c r="BU281" s="174"/>
      <c r="BV281" s="174"/>
      <c r="BW281" s="174"/>
      <c r="BX281" s="174"/>
      <c r="BY281" s="174"/>
      <c r="BZ281" s="174"/>
      <c r="CA281" s="174"/>
      <c r="CB281" s="174"/>
      <c r="CC281" s="174"/>
      <c r="CD281" s="174"/>
      <c r="CE281" s="174"/>
      <c r="CF281" s="174"/>
      <c r="CG281" s="174"/>
      <c r="CH281" s="174"/>
      <c r="CI281" s="174"/>
      <c r="CJ281" s="174"/>
      <c r="CK281" s="174"/>
      <c r="CL281" s="174"/>
    </row>
    <row r="282" spans="19:90" x14ac:dyDescent="0.25">
      <c r="S282" s="174"/>
      <c r="T282" s="174"/>
      <c r="U282" s="174"/>
      <c r="V282" s="174"/>
      <c r="W282" s="174"/>
      <c r="X282" s="174"/>
      <c r="Y282" s="174"/>
      <c r="Z282" s="174"/>
      <c r="AA282" s="174"/>
      <c r="AB282" s="174"/>
      <c r="AC282" s="174"/>
      <c r="AD282" s="174"/>
      <c r="AE282" s="174"/>
      <c r="AF282" s="174"/>
      <c r="AG282" s="174"/>
      <c r="AH282" s="174"/>
      <c r="AI282" s="174"/>
      <c r="AJ282" s="174"/>
      <c r="AK282" s="174"/>
      <c r="AL282" s="174"/>
      <c r="AM282" s="174"/>
      <c r="AN282" s="174"/>
      <c r="AO282" s="174"/>
      <c r="AP282" s="174"/>
      <c r="AQ282" s="174"/>
      <c r="AR282" s="174"/>
      <c r="AS282" s="174"/>
      <c r="AT282" s="174"/>
      <c r="AU282" s="174"/>
      <c r="AV282" s="174"/>
      <c r="AW282" s="174"/>
      <c r="AX282" s="174"/>
      <c r="AY282" s="174"/>
      <c r="AZ282" s="174"/>
      <c r="BA282" s="174"/>
      <c r="BB282" s="174"/>
      <c r="BC282" s="174"/>
      <c r="BD282" s="174"/>
      <c r="BE282" s="174"/>
      <c r="BF282" s="174"/>
      <c r="BG282" s="174"/>
      <c r="BH282" s="174"/>
      <c r="BI282" s="174"/>
      <c r="BJ282" s="174"/>
      <c r="BK282" s="174"/>
      <c r="BL282" s="174"/>
      <c r="BM282" s="174"/>
      <c r="BN282" s="174"/>
      <c r="BO282" s="174"/>
      <c r="BP282" s="174"/>
      <c r="BQ282" s="174"/>
      <c r="BR282" s="174"/>
      <c r="BS282" s="174"/>
      <c r="BT282" s="174"/>
      <c r="BU282" s="174"/>
      <c r="BV282" s="174"/>
      <c r="BW282" s="174"/>
      <c r="BX282" s="174"/>
      <c r="BY282" s="174"/>
      <c r="BZ282" s="174"/>
      <c r="CA282" s="174"/>
      <c r="CB282" s="174"/>
      <c r="CC282" s="174"/>
      <c r="CD282" s="174"/>
      <c r="CE282" s="174"/>
      <c r="CF282" s="174"/>
      <c r="CG282" s="174"/>
      <c r="CH282" s="174"/>
      <c r="CI282" s="174"/>
      <c r="CJ282" s="174"/>
      <c r="CK282" s="174"/>
      <c r="CL282" s="174"/>
    </row>
    <row r="283" spans="19:90" x14ac:dyDescent="0.25">
      <c r="S283" s="174"/>
      <c r="T283" s="174"/>
      <c r="U283" s="174"/>
      <c r="V283" s="174"/>
      <c r="W283" s="174"/>
      <c r="X283" s="174"/>
      <c r="Y283" s="174"/>
      <c r="Z283" s="174"/>
      <c r="AA283" s="174"/>
      <c r="AB283" s="174"/>
      <c r="AC283" s="174"/>
      <c r="AD283" s="174"/>
      <c r="AE283" s="174"/>
      <c r="AF283" s="174"/>
      <c r="AG283" s="174"/>
      <c r="AH283" s="174"/>
      <c r="AI283" s="174"/>
      <c r="AJ283" s="174"/>
      <c r="AK283" s="174"/>
      <c r="AL283" s="174"/>
      <c r="AM283" s="174"/>
      <c r="AN283" s="174"/>
      <c r="AO283" s="174"/>
      <c r="AP283" s="174"/>
      <c r="AQ283" s="174"/>
      <c r="AR283" s="174"/>
      <c r="AS283" s="174"/>
      <c r="AT283" s="174"/>
      <c r="AU283" s="174"/>
      <c r="AV283" s="174"/>
      <c r="AW283" s="174"/>
      <c r="AX283" s="174"/>
      <c r="AY283" s="174"/>
      <c r="AZ283" s="174"/>
      <c r="BA283" s="174"/>
      <c r="BB283" s="174"/>
      <c r="BC283" s="174"/>
      <c r="BD283" s="174"/>
      <c r="BE283" s="174"/>
      <c r="BF283" s="174"/>
      <c r="BG283" s="174"/>
      <c r="BH283" s="174"/>
      <c r="BI283" s="174"/>
      <c r="BJ283" s="174"/>
      <c r="BK283" s="174"/>
      <c r="BL283" s="174"/>
      <c r="BM283" s="174"/>
      <c r="BN283" s="174"/>
      <c r="BO283" s="174"/>
      <c r="BP283" s="174"/>
      <c r="BQ283" s="174"/>
      <c r="BR283" s="174"/>
      <c r="BS283" s="174"/>
      <c r="BT283" s="174"/>
      <c r="BU283" s="174"/>
      <c r="BV283" s="174"/>
      <c r="BW283" s="174"/>
      <c r="BX283" s="174"/>
      <c r="BY283" s="174"/>
      <c r="BZ283" s="174"/>
      <c r="CA283" s="174"/>
      <c r="CB283" s="174"/>
      <c r="CC283" s="174"/>
      <c r="CD283" s="174"/>
      <c r="CE283" s="174"/>
      <c r="CF283" s="174"/>
      <c r="CG283" s="174"/>
      <c r="CH283" s="174"/>
      <c r="CI283" s="174"/>
      <c r="CJ283" s="174"/>
      <c r="CK283" s="174"/>
      <c r="CL283" s="174"/>
    </row>
    <row r="284" spans="19:90" x14ac:dyDescent="0.25">
      <c r="S284" s="174"/>
      <c r="T284" s="174"/>
      <c r="U284" s="174"/>
      <c r="V284" s="174"/>
      <c r="W284" s="174"/>
      <c r="X284" s="174"/>
      <c r="Y284" s="174"/>
      <c r="Z284" s="174"/>
      <c r="AA284" s="174"/>
      <c r="AB284" s="174"/>
      <c r="AC284" s="174"/>
      <c r="AD284" s="174"/>
      <c r="AE284" s="174"/>
      <c r="AF284" s="174"/>
      <c r="AG284" s="174"/>
      <c r="AH284" s="174"/>
      <c r="AI284" s="174"/>
      <c r="AJ284" s="174"/>
      <c r="AK284" s="174"/>
      <c r="AL284" s="174"/>
      <c r="AM284" s="174"/>
      <c r="AN284" s="174"/>
      <c r="AO284" s="174"/>
      <c r="AP284" s="174"/>
      <c r="AQ284" s="174"/>
      <c r="AR284" s="174"/>
      <c r="AS284" s="174"/>
      <c r="AT284" s="174"/>
      <c r="AU284" s="174"/>
      <c r="AV284" s="174"/>
      <c r="AW284" s="174"/>
      <c r="AX284" s="174"/>
      <c r="AY284" s="174"/>
      <c r="AZ284" s="174"/>
      <c r="BA284" s="174"/>
      <c r="BB284" s="174"/>
      <c r="BC284" s="174"/>
      <c r="BD284" s="174"/>
      <c r="BE284" s="174"/>
      <c r="BF284" s="174"/>
      <c r="BG284" s="174"/>
      <c r="BH284" s="174"/>
      <c r="BI284" s="174"/>
      <c r="BJ284" s="174"/>
      <c r="BK284" s="174"/>
      <c r="BL284" s="174"/>
      <c r="BM284" s="174"/>
      <c r="BN284" s="174"/>
      <c r="BO284" s="174"/>
      <c r="BP284" s="174"/>
      <c r="BQ284" s="174"/>
      <c r="BR284" s="174"/>
      <c r="BS284" s="174"/>
      <c r="BT284" s="174"/>
      <c r="BU284" s="174"/>
      <c r="BV284" s="174"/>
      <c r="BW284" s="174"/>
      <c r="BX284" s="174"/>
      <c r="BY284" s="174"/>
      <c r="BZ284" s="174"/>
      <c r="CA284" s="174"/>
      <c r="CB284" s="174"/>
      <c r="CC284" s="174"/>
      <c r="CD284" s="174"/>
      <c r="CE284" s="174"/>
      <c r="CF284" s="174"/>
      <c r="CG284" s="174"/>
      <c r="CH284" s="174"/>
      <c r="CI284" s="174"/>
      <c r="CJ284" s="174"/>
      <c r="CK284" s="174"/>
      <c r="CL284" s="174"/>
    </row>
    <row r="285" spans="19:90" x14ac:dyDescent="0.25">
      <c r="S285" s="174"/>
      <c r="T285" s="174"/>
      <c r="U285" s="174"/>
      <c r="V285" s="174"/>
      <c r="W285" s="174"/>
      <c r="X285" s="174"/>
      <c r="Y285" s="174"/>
      <c r="Z285" s="174"/>
      <c r="AA285" s="174"/>
      <c r="AB285" s="174"/>
      <c r="AC285" s="174"/>
      <c r="AD285" s="174"/>
      <c r="AE285" s="174"/>
      <c r="AF285" s="174"/>
      <c r="AG285" s="174"/>
      <c r="AH285" s="174"/>
      <c r="AI285" s="174"/>
      <c r="AJ285" s="174"/>
      <c r="AK285" s="174"/>
      <c r="AL285" s="174"/>
      <c r="AM285" s="174"/>
      <c r="AN285" s="174"/>
      <c r="AO285" s="174"/>
      <c r="AP285" s="174"/>
      <c r="AQ285" s="174"/>
      <c r="AR285" s="174"/>
      <c r="AS285" s="174"/>
      <c r="AT285" s="174"/>
      <c r="AU285" s="174"/>
      <c r="AV285" s="174"/>
      <c r="AW285" s="174"/>
      <c r="AX285" s="174"/>
      <c r="AY285" s="174"/>
      <c r="AZ285" s="174"/>
      <c r="BA285" s="174"/>
      <c r="BB285" s="174"/>
      <c r="BC285" s="174"/>
      <c r="BD285" s="174"/>
      <c r="BE285" s="174"/>
      <c r="BF285" s="174"/>
      <c r="BG285" s="174"/>
      <c r="BH285" s="174"/>
      <c r="BI285" s="174"/>
      <c r="BJ285" s="174"/>
      <c r="BK285" s="174"/>
      <c r="BL285" s="174"/>
      <c r="BM285" s="174"/>
      <c r="BN285" s="174"/>
      <c r="BO285" s="174"/>
      <c r="BP285" s="174"/>
      <c r="BQ285" s="174"/>
      <c r="BR285" s="174"/>
      <c r="BS285" s="174"/>
      <c r="BT285" s="174"/>
      <c r="BU285" s="174"/>
      <c r="BV285" s="174"/>
      <c r="BW285" s="174"/>
      <c r="BX285" s="174"/>
      <c r="BY285" s="174"/>
      <c r="BZ285" s="174"/>
      <c r="CA285" s="174"/>
      <c r="CB285" s="174"/>
      <c r="CC285" s="174"/>
      <c r="CD285" s="174"/>
      <c r="CE285" s="174"/>
      <c r="CF285" s="174"/>
      <c r="CG285" s="174"/>
      <c r="CH285" s="174"/>
      <c r="CI285" s="174"/>
      <c r="CJ285" s="174"/>
      <c r="CK285" s="174"/>
      <c r="CL285" s="174"/>
    </row>
    <row r="286" spans="19:90" x14ac:dyDescent="0.25">
      <c r="S286" s="174"/>
      <c r="T286" s="174"/>
      <c r="U286" s="174"/>
      <c r="V286" s="174"/>
      <c r="W286" s="174"/>
      <c r="X286" s="174"/>
      <c r="Y286" s="174"/>
      <c r="Z286" s="174"/>
      <c r="AA286" s="174"/>
      <c r="AB286" s="174"/>
      <c r="AC286" s="174"/>
      <c r="AD286" s="174"/>
      <c r="AE286" s="174"/>
      <c r="AF286" s="174"/>
      <c r="AG286" s="174"/>
      <c r="AH286" s="174"/>
      <c r="AI286" s="174"/>
      <c r="AJ286" s="174"/>
      <c r="AK286" s="174"/>
      <c r="AL286" s="174"/>
      <c r="AM286" s="174"/>
      <c r="AN286" s="174"/>
      <c r="AO286" s="174"/>
      <c r="AP286" s="174"/>
      <c r="AQ286" s="174"/>
      <c r="AR286" s="174"/>
      <c r="AS286" s="174"/>
      <c r="AT286" s="174"/>
      <c r="AU286" s="174"/>
      <c r="AV286" s="174"/>
      <c r="AW286" s="174"/>
      <c r="AX286" s="174"/>
      <c r="AY286" s="174"/>
      <c r="AZ286" s="174"/>
      <c r="BA286" s="174"/>
      <c r="BB286" s="174"/>
      <c r="BC286" s="174"/>
      <c r="BD286" s="174"/>
      <c r="BE286" s="174"/>
      <c r="BF286" s="174"/>
      <c r="BG286" s="174"/>
      <c r="BH286" s="174"/>
      <c r="BI286" s="174"/>
      <c r="BJ286" s="174"/>
      <c r="BK286" s="174"/>
      <c r="BL286" s="174"/>
      <c r="BM286" s="174"/>
      <c r="BN286" s="174"/>
      <c r="BO286" s="174"/>
      <c r="BP286" s="174"/>
      <c r="BQ286" s="174"/>
      <c r="BR286" s="174"/>
      <c r="BS286" s="174"/>
      <c r="BT286" s="174"/>
      <c r="BU286" s="174"/>
      <c r="BV286" s="174"/>
      <c r="BW286" s="174"/>
      <c r="BX286" s="174"/>
      <c r="BY286" s="174"/>
      <c r="BZ286" s="174"/>
      <c r="CA286" s="174"/>
      <c r="CB286" s="174"/>
      <c r="CC286" s="174"/>
      <c r="CD286" s="174"/>
      <c r="CE286" s="174"/>
      <c r="CF286" s="174"/>
      <c r="CG286" s="174"/>
      <c r="CH286" s="174"/>
      <c r="CI286" s="174"/>
      <c r="CJ286" s="174"/>
      <c r="CK286" s="174"/>
      <c r="CL286" s="174"/>
    </row>
    <row r="287" spans="19:90" x14ac:dyDescent="0.25">
      <c r="S287" s="174"/>
      <c r="T287" s="174"/>
      <c r="U287" s="174"/>
      <c r="V287" s="174"/>
      <c r="W287" s="174"/>
      <c r="X287" s="174"/>
      <c r="Y287" s="174"/>
      <c r="Z287" s="174"/>
      <c r="AA287" s="174"/>
      <c r="AB287" s="174"/>
      <c r="AC287" s="174"/>
      <c r="AD287" s="174"/>
      <c r="AE287" s="174"/>
      <c r="AF287" s="174"/>
      <c r="AG287" s="174"/>
      <c r="AH287" s="174"/>
      <c r="AI287" s="174"/>
      <c r="AJ287" s="174"/>
      <c r="AK287" s="174"/>
      <c r="AL287" s="174"/>
      <c r="AM287" s="174"/>
      <c r="AN287" s="174"/>
      <c r="AO287" s="174"/>
      <c r="AP287" s="174"/>
      <c r="AQ287" s="174"/>
      <c r="AR287" s="174"/>
      <c r="AS287" s="174"/>
      <c r="AT287" s="174"/>
      <c r="AU287" s="174"/>
      <c r="AV287" s="174"/>
      <c r="AW287" s="174"/>
      <c r="AX287" s="174"/>
      <c r="AY287" s="174"/>
      <c r="AZ287" s="174"/>
      <c r="BA287" s="174"/>
      <c r="BB287" s="174"/>
      <c r="BC287" s="174"/>
      <c r="BD287" s="174"/>
      <c r="BE287" s="174"/>
      <c r="BF287" s="174"/>
      <c r="BG287" s="174"/>
      <c r="BH287" s="174"/>
      <c r="BI287" s="174"/>
      <c r="BJ287" s="174"/>
      <c r="BK287" s="174"/>
      <c r="BL287" s="174"/>
      <c r="BM287" s="174"/>
      <c r="BN287" s="174"/>
      <c r="BO287" s="174"/>
      <c r="BP287" s="174"/>
      <c r="BQ287" s="174"/>
      <c r="BR287" s="174"/>
      <c r="BS287" s="174"/>
      <c r="BT287" s="174"/>
      <c r="BU287" s="174"/>
      <c r="BV287" s="174"/>
      <c r="BW287" s="174"/>
      <c r="BX287" s="174"/>
      <c r="BY287" s="174"/>
      <c r="BZ287" s="174"/>
      <c r="CA287" s="174"/>
      <c r="CB287" s="174"/>
      <c r="CC287" s="174"/>
      <c r="CD287" s="174"/>
      <c r="CE287" s="174"/>
      <c r="CF287" s="174"/>
      <c r="CG287" s="174"/>
      <c r="CH287" s="174"/>
      <c r="CI287" s="174"/>
      <c r="CJ287" s="174"/>
      <c r="CK287" s="174"/>
      <c r="CL287" s="174"/>
    </row>
    <row r="288" spans="19:90" x14ac:dyDescent="0.25">
      <c r="S288" s="174"/>
      <c r="T288" s="174"/>
      <c r="U288" s="174"/>
      <c r="V288" s="174"/>
      <c r="W288" s="174"/>
      <c r="X288" s="174"/>
      <c r="Y288" s="174"/>
      <c r="Z288" s="174"/>
      <c r="AA288" s="174"/>
      <c r="AB288" s="174"/>
      <c r="AC288" s="174"/>
      <c r="AD288" s="174"/>
      <c r="AE288" s="174"/>
      <c r="AF288" s="174"/>
      <c r="AG288" s="174"/>
      <c r="AH288" s="174"/>
      <c r="AI288" s="174"/>
      <c r="AJ288" s="174"/>
      <c r="AK288" s="174"/>
      <c r="AL288" s="174"/>
      <c r="AM288" s="174"/>
      <c r="AN288" s="174"/>
      <c r="AO288" s="174"/>
      <c r="AP288" s="174"/>
      <c r="AQ288" s="174"/>
      <c r="AR288" s="174"/>
      <c r="AS288" s="174"/>
      <c r="AT288" s="174"/>
      <c r="AU288" s="174"/>
      <c r="AV288" s="174"/>
      <c r="AW288" s="174"/>
      <c r="AX288" s="174"/>
      <c r="AY288" s="174"/>
      <c r="AZ288" s="174"/>
      <c r="BA288" s="174"/>
      <c r="BB288" s="174"/>
      <c r="BC288" s="174"/>
      <c r="BD288" s="174"/>
      <c r="BE288" s="174"/>
      <c r="BF288" s="174"/>
      <c r="BG288" s="174"/>
      <c r="BH288" s="174"/>
      <c r="BI288" s="174"/>
      <c r="BJ288" s="174"/>
      <c r="BK288" s="174"/>
      <c r="BL288" s="174"/>
      <c r="BM288" s="174"/>
      <c r="BN288" s="174"/>
      <c r="BO288" s="174"/>
      <c r="BP288" s="174"/>
      <c r="BQ288" s="174"/>
      <c r="BR288" s="174"/>
      <c r="BS288" s="174"/>
      <c r="BT288" s="174"/>
      <c r="BU288" s="174"/>
      <c r="BV288" s="174"/>
      <c r="BW288" s="174"/>
      <c r="BX288" s="174"/>
      <c r="BY288" s="174"/>
      <c r="BZ288" s="174"/>
      <c r="CA288" s="174"/>
      <c r="CB288" s="174"/>
      <c r="CC288" s="174"/>
      <c r="CD288" s="174"/>
      <c r="CE288" s="174"/>
      <c r="CF288" s="174"/>
      <c r="CG288" s="174"/>
      <c r="CH288" s="174"/>
      <c r="CI288" s="174"/>
      <c r="CJ288" s="174"/>
      <c r="CK288" s="174"/>
      <c r="CL288" s="174"/>
    </row>
    <row r="289" spans="19:90" x14ac:dyDescent="0.25">
      <c r="S289" s="174"/>
      <c r="T289" s="174"/>
      <c r="U289" s="174"/>
      <c r="V289" s="174"/>
      <c r="W289" s="174"/>
      <c r="X289" s="174"/>
      <c r="Y289" s="174"/>
      <c r="Z289" s="174"/>
      <c r="AA289" s="174"/>
      <c r="AB289" s="174"/>
      <c r="AC289" s="174"/>
      <c r="AD289" s="174"/>
      <c r="AE289" s="174"/>
      <c r="AF289" s="174"/>
      <c r="AG289" s="174"/>
      <c r="AH289" s="174"/>
      <c r="AI289" s="174"/>
      <c r="AJ289" s="174"/>
      <c r="AK289" s="174"/>
      <c r="AL289" s="174"/>
      <c r="AM289" s="174"/>
      <c r="AN289" s="174"/>
      <c r="AO289" s="174"/>
      <c r="AP289" s="174"/>
      <c r="AQ289" s="174"/>
      <c r="AR289" s="174"/>
      <c r="AS289" s="174"/>
      <c r="AT289" s="174"/>
      <c r="AU289" s="174"/>
      <c r="AV289" s="174"/>
      <c r="AW289" s="174"/>
      <c r="AX289" s="174"/>
      <c r="AY289" s="174"/>
      <c r="AZ289" s="174"/>
      <c r="BA289" s="174"/>
      <c r="BB289" s="174"/>
      <c r="BC289" s="174"/>
      <c r="BD289" s="174"/>
      <c r="BE289" s="174"/>
      <c r="BF289" s="174"/>
      <c r="BG289" s="174"/>
      <c r="BH289" s="174"/>
      <c r="BI289" s="174"/>
      <c r="BJ289" s="174"/>
      <c r="BK289" s="174"/>
      <c r="BL289" s="174"/>
      <c r="BM289" s="174"/>
      <c r="BN289" s="174"/>
      <c r="BO289" s="174"/>
      <c r="BP289" s="174"/>
      <c r="BQ289" s="174"/>
      <c r="BR289" s="174"/>
      <c r="BS289" s="174"/>
      <c r="BT289" s="174"/>
      <c r="BU289" s="174"/>
      <c r="BV289" s="174"/>
      <c r="BW289" s="174"/>
      <c r="BX289" s="174"/>
      <c r="BY289" s="174"/>
      <c r="BZ289" s="174"/>
      <c r="CA289" s="174"/>
      <c r="CB289" s="174"/>
      <c r="CC289" s="174"/>
      <c r="CD289" s="174"/>
      <c r="CE289" s="174"/>
      <c r="CF289" s="174"/>
      <c r="CG289" s="174"/>
      <c r="CH289" s="174"/>
      <c r="CI289" s="174"/>
      <c r="CJ289" s="174"/>
      <c r="CK289" s="174"/>
      <c r="CL289" s="174"/>
    </row>
    <row r="290" spans="19:90" x14ac:dyDescent="0.25">
      <c r="S290" s="174"/>
      <c r="T290" s="174"/>
      <c r="U290" s="174"/>
      <c r="V290" s="174"/>
      <c r="W290" s="174"/>
      <c r="X290" s="174"/>
      <c r="Y290" s="174"/>
      <c r="Z290" s="174"/>
      <c r="AA290" s="174"/>
      <c r="AB290" s="174"/>
      <c r="AC290" s="174"/>
      <c r="AD290" s="174"/>
      <c r="AE290" s="174"/>
      <c r="AF290" s="174"/>
      <c r="AG290" s="174"/>
      <c r="AH290" s="174"/>
      <c r="AI290" s="174"/>
      <c r="AJ290" s="174"/>
      <c r="AK290" s="174"/>
      <c r="AL290" s="174"/>
      <c r="AM290" s="174"/>
      <c r="AN290" s="174"/>
      <c r="AO290" s="174"/>
      <c r="AP290" s="174"/>
      <c r="AQ290" s="174"/>
      <c r="AR290" s="174"/>
      <c r="AS290" s="174"/>
      <c r="AT290" s="174"/>
      <c r="AU290" s="174"/>
      <c r="AV290" s="174"/>
      <c r="AW290" s="174"/>
      <c r="AX290" s="174"/>
      <c r="AY290" s="174"/>
      <c r="AZ290" s="174"/>
      <c r="BA290" s="174"/>
      <c r="BB290" s="174"/>
      <c r="BC290" s="174"/>
      <c r="BD290" s="174"/>
      <c r="BE290" s="174"/>
      <c r="BF290" s="174"/>
      <c r="BG290" s="174"/>
      <c r="BH290" s="174"/>
      <c r="BI290" s="174"/>
      <c r="BJ290" s="174"/>
      <c r="BK290" s="174"/>
      <c r="BL290" s="174"/>
      <c r="BM290" s="174"/>
      <c r="BN290" s="174"/>
      <c r="BO290" s="174"/>
      <c r="BP290" s="174"/>
      <c r="BQ290" s="174"/>
      <c r="BR290" s="174"/>
      <c r="BS290" s="174"/>
      <c r="BT290" s="174"/>
      <c r="BU290" s="174"/>
      <c r="BV290" s="174"/>
      <c r="BW290" s="174"/>
      <c r="BX290" s="174"/>
      <c r="BY290" s="174"/>
      <c r="BZ290" s="174"/>
      <c r="CA290" s="174"/>
      <c r="CB290" s="174"/>
      <c r="CC290" s="174"/>
      <c r="CD290" s="174"/>
      <c r="CE290" s="174"/>
      <c r="CF290" s="174"/>
      <c r="CG290" s="174"/>
      <c r="CH290" s="174"/>
      <c r="CI290" s="174"/>
      <c r="CJ290" s="174"/>
      <c r="CK290" s="174"/>
      <c r="CL290" s="174"/>
    </row>
    <row r="291" spans="19:90" x14ac:dyDescent="0.25">
      <c r="S291" s="174"/>
      <c r="T291" s="174"/>
      <c r="U291" s="174"/>
      <c r="V291" s="174"/>
      <c r="W291" s="174"/>
      <c r="X291" s="174"/>
      <c r="Y291" s="174"/>
      <c r="Z291" s="174"/>
      <c r="AA291" s="174"/>
      <c r="AB291" s="174"/>
      <c r="AC291" s="174"/>
      <c r="AD291" s="174"/>
      <c r="AE291" s="174"/>
      <c r="AF291" s="174"/>
      <c r="AG291" s="174"/>
      <c r="AH291" s="174"/>
      <c r="AI291" s="174"/>
      <c r="AJ291" s="174"/>
      <c r="AK291" s="174"/>
      <c r="AL291" s="174"/>
      <c r="AM291" s="174"/>
      <c r="AN291" s="174"/>
      <c r="AO291" s="174"/>
      <c r="AP291" s="174"/>
      <c r="AQ291" s="174"/>
      <c r="AR291" s="174"/>
      <c r="AS291" s="174"/>
      <c r="AT291" s="174"/>
      <c r="AU291" s="174"/>
      <c r="AV291" s="174"/>
      <c r="AW291" s="174"/>
      <c r="AX291" s="174"/>
      <c r="AY291" s="174"/>
      <c r="AZ291" s="174"/>
      <c r="BA291" s="174"/>
      <c r="BB291" s="174"/>
      <c r="BC291" s="174"/>
      <c r="BD291" s="174"/>
      <c r="BE291" s="174"/>
      <c r="BF291" s="174"/>
      <c r="BG291" s="174"/>
      <c r="BH291" s="174"/>
      <c r="BI291" s="174"/>
      <c r="BJ291" s="174"/>
      <c r="BK291" s="174"/>
      <c r="BL291" s="174"/>
      <c r="BM291" s="174"/>
      <c r="BN291" s="174"/>
      <c r="BO291" s="174"/>
      <c r="BP291" s="174"/>
      <c r="BQ291" s="174"/>
      <c r="BR291" s="174"/>
      <c r="BS291" s="174"/>
      <c r="BT291" s="174"/>
      <c r="BU291" s="174"/>
      <c r="BV291" s="174"/>
      <c r="BW291" s="174"/>
      <c r="BX291" s="174"/>
      <c r="BY291" s="174"/>
      <c r="BZ291" s="174"/>
      <c r="CA291" s="174"/>
      <c r="CB291" s="174"/>
      <c r="CC291" s="174"/>
      <c r="CD291" s="174"/>
      <c r="CE291" s="174"/>
      <c r="CF291" s="174"/>
      <c r="CG291" s="174"/>
      <c r="CH291" s="174"/>
      <c r="CI291" s="174"/>
      <c r="CJ291" s="174"/>
      <c r="CK291" s="174"/>
      <c r="CL291" s="174"/>
    </row>
    <row r="292" spans="19:90" x14ac:dyDescent="0.25">
      <c r="S292" s="174"/>
      <c r="T292" s="174"/>
      <c r="U292" s="174"/>
      <c r="V292" s="174"/>
      <c r="W292" s="174"/>
      <c r="X292" s="174"/>
      <c r="Y292" s="174"/>
      <c r="Z292" s="174"/>
      <c r="AA292" s="174"/>
      <c r="AB292" s="174"/>
      <c r="AC292" s="174"/>
      <c r="AD292" s="174"/>
      <c r="AE292" s="174"/>
      <c r="AF292" s="174"/>
      <c r="AG292" s="174"/>
      <c r="AH292" s="174"/>
      <c r="AI292" s="174"/>
      <c r="AJ292" s="174"/>
      <c r="AK292" s="174"/>
      <c r="AL292" s="174"/>
      <c r="AM292" s="174"/>
      <c r="AN292" s="174"/>
      <c r="AO292" s="174"/>
      <c r="AP292" s="174"/>
      <c r="AQ292" s="174"/>
      <c r="AR292" s="174"/>
      <c r="AS292" s="174"/>
      <c r="AT292" s="174"/>
      <c r="AU292" s="174"/>
      <c r="AV292" s="174"/>
      <c r="AW292" s="174"/>
      <c r="AX292" s="174"/>
      <c r="AY292" s="174"/>
      <c r="AZ292" s="174"/>
      <c r="BA292" s="174"/>
      <c r="BB292" s="174"/>
      <c r="BC292" s="174"/>
      <c r="BD292" s="174"/>
      <c r="BE292" s="174"/>
      <c r="BF292" s="174"/>
      <c r="BG292" s="174"/>
      <c r="BH292" s="174"/>
      <c r="BI292" s="174"/>
      <c r="BJ292" s="174"/>
      <c r="BK292" s="174"/>
      <c r="BL292" s="174"/>
      <c r="BM292" s="174"/>
      <c r="BN292" s="174"/>
      <c r="BO292" s="174"/>
      <c r="BP292" s="174"/>
      <c r="BQ292" s="174"/>
      <c r="BR292" s="174"/>
      <c r="BS292" s="174"/>
      <c r="BT292" s="174"/>
      <c r="BU292" s="174"/>
      <c r="BV292" s="174"/>
      <c r="BW292" s="174"/>
      <c r="BX292" s="174"/>
      <c r="BY292" s="174"/>
      <c r="BZ292" s="174"/>
      <c r="CA292" s="174"/>
      <c r="CB292" s="174"/>
      <c r="CC292" s="174"/>
      <c r="CD292" s="174"/>
      <c r="CE292" s="174"/>
      <c r="CF292" s="174"/>
      <c r="CG292" s="174"/>
      <c r="CH292" s="174"/>
      <c r="CI292" s="174"/>
      <c r="CJ292" s="174"/>
      <c r="CK292" s="174"/>
      <c r="CL292" s="174"/>
    </row>
    <row r="293" spans="19:90" x14ac:dyDescent="0.25">
      <c r="S293" s="174"/>
      <c r="T293" s="174"/>
      <c r="U293" s="174"/>
      <c r="V293" s="174"/>
      <c r="W293" s="174"/>
      <c r="X293" s="174"/>
      <c r="Y293" s="174"/>
      <c r="Z293" s="174"/>
      <c r="AA293" s="174"/>
      <c r="AB293" s="174"/>
      <c r="AC293" s="174"/>
      <c r="AD293" s="174"/>
      <c r="AE293" s="174"/>
      <c r="AF293" s="174"/>
      <c r="AG293" s="174"/>
      <c r="AH293" s="174"/>
      <c r="AI293" s="174"/>
      <c r="AJ293" s="174"/>
      <c r="AK293" s="174"/>
      <c r="AL293" s="174"/>
      <c r="AM293" s="174"/>
      <c r="AN293" s="174"/>
      <c r="AO293" s="174"/>
      <c r="AP293" s="174"/>
      <c r="AQ293" s="174"/>
      <c r="AR293" s="174"/>
      <c r="AS293" s="174"/>
      <c r="AT293" s="174"/>
      <c r="AU293" s="174"/>
      <c r="AV293" s="174"/>
      <c r="AW293" s="174"/>
      <c r="AX293" s="174"/>
      <c r="AY293" s="174"/>
      <c r="AZ293" s="174"/>
      <c r="BA293" s="174"/>
      <c r="BB293" s="174"/>
      <c r="BC293" s="174"/>
      <c r="BD293" s="174"/>
      <c r="BE293" s="174"/>
      <c r="BF293" s="174"/>
      <c r="BG293" s="174"/>
      <c r="BH293" s="174"/>
      <c r="BI293" s="174"/>
      <c r="BJ293" s="174"/>
      <c r="BK293" s="174"/>
      <c r="BL293" s="174"/>
      <c r="BM293" s="174"/>
      <c r="BN293" s="174"/>
      <c r="BO293" s="174"/>
      <c r="BP293" s="174"/>
      <c r="BQ293" s="174"/>
      <c r="BR293" s="174"/>
      <c r="BS293" s="174"/>
      <c r="BT293" s="174"/>
      <c r="BU293" s="174"/>
      <c r="BV293" s="174"/>
      <c r="BW293" s="174"/>
      <c r="BX293" s="174"/>
      <c r="BY293" s="174"/>
      <c r="BZ293" s="174"/>
      <c r="CA293" s="174"/>
      <c r="CB293" s="174"/>
      <c r="CC293" s="174"/>
      <c r="CD293" s="174"/>
      <c r="CE293" s="174"/>
      <c r="CF293" s="174"/>
      <c r="CG293" s="174"/>
      <c r="CH293" s="174"/>
      <c r="CI293" s="174"/>
      <c r="CJ293" s="174"/>
      <c r="CK293" s="174"/>
      <c r="CL293" s="174"/>
    </row>
    <row r="294" spans="19:90" x14ac:dyDescent="0.25">
      <c r="S294" s="174"/>
      <c r="T294" s="174"/>
      <c r="U294" s="174"/>
      <c r="V294" s="174"/>
      <c r="W294" s="174"/>
      <c r="X294" s="174"/>
      <c r="Y294" s="174"/>
      <c r="Z294" s="174"/>
      <c r="AA294" s="174"/>
      <c r="AB294" s="174"/>
      <c r="AC294" s="174"/>
      <c r="AD294" s="174"/>
      <c r="AE294" s="174"/>
      <c r="AF294" s="174"/>
      <c r="AG294" s="174"/>
      <c r="AH294" s="174"/>
      <c r="AI294" s="174"/>
      <c r="AJ294" s="174"/>
      <c r="AK294" s="174"/>
      <c r="AL294" s="174"/>
      <c r="AM294" s="174"/>
      <c r="AN294" s="174"/>
      <c r="AO294" s="174"/>
      <c r="AP294" s="174"/>
      <c r="AQ294" s="174"/>
      <c r="AR294" s="174"/>
      <c r="AS294" s="174"/>
      <c r="AT294" s="174"/>
      <c r="AU294" s="174"/>
      <c r="AV294" s="174"/>
      <c r="AW294" s="174"/>
      <c r="AX294" s="174"/>
      <c r="AY294" s="174"/>
      <c r="AZ294" s="174"/>
      <c r="BA294" s="174"/>
      <c r="BB294" s="174"/>
      <c r="BC294" s="174"/>
      <c r="BD294" s="174"/>
      <c r="BE294" s="174"/>
      <c r="BF294" s="174"/>
      <c r="BG294" s="174"/>
      <c r="BH294" s="174"/>
      <c r="BI294" s="174"/>
      <c r="BJ294" s="174"/>
      <c r="BK294" s="174"/>
      <c r="BL294" s="174"/>
      <c r="BM294" s="174"/>
      <c r="BN294" s="174"/>
      <c r="BO294" s="174"/>
      <c r="BP294" s="174"/>
      <c r="BQ294" s="174"/>
      <c r="BR294" s="174"/>
      <c r="BS294" s="174"/>
      <c r="BT294" s="174"/>
      <c r="BU294" s="174"/>
      <c r="BV294" s="174"/>
      <c r="BW294" s="174"/>
      <c r="BX294" s="174"/>
      <c r="BY294" s="174"/>
      <c r="BZ294" s="174"/>
      <c r="CA294" s="174"/>
      <c r="CB294" s="174"/>
      <c r="CC294" s="174"/>
      <c r="CD294" s="174"/>
      <c r="CE294" s="174"/>
      <c r="CF294" s="174"/>
      <c r="CG294" s="174"/>
      <c r="CH294" s="174"/>
      <c r="CI294" s="174"/>
      <c r="CJ294" s="174"/>
      <c r="CK294" s="174"/>
      <c r="CL294" s="174"/>
    </row>
    <row r="295" spans="19:90" x14ac:dyDescent="0.25">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4"/>
      <c r="AR295" s="174"/>
      <c r="AS295" s="174"/>
      <c r="AT295" s="174"/>
      <c r="AU295" s="174"/>
      <c r="AV295" s="174"/>
      <c r="AW295" s="174"/>
      <c r="AX295" s="174"/>
      <c r="AY295" s="174"/>
      <c r="AZ295" s="174"/>
      <c r="BA295" s="174"/>
      <c r="BB295" s="174"/>
      <c r="BC295" s="174"/>
      <c r="BD295" s="174"/>
      <c r="BE295" s="174"/>
      <c r="BF295" s="174"/>
      <c r="BG295" s="174"/>
      <c r="BH295" s="174"/>
      <c r="BI295" s="174"/>
      <c r="BJ295" s="174"/>
      <c r="BK295" s="174"/>
      <c r="BL295" s="174"/>
      <c r="BM295" s="174"/>
      <c r="BN295" s="174"/>
      <c r="BO295" s="174"/>
      <c r="BP295" s="174"/>
      <c r="BQ295" s="174"/>
      <c r="BR295" s="174"/>
      <c r="BS295" s="174"/>
      <c r="BT295" s="174"/>
      <c r="BU295" s="174"/>
      <c r="BV295" s="174"/>
      <c r="BW295" s="174"/>
      <c r="BX295" s="174"/>
      <c r="BY295" s="174"/>
      <c r="BZ295" s="174"/>
      <c r="CA295" s="174"/>
      <c r="CB295" s="174"/>
      <c r="CC295" s="174"/>
      <c r="CD295" s="174"/>
      <c r="CE295" s="174"/>
      <c r="CF295" s="174"/>
      <c r="CG295" s="174"/>
      <c r="CH295" s="174"/>
      <c r="CI295" s="174"/>
      <c r="CJ295" s="174"/>
      <c r="CK295" s="174"/>
      <c r="CL295" s="174"/>
    </row>
    <row r="296" spans="19:90" x14ac:dyDescent="0.25">
      <c r="S296" s="174"/>
      <c r="T296" s="174"/>
      <c r="U296" s="174"/>
      <c r="V296" s="174"/>
      <c r="W296" s="174"/>
      <c r="X296" s="174"/>
      <c r="Y296" s="174"/>
      <c r="Z296" s="174"/>
      <c r="AA296" s="174"/>
      <c r="AB296" s="174"/>
      <c r="AC296" s="174"/>
      <c r="AD296" s="174"/>
      <c r="AE296" s="174"/>
      <c r="AF296" s="174"/>
      <c r="AG296" s="174"/>
      <c r="AH296" s="174"/>
      <c r="AI296" s="174"/>
      <c r="AJ296" s="174"/>
      <c r="AK296" s="174"/>
      <c r="AL296" s="174"/>
      <c r="AM296" s="174"/>
      <c r="AN296" s="174"/>
      <c r="AO296" s="174"/>
      <c r="AP296" s="174"/>
      <c r="AQ296" s="174"/>
      <c r="AR296" s="174"/>
      <c r="AS296" s="174"/>
      <c r="AT296" s="174"/>
      <c r="AU296" s="174"/>
      <c r="AV296" s="174"/>
      <c r="AW296" s="174"/>
      <c r="AX296" s="174"/>
      <c r="AY296" s="174"/>
      <c r="AZ296" s="174"/>
      <c r="BA296" s="174"/>
      <c r="BB296" s="174"/>
      <c r="BC296" s="174"/>
      <c r="BD296" s="174"/>
      <c r="BE296" s="174"/>
      <c r="BF296" s="174"/>
      <c r="BG296" s="174"/>
      <c r="BH296" s="174"/>
      <c r="BI296" s="174"/>
      <c r="BJ296" s="174"/>
      <c r="BK296" s="174"/>
      <c r="BL296" s="174"/>
      <c r="BM296" s="174"/>
      <c r="BN296" s="174"/>
      <c r="BO296" s="174"/>
      <c r="BP296" s="174"/>
      <c r="BQ296" s="174"/>
      <c r="BR296" s="174"/>
      <c r="BS296" s="174"/>
      <c r="BT296" s="174"/>
      <c r="BU296" s="174"/>
      <c r="BV296" s="174"/>
      <c r="BW296" s="174"/>
      <c r="BX296" s="174"/>
      <c r="BY296" s="174"/>
      <c r="BZ296" s="174"/>
      <c r="CA296" s="174"/>
      <c r="CB296" s="174"/>
      <c r="CC296" s="174"/>
      <c r="CD296" s="174"/>
      <c r="CE296" s="174"/>
      <c r="CF296" s="174"/>
      <c r="CG296" s="174"/>
      <c r="CH296" s="174"/>
      <c r="CI296" s="174"/>
      <c r="CJ296" s="174"/>
      <c r="CK296" s="174"/>
      <c r="CL296" s="174"/>
    </row>
    <row r="297" spans="19:90" x14ac:dyDescent="0.25">
      <c r="S297" s="174"/>
      <c r="T297" s="174"/>
      <c r="U297" s="174"/>
      <c r="V297" s="174"/>
      <c r="W297" s="174"/>
      <c r="X297" s="174"/>
      <c r="Y297" s="174"/>
      <c r="Z297" s="174"/>
      <c r="AA297" s="174"/>
      <c r="AB297" s="174"/>
      <c r="AC297" s="174"/>
      <c r="AD297" s="174"/>
      <c r="AE297" s="174"/>
      <c r="AF297" s="174"/>
      <c r="AG297" s="174"/>
      <c r="AH297" s="174"/>
      <c r="AI297" s="174"/>
      <c r="AJ297" s="174"/>
      <c r="AK297" s="174"/>
      <c r="AL297" s="174"/>
      <c r="AM297" s="174"/>
      <c r="AN297" s="174"/>
      <c r="AO297" s="174"/>
      <c r="AP297" s="174"/>
      <c r="AQ297" s="174"/>
      <c r="AR297" s="174"/>
      <c r="AS297" s="174"/>
      <c r="AT297" s="174"/>
      <c r="AU297" s="174"/>
      <c r="AV297" s="174"/>
      <c r="AW297" s="174"/>
      <c r="AX297" s="174"/>
      <c r="AY297" s="174"/>
      <c r="AZ297" s="174"/>
      <c r="BA297" s="174"/>
      <c r="BB297" s="174"/>
      <c r="BC297" s="174"/>
      <c r="BD297" s="174"/>
      <c r="BE297" s="174"/>
      <c r="BF297" s="174"/>
      <c r="BG297" s="174"/>
      <c r="BH297" s="174"/>
      <c r="BI297" s="174"/>
      <c r="BJ297" s="174"/>
      <c r="BK297" s="174"/>
      <c r="BL297" s="174"/>
      <c r="BM297" s="174"/>
      <c r="BN297" s="174"/>
      <c r="BO297" s="174"/>
      <c r="BP297" s="174"/>
      <c r="BQ297" s="174"/>
      <c r="BR297" s="174"/>
      <c r="BS297" s="174"/>
      <c r="BT297" s="174"/>
      <c r="BU297" s="174"/>
      <c r="BV297" s="174"/>
      <c r="BW297" s="174"/>
      <c r="BX297" s="174"/>
      <c r="BY297" s="174"/>
      <c r="BZ297" s="174"/>
      <c r="CA297" s="174"/>
      <c r="CB297" s="174"/>
      <c r="CC297" s="174"/>
      <c r="CD297" s="174"/>
      <c r="CE297" s="174"/>
      <c r="CF297" s="174"/>
      <c r="CG297" s="174"/>
      <c r="CH297" s="174"/>
      <c r="CI297" s="174"/>
      <c r="CJ297" s="174"/>
      <c r="CK297" s="174"/>
      <c r="CL297" s="174"/>
    </row>
    <row r="298" spans="19:90" x14ac:dyDescent="0.25">
      <c r="S298" s="174"/>
      <c r="T298" s="174"/>
      <c r="U298" s="174"/>
      <c r="V298" s="174"/>
      <c r="W298" s="174"/>
      <c r="X298" s="174"/>
      <c r="Y298" s="174"/>
      <c r="Z298" s="174"/>
      <c r="AA298" s="174"/>
      <c r="AB298" s="174"/>
      <c r="AC298" s="174"/>
      <c r="AD298" s="174"/>
      <c r="AE298" s="174"/>
      <c r="AF298" s="174"/>
      <c r="AG298" s="174"/>
      <c r="AH298" s="174"/>
      <c r="AI298" s="174"/>
      <c r="AJ298" s="174"/>
      <c r="AK298" s="174"/>
      <c r="AL298" s="174"/>
      <c r="AM298" s="174"/>
      <c r="AN298" s="174"/>
      <c r="AO298" s="174"/>
      <c r="AP298" s="174"/>
      <c r="AQ298" s="174"/>
      <c r="AR298" s="174"/>
      <c r="AS298" s="174"/>
      <c r="AT298" s="174"/>
      <c r="AU298" s="174"/>
      <c r="AV298" s="174"/>
      <c r="AW298" s="174"/>
      <c r="AX298" s="174"/>
      <c r="AY298" s="174"/>
      <c r="AZ298" s="174"/>
      <c r="BA298" s="174"/>
      <c r="BB298" s="174"/>
      <c r="BC298" s="174"/>
      <c r="BD298" s="174"/>
      <c r="BE298" s="174"/>
      <c r="BF298" s="174"/>
      <c r="BG298" s="174"/>
      <c r="BH298" s="174"/>
      <c r="BI298" s="174"/>
      <c r="BJ298" s="174"/>
      <c r="BK298" s="174"/>
      <c r="BL298" s="174"/>
      <c r="BM298" s="174"/>
      <c r="BN298" s="174"/>
      <c r="BO298" s="174"/>
      <c r="BP298" s="174"/>
      <c r="BQ298" s="174"/>
      <c r="BR298" s="174"/>
      <c r="BS298" s="174"/>
      <c r="BT298" s="174"/>
      <c r="BU298" s="174"/>
      <c r="BV298" s="174"/>
      <c r="BW298" s="174"/>
      <c r="BX298" s="174"/>
      <c r="BY298" s="174"/>
      <c r="BZ298" s="174"/>
      <c r="CA298" s="174"/>
      <c r="CB298" s="174"/>
      <c r="CC298" s="174"/>
      <c r="CD298" s="174"/>
      <c r="CE298" s="174"/>
      <c r="CF298" s="174"/>
      <c r="CG298" s="174"/>
      <c r="CH298" s="174"/>
      <c r="CI298" s="174"/>
      <c r="CJ298" s="174"/>
      <c r="CK298" s="174"/>
      <c r="CL298" s="174"/>
    </row>
    <row r="299" spans="19:90" x14ac:dyDescent="0.25">
      <c r="S299" s="174"/>
      <c r="T299" s="174"/>
      <c r="U299" s="174"/>
      <c r="V299" s="174"/>
      <c r="W299" s="174"/>
      <c r="X299" s="174"/>
      <c r="Y299" s="174"/>
      <c r="Z299" s="174"/>
      <c r="AA299" s="174"/>
      <c r="AB299" s="174"/>
      <c r="AC299" s="174"/>
      <c r="AD299" s="174"/>
      <c r="AE299" s="174"/>
      <c r="AF299" s="174"/>
      <c r="AG299" s="174"/>
      <c r="AH299" s="174"/>
      <c r="AI299" s="174"/>
      <c r="AJ299" s="174"/>
      <c r="AK299" s="174"/>
      <c r="AL299" s="174"/>
      <c r="AM299" s="174"/>
      <c r="AN299" s="174"/>
      <c r="AO299" s="174"/>
      <c r="AP299" s="174"/>
      <c r="AQ299" s="174"/>
      <c r="AR299" s="174"/>
      <c r="AS299" s="174"/>
      <c r="AT299" s="174"/>
      <c r="AU299" s="174"/>
      <c r="AV299" s="174"/>
      <c r="AW299" s="174"/>
      <c r="AX299" s="174"/>
      <c r="AY299" s="174"/>
      <c r="AZ299" s="174"/>
      <c r="BA299" s="174"/>
      <c r="BB299" s="174"/>
      <c r="BC299" s="174"/>
      <c r="BD299" s="174"/>
      <c r="BE299" s="174"/>
      <c r="BF299" s="174"/>
      <c r="BG299" s="174"/>
      <c r="BH299" s="174"/>
      <c r="BI299" s="174"/>
      <c r="BJ299" s="174"/>
      <c r="BK299" s="174"/>
      <c r="BL299" s="174"/>
      <c r="BM299" s="174"/>
      <c r="BN299" s="174"/>
      <c r="BO299" s="174"/>
      <c r="BP299" s="174"/>
      <c r="BQ299" s="174"/>
      <c r="BR299" s="174"/>
      <c r="BS299" s="174"/>
      <c r="BT299" s="174"/>
      <c r="BU299" s="174"/>
      <c r="BV299" s="174"/>
      <c r="BW299" s="174"/>
      <c r="BX299" s="174"/>
      <c r="BY299" s="174"/>
      <c r="BZ299" s="174"/>
      <c r="CA299" s="174"/>
      <c r="CB299" s="174"/>
      <c r="CC299" s="174"/>
      <c r="CD299" s="174"/>
      <c r="CE299" s="174"/>
      <c r="CF299" s="174"/>
      <c r="CG299" s="174"/>
      <c r="CH299" s="174"/>
      <c r="CI299" s="174"/>
      <c r="CJ299" s="174"/>
      <c r="CK299" s="174"/>
      <c r="CL299" s="174"/>
    </row>
    <row r="300" spans="19:90" x14ac:dyDescent="0.25">
      <c r="S300" s="174"/>
      <c r="T300" s="174"/>
      <c r="U300" s="174"/>
      <c r="V300" s="174"/>
      <c r="W300" s="174"/>
      <c r="X300" s="174"/>
      <c r="Y300" s="174"/>
      <c r="Z300" s="174"/>
      <c r="AA300" s="174"/>
      <c r="AB300" s="174"/>
      <c r="AC300" s="174"/>
      <c r="AD300" s="174"/>
      <c r="AE300" s="174"/>
      <c r="AF300" s="174"/>
      <c r="AG300" s="174"/>
      <c r="AH300" s="174"/>
      <c r="AI300" s="174"/>
      <c r="AJ300" s="174"/>
      <c r="AK300" s="174"/>
      <c r="AL300" s="174"/>
      <c r="AM300" s="174"/>
      <c r="AN300" s="174"/>
      <c r="AO300" s="174"/>
      <c r="AP300" s="174"/>
      <c r="AQ300" s="174"/>
      <c r="AR300" s="174"/>
      <c r="AS300" s="174"/>
      <c r="AT300" s="174"/>
      <c r="AU300" s="174"/>
      <c r="AV300" s="174"/>
      <c r="AW300" s="174"/>
      <c r="AX300" s="174"/>
      <c r="AY300" s="174"/>
      <c r="AZ300" s="174"/>
      <c r="BA300" s="174"/>
      <c r="BB300" s="174"/>
      <c r="BC300" s="174"/>
      <c r="BD300" s="174"/>
      <c r="BE300" s="174"/>
      <c r="BF300" s="174"/>
      <c r="BG300" s="174"/>
      <c r="BH300" s="174"/>
      <c r="BI300" s="174"/>
      <c r="BJ300" s="174"/>
      <c r="BK300" s="174"/>
      <c r="BL300" s="174"/>
      <c r="BM300" s="174"/>
      <c r="BN300" s="174"/>
      <c r="BO300" s="174"/>
      <c r="BP300" s="174"/>
      <c r="BQ300" s="174"/>
      <c r="BR300" s="174"/>
      <c r="BS300" s="174"/>
      <c r="BT300" s="174"/>
      <c r="BU300" s="174"/>
      <c r="BV300" s="174"/>
      <c r="BW300" s="174"/>
      <c r="BX300" s="174"/>
      <c r="BY300" s="174"/>
      <c r="BZ300" s="174"/>
      <c r="CA300" s="174"/>
      <c r="CB300" s="174"/>
      <c r="CC300" s="174"/>
      <c r="CD300" s="174"/>
      <c r="CE300" s="174"/>
      <c r="CF300" s="174"/>
      <c r="CG300" s="174"/>
      <c r="CH300" s="174"/>
      <c r="CI300" s="174"/>
      <c r="CJ300" s="174"/>
      <c r="CK300" s="174"/>
      <c r="CL300" s="174"/>
    </row>
    <row r="301" spans="19:90" x14ac:dyDescent="0.25">
      <c r="S301" s="174"/>
      <c r="T301" s="174"/>
      <c r="U301" s="174"/>
      <c r="V301" s="174"/>
      <c r="W301" s="174"/>
      <c r="X301" s="174"/>
      <c r="Y301" s="174"/>
      <c r="Z301" s="174"/>
      <c r="AA301" s="174"/>
      <c r="AB301" s="174"/>
      <c r="AC301" s="174"/>
      <c r="AD301" s="174"/>
      <c r="AE301" s="174"/>
      <c r="AF301" s="174"/>
      <c r="AG301" s="174"/>
      <c r="AH301" s="174"/>
      <c r="AI301" s="174"/>
      <c r="AJ301" s="174"/>
      <c r="AK301" s="174"/>
      <c r="AL301" s="174"/>
      <c r="AM301" s="174"/>
      <c r="AN301" s="174"/>
      <c r="AO301" s="174"/>
      <c r="AP301" s="174"/>
      <c r="AQ301" s="174"/>
      <c r="AR301" s="174"/>
      <c r="AS301" s="174"/>
      <c r="AT301" s="174"/>
      <c r="AU301" s="174"/>
      <c r="AV301" s="174"/>
      <c r="AW301" s="174"/>
      <c r="AX301" s="174"/>
      <c r="AY301" s="174"/>
      <c r="AZ301" s="174"/>
      <c r="BA301" s="174"/>
      <c r="BB301" s="174"/>
      <c r="BC301" s="174"/>
      <c r="BD301" s="174"/>
      <c r="BE301" s="174"/>
      <c r="BF301" s="174"/>
      <c r="BG301" s="174"/>
      <c r="BH301" s="174"/>
      <c r="BI301" s="174"/>
      <c r="BJ301" s="174"/>
      <c r="BK301" s="174"/>
      <c r="BL301" s="174"/>
      <c r="BM301" s="174"/>
      <c r="BN301" s="174"/>
      <c r="BO301" s="174"/>
      <c r="BP301" s="174"/>
      <c r="BQ301" s="174"/>
      <c r="BR301" s="174"/>
      <c r="BS301" s="174"/>
      <c r="BT301" s="174"/>
      <c r="BU301" s="174"/>
      <c r="BV301" s="174"/>
      <c r="BW301" s="174"/>
      <c r="BX301" s="174"/>
      <c r="BY301" s="174"/>
      <c r="BZ301" s="174"/>
      <c r="CA301" s="174"/>
      <c r="CB301" s="174"/>
      <c r="CC301" s="174"/>
      <c r="CD301" s="174"/>
      <c r="CE301" s="174"/>
      <c r="CF301" s="174"/>
      <c r="CG301" s="174"/>
      <c r="CH301" s="174"/>
      <c r="CI301" s="174"/>
      <c r="CJ301" s="174"/>
      <c r="CK301" s="174"/>
      <c r="CL301" s="174"/>
    </row>
    <row r="302" spans="19:90" x14ac:dyDescent="0.25">
      <c r="S302" s="174"/>
      <c r="T302" s="174"/>
      <c r="U302" s="174"/>
      <c r="V302" s="174"/>
      <c r="W302" s="174"/>
      <c r="X302" s="174"/>
      <c r="Y302" s="174"/>
      <c r="Z302" s="174"/>
      <c r="AA302" s="174"/>
      <c r="AB302" s="174"/>
      <c r="AC302" s="174"/>
      <c r="AD302" s="174"/>
      <c r="AE302" s="174"/>
      <c r="AF302" s="174"/>
      <c r="AG302" s="174"/>
      <c r="AH302" s="174"/>
      <c r="AI302" s="174"/>
      <c r="AJ302" s="174"/>
      <c r="AK302" s="174"/>
      <c r="AL302" s="174"/>
      <c r="AM302" s="174"/>
      <c r="AN302" s="174"/>
      <c r="AO302" s="174"/>
      <c r="AP302" s="174"/>
      <c r="AQ302" s="174"/>
      <c r="AR302" s="174"/>
      <c r="AS302" s="174"/>
      <c r="AT302" s="174"/>
      <c r="AU302" s="174"/>
      <c r="AV302" s="174"/>
      <c r="AW302" s="174"/>
      <c r="AX302" s="174"/>
      <c r="AY302" s="174"/>
      <c r="AZ302" s="174"/>
      <c r="BA302" s="174"/>
      <c r="BB302" s="174"/>
      <c r="BC302" s="174"/>
      <c r="BD302" s="174"/>
      <c r="BE302" s="174"/>
      <c r="BF302" s="174"/>
      <c r="BG302" s="174"/>
      <c r="BH302" s="174"/>
      <c r="BI302" s="174"/>
      <c r="BJ302" s="174"/>
      <c r="BK302" s="174"/>
      <c r="BL302" s="174"/>
      <c r="BM302" s="174"/>
      <c r="BN302" s="174"/>
      <c r="BO302" s="174"/>
      <c r="BP302" s="174"/>
      <c r="BQ302" s="174"/>
      <c r="BR302" s="174"/>
      <c r="BS302" s="174"/>
      <c r="BT302" s="174"/>
      <c r="BU302" s="174"/>
      <c r="BV302" s="174"/>
      <c r="BW302" s="174"/>
      <c r="BX302" s="174"/>
      <c r="BY302" s="174"/>
      <c r="BZ302" s="174"/>
      <c r="CA302" s="174"/>
      <c r="CB302" s="174"/>
      <c r="CC302" s="174"/>
      <c r="CD302" s="174"/>
      <c r="CE302" s="174"/>
      <c r="CF302" s="174"/>
      <c r="CG302" s="174"/>
      <c r="CH302" s="174"/>
      <c r="CI302" s="174"/>
      <c r="CJ302" s="174"/>
      <c r="CK302" s="174"/>
      <c r="CL302" s="174"/>
    </row>
    <row r="303" spans="19:90" x14ac:dyDescent="0.25">
      <c r="S303" s="174"/>
      <c r="T303" s="174"/>
      <c r="U303" s="174"/>
      <c r="V303" s="174"/>
      <c r="W303" s="174"/>
      <c r="X303" s="174"/>
      <c r="Y303" s="174"/>
      <c r="Z303" s="174"/>
      <c r="AA303" s="174"/>
      <c r="AB303" s="174"/>
      <c r="AC303" s="174"/>
      <c r="AD303" s="174"/>
      <c r="AE303" s="174"/>
      <c r="AF303" s="174"/>
      <c r="AG303" s="174"/>
      <c r="AH303" s="174"/>
      <c r="AI303" s="174"/>
      <c r="AJ303" s="174"/>
      <c r="AK303" s="174"/>
      <c r="AL303" s="174"/>
      <c r="AM303" s="174"/>
      <c r="AN303" s="174"/>
      <c r="AO303" s="174"/>
      <c r="AP303" s="174"/>
      <c r="AQ303" s="174"/>
      <c r="AR303" s="174"/>
      <c r="AS303" s="174"/>
      <c r="AT303" s="174"/>
      <c r="AU303" s="174"/>
      <c r="AV303" s="174"/>
      <c r="AW303" s="174"/>
      <c r="AX303" s="174"/>
      <c r="AY303" s="174"/>
      <c r="AZ303" s="174"/>
      <c r="BA303" s="174"/>
      <c r="BB303" s="174"/>
      <c r="BC303" s="174"/>
      <c r="BD303" s="174"/>
      <c r="BE303" s="174"/>
      <c r="BF303" s="174"/>
      <c r="BG303" s="174"/>
      <c r="BH303" s="174"/>
      <c r="BI303" s="174"/>
      <c r="BJ303" s="174"/>
      <c r="BK303" s="174"/>
      <c r="BL303" s="174"/>
      <c r="BM303" s="174"/>
      <c r="BN303" s="174"/>
      <c r="BO303" s="174"/>
      <c r="BP303" s="174"/>
      <c r="BQ303" s="174"/>
      <c r="BR303" s="174"/>
      <c r="BS303" s="174"/>
      <c r="BT303" s="174"/>
      <c r="BU303" s="174"/>
      <c r="BV303" s="174"/>
      <c r="BW303" s="174"/>
      <c r="BX303" s="174"/>
      <c r="BY303" s="174"/>
      <c r="BZ303" s="174"/>
      <c r="CA303" s="174"/>
      <c r="CB303" s="174"/>
      <c r="CC303" s="174"/>
      <c r="CD303" s="174"/>
      <c r="CE303" s="174"/>
      <c r="CF303" s="174"/>
      <c r="CG303" s="174"/>
      <c r="CH303" s="174"/>
      <c r="CI303" s="174"/>
      <c r="CJ303" s="174"/>
      <c r="CK303" s="174"/>
      <c r="CL303" s="174"/>
    </row>
    <row r="304" spans="19:90" x14ac:dyDescent="0.25">
      <c r="S304" s="174"/>
      <c r="T304" s="174"/>
      <c r="U304" s="174"/>
      <c r="V304" s="174"/>
      <c r="W304" s="174"/>
      <c r="X304" s="174"/>
      <c r="Y304" s="174"/>
      <c r="Z304" s="174"/>
      <c r="AA304" s="174"/>
      <c r="AB304" s="174"/>
      <c r="AC304" s="174"/>
      <c r="AD304" s="174"/>
      <c r="AE304" s="174"/>
      <c r="AF304" s="174"/>
      <c r="AG304" s="174"/>
      <c r="AH304" s="174"/>
      <c r="AI304" s="174"/>
      <c r="AJ304" s="174"/>
      <c r="AK304" s="174"/>
      <c r="AL304" s="174"/>
      <c r="AM304" s="174"/>
      <c r="AN304" s="174"/>
      <c r="AO304" s="174"/>
      <c r="AP304" s="174"/>
      <c r="AQ304" s="174"/>
      <c r="AR304" s="174"/>
      <c r="AS304" s="174"/>
      <c r="AT304" s="174"/>
      <c r="AU304" s="174"/>
      <c r="AV304" s="174"/>
      <c r="AW304" s="174"/>
      <c r="AX304" s="174"/>
      <c r="AY304" s="174"/>
      <c r="AZ304" s="174"/>
      <c r="BA304" s="174"/>
      <c r="BB304" s="174"/>
      <c r="BC304" s="174"/>
      <c r="BD304" s="174"/>
      <c r="BE304" s="174"/>
      <c r="BF304" s="174"/>
      <c r="BG304" s="174"/>
      <c r="BH304" s="174"/>
      <c r="BI304" s="174"/>
      <c r="BJ304" s="174"/>
      <c r="BK304" s="174"/>
      <c r="BL304" s="174"/>
      <c r="BM304" s="174"/>
      <c r="BN304" s="174"/>
      <c r="BO304" s="174"/>
      <c r="BP304" s="174"/>
      <c r="BQ304" s="174"/>
      <c r="BR304" s="174"/>
      <c r="BS304" s="174"/>
      <c r="BT304" s="174"/>
      <c r="BU304" s="174"/>
      <c r="BV304" s="174"/>
      <c r="BW304" s="174"/>
      <c r="BX304" s="174"/>
      <c r="BY304" s="174"/>
      <c r="BZ304" s="174"/>
      <c r="CA304" s="174"/>
      <c r="CB304" s="174"/>
      <c r="CC304" s="174"/>
      <c r="CD304" s="174"/>
      <c r="CE304" s="174"/>
      <c r="CF304" s="174"/>
      <c r="CG304" s="174"/>
      <c r="CH304" s="174"/>
      <c r="CI304" s="174"/>
      <c r="CJ304" s="174"/>
      <c r="CK304" s="174"/>
      <c r="CL304" s="174"/>
    </row>
    <row r="305" spans="19:90" x14ac:dyDescent="0.25">
      <c r="S305" s="174"/>
      <c r="T305" s="174"/>
      <c r="U305" s="174"/>
      <c r="V305" s="174"/>
      <c r="W305" s="174"/>
      <c r="X305" s="174"/>
      <c r="Y305" s="174"/>
      <c r="Z305" s="174"/>
      <c r="AA305" s="174"/>
      <c r="AB305" s="174"/>
      <c r="AC305" s="174"/>
      <c r="AD305" s="174"/>
      <c r="AE305" s="174"/>
      <c r="AF305" s="174"/>
      <c r="AG305" s="174"/>
      <c r="AH305" s="174"/>
      <c r="AI305" s="174"/>
      <c r="AJ305" s="174"/>
      <c r="AK305" s="174"/>
      <c r="AL305" s="174"/>
      <c r="AM305" s="174"/>
      <c r="AN305" s="174"/>
      <c r="AO305" s="174"/>
      <c r="AP305" s="174"/>
      <c r="AQ305" s="174"/>
      <c r="AR305" s="174"/>
      <c r="AS305" s="174"/>
      <c r="AT305" s="174"/>
      <c r="AU305" s="174"/>
      <c r="AV305" s="174"/>
      <c r="AW305" s="174"/>
      <c r="AX305" s="174"/>
      <c r="AY305" s="174"/>
      <c r="AZ305" s="174"/>
      <c r="BA305" s="174"/>
      <c r="BB305" s="174"/>
      <c r="BC305" s="174"/>
      <c r="BD305" s="174"/>
      <c r="BE305" s="174"/>
      <c r="BF305" s="174"/>
      <c r="BG305" s="174"/>
      <c r="BH305" s="174"/>
      <c r="BI305" s="174"/>
      <c r="BJ305" s="174"/>
      <c r="BK305" s="174"/>
      <c r="BL305" s="174"/>
      <c r="BM305" s="174"/>
      <c r="BN305" s="174"/>
      <c r="BO305" s="174"/>
      <c r="BP305" s="174"/>
      <c r="BQ305" s="174"/>
      <c r="BR305" s="174"/>
      <c r="BS305" s="174"/>
      <c r="BT305" s="174"/>
      <c r="BU305" s="174"/>
      <c r="BV305" s="174"/>
      <c r="BW305" s="174"/>
      <c r="BX305" s="174"/>
      <c r="BY305" s="174"/>
      <c r="BZ305" s="174"/>
      <c r="CA305" s="174"/>
      <c r="CB305" s="174"/>
      <c r="CC305" s="174"/>
      <c r="CD305" s="174"/>
      <c r="CE305" s="174"/>
      <c r="CF305" s="174"/>
      <c r="CG305" s="174"/>
      <c r="CH305" s="174"/>
      <c r="CI305" s="174"/>
      <c r="CJ305" s="174"/>
      <c r="CK305" s="174"/>
      <c r="CL305" s="174"/>
    </row>
    <row r="306" spans="19:90" x14ac:dyDescent="0.25">
      <c r="S306" s="174"/>
      <c r="T306" s="174"/>
      <c r="U306" s="174"/>
      <c r="V306" s="174"/>
      <c r="W306" s="174"/>
      <c r="X306" s="174"/>
      <c r="Y306" s="174"/>
      <c r="Z306" s="174"/>
      <c r="AA306" s="174"/>
      <c r="AB306" s="174"/>
      <c r="AC306" s="174"/>
      <c r="AD306" s="174"/>
      <c r="AE306" s="174"/>
      <c r="AF306" s="174"/>
      <c r="AG306" s="174"/>
      <c r="AH306" s="174"/>
      <c r="AI306" s="174"/>
      <c r="AJ306" s="174"/>
      <c r="AK306" s="174"/>
      <c r="AL306" s="174"/>
      <c r="AM306" s="174"/>
      <c r="AN306" s="174"/>
      <c r="AO306" s="174"/>
      <c r="AP306" s="174"/>
      <c r="AQ306" s="174"/>
      <c r="AR306" s="174"/>
      <c r="AS306" s="174"/>
      <c r="AT306" s="174"/>
      <c r="AU306" s="174"/>
      <c r="AV306" s="174"/>
      <c r="AW306" s="174"/>
      <c r="AX306" s="174"/>
      <c r="AY306" s="174"/>
      <c r="AZ306" s="174"/>
      <c r="BA306" s="174"/>
      <c r="BB306" s="174"/>
      <c r="BC306" s="174"/>
      <c r="BD306" s="174"/>
      <c r="BE306" s="174"/>
      <c r="BF306" s="174"/>
      <c r="BG306" s="174"/>
      <c r="BH306" s="174"/>
      <c r="BI306" s="174"/>
      <c r="BJ306" s="174"/>
      <c r="BK306" s="174"/>
      <c r="BL306" s="174"/>
      <c r="BM306" s="174"/>
      <c r="BN306" s="174"/>
      <c r="BO306" s="174"/>
      <c r="BP306" s="174"/>
      <c r="BQ306" s="174"/>
      <c r="BR306" s="174"/>
      <c r="BS306" s="174"/>
      <c r="BT306" s="174"/>
      <c r="BU306" s="174"/>
      <c r="BV306" s="174"/>
      <c r="BW306" s="174"/>
      <c r="BX306" s="174"/>
      <c r="BY306" s="174"/>
      <c r="BZ306" s="174"/>
      <c r="CA306" s="174"/>
      <c r="CB306" s="174"/>
      <c r="CC306" s="174"/>
      <c r="CD306" s="174"/>
      <c r="CE306" s="174"/>
      <c r="CF306" s="174"/>
      <c r="CG306" s="174"/>
      <c r="CH306" s="174"/>
      <c r="CI306" s="174"/>
      <c r="CJ306" s="174"/>
      <c r="CK306" s="174"/>
      <c r="CL306" s="174"/>
    </row>
    <row r="307" spans="19:90" x14ac:dyDescent="0.25">
      <c r="S307" s="174"/>
      <c r="T307" s="174"/>
      <c r="U307" s="174"/>
      <c r="V307" s="174"/>
      <c r="W307" s="174"/>
      <c r="X307" s="174"/>
      <c r="Y307" s="174"/>
      <c r="Z307" s="174"/>
      <c r="AA307" s="174"/>
      <c r="AB307" s="174"/>
      <c r="AC307" s="174"/>
      <c r="AD307" s="174"/>
      <c r="AE307" s="174"/>
      <c r="AF307" s="174"/>
      <c r="AG307" s="174"/>
      <c r="AH307" s="174"/>
      <c r="AI307" s="174"/>
      <c r="AJ307" s="174"/>
      <c r="AK307" s="174"/>
      <c r="AL307" s="174"/>
      <c r="AM307" s="174"/>
      <c r="AN307" s="174"/>
      <c r="AO307" s="174"/>
      <c r="AP307" s="174"/>
      <c r="AQ307" s="174"/>
      <c r="AR307" s="174"/>
      <c r="AS307" s="174"/>
      <c r="AT307" s="174"/>
      <c r="AU307" s="174"/>
      <c r="AV307" s="174"/>
      <c r="AW307" s="174"/>
      <c r="AX307" s="174"/>
      <c r="AY307" s="174"/>
      <c r="AZ307" s="174"/>
      <c r="BA307" s="174"/>
      <c r="BB307" s="174"/>
      <c r="BC307" s="174"/>
      <c r="BD307" s="174"/>
      <c r="BE307" s="174"/>
      <c r="BF307" s="174"/>
      <c r="BG307" s="174"/>
      <c r="BH307" s="174"/>
      <c r="BI307" s="174"/>
      <c r="BJ307" s="174"/>
      <c r="BK307" s="174"/>
      <c r="BL307" s="174"/>
      <c r="BM307" s="174"/>
      <c r="BN307" s="174"/>
      <c r="BO307" s="174"/>
      <c r="BP307" s="174"/>
      <c r="BQ307" s="174"/>
      <c r="BR307" s="174"/>
      <c r="BS307" s="174"/>
      <c r="BT307" s="174"/>
      <c r="BU307" s="174"/>
      <c r="BV307" s="174"/>
      <c r="BW307" s="174"/>
      <c r="BX307" s="174"/>
      <c r="BY307" s="174"/>
      <c r="BZ307" s="174"/>
      <c r="CA307" s="174"/>
      <c r="CB307" s="174"/>
      <c r="CC307" s="174"/>
      <c r="CD307" s="174"/>
      <c r="CE307" s="174"/>
      <c r="CF307" s="174"/>
      <c r="CG307" s="174"/>
      <c r="CH307" s="174"/>
      <c r="CI307" s="174"/>
      <c r="CJ307" s="174"/>
      <c r="CK307" s="174"/>
      <c r="CL307" s="174"/>
    </row>
    <row r="308" spans="19:90" x14ac:dyDescent="0.25">
      <c r="S308" s="174"/>
      <c r="T308" s="174"/>
      <c r="U308" s="174"/>
      <c r="V308" s="174"/>
      <c r="W308" s="174"/>
      <c r="X308" s="174"/>
      <c r="Y308" s="174"/>
      <c r="Z308" s="174"/>
      <c r="AA308" s="174"/>
      <c r="AB308" s="174"/>
      <c r="AC308" s="174"/>
      <c r="AD308" s="174"/>
      <c r="AE308" s="174"/>
      <c r="AF308" s="174"/>
      <c r="AG308" s="174"/>
      <c r="AH308" s="174"/>
      <c r="AI308" s="174"/>
      <c r="AJ308" s="174"/>
      <c r="AK308" s="174"/>
      <c r="AL308" s="174"/>
      <c r="AM308" s="174"/>
      <c r="AN308" s="174"/>
      <c r="AO308" s="174"/>
      <c r="AP308" s="174"/>
      <c r="AQ308" s="174"/>
      <c r="AR308" s="174"/>
      <c r="AS308" s="174"/>
      <c r="AT308" s="174"/>
      <c r="AU308" s="174"/>
      <c r="AV308" s="174"/>
      <c r="AW308" s="174"/>
      <c r="AX308" s="174"/>
      <c r="AY308" s="174"/>
      <c r="AZ308" s="174"/>
      <c r="BA308" s="174"/>
      <c r="BB308" s="174"/>
      <c r="BC308" s="174"/>
      <c r="BD308" s="174"/>
      <c r="BE308" s="174"/>
      <c r="BF308" s="174"/>
      <c r="BG308" s="174"/>
      <c r="BH308" s="174"/>
      <c r="BI308" s="174"/>
      <c r="BJ308" s="174"/>
      <c r="BK308" s="174"/>
      <c r="BL308" s="174"/>
      <c r="BM308" s="174"/>
      <c r="BN308" s="174"/>
      <c r="BO308" s="174"/>
      <c r="BP308" s="174"/>
      <c r="BQ308" s="174"/>
      <c r="BR308" s="174"/>
      <c r="BS308" s="174"/>
      <c r="BT308" s="174"/>
      <c r="BU308" s="174"/>
      <c r="BV308" s="174"/>
      <c r="BW308" s="174"/>
      <c r="BX308" s="174"/>
      <c r="BY308" s="174"/>
      <c r="BZ308" s="174"/>
      <c r="CA308" s="174"/>
      <c r="CB308" s="174"/>
      <c r="CC308" s="174"/>
      <c r="CD308" s="174"/>
      <c r="CE308" s="174"/>
      <c r="CF308" s="174"/>
      <c r="CG308" s="174"/>
      <c r="CH308" s="174"/>
      <c r="CI308" s="174"/>
      <c r="CJ308" s="174"/>
      <c r="CK308" s="174"/>
      <c r="CL308" s="174"/>
    </row>
    <row r="309" spans="19:90" x14ac:dyDescent="0.25">
      <c r="S309" s="174"/>
      <c r="T309" s="174"/>
      <c r="U309" s="174"/>
      <c r="V309" s="174"/>
      <c r="W309" s="174"/>
      <c r="X309" s="174"/>
      <c r="Y309" s="174"/>
      <c r="Z309" s="174"/>
      <c r="AA309" s="174"/>
      <c r="AB309" s="174"/>
      <c r="AC309" s="174"/>
      <c r="AD309" s="174"/>
      <c r="AE309" s="174"/>
      <c r="AF309" s="174"/>
      <c r="AG309" s="174"/>
      <c r="AH309" s="174"/>
      <c r="AI309" s="174"/>
      <c r="AJ309" s="174"/>
      <c r="AK309" s="174"/>
      <c r="AL309" s="174"/>
      <c r="AM309" s="174"/>
      <c r="AN309" s="174"/>
      <c r="AO309" s="174"/>
      <c r="AP309" s="174"/>
      <c r="AQ309" s="174"/>
      <c r="AR309" s="174"/>
      <c r="AS309" s="174"/>
      <c r="AT309" s="174"/>
      <c r="AU309" s="174"/>
      <c r="AV309" s="174"/>
      <c r="AW309" s="174"/>
      <c r="AX309" s="174"/>
      <c r="AY309" s="174"/>
      <c r="AZ309" s="174"/>
      <c r="BA309" s="174"/>
      <c r="BB309" s="174"/>
      <c r="BC309" s="174"/>
      <c r="BD309" s="174"/>
      <c r="BE309" s="174"/>
      <c r="BF309" s="174"/>
      <c r="BG309" s="174"/>
      <c r="BH309" s="174"/>
      <c r="BI309" s="174"/>
      <c r="BJ309" s="174"/>
      <c r="BK309" s="174"/>
      <c r="BL309" s="174"/>
      <c r="BM309" s="174"/>
      <c r="BN309" s="174"/>
      <c r="BO309" s="174"/>
      <c r="BP309" s="174"/>
      <c r="BQ309" s="174"/>
      <c r="BR309" s="174"/>
      <c r="BS309" s="174"/>
      <c r="BT309" s="174"/>
      <c r="BU309" s="174"/>
      <c r="BV309" s="174"/>
      <c r="BW309" s="174"/>
      <c r="BX309" s="174"/>
      <c r="BY309" s="174"/>
      <c r="BZ309" s="174"/>
      <c r="CA309" s="174"/>
      <c r="CB309" s="174"/>
      <c r="CC309" s="174"/>
      <c r="CD309" s="174"/>
      <c r="CE309" s="174"/>
      <c r="CF309" s="174"/>
      <c r="CG309" s="174"/>
      <c r="CH309" s="174"/>
      <c r="CI309" s="174"/>
      <c r="CJ309" s="174"/>
      <c r="CK309" s="174"/>
      <c r="CL309" s="174"/>
    </row>
    <row r="310" spans="19:90" x14ac:dyDescent="0.25">
      <c r="S310" s="174"/>
      <c r="T310" s="174"/>
      <c r="U310" s="174"/>
      <c r="V310" s="174"/>
      <c r="W310" s="174"/>
      <c r="X310" s="174"/>
      <c r="Y310" s="174"/>
      <c r="Z310" s="174"/>
      <c r="AA310" s="174"/>
      <c r="AB310" s="174"/>
      <c r="AC310" s="174"/>
      <c r="AD310" s="174"/>
      <c r="AE310" s="174"/>
      <c r="AF310" s="174"/>
      <c r="AG310" s="174"/>
      <c r="AH310" s="174"/>
      <c r="AI310" s="174"/>
      <c r="AJ310" s="174"/>
      <c r="AK310" s="174"/>
      <c r="AL310" s="174"/>
      <c r="AM310" s="174"/>
      <c r="AN310" s="174"/>
      <c r="AO310" s="174"/>
      <c r="AP310" s="174"/>
      <c r="AQ310" s="174"/>
      <c r="AR310" s="174"/>
      <c r="AS310" s="174"/>
      <c r="AT310" s="174"/>
      <c r="AU310" s="174"/>
      <c r="AV310" s="174"/>
      <c r="AW310" s="174"/>
      <c r="AX310" s="174"/>
      <c r="AY310" s="174"/>
      <c r="AZ310" s="174"/>
      <c r="BA310" s="174"/>
      <c r="BB310" s="174"/>
      <c r="BC310" s="174"/>
      <c r="BD310" s="174"/>
      <c r="BE310" s="174"/>
      <c r="BF310" s="174"/>
      <c r="BG310" s="174"/>
      <c r="BH310" s="174"/>
      <c r="BI310" s="174"/>
      <c r="BJ310" s="174"/>
      <c r="BK310" s="174"/>
      <c r="BL310" s="174"/>
      <c r="BM310" s="174"/>
      <c r="BN310" s="174"/>
      <c r="BO310" s="174"/>
      <c r="BP310" s="174"/>
      <c r="BQ310" s="174"/>
      <c r="BR310" s="174"/>
      <c r="BS310" s="174"/>
      <c r="BT310" s="174"/>
      <c r="BU310" s="174"/>
      <c r="BV310" s="174"/>
      <c r="BW310" s="174"/>
      <c r="BX310" s="174"/>
      <c r="BY310" s="174"/>
      <c r="BZ310" s="174"/>
      <c r="CA310" s="174"/>
      <c r="CB310" s="174"/>
      <c r="CC310" s="174"/>
      <c r="CD310" s="174"/>
      <c r="CE310" s="174"/>
      <c r="CF310" s="174"/>
      <c r="CG310" s="174"/>
      <c r="CH310" s="174"/>
      <c r="CI310" s="174"/>
      <c r="CJ310" s="174"/>
      <c r="CK310" s="174"/>
      <c r="CL310" s="174"/>
    </row>
    <row r="311" spans="19:90" x14ac:dyDescent="0.25">
      <c r="S311" s="174"/>
      <c r="T311" s="174"/>
      <c r="U311" s="174"/>
      <c r="V311" s="174"/>
      <c r="W311" s="174"/>
      <c r="X311" s="174"/>
      <c r="Y311" s="174"/>
      <c r="Z311" s="174"/>
      <c r="AA311" s="174"/>
      <c r="AB311" s="174"/>
      <c r="AC311" s="174"/>
      <c r="AD311" s="174"/>
      <c r="AE311" s="174"/>
      <c r="AF311" s="174"/>
      <c r="AG311" s="174"/>
      <c r="AH311" s="174"/>
      <c r="AI311" s="174"/>
      <c r="AJ311" s="174"/>
      <c r="AK311" s="174"/>
      <c r="AL311" s="174"/>
      <c r="AM311" s="174"/>
      <c r="AN311" s="174"/>
      <c r="AO311" s="174"/>
      <c r="AP311" s="174"/>
      <c r="AQ311" s="174"/>
      <c r="AR311" s="174"/>
      <c r="AS311" s="174"/>
      <c r="AT311" s="174"/>
      <c r="AU311" s="174"/>
      <c r="AV311" s="174"/>
      <c r="AW311" s="174"/>
      <c r="AX311" s="174"/>
      <c r="AY311" s="174"/>
      <c r="AZ311" s="174"/>
      <c r="BA311" s="174"/>
      <c r="BB311" s="174"/>
      <c r="BC311" s="174"/>
      <c r="BD311" s="174"/>
      <c r="BE311" s="174"/>
      <c r="BF311" s="174"/>
      <c r="BG311" s="174"/>
      <c r="BH311" s="174"/>
      <c r="BI311" s="174"/>
      <c r="BJ311" s="174"/>
      <c r="BK311" s="174"/>
      <c r="BL311" s="174"/>
      <c r="BM311" s="174"/>
      <c r="BN311" s="174"/>
      <c r="BO311" s="174"/>
      <c r="BP311" s="174"/>
      <c r="BQ311" s="174"/>
      <c r="BR311" s="174"/>
      <c r="BS311" s="174"/>
      <c r="BT311" s="174"/>
      <c r="BU311" s="174"/>
      <c r="BV311" s="174"/>
      <c r="BW311" s="174"/>
      <c r="BX311" s="174"/>
      <c r="BY311" s="174"/>
      <c r="BZ311" s="174"/>
      <c r="CA311" s="174"/>
      <c r="CB311" s="174"/>
      <c r="CC311" s="174"/>
      <c r="CD311" s="174"/>
      <c r="CE311" s="174"/>
      <c r="CF311" s="174"/>
      <c r="CG311" s="174"/>
      <c r="CH311" s="174"/>
      <c r="CI311" s="174"/>
      <c r="CJ311" s="174"/>
      <c r="CK311" s="174"/>
      <c r="CL311" s="174"/>
    </row>
    <row r="312" spans="19:90" x14ac:dyDescent="0.25">
      <c r="S312" s="174"/>
      <c r="T312" s="174"/>
      <c r="U312" s="174"/>
      <c r="V312" s="174"/>
      <c r="W312" s="174"/>
      <c r="X312" s="174"/>
      <c r="Y312" s="174"/>
      <c r="Z312" s="174"/>
      <c r="AA312" s="174"/>
      <c r="AB312" s="174"/>
      <c r="AC312" s="174"/>
      <c r="AD312" s="174"/>
      <c r="AE312" s="174"/>
      <c r="AF312" s="174"/>
      <c r="AG312" s="174"/>
      <c r="AH312" s="174"/>
      <c r="AI312" s="174"/>
      <c r="AJ312" s="174"/>
      <c r="AK312" s="174"/>
      <c r="AL312" s="174"/>
      <c r="AM312" s="174"/>
      <c r="AN312" s="174"/>
      <c r="AO312" s="174"/>
      <c r="AP312" s="174"/>
      <c r="AQ312" s="174"/>
      <c r="AR312" s="174"/>
      <c r="AS312" s="174"/>
      <c r="AT312" s="174"/>
      <c r="AU312" s="174"/>
      <c r="AV312" s="174"/>
      <c r="AW312" s="174"/>
      <c r="AX312" s="174"/>
      <c r="AY312" s="174"/>
      <c r="AZ312" s="174"/>
      <c r="BA312" s="174"/>
      <c r="BB312" s="174"/>
      <c r="BC312" s="174"/>
      <c r="BD312" s="174"/>
      <c r="BE312" s="174"/>
      <c r="BF312" s="174"/>
      <c r="BG312" s="174"/>
      <c r="BH312" s="174"/>
      <c r="BI312" s="174"/>
      <c r="BJ312" s="174"/>
      <c r="BK312" s="174"/>
      <c r="BL312" s="174"/>
      <c r="BM312" s="174"/>
      <c r="BN312" s="174"/>
      <c r="BO312" s="174"/>
      <c r="BP312" s="174"/>
      <c r="BQ312" s="174"/>
      <c r="BR312" s="174"/>
      <c r="BS312" s="174"/>
      <c r="BT312" s="174"/>
      <c r="BU312" s="174"/>
      <c r="BV312" s="174"/>
      <c r="BW312" s="174"/>
      <c r="BX312" s="174"/>
      <c r="BY312" s="174"/>
      <c r="BZ312" s="174"/>
      <c r="CA312" s="174"/>
      <c r="CB312" s="174"/>
      <c r="CC312" s="174"/>
      <c r="CD312" s="174"/>
      <c r="CE312" s="174"/>
      <c r="CF312" s="174"/>
      <c r="CG312" s="174"/>
      <c r="CH312" s="174"/>
      <c r="CI312" s="174"/>
      <c r="CJ312" s="174"/>
      <c r="CK312" s="174"/>
      <c r="CL312" s="174"/>
    </row>
    <row r="313" spans="19:90" x14ac:dyDescent="0.25">
      <c r="S313" s="174"/>
      <c r="T313" s="174"/>
      <c r="U313" s="174"/>
      <c r="V313" s="174"/>
      <c r="W313" s="174"/>
      <c r="X313" s="174"/>
      <c r="Y313" s="174"/>
      <c r="Z313" s="174"/>
      <c r="AA313" s="174"/>
      <c r="AB313" s="174"/>
      <c r="AC313" s="174"/>
      <c r="AD313" s="174"/>
      <c r="AE313" s="174"/>
      <c r="AF313" s="174"/>
      <c r="AG313" s="174"/>
      <c r="AH313" s="174"/>
      <c r="AI313" s="174"/>
      <c r="AJ313" s="174"/>
      <c r="AK313" s="174"/>
      <c r="AL313" s="174"/>
      <c r="AM313" s="174"/>
      <c r="AN313" s="174"/>
      <c r="AO313" s="174"/>
      <c r="AP313" s="174"/>
      <c r="AQ313" s="174"/>
      <c r="AR313" s="174"/>
      <c r="AS313" s="174"/>
      <c r="AT313" s="174"/>
      <c r="AU313" s="174"/>
      <c r="AV313" s="174"/>
      <c r="AW313" s="174"/>
      <c r="AX313" s="174"/>
      <c r="AY313" s="174"/>
      <c r="AZ313" s="174"/>
      <c r="BA313" s="174"/>
      <c r="BB313" s="174"/>
      <c r="BC313" s="174"/>
      <c r="BD313" s="174"/>
      <c r="BE313" s="174"/>
      <c r="BF313" s="174"/>
      <c r="BG313" s="174"/>
      <c r="BH313" s="174"/>
      <c r="BI313" s="174"/>
      <c r="BJ313" s="174"/>
      <c r="BK313" s="174"/>
      <c r="BL313" s="174"/>
      <c r="BM313" s="174"/>
      <c r="BN313" s="174"/>
      <c r="BO313" s="174"/>
      <c r="BP313" s="174"/>
      <c r="BQ313" s="174"/>
      <c r="BR313" s="174"/>
      <c r="BS313" s="174"/>
      <c r="BT313" s="174"/>
      <c r="BU313" s="174"/>
      <c r="BV313" s="174"/>
      <c r="BW313" s="174"/>
      <c r="BX313" s="174"/>
      <c r="BY313" s="174"/>
      <c r="BZ313" s="174"/>
      <c r="CA313" s="174"/>
      <c r="CB313" s="174"/>
      <c r="CC313" s="174"/>
      <c r="CD313" s="174"/>
      <c r="CE313" s="174"/>
      <c r="CF313" s="174"/>
      <c r="CG313" s="174"/>
      <c r="CH313" s="174"/>
      <c r="CI313" s="174"/>
      <c r="CJ313" s="174"/>
      <c r="CK313" s="174"/>
      <c r="CL313" s="174"/>
    </row>
    <row r="314" spans="19:90" x14ac:dyDescent="0.25">
      <c r="S314" s="174"/>
      <c r="T314" s="174"/>
      <c r="U314" s="174"/>
      <c r="V314" s="174"/>
      <c r="W314" s="174"/>
      <c r="X314" s="174"/>
      <c r="Y314" s="174"/>
      <c r="Z314" s="174"/>
      <c r="AA314" s="174"/>
      <c r="AB314" s="174"/>
      <c r="AC314" s="174"/>
      <c r="AD314" s="174"/>
      <c r="AE314" s="174"/>
      <c r="AF314" s="174"/>
      <c r="AG314" s="174"/>
      <c r="AH314" s="174"/>
      <c r="AI314" s="174"/>
      <c r="AJ314" s="174"/>
      <c r="AK314" s="174"/>
      <c r="AL314" s="174"/>
      <c r="AM314" s="174"/>
      <c r="AN314" s="174"/>
      <c r="AO314" s="174"/>
      <c r="AP314" s="174"/>
      <c r="AQ314" s="174"/>
      <c r="AR314" s="174"/>
      <c r="AS314" s="174"/>
      <c r="AT314" s="174"/>
      <c r="AU314" s="174"/>
      <c r="AV314" s="174"/>
      <c r="AW314" s="174"/>
      <c r="AX314" s="174"/>
      <c r="AY314" s="174"/>
      <c r="AZ314" s="174"/>
      <c r="BA314" s="174"/>
      <c r="BB314" s="174"/>
      <c r="BC314" s="174"/>
      <c r="BD314" s="174"/>
      <c r="BE314" s="174"/>
      <c r="BF314" s="174"/>
      <c r="BG314" s="174"/>
      <c r="BH314" s="174"/>
      <c r="BI314" s="174"/>
      <c r="BJ314" s="174"/>
      <c r="BK314" s="174"/>
      <c r="BL314" s="174"/>
      <c r="BM314" s="174"/>
      <c r="BN314" s="174"/>
      <c r="BO314" s="174"/>
      <c r="BP314" s="174"/>
      <c r="BQ314" s="174"/>
      <c r="BR314" s="174"/>
      <c r="BS314" s="174"/>
      <c r="BT314" s="174"/>
      <c r="BU314" s="174"/>
      <c r="BV314" s="174"/>
      <c r="BW314" s="174"/>
      <c r="BX314" s="174"/>
      <c r="BY314" s="174"/>
      <c r="BZ314" s="174"/>
      <c r="CA314" s="174"/>
      <c r="CB314" s="174"/>
      <c r="CC314" s="174"/>
      <c r="CD314" s="174"/>
      <c r="CE314" s="174"/>
      <c r="CF314" s="174"/>
      <c r="CG314" s="174"/>
      <c r="CH314" s="174"/>
      <c r="CI314" s="174"/>
      <c r="CJ314" s="174"/>
      <c r="CK314" s="174"/>
      <c r="CL314" s="174"/>
    </row>
    <row r="315" spans="19:90" x14ac:dyDescent="0.25">
      <c r="S315" s="174"/>
      <c r="T315" s="174"/>
      <c r="U315" s="174"/>
      <c r="V315" s="174"/>
      <c r="W315" s="174"/>
      <c r="X315" s="174"/>
      <c r="Y315" s="174"/>
      <c r="Z315" s="174"/>
      <c r="AA315" s="174"/>
      <c r="AB315" s="174"/>
      <c r="AC315" s="174"/>
      <c r="AD315" s="174"/>
      <c r="AE315" s="174"/>
      <c r="AF315" s="174"/>
      <c r="AG315" s="174"/>
      <c r="AH315" s="174"/>
      <c r="AI315" s="174"/>
      <c r="AJ315" s="174"/>
      <c r="AK315" s="174"/>
      <c r="AL315" s="174"/>
      <c r="AM315" s="174"/>
      <c r="AN315" s="174"/>
      <c r="AO315" s="174"/>
      <c r="AP315" s="174"/>
      <c r="AQ315" s="174"/>
      <c r="AR315" s="174"/>
      <c r="AS315" s="174"/>
      <c r="AT315" s="174"/>
      <c r="AU315" s="174"/>
      <c r="AV315" s="174"/>
      <c r="AW315" s="174"/>
      <c r="AX315" s="174"/>
      <c r="AY315" s="174"/>
      <c r="AZ315" s="174"/>
      <c r="BA315" s="174"/>
      <c r="BB315" s="174"/>
      <c r="BC315" s="174"/>
      <c r="BD315" s="174"/>
      <c r="BE315" s="174"/>
      <c r="BF315" s="174"/>
      <c r="BG315" s="174"/>
      <c r="BH315" s="174"/>
      <c r="BI315" s="174"/>
      <c r="BJ315" s="174"/>
      <c r="BK315" s="174"/>
      <c r="BL315" s="174"/>
      <c r="BM315" s="174"/>
      <c r="BN315" s="174"/>
      <c r="BO315" s="174"/>
      <c r="BP315" s="174"/>
      <c r="BQ315" s="174"/>
      <c r="BR315" s="174"/>
      <c r="BS315" s="174"/>
      <c r="BT315" s="174"/>
      <c r="BU315" s="174"/>
      <c r="BV315" s="174"/>
      <c r="BW315" s="174"/>
      <c r="BX315" s="174"/>
      <c r="BY315" s="174"/>
      <c r="BZ315" s="174"/>
      <c r="CA315" s="174"/>
      <c r="CB315" s="174"/>
      <c r="CC315" s="174"/>
      <c r="CD315" s="174"/>
      <c r="CE315" s="174"/>
      <c r="CF315" s="174"/>
      <c r="CG315" s="174"/>
      <c r="CH315" s="174"/>
      <c r="CI315" s="174"/>
      <c r="CJ315" s="174"/>
      <c r="CK315" s="174"/>
      <c r="CL315" s="174"/>
    </row>
    <row r="316" spans="19:90" x14ac:dyDescent="0.25">
      <c r="S316" s="174"/>
      <c r="T316" s="174"/>
      <c r="U316" s="174"/>
      <c r="V316" s="174"/>
      <c r="W316" s="174"/>
      <c r="X316" s="174"/>
      <c r="Y316" s="174"/>
      <c r="Z316" s="174"/>
      <c r="AA316" s="174"/>
      <c r="AB316" s="174"/>
      <c r="AC316" s="174"/>
      <c r="AD316" s="174"/>
      <c r="AE316" s="174"/>
      <c r="AF316" s="174"/>
      <c r="AG316" s="174"/>
      <c r="AH316" s="174"/>
      <c r="AI316" s="174"/>
      <c r="AJ316" s="174"/>
      <c r="AK316" s="174"/>
      <c r="AL316" s="174"/>
      <c r="AM316" s="174"/>
      <c r="AN316" s="174"/>
      <c r="AO316" s="174"/>
      <c r="AP316" s="174"/>
      <c r="AQ316" s="174"/>
      <c r="AR316" s="174"/>
      <c r="AS316" s="174"/>
      <c r="AT316" s="174"/>
      <c r="AU316" s="174"/>
      <c r="AV316" s="174"/>
      <c r="AW316" s="174"/>
      <c r="AX316" s="174"/>
      <c r="AY316" s="174"/>
      <c r="AZ316" s="174"/>
      <c r="BA316" s="174"/>
      <c r="BB316" s="174"/>
      <c r="BC316" s="174"/>
      <c r="BD316" s="174"/>
      <c r="BE316" s="174"/>
      <c r="BF316" s="174"/>
      <c r="BG316" s="174"/>
      <c r="BH316" s="174"/>
      <c r="BI316" s="174"/>
      <c r="BJ316" s="174"/>
      <c r="BK316" s="174"/>
      <c r="BL316" s="174"/>
      <c r="BM316" s="174"/>
      <c r="BN316" s="174"/>
      <c r="BO316" s="174"/>
      <c r="BP316" s="174"/>
      <c r="BQ316" s="174"/>
      <c r="BR316" s="174"/>
      <c r="BS316" s="174"/>
      <c r="BT316" s="174"/>
      <c r="BU316" s="174"/>
      <c r="BV316" s="174"/>
      <c r="BW316" s="174"/>
      <c r="BX316" s="174"/>
      <c r="BY316" s="174"/>
      <c r="BZ316" s="174"/>
      <c r="CA316" s="174"/>
      <c r="CB316" s="174"/>
      <c r="CC316" s="174"/>
      <c r="CD316" s="174"/>
      <c r="CE316" s="174"/>
      <c r="CF316" s="174"/>
      <c r="CG316" s="174"/>
      <c r="CH316" s="174"/>
      <c r="CI316" s="174"/>
      <c r="CJ316" s="174"/>
      <c r="CK316" s="174"/>
      <c r="CL316" s="174"/>
    </row>
    <row r="317" spans="19:90" x14ac:dyDescent="0.25">
      <c r="S317" s="174"/>
      <c r="T317" s="174"/>
      <c r="U317" s="174"/>
      <c r="V317" s="174"/>
      <c r="W317" s="174"/>
      <c r="X317" s="174"/>
      <c r="Y317" s="174"/>
      <c r="Z317" s="174"/>
      <c r="AA317" s="174"/>
      <c r="AB317" s="174"/>
      <c r="AC317" s="174"/>
      <c r="AD317" s="174"/>
      <c r="AE317" s="174"/>
      <c r="AF317" s="174"/>
      <c r="AG317" s="174"/>
      <c r="AH317" s="174"/>
      <c r="AI317" s="174"/>
      <c r="AJ317" s="174"/>
      <c r="AK317" s="174"/>
      <c r="AL317" s="174"/>
      <c r="AM317" s="174"/>
      <c r="AN317" s="174"/>
      <c r="AO317" s="174"/>
      <c r="AP317" s="174"/>
      <c r="AQ317" s="174"/>
      <c r="AR317" s="174"/>
      <c r="AS317" s="174"/>
      <c r="AT317" s="174"/>
      <c r="AU317" s="174"/>
      <c r="AV317" s="174"/>
      <c r="AW317" s="174"/>
      <c r="AX317" s="174"/>
      <c r="AY317" s="174"/>
      <c r="AZ317" s="174"/>
      <c r="BA317" s="174"/>
      <c r="BB317" s="174"/>
      <c r="BC317" s="174"/>
      <c r="BD317" s="174"/>
      <c r="BE317" s="174"/>
      <c r="BF317" s="174"/>
      <c r="BG317" s="174"/>
      <c r="BH317" s="174"/>
      <c r="BI317" s="174"/>
      <c r="BJ317" s="174"/>
      <c r="BK317" s="174"/>
      <c r="BL317" s="174"/>
      <c r="BM317" s="174"/>
      <c r="BN317" s="174"/>
      <c r="BO317" s="174"/>
      <c r="BP317" s="174"/>
      <c r="BQ317" s="174"/>
      <c r="BR317" s="174"/>
      <c r="BS317" s="174"/>
      <c r="BT317" s="174"/>
      <c r="BU317" s="174"/>
      <c r="BV317" s="174"/>
      <c r="BW317" s="174"/>
      <c r="BX317" s="174"/>
      <c r="BY317" s="174"/>
      <c r="BZ317" s="174"/>
      <c r="CA317" s="174"/>
      <c r="CB317" s="174"/>
      <c r="CC317" s="174"/>
      <c r="CD317" s="174"/>
      <c r="CE317" s="174"/>
      <c r="CF317" s="174"/>
      <c r="CG317" s="174"/>
      <c r="CH317" s="174"/>
      <c r="CI317" s="174"/>
      <c r="CJ317" s="174"/>
      <c r="CK317" s="174"/>
      <c r="CL317" s="174"/>
    </row>
    <row r="318" spans="19:90" x14ac:dyDescent="0.25">
      <c r="S318" s="174"/>
      <c r="T318" s="174"/>
      <c r="U318" s="174"/>
      <c r="V318" s="174"/>
      <c r="W318" s="174"/>
      <c r="X318" s="174"/>
      <c r="Y318" s="174"/>
      <c r="Z318" s="174"/>
      <c r="AA318" s="174"/>
      <c r="AB318" s="174"/>
      <c r="AC318" s="174"/>
      <c r="AD318" s="174"/>
      <c r="AE318" s="174"/>
      <c r="AF318" s="174"/>
      <c r="AG318" s="174"/>
      <c r="AH318" s="174"/>
      <c r="AI318" s="174"/>
      <c r="AJ318" s="174"/>
      <c r="AK318" s="174"/>
      <c r="AL318" s="174"/>
      <c r="AM318" s="174"/>
      <c r="AN318" s="174"/>
      <c r="AO318" s="174"/>
      <c r="AP318" s="174"/>
      <c r="AQ318" s="174"/>
      <c r="AR318" s="174"/>
      <c r="AS318" s="174"/>
      <c r="AT318" s="174"/>
      <c r="AU318" s="174"/>
      <c r="AV318" s="174"/>
      <c r="AW318" s="174"/>
      <c r="AX318" s="174"/>
      <c r="AY318" s="174"/>
      <c r="AZ318" s="174"/>
      <c r="BA318" s="174"/>
      <c r="BB318" s="174"/>
      <c r="BC318" s="174"/>
      <c r="BD318" s="174"/>
      <c r="BE318" s="174"/>
      <c r="BF318" s="174"/>
      <c r="BG318" s="174"/>
      <c r="BH318" s="174"/>
      <c r="BI318" s="174"/>
      <c r="BJ318" s="174"/>
      <c r="BK318" s="174"/>
      <c r="BL318" s="174"/>
      <c r="BM318" s="174"/>
      <c r="BN318" s="174"/>
      <c r="BO318" s="174"/>
      <c r="BP318" s="174"/>
      <c r="BQ318" s="174"/>
      <c r="BR318" s="174"/>
      <c r="BS318" s="174"/>
      <c r="BT318" s="174"/>
      <c r="BU318" s="174"/>
      <c r="BV318" s="174"/>
      <c r="BW318" s="174"/>
      <c r="BX318" s="174"/>
      <c r="BY318" s="174"/>
      <c r="BZ318" s="174"/>
      <c r="CA318" s="174"/>
      <c r="CB318" s="174"/>
      <c r="CC318" s="174"/>
      <c r="CD318" s="174"/>
      <c r="CE318" s="174"/>
      <c r="CF318" s="174"/>
      <c r="CG318" s="174"/>
      <c r="CH318" s="174"/>
      <c r="CI318" s="174"/>
      <c r="CJ318" s="174"/>
      <c r="CK318" s="174"/>
      <c r="CL318" s="174"/>
    </row>
    <row r="319" spans="19:90" x14ac:dyDescent="0.25">
      <c r="S319" s="174"/>
      <c r="T319" s="174"/>
      <c r="U319" s="174"/>
      <c r="V319" s="174"/>
      <c r="W319" s="174"/>
      <c r="X319" s="174"/>
      <c r="Y319" s="174"/>
      <c r="Z319" s="174"/>
      <c r="AA319" s="174"/>
      <c r="AB319" s="174"/>
      <c r="AC319" s="174"/>
      <c r="AD319" s="174"/>
      <c r="AE319" s="174"/>
      <c r="AF319" s="174"/>
      <c r="AG319" s="174"/>
      <c r="AH319" s="174"/>
      <c r="AI319" s="174"/>
      <c r="AJ319" s="174"/>
      <c r="AK319" s="174"/>
      <c r="AL319" s="174"/>
      <c r="AM319" s="174"/>
      <c r="AN319" s="174"/>
      <c r="AO319" s="174"/>
      <c r="AP319" s="174"/>
      <c r="AQ319" s="174"/>
      <c r="AR319" s="174"/>
      <c r="AS319" s="174"/>
      <c r="AT319" s="174"/>
      <c r="AU319" s="174"/>
      <c r="AV319" s="174"/>
      <c r="AW319" s="174"/>
      <c r="AX319" s="174"/>
      <c r="AY319" s="174"/>
      <c r="AZ319" s="174"/>
      <c r="BA319" s="174"/>
      <c r="BB319" s="174"/>
      <c r="BC319" s="174"/>
      <c r="BD319" s="174"/>
      <c r="BE319" s="174"/>
      <c r="BF319" s="174"/>
      <c r="BG319" s="174"/>
      <c r="BH319" s="174"/>
      <c r="BI319" s="174"/>
      <c r="BJ319" s="174"/>
      <c r="BK319" s="174"/>
      <c r="BL319" s="174"/>
      <c r="BM319" s="174"/>
      <c r="BN319" s="174"/>
      <c r="BO319" s="174"/>
      <c r="BP319" s="174"/>
      <c r="BQ319" s="174"/>
      <c r="BR319" s="174"/>
      <c r="BS319" s="174"/>
      <c r="BT319" s="174"/>
      <c r="BU319" s="174"/>
      <c r="BV319" s="174"/>
      <c r="BW319" s="174"/>
      <c r="BX319" s="174"/>
      <c r="BY319" s="174"/>
      <c r="BZ319" s="174"/>
      <c r="CA319" s="174"/>
      <c r="CB319" s="174"/>
      <c r="CC319" s="174"/>
      <c r="CD319" s="174"/>
      <c r="CE319" s="174"/>
      <c r="CF319" s="174"/>
      <c r="CG319" s="174"/>
      <c r="CH319" s="174"/>
      <c r="CI319" s="174"/>
      <c r="CJ319" s="174"/>
      <c r="CK319" s="174"/>
      <c r="CL319" s="174"/>
    </row>
    <row r="320" spans="19:90" x14ac:dyDescent="0.25">
      <c r="S320" s="174"/>
      <c r="T320" s="174"/>
      <c r="U320" s="174"/>
      <c r="V320" s="174"/>
      <c r="W320" s="174"/>
      <c r="X320" s="174"/>
      <c r="Y320" s="174"/>
      <c r="Z320" s="174"/>
      <c r="AA320" s="174"/>
      <c r="AB320" s="174"/>
      <c r="AC320" s="174"/>
      <c r="AD320" s="174"/>
      <c r="AE320" s="174"/>
      <c r="AF320" s="174"/>
      <c r="AG320" s="174"/>
      <c r="AH320" s="174"/>
      <c r="AI320" s="174"/>
      <c r="AJ320" s="174"/>
      <c r="AK320" s="174"/>
      <c r="AL320" s="174"/>
      <c r="AM320" s="174"/>
      <c r="AN320" s="174"/>
      <c r="AO320" s="174"/>
      <c r="AP320" s="174"/>
      <c r="AQ320" s="174"/>
      <c r="AR320" s="174"/>
      <c r="AS320" s="174"/>
      <c r="AT320" s="174"/>
      <c r="AU320" s="174"/>
      <c r="AV320" s="174"/>
      <c r="AW320" s="174"/>
      <c r="AX320" s="174"/>
      <c r="AY320" s="174"/>
      <c r="AZ320" s="174"/>
      <c r="BA320" s="174"/>
      <c r="BB320" s="174"/>
      <c r="BC320" s="174"/>
      <c r="BD320" s="174"/>
      <c r="BE320" s="174"/>
      <c r="BF320" s="174"/>
      <c r="BG320" s="174"/>
      <c r="BH320" s="174"/>
      <c r="BI320" s="174"/>
      <c r="BJ320" s="174"/>
      <c r="BK320" s="174"/>
      <c r="BL320" s="174"/>
      <c r="BM320" s="174"/>
      <c r="BN320" s="174"/>
      <c r="BO320" s="174"/>
      <c r="BP320" s="174"/>
      <c r="BQ320" s="174"/>
      <c r="BR320" s="174"/>
      <c r="BS320" s="174"/>
      <c r="BT320" s="174"/>
      <c r="BU320" s="174"/>
      <c r="BV320" s="174"/>
      <c r="BW320" s="174"/>
      <c r="BX320" s="174"/>
      <c r="BY320" s="174"/>
      <c r="BZ320" s="174"/>
      <c r="CA320" s="174"/>
      <c r="CB320" s="174"/>
      <c r="CC320" s="174"/>
      <c r="CD320" s="174"/>
      <c r="CE320" s="174"/>
      <c r="CF320" s="174"/>
      <c r="CG320" s="174"/>
      <c r="CH320" s="174"/>
      <c r="CI320" s="174"/>
      <c r="CJ320" s="174"/>
      <c r="CK320" s="174"/>
      <c r="CL320" s="174"/>
    </row>
    <row r="321" spans="19:90" x14ac:dyDescent="0.25">
      <c r="S321" s="174"/>
      <c r="T321" s="174"/>
      <c r="U321" s="174"/>
      <c r="V321" s="174"/>
      <c r="W321" s="174"/>
      <c r="X321" s="174"/>
      <c r="Y321" s="174"/>
      <c r="Z321" s="174"/>
      <c r="AA321" s="174"/>
      <c r="AB321" s="174"/>
      <c r="AC321" s="174"/>
      <c r="AD321" s="174"/>
      <c r="AE321" s="174"/>
      <c r="AF321" s="174"/>
      <c r="AG321" s="174"/>
      <c r="AH321" s="174"/>
      <c r="AI321" s="174"/>
      <c r="AJ321" s="174"/>
      <c r="AK321" s="174"/>
      <c r="AL321" s="174"/>
      <c r="AM321" s="174"/>
      <c r="AN321" s="174"/>
      <c r="AO321" s="174"/>
      <c r="AP321" s="174"/>
      <c r="AQ321" s="174"/>
      <c r="AR321" s="174"/>
      <c r="AS321" s="174"/>
      <c r="AT321" s="174"/>
      <c r="AU321" s="174"/>
      <c r="AV321" s="174"/>
      <c r="AW321" s="174"/>
      <c r="AX321" s="174"/>
      <c r="AY321" s="174"/>
      <c r="AZ321" s="174"/>
      <c r="BA321" s="174"/>
      <c r="BB321" s="174"/>
      <c r="BC321" s="174"/>
      <c r="BD321" s="174"/>
      <c r="BE321" s="174"/>
      <c r="BF321" s="174"/>
      <c r="BG321" s="174"/>
      <c r="BH321" s="174"/>
      <c r="BI321" s="174"/>
      <c r="BJ321" s="174"/>
      <c r="BK321" s="174"/>
      <c r="BL321" s="174"/>
      <c r="BM321" s="174"/>
      <c r="BN321" s="174"/>
      <c r="BO321" s="174"/>
      <c r="BP321" s="174"/>
      <c r="BQ321" s="174"/>
      <c r="BR321" s="174"/>
      <c r="BS321" s="174"/>
      <c r="BT321" s="174"/>
      <c r="BU321" s="174"/>
      <c r="BV321" s="174"/>
      <c r="BW321" s="174"/>
      <c r="BX321" s="174"/>
      <c r="BY321" s="174"/>
      <c r="BZ321" s="174"/>
      <c r="CA321" s="174"/>
      <c r="CB321" s="174"/>
      <c r="CC321" s="174"/>
      <c r="CD321" s="174"/>
      <c r="CE321" s="174"/>
      <c r="CF321" s="174"/>
      <c r="CG321" s="174"/>
      <c r="CH321" s="174"/>
      <c r="CI321" s="174"/>
      <c r="CJ321" s="174"/>
      <c r="CK321" s="174"/>
      <c r="CL321" s="174"/>
    </row>
    <row r="322" spans="19:90" x14ac:dyDescent="0.25">
      <c r="S322" s="174"/>
      <c r="T322" s="174"/>
      <c r="U322" s="174"/>
      <c r="V322" s="174"/>
      <c r="W322" s="174"/>
      <c r="X322" s="174"/>
      <c r="Y322" s="174"/>
      <c r="Z322" s="174"/>
      <c r="AA322" s="174"/>
      <c r="AB322" s="174"/>
      <c r="AC322" s="174"/>
      <c r="AD322" s="174"/>
      <c r="AE322" s="174"/>
      <c r="AF322" s="174"/>
      <c r="AG322" s="174"/>
      <c r="AH322" s="174"/>
      <c r="AI322" s="174"/>
      <c r="AJ322" s="174"/>
      <c r="AK322" s="174"/>
      <c r="AL322" s="174"/>
      <c r="AM322" s="174"/>
      <c r="AN322" s="174"/>
      <c r="AO322" s="174"/>
      <c r="AP322" s="174"/>
      <c r="AQ322" s="174"/>
      <c r="AR322" s="174"/>
      <c r="AS322" s="174"/>
      <c r="AT322" s="174"/>
      <c r="AU322" s="174"/>
      <c r="AV322" s="174"/>
      <c r="AW322" s="174"/>
      <c r="AX322" s="174"/>
      <c r="AY322" s="174"/>
      <c r="AZ322" s="174"/>
      <c r="BA322" s="174"/>
      <c r="BB322" s="174"/>
      <c r="BC322" s="174"/>
      <c r="BD322" s="174"/>
      <c r="BE322" s="174"/>
      <c r="BF322" s="174"/>
      <c r="BG322" s="174"/>
      <c r="BH322" s="174"/>
      <c r="BI322" s="174"/>
      <c r="BJ322" s="174"/>
      <c r="BK322" s="174"/>
      <c r="BL322" s="174"/>
      <c r="BM322" s="174"/>
      <c r="BN322" s="174"/>
      <c r="BO322" s="174"/>
      <c r="BP322" s="174"/>
      <c r="BQ322" s="174"/>
      <c r="BR322" s="174"/>
      <c r="BS322" s="174"/>
      <c r="BT322" s="174"/>
      <c r="BU322" s="174"/>
      <c r="BV322" s="174"/>
      <c r="BW322" s="174"/>
      <c r="BX322" s="174"/>
      <c r="BY322" s="174"/>
      <c r="BZ322" s="174"/>
      <c r="CA322" s="174"/>
      <c r="CB322" s="174"/>
      <c r="CC322" s="174"/>
      <c r="CD322" s="174"/>
      <c r="CE322" s="174"/>
      <c r="CF322" s="174"/>
      <c r="CG322" s="174"/>
      <c r="CH322" s="174"/>
      <c r="CI322" s="174"/>
      <c r="CJ322" s="174"/>
      <c r="CK322" s="174"/>
      <c r="CL322" s="174"/>
    </row>
    <row r="323" spans="19:90" x14ac:dyDescent="0.25">
      <c r="S323" s="174"/>
      <c r="T323" s="174"/>
      <c r="U323" s="174"/>
      <c r="V323" s="174"/>
      <c r="W323" s="174"/>
      <c r="X323" s="174"/>
      <c r="Y323" s="174"/>
      <c r="Z323" s="174"/>
      <c r="AA323" s="174"/>
      <c r="AB323" s="174"/>
      <c r="AC323" s="174"/>
      <c r="AD323" s="174"/>
      <c r="AE323" s="174"/>
      <c r="AF323" s="174"/>
      <c r="AG323" s="174"/>
      <c r="AH323" s="174"/>
      <c r="AI323" s="174"/>
      <c r="AJ323" s="174"/>
      <c r="AK323" s="174"/>
      <c r="AL323" s="174"/>
      <c r="AM323" s="174"/>
      <c r="AN323" s="174"/>
      <c r="AO323" s="174"/>
      <c r="AP323" s="174"/>
      <c r="AQ323" s="174"/>
      <c r="AR323" s="174"/>
      <c r="AS323" s="174"/>
      <c r="AT323" s="174"/>
      <c r="AU323" s="174"/>
      <c r="AV323" s="174"/>
      <c r="AW323" s="174"/>
      <c r="AX323" s="174"/>
      <c r="AY323" s="174"/>
      <c r="AZ323" s="174"/>
      <c r="BA323" s="174"/>
      <c r="BB323" s="174"/>
      <c r="BC323" s="174"/>
      <c r="BD323" s="174"/>
      <c r="BE323" s="174"/>
      <c r="BF323" s="174"/>
      <c r="BG323" s="174"/>
      <c r="BH323" s="174"/>
      <c r="BI323" s="174"/>
      <c r="BJ323" s="174"/>
      <c r="BK323" s="174"/>
      <c r="BL323" s="174"/>
      <c r="BM323" s="174"/>
      <c r="BN323" s="174"/>
      <c r="BO323" s="174"/>
      <c r="BP323" s="174"/>
      <c r="BQ323" s="174"/>
      <c r="BR323" s="174"/>
      <c r="BS323" s="174"/>
      <c r="BT323" s="174"/>
      <c r="BU323" s="174"/>
      <c r="BV323" s="174"/>
      <c r="BW323" s="174"/>
      <c r="BX323" s="174"/>
      <c r="BY323" s="174"/>
      <c r="BZ323" s="174"/>
      <c r="CA323" s="174"/>
      <c r="CB323" s="174"/>
      <c r="CC323" s="174"/>
      <c r="CD323" s="174"/>
      <c r="CE323" s="174"/>
      <c r="CF323" s="174"/>
      <c r="CG323" s="174"/>
      <c r="CH323" s="174"/>
      <c r="CI323" s="174"/>
      <c r="CJ323" s="174"/>
      <c r="CK323" s="174"/>
      <c r="CL323" s="174"/>
    </row>
    <row r="324" spans="19:90" x14ac:dyDescent="0.25">
      <c r="S324" s="174"/>
      <c r="T324" s="174"/>
      <c r="U324" s="174"/>
      <c r="V324" s="174"/>
      <c r="W324" s="174"/>
      <c r="X324" s="174"/>
      <c r="Y324" s="174"/>
      <c r="Z324" s="174"/>
      <c r="AA324" s="174"/>
      <c r="AB324" s="174"/>
      <c r="AC324" s="174"/>
      <c r="AD324" s="174"/>
      <c r="AE324" s="174"/>
      <c r="AF324" s="174"/>
      <c r="AG324" s="174"/>
      <c r="AH324" s="174"/>
      <c r="AI324" s="174"/>
      <c r="AJ324" s="174"/>
      <c r="AK324" s="174"/>
      <c r="AL324" s="174"/>
      <c r="AM324" s="174"/>
      <c r="AN324" s="174"/>
      <c r="AO324" s="174"/>
      <c r="AP324" s="174"/>
      <c r="AQ324" s="174"/>
      <c r="AR324" s="174"/>
      <c r="AS324" s="174"/>
      <c r="AT324" s="174"/>
      <c r="AU324" s="174"/>
      <c r="AV324" s="174"/>
      <c r="AW324" s="174"/>
      <c r="AX324" s="174"/>
      <c r="AY324" s="174"/>
      <c r="AZ324" s="174"/>
      <c r="BA324" s="174"/>
      <c r="BB324" s="174"/>
      <c r="BC324" s="174"/>
      <c r="BD324" s="174"/>
      <c r="BE324" s="174"/>
      <c r="BF324" s="174"/>
      <c r="BG324" s="174"/>
      <c r="BH324" s="174"/>
      <c r="BI324" s="174"/>
      <c r="BJ324" s="174"/>
      <c r="BK324" s="174"/>
      <c r="BL324" s="174"/>
      <c r="BM324" s="174"/>
      <c r="BN324" s="174"/>
      <c r="BO324" s="174"/>
      <c r="BP324" s="174"/>
      <c r="BQ324" s="174"/>
      <c r="BR324" s="174"/>
      <c r="BS324" s="174"/>
      <c r="BT324" s="174"/>
      <c r="BU324" s="174"/>
      <c r="BV324" s="174"/>
      <c r="BW324" s="174"/>
      <c r="BX324" s="174"/>
      <c r="BY324" s="174"/>
      <c r="BZ324" s="174"/>
      <c r="CA324" s="174"/>
      <c r="CB324" s="174"/>
      <c r="CC324" s="174"/>
      <c r="CD324" s="174"/>
      <c r="CE324" s="174"/>
      <c r="CF324" s="174"/>
      <c r="CG324" s="174"/>
      <c r="CH324" s="174"/>
      <c r="CI324" s="174"/>
      <c r="CJ324" s="174"/>
      <c r="CK324" s="174"/>
      <c r="CL324" s="174"/>
    </row>
    <row r="325" spans="19:90" x14ac:dyDescent="0.25">
      <c r="S325" s="174"/>
      <c r="T325" s="174"/>
      <c r="U325" s="174"/>
      <c r="V325" s="174"/>
      <c r="W325" s="174"/>
      <c r="X325" s="174"/>
      <c r="Y325" s="174"/>
      <c r="Z325" s="174"/>
      <c r="AA325" s="174"/>
      <c r="AB325" s="174"/>
      <c r="AC325" s="174"/>
      <c r="AD325" s="174"/>
      <c r="AE325" s="174"/>
      <c r="AF325" s="174"/>
      <c r="AG325" s="174"/>
      <c r="AH325" s="174"/>
      <c r="AI325" s="174"/>
      <c r="AJ325" s="174"/>
      <c r="AK325" s="174"/>
      <c r="AL325" s="174"/>
      <c r="AM325" s="174"/>
      <c r="AN325" s="174"/>
      <c r="AO325" s="174"/>
      <c r="AP325" s="174"/>
      <c r="AQ325" s="174"/>
      <c r="AR325" s="174"/>
      <c r="AS325" s="174"/>
      <c r="AT325" s="174"/>
      <c r="AU325" s="174"/>
      <c r="AV325" s="174"/>
      <c r="AW325" s="174"/>
      <c r="AX325" s="174"/>
      <c r="AY325" s="174"/>
      <c r="AZ325" s="174"/>
      <c r="BA325" s="174"/>
      <c r="BB325" s="174"/>
      <c r="BC325" s="174"/>
      <c r="BD325" s="174"/>
      <c r="BE325" s="174"/>
      <c r="BF325" s="174"/>
      <c r="BG325" s="174"/>
      <c r="BH325" s="174"/>
      <c r="BI325" s="174"/>
      <c r="BJ325" s="174"/>
      <c r="BK325" s="174"/>
      <c r="BL325" s="174"/>
      <c r="BM325" s="174"/>
      <c r="BN325" s="174"/>
      <c r="BO325" s="174"/>
      <c r="BP325" s="174"/>
      <c r="BQ325" s="174"/>
      <c r="BR325" s="174"/>
      <c r="BS325" s="174"/>
      <c r="BT325" s="174"/>
      <c r="BU325" s="174"/>
      <c r="BV325" s="174"/>
      <c r="BW325" s="174"/>
      <c r="BX325" s="174"/>
      <c r="BY325" s="174"/>
      <c r="BZ325" s="174"/>
      <c r="CA325" s="174"/>
      <c r="CB325" s="174"/>
      <c r="CC325" s="174"/>
      <c r="CD325" s="174"/>
      <c r="CE325" s="174"/>
      <c r="CF325" s="174"/>
      <c r="CG325" s="174"/>
      <c r="CH325" s="174"/>
      <c r="CI325" s="174"/>
      <c r="CJ325" s="174"/>
      <c r="CK325" s="174"/>
      <c r="CL325" s="174"/>
    </row>
    <row r="326" spans="19:90" x14ac:dyDescent="0.25">
      <c r="S326" s="174"/>
      <c r="T326" s="174"/>
      <c r="U326" s="174"/>
      <c r="V326" s="174"/>
      <c r="W326" s="174"/>
      <c r="X326" s="174"/>
      <c r="Y326" s="174"/>
      <c r="Z326" s="174"/>
      <c r="AA326" s="174"/>
      <c r="AB326" s="174"/>
      <c r="AC326" s="174"/>
      <c r="AD326" s="174"/>
      <c r="AE326" s="174"/>
      <c r="AF326" s="174"/>
      <c r="AG326" s="174"/>
      <c r="AH326" s="174"/>
      <c r="AI326" s="174"/>
      <c r="AJ326" s="174"/>
      <c r="AK326" s="174"/>
      <c r="AL326" s="174"/>
      <c r="AM326" s="174"/>
      <c r="AN326" s="174"/>
      <c r="AO326" s="174"/>
      <c r="AP326" s="174"/>
      <c r="AQ326" s="174"/>
      <c r="AR326" s="174"/>
      <c r="AS326" s="174"/>
      <c r="AT326" s="174"/>
      <c r="AU326" s="174"/>
      <c r="AV326" s="174"/>
      <c r="AW326" s="174"/>
      <c r="AX326" s="174"/>
      <c r="AY326" s="174"/>
      <c r="AZ326" s="174"/>
      <c r="BA326" s="174"/>
      <c r="BB326" s="174"/>
      <c r="BC326" s="174"/>
      <c r="BD326" s="174"/>
      <c r="BE326" s="174"/>
      <c r="BF326" s="174"/>
      <c r="BG326" s="174"/>
      <c r="BH326" s="174"/>
      <c r="BI326" s="174"/>
      <c r="BJ326" s="174"/>
      <c r="BK326" s="174"/>
      <c r="BL326" s="174"/>
      <c r="BM326" s="174"/>
      <c r="BN326" s="174"/>
      <c r="BO326" s="174"/>
      <c r="BP326" s="174"/>
      <c r="BQ326" s="174"/>
      <c r="BR326" s="174"/>
      <c r="BS326" s="174"/>
      <c r="BT326" s="174"/>
      <c r="BU326" s="174"/>
      <c r="BV326" s="174"/>
      <c r="BW326" s="174"/>
      <c r="BX326" s="174"/>
      <c r="BY326" s="174"/>
      <c r="BZ326" s="174"/>
      <c r="CA326" s="174"/>
      <c r="CB326" s="174"/>
      <c r="CC326" s="174"/>
      <c r="CD326" s="174"/>
      <c r="CE326" s="174"/>
      <c r="CF326" s="174"/>
      <c r="CG326" s="174"/>
      <c r="CH326" s="174"/>
      <c r="CI326" s="174"/>
      <c r="CJ326" s="174"/>
      <c r="CK326" s="174"/>
      <c r="CL326" s="174"/>
    </row>
    <row r="327" spans="19:90" x14ac:dyDescent="0.25">
      <c r="S327" s="174"/>
      <c r="T327" s="174"/>
      <c r="U327" s="174"/>
      <c r="V327" s="174"/>
      <c r="W327" s="174"/>
      <c r="X327" s="174"/>
      <c r="Y327" s="174"/>
      <c r="Z327" s="174"/>
      <c r="AA327" s="174"/>
      <c r="AB327" s="174"/>
      <c r="AC327" s="174"/>
      <c r="AD327" s="174"/>
      <c r="AE327" s="174"/>
      <c r="AF327" s="174"/>
      <c r="AG327" s="174"/>
      <c r="AH327" s="174"/>
      <c r="AI327" s="174"/>
      <c r="AJ327" s="174"/>
      <c r="AK327" s="174"/>
      <c r="AL327" s="174"/>
      <c r="AM327" s="174"/>
      <c r="AN327" s="174"/>
      <c r="AO327" s="174"/>
      <c r="AP327" s="174"/>
      <c r="AQ327" s="174"/>
      <c r="AR327" s="174"/>
      <c r="AS327" s="174"/>
      <c r="AT327" s="174"/>
      <c r="AU327" s="174"/>
      <c r="AV327" s="174"/>
      <c r="AW327" s="174"/>
      <c r="AX327" s="174"/>
      <c r="AY327" s="174"/>
      <c r="AZ327" s="174"/>
      <c r="BA327" s="174"/>
      <c r="BB327" s="174"/>
      <c r="BC327" s="174"/>
      <c r="BD327" s="174"/>
      <c r="BE327" s="174"/>
      <c r="BF327" s="174"/>
      <c r="BG327" s="174"/>
      <c r="BH327" s="174"/>
      <c r="BI327" s="174"/>
      <c r="BJ327" s="174"/>
      <c r="BK327" s="174"/>
      <c r="BL327" s="174"/>
      <c r="BM327" s="174"/>
      <c r="BN327" s="174"/>
      <c r="BO327" s="174"/>
      <c r="BP327" s="174"/>
      <c r="BQ327" s="174"/>
      <c r="BR327" s="174"/>
      <c r="BS327" s="174"/>
      <c r="BT327" s="174"/>
      <c r="BU327" s="174"/>
      <c r="BV327" s="174"/>
      <c r="BW327" s="174"/>
      <c r="BX327" s="174"/>
      <c r="BY327" s="174"/>
      <c r="BZ327" s="174"/>
      <c r="CA327" s="174"/>
      <c r="CB327" s="174"/>
      <c r="CC327" s="174"/>
      <c r="CD327" s="174"/>
      <c r="CE327" s="174"/>
      <c r="CF327" s="174"/>
      <c r="CG327" s="174"/>
      <c r="CH327" s="174"/>
      <c r="CI327" s="174"/>
      <c r="CJ327" s="174"/>
      <c r="CK327" s="174"/>
      <c r="CL327" s="174"/>
    </row>
    <row r="328" spans="19:90" x14ac:dyDescent="0.25">
      <c r="S328" s="174"/>
      <c r="T328" s="174"/>
      <c r="U328" s="174"/>
      <c r="V328" s="174"/>
      <c r="W328" s="174"/>
      <c r="X328" s="174"/>
      <c r="Y328" s="174"/>
      <c r="Z328" s="174"/>
      <c r="AA328" s="174"/>
      <c r="AB328" s="174"/>
      <c r="AC328" s="174"/>
      <c r="AD328" s="174"/>
      <c r="AE328" s="174"/>
      <c r="AF328" s="174"/>
      <c r="AG328" s="174"/>
      <c r="AH328" s="174"/>
      <c r="AI328" s="174"/>
      <c r="AJ328" s="174"/>
      <c r="AK328" s="174"/>
      <c r="AL328" s="174"/>
      <c r="AM328" s="174"/>
      <c r="AN328" s="174"/>
      <c r="AO328" s="174"/>
      <c r="AP328" s="174"/>
      <c r="AQ328" s="174"/>
      <c r="AR328" s="174"/>
      <c r="AS328" s="174"/>
      <c r="AT328" s="174"/>
      <c r="AU328" s="174"/>
      <c r="AV328" s="174"/>
      <c r="AW328" s="174"/>
      <c r="AX328" s="174"/>
      <c r="AY328" s="174"/>
      <c r="AZ328" s="174"/>
      <c r="BA328" s="174"/>
      <c r="BB328" s="174"/>
      <c r="BC328" s="174"/>
      <c r="BD328" s="174"/>
      <c r="BE328" s="174"/>
      <c r="BF328" s="174"/>
      <c r="BG328" s="174"/>
      <c r="BH328" s="174"/>
      <c r="BI328" s="174"/>
      <c r="BJ328" s="174"/>
      <c r="BK328" s="174"/>
      <c r="BL328" s="174"/>
      <c r="BM328" s="174"/>
      <c r="BN328" s="174"/>
      <c r="BO328" s="174"/>
      <c r="BP328" s="174"/>
      <c r="BQ328" s="174"/>
      <c r="BR328" s="174"/>
      <c r="BS328" s="174"/>
      <c r="BT328" s="174"/>
      <c r="BU328" s="174"/>
      <c r="BV328" s="174"/>
      <c r="BW328" s="174"/>
      <c r="BX328" s="174"/>
      <c r="BY328" s="174"/>
      <c r="BZ328" s="174"/>
      <c r="CA328" s="174"/>
      <c r="CB328" s="174"/>
      <c r="CC328" s="174"/>
      <c r="CD328" s="174"/>
      <c r="CE328" s="174"/>
      <c r="CF328" s="174"/>
      <c r="CG328" s="174"/>
      <c r="CH328" s="174"/>
      <c r="CI328" s="174"/>
      <c r="CJ328" s="174"/>
      <c r="CK328" s="174"/>
      <c r="CL328" s="174"/>
    </row>
    <row r="329" spans="19:90" x14ac:dyDescent="0.25">
      <c r="S329" s="174"/>
      <c r="T329" s="174"/>
      <c r="U329" s="174"/>
      <c r="V329" s="174"/>
      <c r="W329" s="174"/>
      <c r="X329" s="174"/>
      <c r="Y329" s="174"/>
      <c r="Z329" s="174"/>
      <c r="AA329" s="174"/>
      <c r="AB329" s="174"/>
      <c r="AC329" s="174"/>
      <c r="AD329" s="174"/>
      <c r="AE329" s="174"/>
      <c r="AF329" s="174"/>
      <c r="AG329" s="174"/>
      <c r="AH329" s="174"/>
      <c r="AI329" s="174"/>
      <c r="AJ329" s="174"/>
      <c r="AK329" s="174"/>
      <c r="AL329" s="174"/>
      <c r="AM329" s="174"/>
      <c r="AN329" s="174"/>
      <c r="AO329" s="174"/>
      <c r="AP329" s="174"/>
      <c r="AQ329" s="174"/>
      <c r="AR329" s="174"/>
      <c r="AS329" s="174"/>
      <c r="AT329" s="174"/>
      <c r="AU329" s="174"/>
      <c r="AV329" s="174"/>
      <c r="AW329" s="174"/>
      <c r="AX329" s="174"/>
      <c r="AY329" s="174"/>
      <c r="AZ329" s="174"/>
      <c r="BA329" s="174"/>
      <c r="BB329" s="174"/>
      <c r="BC329" s="174"/>
      <c r="BD329" s="174"/>
      <c r="BE329" s="174"/>
      <c r="BF329" s="174"/>
      <c r="BG329" s="174"/>
      <c r="BH329" s="174"/>
      <c r="BI329" s="174"/>
      <c r="BJ329" s="174"/>
      <c r="BK329" s="174"/>
      <c r="BL329" s="174"/>
      <c r="BM329" s="174"/>
      <c r="BN329" s="174"/>
      <c r="BO329" s="174"/>
      <c r="BP329" s="174"/>
      <c r="BQ329" s="174"/>
      <c r="BR329" s="174"/>
      <c r="BS329" s="174"/>
      <c r="BT329" s="174"/>
      <c r="BU329" s="174"/>
      <c r="BV329" s="174"/>
      <c r="BW329" s="174"/>
      <c r="BX329" s="174"/>
      <c r="BY329" s="174"/>
      <c r="BZ329" s="174"/>
      <c r="CA329" s="174"/>
      <c r="CB329" s="174"/>
      <c r="CC329" s="174"/>
      <c r="CD329" s="174"/>
      <c r="CE329" s="174"/>
      <c r="CF329" s="174"/>
      <c r="CG329" s="174"/>
      <c r="CH329" s="174"/>
      <c r="CI329" s="174"/>
      <c r="CJ329" s="174"/>
      <c r="CK329" s="174"/>
      <c r="CL329" s="174"/>
    </row>
    <row r="330" spans="19:90" x14ac:dyDescent="0.25">
      <c r="S330" s="174"/>
      <c r="T330" s="174"/>
      <c r="U330" s="174"/>
      <c r="V330" s="174"/>
      <c r="W330" s="174"/>
      <c r="X330" s="174"/>
      <c r="Y330" s="174"/>
      <c r="Z330" s="174"/>
      <c r="AA330" s="174"/>
      <c r="AB330" s="174"/>
      <c r="AC330" s="174"/>
      <c r="AD330" s="174"/>
      <c r="AE330" s="174"/>
      <c r="AF330" s="174"/>
      <c r="AG330" s="174"/>
      <c r="AH330" s="174"/>
      <c r="AI330" s="174"/>
      <c r="AJ330" s="174"/>
      <c r="AK330" s="174"/>
      <c r="AL330" s="174"/>
      <c r="AM330" s="174"/>
      <c r="AN330" s="174"/>
      <c r="AO330" s="174"/>
      <c r="AP330" s="174"/>
      <c r="AQ330" s="174"/>
      <c r="AR330" s="174"/>
      <c r="AS330" s="174"/>
      <c r="AT330" s="174"/>
      <c r="AU330" s="174"/>
      <c r="AV330" s="174"/>
      <c r="AW330" s="174"/>
      <c r="AX330" s="174"/>
      <c r="AY330" s="174"/>
      <c r="AZ330" s="174"/>
      <c r="BA330" s="174"/>
      <c r="BB330" s="174"/>
      <c r="BC330" s="174"/>
      <c r="BD330" s="174"/>
      <c r="BE330" s="174"/>
      <c r="BF330" s="174"/>
      <c r="BG330" s="174"/>
      <c r="BH330" s="174"/>
      <c r="BI330" s="174"/>
      <c r="BJ330" s="174"/>
      <c r="BK330" s="174"/>
      <c r="BL330" s="174"/>
      <c r="BM330" s="174"/>
      <c r="BN330" s="174"/>
      <c r="BO330" s="174"/>
      <c r="BP330" s="174"/>
      <c r="BQ330" s="174"/>
      <c r="BR330" s="174"/>
      <c r="BS330" s="174"/>
      <c r="BT330" s="174"/>
      <c r="BU330" s="174"/>
      <c r="BV330" s="174"/>
      <c r="BW330" s="174"/>
      <c r="BX330" s="174"/>
      <c r="BY330" s="174"/>
      <c r="BZ330" s="174"/>
      <c r="CA330" s="174"/>
      <c r="CB330" s="174"/>
      <c r="CC330" s="174"/>
      <c r="CD330" s="174"/>
      <c r="CE330" s="174"/>
      <c r="CF330" s="174"/>
      <c r="CG330" s="174"/>
      <c r="CH330" s="174"/>
      <c r="CI330" s="174"/>
      <c r="CJ330" s="174"/>
      <c r="CK330" s="174"/>
      <c r="CL330" s="174"/>
    </row>
    <row r="331" spans="19:90" x14ac:dyDescent="0.25">
      <c r="S331" s="174"/>
      <c r="T331" s="174"/>
      <c r="U331" s="174"/>
      <c r="V331" s="174"/>
      <c r="W331" s="174"/>
      <c r="X331" s="174"/>
      <c r="Y331" s="174"/>
      <c r="Z331" s="174"/>
      <c r="AA331" s="174"/>
      <c r="AB331" s="174"/>
      <c r="AC331" s="174"/>
      <c r="AD331" s="174"/>
      <c r="AE331" s="174"/>
      <c r="AF331" s="174"/>
      <c r="AG331" s="174"/>
      <c r="AH331" s="174"/>
      <c r="AI331" s="174"/>
      <c r="AJ331" s="174"/>
      <c r="AK331" s="174"/>
      <c r="AL331" s="174"/>
      <c r="AM331" s="174"/>
      <c r="AN331" s="174"/>
      <c r="AO331" s="174"/>
      <c r="AP331" s="174"/>
      <c r="AQ331" s="174"/>
      <c r="AR331" s="174"/>
      <c r="AS331" s="174"/>
      <c r="AT331" s="174"/>
      <c r="AU331" s="174"/>
      <c r="AV331" s="174"/>
      <c r="AW331" s="174"/>
      <c r="AX331" s="174"/>
      <c r="AY331" s="174"/>
      <c r="AZ331" s="174"/>
      <c r="BA331" s="174"/>
      <c r="BB331" s="174"/>
      <c r="BC331" s="174"/>
      <c r="BD331" s="174"/>
      <c r="BE331" s="174"/>
      <c r="BF331" s="174"/>
      <c r="BG331" s="174"/>
      <c r="BH331" s="174"/>
      <c r="BI331" s="174"/>
      <c r="BJ331" s="174"/>
      <c r="BK331" s="174"/>
      <c r="BL331" s="174"/>
      <c r="BM331" s="174"/>
      <c r="BN331" s="174"/>
      <c r="BO331" s="174"/>
      <c r="BP331" s="174"/>
      <c r="BQ331" s="174"/>
      <c r="BR331" s="174"/>
      <c r="BS331" s="174"/>
      <c r="BT331" s="174"/>
      <c r="BU331" s="174"/>
      <c r="BV331" s="174"/>
      <c r="BW331" s="174"/>
      <c r="BX331" s="174"/>
      <c r="BY331" s="174"/>
      <c r="BZ331" s="174"/>
      <c r="CA331" s="174"/>
      <c r="CB331" s="174"/>
      <c r="CC331" s="174"/>
      <c r="CD331" s="174"/>
      <c r="CE331" s="174"/>
      <c r="CF331" s="174"/>
      <c r="CG331" s="174"/>
      <c r="CH331" s="174"/>
      <c r="CI331" s="174"/>
      <c r="CJ331" s="174"/>
      <c r="CK331" s="174"/>
      <c r="CL331" s="174"/>
    </row>
    <row r="332" spans="19:90" x14ac:dyDescent="0.25">
      <c r="S332" s="174"/>
      <c r="T332" s="174"/>
      <c r="U332" s="174"/>
      <c r="V332" s="174"/>
      <c r="W332" s="174"/>
      <c r="X332" s="174"/>
      <c r="Y332" s="174"/>
      <c r="Z332" s="174"/>
      <c r="AA332" s="174"/>
      <c r="AB332" s="174"/>
      <c r="AC332" s="174"/>
      <c r="AD332" s="174"/>
      <c r="AE332" s="174"/>
      <c r="AF332" s="174"/>
      <c r="AG332" s="174"/>
      <c r="AH332" s="174"/>
      <c r="AI332" s="174"/>
      <c r="AJ332" s="174"/>
      <c r="AK332" s="174"/>
      <c r="AL332" s="174"/>
      <c r="AM332" s="174"/>
      <c r="AN332" s="174"/>
      <c r="AO332" s="174"/>
      <c r="AP332" s="174"/>
      <c r="AQ332" s="174"/>
      <c r="AR332" s="174"/>
      <c r="AS332" s="174"/>
      <c r="AT332" s="174"/>
      <c r="AU332" s="174"/>
      <c r="AV332" s="174"/>
      <c r="AW332" s="174"/>
      <c r="AX332" s="174"/>
      <c r="AY332" s="174"/>
      <c r="AZ332" s="174"/>
      <c r="BA332" s="174"/>
      <c r="BB332" s="174"/>
      <c r="BC332" s="174"/>
      <c r="BD332" s="174"/>
      <c r="BE332" s="174"/>
      <c r="BF332" s="174"/>
      <c r="BG332" s="174"/>
      <c r="BH332" s="174"/>
      <c r="BI332" s="174"/>
      <c r="BJ332" s="174"/>
      <c r="BK332" s="174"/>
      <c r="BL332" s="174"/>
      <c r="BM332" s="174"/>
      <c r="BN332" s="174"/>
      <c r="BO332" s="174"/>
      <c r="BP332" s="174"/>
      <c r="BQ332" s="174"/>
      <c r="BR332" s="174"/>
      <c r="BS332" s="174"/>
      <c r="BT332" s="174"/>
      <c r="BU332" s="174"/>
      <c r="BV332" s="174"/>
      <c r="BW332" s="174"/>
      <c r="BX332" s="174"/>
      <c r="BY332" s="174"/>
      <c r="BZ332" s="174"/>
      <c r="CA332" s="174"/>
      <c r="CB332" s="174"/>
      <c r="CC332" s="174"/>
      <c r="CD332" s="174"/>
      <c r="CE332" s="174"/>
      <c r="CF332" s="174"/>
      <c r="CG332" s="174"/>
      <c r="CH332" s="174"/>
      <c r="CI332" s="174"/>
      <c r="CJ332" s="174"/>
      <c r="CK332" s="174"/>
      <c r="CL332" s="174"/>
    </row>
    <row r="333" spans="19:90" x14ac:dyDescent="0.25">
      <c r="S333" s="174"/>
      <c r="T333" s="174"/>
      <c r="U333" s="174"/>
      <c r="V333" s="174"/>
      <c r="W333" s="174"/>
      <c r="X333" s="174"/>
      <c r="Y333" s="174"/>
      <c r="Z333" s="174"/>
      <c r="AA333" s="174"/>
      <c r="AB333" s="174"/>
      <c r="AC333" s="174"/>
      <c r="AD333" s="174"/>
      <c r="AE333" s="174"/>
      <c r="AF333" s="174"/>
      <c r="AG333" s="174"/>
      <c r="AH333" s="174"/>
      <c r="AI333" s="174"/>
      <c r="AJ333" s="174"/>
      <c r="AK333" s="174"/>
      <c r="AL333" s="174"/>
      <c r="AM333" s="174"/>
      <c r="AN333" s="174"/>
      <c r="AO333" s="174"/>
      <c r="AP333" s="174"/>
      <c r="AQ333" s="174"/>
      <c r="AR333" s="174"/>
      <c r="AS333" s="174"/>
      <c r="AT333" s="174"/>
      <c r="AU333" s="174"/>
      <c r="AV333" s="174"/>
      <c r="AW333" s="174"/>
      <c r="AX333" s="174"/>
      <c r="AY333" s="174"/>
      <c r="AZ333" s="174"/>
      <c r="BA333" s="174"/>
      <c r="BB333" s="174"/>
      <c r="BC333" s="174"/>
      <c r="BD333" s="174"/>
      <c r="BE333" s="174"/>
      <c r="BF333" s="174"/>
      <c r="BG333" s="174"/>
      <c r="BH333" s="174"/>
      <c r="BI333" s="174"/>
      <c r="BJ333" s="174"/>
      <c r="BK333" s="174"/>
      <c r="BL333" s="174"/>
      <c r="BM333" s="174"/>
      <c r="BN333" s="174"/>
      <c r="BO333" s="174"/>
      <c r="BP333" s="174"/>
      <c r="BQ333" s="174"/>
      <c r="BR333" s="174"/>
      <c r="BS333" s="174"/>
      <c r="BT333" s="174"/>
      <c r="BU333" s="174"/>
      <c r="BV333" s="174"/>
      <c r="BW333" s="174"/>
      <c r="BX333" s="174"/>
      <c r="BY333" s="174"/>
      <c r="BZ333" s="174"/>
      <c r="CA333" s="174"/>
      <c r="CB333" s="174"/>
      <c r="CC333" s="174"/>
      <c r="CD333" s="174"/>
      <c r="CE333" s="174"/>
      <c r="CF333" s="174"/>
      <c r="CG333" s="174"/>
      <c r="CH333" s="174"/>
      <c r="CI333" s="174"/>
      <c r="CJ333" s="174"/>
      <c r="CK333" s="174"/>
      <c r="CL333" s="174"/>
    </row>
    <row r="334" spans="19:90" x14ac:dyDescent="0.25">
      <c r="S334" s="174"/>
      <c r="T334" s="174"/>
      <c r="U334" s="174"/>
      <c r="V334" s="174"/>
      <c r="W334" s="174"/>
      <c r="X334" s="174"/>
      <c r="Y334" s="174"/>
      <c r="Z334" s="174"/>
      <c r="AA334" s="174"/>
      <c r="AB334" s="174"/>
      <c r="AC334" s="174"/>
      <c r="AD334" s="174"/>
      <c r="AE334" s="174"/>
      <c r="AF334" s="174"/>
      <c r="AG334" s="174"/>
      <c r="AH334" s="174"/>
      <c r="AI334" s="174"/>
      <c r="AJ334" s="174"/>
      <c r="AK334" s="174"/>
      <c r="AL334" s="174"/>
      <c r="AM334" s="174"/>
      <c r="AN334" s="174"/>
      <c r="AO334" s="174"/>
      <c r="AP334" s="174"/>
      <c r="AQ334" s="174"/>
      <c r="AR334" s="174"/>
      <c r="AS334" s="174"/>
      <c r="AT334" s="174"/>
      <c r="AU334" s="174"/>
      <c r="AV334" s="174"/>
      <c r="AW334" s="174"/>
      <c r="AX334" s="174"/>
      <c r="AY334" s="174"/>
      <c r="AZ334" s="174"/>
      <c r="BA334" s="174"/>
      <c r="BB334" s="174"/>
      <c r="BC334" s="174"/>
      <c r="BD334" s="174"/>
      <c r="BE334" s="174"/>
      <c r="BF334" s="174"/>
      <c r="BG334" s="174"/>
      <c r="BH334" s="174"/>
      <c r="BI334" s="174"/>
      <c r="BJ334" s="174"/>
      <c r="BK334" s="174"/>
      <c r="BL334" s="174"/>
      <c r="BM334" s="174"/>
      <c r="BN334" s="174"/>
      <c r="BO334" s="174"/>
      <c r="BP334" s="174"/>
      <c r="BQ334" s="174"/>
      <c r="BR334" s="174"/>
      <c r="BS334" s="174"/>
      <c r="BT334" s="174"/>
      <c r="BU334" s="174"/>
      <c r="BV334" s="174"/>
      <c r="BW334" s="174"/>
      <c r="BX334" s="174"/>
      <c r="BY334" s="174"/>
      <c r="BZ334" s="174"/>
      <c r="CA334" s="174"/>
      <c r="CB334" s="174"/>
      <c r="CC334" s="174"/>
      <c r="CD334" s="174"/>
      <c r="CE334" s="174"/>
      <c r="CF334" s="174"/>
      <c r="CG334" s="174"/>
      <c r="CH334" s="174"/>
      <c r="CI334" s="174"/>
      <c r="CJ334" s="174"/>
      <c r="CK334" s="174"/>
      <c r="CL334" s="174"/>
    </row>
    <row r="335" spans="19:90" x14ac:dyDescent="0.25">
      <c r="S335" s="174"/>
      <c r="T335" s="174"/>
      <c r="U335" s="174"/>
      <c r="V335" s="174"/>
      <c r="W335" s="174"/>
      <c r="X335" s="174"/>
      <c r="Y335" s="174"/>
      <c r="Z335" s="174"/>
      <c r="AA335" s="174"/>
      <c r="AB335" s="174"/>
      <c r="AC335" s="174"/>
      <c r="AD335" s="174"/>
      <c r="AE335" s="174"/>
      <c r="AF335" s="174"/>
      <c r="AG335" s="174"/>
      <c r="AH335" s="174"/>
      <c r="AI335" s="174"/>
      <c r="AJ335" s="174"/>
      <c r="AK335" s="174"/>
      <c r="AL335" s="174"/>
      <c r="AM335" s="174"/>
      <c r="AN335" s="174"/>
      <c r="AO335" s="174"/>
      <c r="AP335" s="174"/>
      <c r="AQ335" s="174"/>
      <c r="AR335" s="174"/>
      <c r="AS335" s="174"/>
      <c r="AT335" s="174"/>
      <c r="AU335" s="174"/>
      <c r="AV335" s="174"/>
      <c r="AW335" s="174"/>
      <c r="AX335" s="174"/>
      <c r="AY335" s="174"/>
      <c r="AZ335" s="174"/>
      <c r="BA335" s="174"/>
      <c r="BB335" s="174"/>
      <c r="BC335" s="174"/>
      <c r="BD335" s="174"/>
      <c r="BE335" s="174"/>
      <c r="BF335" s="174"/>
      <c r="BG335" s="174"/>
      <c r="BH335" s="174"/>
      <c r="BI335" s="174"/>
      <c r="BJ335" s="174"/>
      <c r="BK335" s="174"/>
      <c r="BL335" s="174"/>
      <c r="BM335" s="174"/>
      <c r="BN335" s="174"/>
      <c r="BO335" s="174"/>
      <c r="BP335" s="174"/>
      <c r="BQ335" s="174"/>
      <c r="BR335" s="174"/>
      <c r="BS335" s="174"/>
      <c r="BT335" s="174"/>
      <c r="BU335" s="174"/>
      <c r="BV335" s="174"/>
      <c r="BW335" s="174"/>
      <c r="BX335" s="174"/>
      <c r="BY335" s="174"/>
      <c r="BZ335" s="174"/>
      <c r="CA335" s="174"/>
      <c r="CB335" s="174"/>
      <c r="CC335" s="174"/>
      <c r="CD335" s="174"/>
      <c r="CE335" s="174"/>
      <c r="CF335" s="174"/>
      <c r="CG335" s="174"/>
      <c r="CH335" s="174"/>
      <c r="CI335" s="174"/>
      <c r="CJ335" s="174"/>
      <c r="CK335" s="174"/>
      <c r="CL335" s="174"/>
    </row>
    <row r="336" spans="19:90" x14ac:dyDescent="0.25">
      <c r="S336" s="174"/>
      <c r="T336" s="174"/>
      <c r="U336" s="174"/>
      <c r="V336" s="174"/>
      <c r="W336" s="174"/>
      <c r="X336" s="174"/>
      <c r="Y336" s="174"/>
      <c r="Z336" s="174"/>
      <c r="AA336" s="174"/>
      <c r="AB336" s="174"/>
      <c r="AC336" s="174"/>
      <c r="AD336" s="174"/>
      <c r="AE336" s="174"/>
      <c r="AF336" s="174"/>
      <c r="AG336" s="174"/>
      <c r="AH336" s="174"/>
      <c r="AI336" s="174"/>
      <c r="AJ336" s="174"/>
      <c r="AK336" s="174"/>
      <c r="AL336" s="174"/>
      <c r="AM336" s="174"/>
      <c r="AN336" s="174"/>
      <c r="AO336" s="174"/>
      <c r="AP336" s="174"/>
      <c r="AQ336" s="174"/>
      <c r="AR336" s="174"/>
      <c r="AS336" s="174"/>
      <c r="AT336" s="174"/>
      <c r="AU336" s="174"/>
      <c r="AV336" s="174"/>
      <c r="AW336" s="174"/>
      <c r="AX336" s="174"/>
      <c r="AY336" s="174"/>
      <c r="AZ336" s="174"/>
      <c r="BA336" s="174"/>
      <c r="BB336" s="174"/>
      <c r="BC336" s="174"/>
      <c r="BD336" s="174"/>
      <c r="BE336" s="174"/>
      <c r="BF336" s="174"/>
      <c r="BG336" s="174"/>
      <c r="BH336" s="174"/>
      <c r="BI336" s="174"/>
      <c r="BJ336" s="174"/>
      <c r="BK336" s="174"/>
      <c r="BL336" s="174"/>
      <c r="BM336" s="174"/>
      <c r="BN336" s="174"/>
      <c r="BO336" s="174"/>
      <c r="BP336" s="174"/>
      <c r="BQ336" s="174"/>
      <c r="BR336" s="174"/>
      <c r="BS336" s="174"/>
      <c r="BT336" s="174"/>
      <c r="BU336" s="174"/>
      <c r="BV336" s="174"/>
      <c r="BW336" s="174"/>
      <c r="BX336" s="174"/>
      <c r="BY336" s="174"/>
      <c r="BZ336" s="174"/>
      <c r="CA336" s="174"/>
      <c r="CB336" s="174"/>
      <c r="CC336" s="174"/>
      <c r="CD336" s="174"/>
      <c r="CE336" s="174"/>
      <c r="CF336" s="174"/>
      <c r="CG336" s="174"/>
      <c r="CH336" s="174"/>
      <c r="CI336" s="174"/>
      <c r="CJ336" s="174"/>
      <c r="CK336" s="174"/>
      <c r="CL336" s="174"/>
    </row>
    <row r="337" spans="19:90" x14ac:dyDescent="0.25">
      <c r="S337" s="174"/>
      <c r="T337" s="174"/>
      <c r="U337" s="174"/>
      <c r="V337" s="174"/>
      <c r="W337" s="174"/>
      <c r="X337" s="174"/>
      <c r="Y337" s="174"/>
      <c r="Z337" s="174"/>
      <c r="AA337" s="174"/>
      <c r="AB337" s="174"/>
      <c r="AC337" s="174"/>
      <c r="AD337" s="174"/>
      <c r="AE337" s="174"/>
      <c r="AF337" s="174"/>
      <c r="AG337" s="174"/>
      <c r="AH337" s="174"/>
      <c r="AI337" s="174"/>
      <c r="AJ337" s="174"/>
      <c r="AK337" s="174"/>
      <c r="AL337" s="174"/>
      <c r="AM337" s="174"/>
      <c r="AN337" s="174"/>
      <c r="AO337" s="174"/>
      <c r="AP337" s="174"/>
      <c r="AQ337" s="174"/>
      <c r="AR337" s="174"/>
      <c r="AS337" s="174"/>
      <c r="AT337" s="174"/>
      <c r="AU337" s="174"/>
      <c r="AV337" s="174"/>
      <c r="AW337" s="174"/>
      <c r="AX337" s="174"/>
      <c r="AY337" s="174"/>
      <c r="AZ337" s="174"/>
      <c r="BA337" s="174"/>
      <c r="BB337" s="174"/>
      <c r="BC337" s="174"/>
      <c r="BD337" s="174"/>
      <c r="BE337" s="174"/>
      <c r="BF337" s="174"/>
      <c r="BG337" s="174"/>
      <c r="BH337" s="174"/>
      <c r="BI337" s="174"/>
      <c r="BJ337" s="174"/>
      <c r="BK337" s="174"/>
      <c r="BL337" s="174"/>
      <c r="BM337" s="174"/>
      <c r="BN337" s="174"/>
      <c r="BO337" s="174"/>
      <c r="BP337" s="174"/>
      <c r="BQ337" s="174"/>
      <c r="BR337" s="174"/>
      <c r="BS337" s="174"/>
      <c r="BT337" s="174"/>
      <c r="BU337" s="174"/>
      <c r="BV337" s="174"/>
      <c r="BW337" s="174"/>
      <c r="BX337" s="174"/>
      <c r="BY337" s="174"/>
      <c r="BZ337" s="174"/>
      <c r="CA337" s="174"/>
      <c r="CB337" s="174"/>
      <c r="CC337" s="174"/>
      <c r="CD337" s="174"/>
      <c r="CE337" s="174"/>
      <c r="CF337" s="174"/>
      <c r="CG337" s="174"/>
      <c r="CH337" s="174"/>
      <c r="CI337" s="174"/>
      <c r="CJ337" s="174"/>
      <c r="CK337" s="174"/>
      <c r="CL337" s="174"/>
    </row>
    <row r="338" spans="19:90" x14ac:dyDescent="0.25">
      <c r="S338" s="174"/>
      <c r="T338" s="174"/>
      <c r="U338" s="174"/>
      <c r="V338" s="174"/>
      <c r="W338" s="174"/>
      <c r="X338" s="174"/>
      <c r="Y338" s="174"/>
      <c r="Z338" s="174"/>
      <c r="AA338" s="174"/>
      <c r="AB338" s="174"/>
      <c r="AC338" s="174"/>
      <c r="AD338" s="174"/>
      <c r="AE338" s="174"/>
      <c r="AF338" s="174"/>
      <c r="AG338" s="174"/>
      <c r="AH338" s="174"/>
      <c r="AI338" s="174"/>
      <c r="AJ338" s="174"/>
      <c r="AK338" s="174"/>
      <c r="AL338" s="174"/>
      <c r="AM338" s="174"/>
      <c r="AN338" s="174"/>
      <c r="AO338" s="174"/>
      <c r="AP338" s="174"/>
      <c r="AQ338" s="174"/>
      <c r="AR338" s="174"/>
      <c r="AS338" s="174"/>
      <c r="AT338" s="174"/>
      <c r="AU338" s="174"/>
      <c r="AV338" s="174"/>
      <c r="AW338" s="174"/>
      <c r="AX338" s="174"/>
      <c r="AY338" s="174"/>
      <c r="AZ338" s="174"/>
      <c r="BA338" s="174"/>
      <c r="BB338" s="174"/>
      <c r="BC338" s="174"/>
      <c r="BD338" s="174"/>
      <c r="BE338" s="174"/>
      <c r="BF338" s="174"/>
      <c r="BG338" s="174"/>
      <c r="BH338" s="174"/>
      <c r="BI338" s="174"/>
      <c r="BJ338" s="174"/>
      <c r="BK338" s="174"/>
      <c r="BL338" s="174"/>
      <c r="BM338" s="174"/>
      <c r="BN338" s="174"/>
      <c r="BO338" s="174"/>
      <c r="BP338" s="174"/>
      <c r="BQ338" s="174"/>
      <c r="BR338" s="174"/>
      <c r="BS338" s="174"/>
      <c r="BT338" s="174"/>
      <c r="BU338" s="174"/>
      <c r="BV338" s="174"/>
      <c r="BW338" s="174"/>
      <c r="BX338" s="174"/>
      <c r="BY338" s="174"/>
      <c r="BZ338" s="174"/>
      <c r="CA338" s="174"/>
      <c r="CB338" s="174"/>
      <c r="CC338" s="174"/>
      <c r="CD338" s="174"/>
      <c r="CE338" s="174"/>
      <c r="CF338" s="174"/>
      <c r="CG338" s="174"/>
      <c r="CH338" s="174"/>
      <c r="CI338" s="174"/>
      <c r="CJ338" s="174"/>
      <c r="CK338" s="174"/>
      <c r="CL338" s="174"/>
    </row>
  </sheetData>
  <mergeCells count="1">
    <mergeCell ref="I2:I6"/>
  </mergeCells>
  <conditionalFormatting sqref="J7:M163">
    <cfRule type="colorScale" priority="29">
      <colorScale>
        <cfvo type="min"/>
        <cfvo type="percentile" val="50"/>
        <cfvo type="max"/>
        <color rgb="FFF8696B"/>
        <color theme="0"/>
        <color rgb="FF63BE7B"/>
      </colorScale>
    </cfRule>
  </conditionalFormatting>
  <conditionalFormatting sqref="S7:CL163">
    <cfRule type="cellIs" dxfId="3" priority="31" operator="equal">
      <formula>"A"</formula>
    </cfRule>
    <cfRule type="cellIs" dxfId="2" priority="32" operator="equal">
      <formula>"X"</formula>
    </cfRule>
    <cfRule type="colorScale" priority="33">
      <colorScale>
        <cfvo type="min"/>
        <cfvo type="max"/>
        <color theme="0"/>
        <color rgb="FF5A8AC6"/>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2021-03-15T22:10:40Z</dcterms:created>
  <dcterms:modified xsi:type="dcterms:W3CDTF">2021-03-19T14:47:34Z</dcterms:modified>
</cp:coreProperties>
</file>